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940" windowHeight="13140" activeTab="0"/>
  </bookViews>
  <sheets>
    <sheet name="Rekapitulace stavby" sheetId="1" r:id="rId1"/>
    <sheet name="1. - SO 1" sheetId="2" r:id="rId2"/>
    <sheet name="VON.01 - Soupis prací - V..." sheetId="3" r:id="rId3"/>
  </sheets>
  <definedNames>
    <definedName name="_xlnm._FilterDatabase" localSheetId="1" hidden="1">'1. - SO 1'!$C$93:$K$513</definedName>
    <definedName name="_xlnm._FilterDatabase" localSheetId="2" hidden="1">'VON.01 - Soupis prací - V...'!$C$83:$K$159</definedName>
    <definedName name="_xlnm.Print_Area" localSheetId="1">'1. - SO 1'!$C$4:$J$39,'1. - SO 1'!$C$45:$J$75,'1. - SO 1'!$C$81:$K$513</definedName>
    <definedName name="_xlnm.Print_Area" localSheetId="0">'Rekapitulace stavby'!$D$4:$AO$36,'Rekapitulace stavby'!$C$42:$AQ$57</definedName>
    <definedName name="_xlnm.Print_Area" localSheetId="2">'VON.01 - Soupis prací - V...'!$C$4:$J$39,'VON.01 - Soupis prací - V...'!$C$45:$J$65,'VON.01 - Soupis prací - V...'!$C$71:$K$159</definedName>
    <definedName name="_xlnm.Print_Titles" localSheetId="0">'Rekapitulace stavby'!$52:$52</definedName>
    <definedName name="_xlnm.Print_Titles" localSheetId="1">'1. - SO 1'!$93:$93</definedName>
    <definedName name="_xlnm.Print_Titles" localSheetId="2">'VON.01 - Soupis prací - V...'!$83:$83</definedName>
  </definedNames>
  <calcPr calcId="162913"/>
</workbook>
</file>

<file path=xl/sharedStrings.xml><?xml version="1.0" encoding="utf-8"?>
<sst xmlns="http://schemas.openxmlformats.org/spreadsheetml/2006/main" count="5003" uniqueCount="878">
  <si>
    <t>Export Komplet</t>
  </si>
  <si>
    <t>VZ</t>
  </si>
  <si>
    <t>2.0</t>
  </si>
  <si>
    <t>ZAMOK</t>
  </si>
  <si>
    <t>False</t>
  </si>
  <si>
    <t>{8f033f25-e0c8-41df-99b4-1d06320a5c29}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</si>
  <si>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</si>
  <si>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</si>
  <si>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</si>
  <si>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</si>
  <si>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</si>
  <si>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</si>
  <si>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</si>
  <si>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</si>
  <si>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3555vv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</si>
  <si>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</si>
  <si>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</si>
  <si>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Labe, Ostrá, obnova napojení odstaveného ramene Doubka</t>
  </si>
  <si>
    <t>0,1</t>
  </si>
  <si>
    <t>KSO:</t>
  </si>
  <si>
    <t>833 2</t>
  </si>
  <si>
    <t>CC-CZ:</t>
  </si>
  <si>
    <t>215</t>
  </si>
  <si>
    <t>1</t>
  </si>
  <si>
    <t>Místo:</t>
  </si>
  <si>
    <t>Ostrá</t>
  </si>
  <si>
    <t>Datum:</t>
  </si>
  <si>
    <t>5.8.2019</t>
  </si>
  <si>
    <t>10</t>
  </si>
  <si>
    <t>100</t>
  </si>
  <si>
    <t>Zadavatel:</t>
  </si>
  <si>
    <t>IČ:</t>
  </si>
  <si>
    <t/>
  </si>
  <si>
    <t>Povodí Labe, státní podnik, OIČ, Hradec Králové</t>
  </si>
  <si>
    <t>DIČ:</t>
  </si>
  <si>
    <t>Uchazeč:</t>
  </si>
  <si>
    <t>Vyplň údaj</t>
  </si>
  <si>
    <t>Projektant:</t>
  </si>
  <si>
    <t>True</t>
  </si>
  <si>
    <t>Zpracovatel:</t>
  </si>
  <si>
    <t>Ing. Eva Morkesová</t>
  </si>
  <si>
    <t>Poznámka:</t>
  </si>
  <si>
    <t>Rozpočtováno v CÚ 2019/II
Neomezený dálkový přístup k úvodním částem katalogů ÚRS na http:/www.cs-urs.cz.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</si>
  <si>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</si>
  <si>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</si>
  <si>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</si>
  <si>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</si>
  <si>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</si>
  <si>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</si>
  <si>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</si>
  <si>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</si>
  <si>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</si>
  <si>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</si>
  <si>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</si>
  <si>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</si>
  <si>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</si>
  <si>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</si>
  <si>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</si>
  <si>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</si>
  <si>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</si>
  <si>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</si>
  <si>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</si>
  <si>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</si>
  <si>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</si>
  <si>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</si>
  <si>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</si>
  <si>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</si>
  <si>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</si>
  <si>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</si>
  <si>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</si>
  <si>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</si>
  <si>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</si>
  <si>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</si>
  <si>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</si>
  <si>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</si>
  <si>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</si>
  <si>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</si>
  <si>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</si>
  <si>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</si>
  <si>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</si>
  <si>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</si>
  <si>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</si>
  <si>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</t>
  </si>
  <si>
    <t>SO 1</t>
  </si>
  <si>
    <t>STA</t>
  </si>
  <si>
    <t>{62048d78-baa4-4d98-9377-5fa77f3bec38}</t>
  </si>
  <si>
    <t>2</t>
  </si>
  <si>
    <t>VON.01</t>
  </si>
  <si>
    <t>Soupis prací - Vedlejší a ostatní náklady</t>
  </si>
  <si>
    <t>VON</t>
  </si>
  <si>
    <t>{2289472e-3c6f-4993-8e7c-fe8f38f6968c}</t>
  </si>
  <si>
    <t>KRYCÍ LIST SOUPISU PRACÍ</t>
  </si>
  <si>
    <t>Objekt:</t>
  </si>
  <si>
    <t>1. - SO 1</t>
  </si>
  <si>
    <t>Rozpočtováno v CÚ 2019/II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</si>
  <si>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</si>
  <si>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</si>
  <si>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</si>
  <si>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</si>
  <si>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</si>
  <si>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</si>
  <si>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</si>
  <si>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</si>
  <si>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</si>
  <si>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</si>
  <si>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</si>
  <si>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</si>
  <si>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</si>
  <si>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</si>
  <si>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</si>
  <si>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</si>
  <si>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</si>
  <si>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</si>
  <si>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</si>
  <si>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</si>
  <si>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</si>
  <si>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</si>
  <si>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</si>
  <si>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</si>
  <si>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</si>
  <si>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</si>
  <si>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</si>
  <si>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</si>
  <si>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</si>
  <si>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</si>
  <si>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</si>
  <si>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</si>
  <si>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</si>
  <si>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</si>
  <si>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</si>
  <si>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</si>
  <si>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</si>
  <si>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</si>
  <si>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</si>
  <si>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</si>
  <si>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2019 02</t>
  </si>
  <si>
    <t>4</t>
  </si>
  <si>
    <t>435745993</t>
  </si>
  <si>
    <t>PP</t>
  </si>
  <si>
    <t>Kosení travin a vodních rostlin ve vegetačním období divokého porostu středně hustého</t>
  </si>
  <si>
    <t>VV</t>
  </si>
  <si>
    <t>"plocha staveniště a deponií, viz příloha C.3"</t>
  </si>
  <si>
    <t>(100,0+50,0+500,0)/10000</t>
  </si>
  <si>
    <t>112201101</t>
  </si>
  <si>
    <t>Odstranění pařezů D do 300 mm</t>
  </si>
  <si>
    <t>kus</t>
  </si>
  <si>
    <t>283916929</t>
  </si>
  <si>
    <t>Odstranění pařezů s jejich vykopáním, vytrháním nebo odstřelením, s přesekáním kořenů průměru přes 100 do 300 mm</t>
  </si>
  <si>
    <t>"pařezy pokácených stromů, 8 ks, viz příloha C.3"</t>
  </si>
  <si>
    <t>8</t>
  </si>
  <si>
    <t>3</t>
  </si>
  <si>
    <t>112201102</t>
  </si>
  <si>
    <t>Odstranění pařezů D do 500 mm</t>
  </si>
  <si>
    <t>-2045068651</t>
  </si>
  <si>
    <t>Odstranění pařezů s jejich vykopáním, vytrháním nebo odstřelením, s přesekáním kořenů průměru přes 300 do 500 mm</t>
  </si>
  <si>
    <t>"pařezy pokácených stromů, 1 ks, viz příloha C.3"</t>
  </si>
  <si>
    <t>114203101</t>
  </si>
  <si>
    <t>Rozebrání dlažeb z lomového kamene nebo betonových tvárnic na sucho</t>
  </si>
  <si>
    <t>m3</t>
  </si>
  <si>
    <t>780244928</t>
  </si>
  <si>
    <t>Rozebrání dlažeb nebo záhozů s naložením na dopravní prostředek dlažeb z lomového kamene nebo betonových tvárnic na sucho nebo se spárami vyplněnými pískem nebo drnem</t>
  </si>
  <si>
    <t>"rozebrání stávajícího poškozeného opevnění z betonových panelů, výkaz, viz příloha D.3"</t>
  </si>
  <si>
    <t>40,0*0,15</t>
  </si>
  <si>
    <t>5</t>
  </si>
  <si>
    <t>1142033</t>
  </si>
  <si>
    <t>Vytřídění odpadu</t>
  </si>
  <si>
    <t>soubor</t>
  </si>
  <si>
    <t>68363751</t>
  </si>
  <si>
    <t>Vytřídění odpadu včetně naložení, dopravy uložení a poplatku za uložení</t>
  </si>
  <si>
    <t>"odpad z vytěžených sedimentů před uložením na deponii, viz příloha C.3"</t>
  </si>
  <si>
    <t>6</t>
  </si>
  <si>
    <t>115101202</t>
  </si>
  <si>
    <t>Čerpání vody na dopravní výšku do 10 m průměrný přítok do 1000 l/min</t>
  </si>
  <si>
    <t>hod</t>
  </si>
  <si>
    <t>-1708293330</t>
  </si>
  <si>
    <t>Čerpání vody na dopravní výšku do 10 m s uvažovaným průměrným přítokem přes 500 do 1 000 l/min</t>
  </si>
  <si>
    <t>"během stavby, viz příloha D.6"</t>
  </si>
  <si>
    <t>45*5</t>
  </si>
  <si>
    <t>7</t>
  </si>
  <si>
    <t>115101302</t>
  </si>
  <si>
    <t>Pohotovost čerpací soupravy pro dopravní výšku do 10 m přítok do 1000 l/min</t>
  </si>
  <si>
    <t>den</t>
  </si>
  <si>
    <t>-331018465</t>
  </si>
  <si>
    <t>Pohotovost záložní čerpací soupravy pro dopravní výšku do 10 m s uvažovaným průměrným přítokem přes 500 do 1 000 l/min</t>
  </si>
  <si>
    <t>1*45</t>
  </si>
  <si>
    <t>119001421</t>
  </si>
  <si>
    <t>Dočasné zajištění kabelů a kabelových tratí ze 3 volně ložených kabelů</t>
  </si>
  <si>
    <t>m</t>
  </si>
  <si>
    <t>2131775929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</si>
  <si>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</si>
  <si>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"vyvěšení kabelu, viz příloha C.3"</t>
  </si>
  <si>
    <t>25,0</t>
  </si>
  <si>
    <t>9</t>
  </si>
  <si>
    <t>120001101</t>
  </si>
  <si>
    <t>Příplatek za ztížení odkopávky nebo prokkopávky v blízkosti inženýrských sítí</t>
  </si>
  <si>
    <t>1376674785</t>
  </si>
  <si>
    <t>Příplatek k cenám vykopávek za ztížení vykopávky v blízkosti inženýrských sítí nebo výbušnin v horninách jakékoliv třídy</t>
  </si>
  <si>
    <t>"vykopávky v blízkosti kabelu, viz příloha C.3"</t>
  </si>
  <si>
    <t>25,0*1,0</t>
  </si>
  <si>
    <t>121101101</t>
  </si>
  <si>
    <t>Sejmutí ornice s přemístěním na vzdálenost do 50 m</t>
  </si>
  <si>
    <t>-2111247354</t>
  </si>
  <si>
    <t>Sejmutí ornice nebo lesní půdy s vodorovným přemístěním na hromady v místě upotřebení nebo na dočasné či trvalé skládky se složením, na vzdálenost do 50 m</t>
  </si>
  <si>
    <t>" sejmutí ornice v tl. 20 cm, výkaz, viz příloha .D.3"</t>
  </si>
  <si>
    <t>83,86</t>
  </si>
  <si>
    <t>11</t>
  </si>
  <si>
    <t>124103101</t>
  </si>
  <si>
    <t>Vykopávky do 1000 m3 pro koryta vodotečí v hornině tř. 1 a 2</t>
  </si>
  <si>
    <t>-565083257</t>
  </si>
  <si>
    <t>Vykopávky pro koryta vodotečí s přehozením výkopku na vzdálenost do 3 m nebo s naložením na dopravní prostředek v horninách tř. 1 a 2 do 1 000 m3</t>
  </si>
  <si>
    <t>"odtěžení břehu ramene Doubka, výkaz, viz příloha D.3"</t>
  </si>
  <si>
    <t>554,25</t>
  </si>
  <si>
    <t>12</t>
  </si>
  <si>
    <t>127701111</t>
  </si>
  <si>
    <t>Vykopávky pod vodou v hornině tř. 1 až 4 objem do 1000 m3 tl vrstvy do 1,5 m</t>
  </si>
  <si>
    <t>1232738565</t>
  </si>
  <si>
    <t>Vykopávky pod vodou strojně na hloubku do 5 m pod projektem stanovenou hladinou vody v horninách tř.1 až 4, průměrné tloušťky projektované vrstvy přes 0,50 m do 1 000 m3</t>
  </si>
  <si>
    <t>"těžení sedimentu, výkaz, viz příloha D.3"</t>
  </si>
  <si>
    <t>144,04</t>
  </si>
  <si>
    <t>13</t>
  </si>
  <si>
    <t>131101203</t>
  </si>
  <si>
    <t>Hloubení jam zapažených v hornině tř. 1 a 2 objemu do 5000 m3</t>
  </si>
  <si>
    <t>-1517667091</t>
  </si>
  <si>
    <t>Hloubení zapažených jam a zářezů s urovnáním dna do předepsaného profilu a spádu v horninách tř. 1 a 2 přes 1 000 do 5 000 m3</t>
  </si>
  <si>
    <t>"zajímkovaný prostor, výkaz, odpočet materiálu odtěžení břehu Doubka, viz příloha D.3"</t>
  </si>
  <si>
    <t>1573,40-554,25</t>
  </si>
  <si>
    <t>14</t>
  </si>
  <si>
    <t>133101101</t>
  </si>
  <si>
    <t>Hloubení šachet v hornině tř. 2 objemu do 100 m3</t>
  </si>
  <si>
    <t>659811891</t>
  </si>
  <si>
    <t>Hloubení zapažených i nezapažených šachet s případným nutným přemístěním výkopku ve výkopišti v horninách tř. 1 a 2 do 100 m3</t>
  </si>
  <si>
    <t>"šachty pro čerpání, viz příloha ..."</t>
  </si>
  <si>
    <t>3*3,14*0,5*0,5*1,0</t>
  </si>
  <si>
    <t>153111112</t>
  </si>
  <si>
    <t>Podélné řezání ocelových štětovnic na skládce</t>
  </si>
  <si>
    <t>-1613590547</t>
  </si>
  <si>
    <t>Úprava ocelových štětovnic pro štětové stěny řezání z terénu, štětovnic na skládce podélné</t>
  </si>
  <si>
    <t>"úprava štětovnic v místech lomů jímky, viz příloha D.3"</t>
  </si>
  <si>
    <t>12*10,0</t>
  </si>
  <si>
    <t>16</t>
  </si>
  <si>
    <t>1531111160</t>
  </si>
  <si>
    <t>Úprava ocelových štětovnic zaberaněných - řezání příčné pod vodou</t>
  </si>
  <si>
    <t>1370518944</t>
  </si>
  <si>
    <t>"viz příloha .D.3"</t>
  </si>
  <si>
    <t>"jímka ze štětovnic- odříznutí v úrovni upraveného dna na ovou čelech propustku 2,5 ks/m´"</t>
  </si>
  <si>
    <t>31,3*2,5</t>
  </si>
  <si>
    <t>17</t>
  </si>
  <si>
    <t>153111132</t>
  </si>
  <si>
    <t>Podélné svaření ocelových štětovnic na skládce</t>
  </si>
  <si>
    <t>-1499665649</t>
  </si>
  <si>
    <t>Úprava ocelových štětovnic pro štětové stěny svaření z terénu, štětovnic na skládce podélné</t>
  </si>
  <si>
    <t>8*10,0</t>
  </si>
  <si>
    <t>18</t>
  </si>
  <si>
    <t>153112111</t>
  </si>
  <si>
    <t>Nastražení ocelových štětovnic dl do 10 m ve standardních podmínkách z terénu</t>
  </si>
  <si>
    <t>m2</t>
  </si>
  <si>
    <t>999957644</t>
  </si>
  <si>
    <t>Zřízení beraněných stěn z ocelových štětovnic z terénu nastražení štětovnic ve standardních podmínkách, délky do 10 m</t>
  </si>
  <si>
    <t>"jímka ze štětovnic z provozního materiálu zhotovitele (dočasné), výkaz, viz příloha D.3"</t>
  </si>
  <si>
    <t>43,1*10,0</t>
  </si>
  <si>
    <t>"jímka ze štětovnic trvale zaberaněné štětovnice"</t>
  </si>
  <si>
    <t>31,3*10,0</t>
  </si>
  <si>
    <t>Součet</t>
  </si>
  <si>
    <t>19</t>
  </si>
  <si>
    <t>153112122</t>
  </si>
  <si>
    <t>Zaberanění ocelových štětovnic na dl do 8 m ve standardních podmínkách z terénu</t>
  </si>
  <si>
    <t>538524621</t>
  </si>
  <si>
    <t>Zřízení beraněných stěn z ocelových štětovnic z terénu zaberanění štětovnic ve standardních podmínkách, délky do 8 m</t>
  </si>
  <si>
    <t>43,1*8,0</t>
  </si>
  <si>
    <t>20</t>
  </si>
  <si>
    <t>153112123</t>
  </si>
  <si>
    <t>Zaberanění ocelových štětovnic na dl do 12 m ve standardních podmínkách z terénu</t>
  </si>
  <si>
    <t>379413583</t>
  </si>
  <si>
    <t>Zřízení beraněných stěn z ocelových štětovnic z terénu zaberanění štětovnic ve standardních podmínkách, délky do 12 m</t>
  </si>
  <si>
    <t>"jímka ze štětovnic trvale zaberaněné štětovnice, viz příloha D.3"</t>
  </si>
  <si>
    <t>M</t>
  </si>
  <si>
    <t>15920220R</t>
  </si>
  <si>
    <t>štětovnice VL 504, S240GP</t>
  </si>
  <si>
    <t>t</t>
  </si>
  <si>
    <t>1718940987</t>
  </si>
  <si>
    <t>"viz příloha D.3"</t>
  </si>
  <si>
    <t>"dodávka štětovnic (1,0 m2 je hmotnost 133,2 kg), výkaz, ztratné 5 %"</t>
  </si>
  <si>
    <t>313,0*0,1332*1,05</t>
  </si>
  <si>
    <t>22</t>
  </si>
  <si>
    <t>159202212R</t>
  </si>
  <si>
    <t>-1176041124</t>
  </si>
  <si>
    <t>štětovnice VL 504, S240GP z provozního materiálu zhotovitele, včetně naložení, dopravy na stavbu a ze stavby, naložení na stavbě a uložení</t>
  </si>
  <si>
    <t>"štětovnice pro část jímky na rubu zdi z provozního materiálu zhotovitele, viz příloha D.3"</t>
  </si>
  <si>
    <t>"je počítáno s osminásobnou obratovostí - cena štětovnic je ponížena"</t>
  </si>
  <si>
    <t>"položka obsahuje dopravu štětovnic, materiál (štětovnice) a odvoz k místu uložení použitých štětovnic"</t>
  </si>
  <si>
    <t>"1,0 m2 je hmotnost 133,2 kg, ztratné 5 %"</t>
  </si>
  <si>
    <t>43,1*10,0*0,1332*1,05</t>
  </si>
  <si>
    <t>23</t>
  </si>
  <si>
    <t>153113113</t>
  </si>
  <si>
    <t>Vytažení ocelových štětovnic dl do 12 m zaberaněných do hl 12 m z terénu ve standardnich podmínkách</t>
  </si>
  <si>
    <t>366398594</t>
  </si>
  <si>
    <t>Vytažení stěn z ocelových štětovnic zaberaněných z terénu délky do 12 m ve standardních podmínkách, zaberaněných na hloubku do 12 m</t>
  </si>
  <si>
    <t>"jímka ze štětovnic z provozního materiálu zhotovitele, výkaz, viz příloha D.3"</t>
  </si>
  <si>
    <t>24</t>
  </si>
  <si>
    <t>162201102</t>
  </si>
  <si>
    <t>Vodorovné přemístění do 50 m výkopku/sypaniny z horniny tř. 1 až 4</t>
  </si>
  <si>
    <t>-437997843</t>
  </si>
  <si>
    <t>Vodorovné přemístění výkopku nebo sypaniny po suchu na obvyklém dopravním prostředku, bez naložení výkopku, avšak se složením bez rozhrnutí z horniny tř. 1 až 4 na vzdálenost přes 20 do 50 m</t>
  </si>
  <si>
    <t>"materiál z jámy potřebný pro násyp na meziskládku a zpět do násypu, viz příloha C.3"</t>
  </si>
  <si>
    <t>2*(214,16+1,52)</t>
  </si>
  <si>
    <t>25</t>
  </si>
  <si>
    <t>1622011020</t>
  </si>
  <si>
    <t>-1627322331</t>
  </si>
  <si>
    <t>"viz příloha, viz příloha D.1"</t>
  </si>
  <si>
    <t>"ornice z meziskládky pro následné použití"</t>
  </si>
  <si>
    <t>272,50*0,10</t>
  </si>
  <si>
    <t>26</t>
  </si>
  <si>
    <t>162301101</t>
  </si>
  <si>
    <t>Vodorovné přemístění do 500 m výkopku/sypaniny z horniny tř. 1 až 4</t>
  </si>
  <si>
    <t>1180223796</t>
  </si>
  <si>
    <t>Vodorovné přemístění výkopku nebo sypaniny po suchu na obvyklém dopravním prostředku, bez naložení výkopku, avšak se složením bez rozhrnutí z horniny tř. 1 až 4 na vzdálenost přes 50 do 500 m</t>
  </si>
  <si>
    <t>"materiál z nánosů na deponii provozovatele ve vzdál 500,0 m, D.1"</t>
  </si>
  <si>
    <t>27</t>
  </si>
  <si>
    <t>1623011010</t>
  </si>
  <si>
    <t>1718688709</t>
  </si>
  <si>
    <t>"ornice na deponii provozovatele ve vzdál 500,0 m, viz příloha D.1"</t>
  </si>
  <si>
    <t>83,86-27,25</t>
  </si>
  <si>
    <t>28</t>
  </si>
  <si>
    <t>171201201</t>
  </si>
  <si>
    <t>Uložení sypaniny na skládky</t>
  </si>
  <si>
    <t>1399606924</t>
  </si>
  <si>
    <t>"viz příloha C.3"</t>
  </si>
  <si>
    <t>"materiál z výkopu potřebný pro zásyp a na krajnici na meziskládku"</t>
  </si>
  <si>
    <t>214,16+1,52</t>
  </si>
  <si>
    <t>29</t>
  </si>
  <si>
    <t>1712012010</t>
  </si>
  <si>
    <t>-1871155792</t>
  </si>
  <si>
    <t>"ornice na meziskládku pro následné použití"</t>
  </si>
  <si>
    <t>"ornice na deponii provozovatele ve vzdál 500,0 km"</t>
  </si>
  <si>
    <t>30</t>
  </si>
  <si>
    <t>1712012110R</t>
  </si>
  <si>
    <t>Likvidace odpadu ze sypaniny</t>
  </si>
  <si>
    <t>211206416</t>
  </si>
  <si>
    <t>Likvidace odpadu ze sypaniny včetně dopravy, uložení a poplatku za uložení</t>
  </si>
  <si>
    <t>"viz příloha B"</t>
  </si>
  <si>
    <t>"přebytečný vytěžený materiál"</t>
  </si>
  <si>
    <t>(1573,40-214,16-1,52)*1,8</t>
  </si>
  <si>
    <t>31</t>
  </si>
  <si>
    <t>174101101</t>
  </si>
  <si>
    <t>Zásyp jam, šachet rýh nebo kolem objektů sypaninou se zhutněním</t>
  </si>
  <si>
    <t>132954832</t>
  </si>
  <si>
    <t>Zásyp sypaninou z jakékoliv horniny s uložením výkopku ve vrstvách se zhutněním jam, šachet, rýh nebo kolem objektů v těchto vykopávkách</t>
  </si>
  <si>
    <t>"viz příloha D.1, D.3"</t>
  </si>
  <si>
    <t>"zasypání šachet pro čerpání"</t>
  </si>
  <si>
    <t>"dosypání terénu okolo objektu, výkaz"</t>
  </si>
  <si>
    <t>214,16</t>
  </si>
  <si>
    <t>32</t>
  </si>
  <si>
    <t>181111111</t>
  </si>
  <si>
    <t>Plošná úprava terénu do 500 m2 zemina tř 1 až 4 nerovnosti do 100 mm v rovinně a svahu do 1:5</t>
  </si>
  <si>
    <t>-1735826846</t>
  </si>
  <si>
    <t>Plošná úprava terénu v zemině tř. 1 až 4 s urovnáním povrchu bez doplnění ornice souvislé plochy do 500 m2 při nerovnostech terénu přes 50 do 100 mm v rovině nebo na svahu do 1:5</t>
  </si>
  <si>
    <t>"staveniště, příjezd, deponie, výkaz, viz příloha D.1"</t>
  </si>
  <si>
    <t>1668,0</t>
  </si>
  <si>
    <t>33</t>
  </si>
  <si>
    <t>182101101</t>
  </si>
  <si>
    <t>Svahování v zářezech v hornině tř. 1 až 4</t>
  </si>
  <si>
    <t>1183792021</t>
  </si>
  <si>
    <t>Svahování trvalých svahů do projektovaných profilů s potřebným přemístěním výkopku při svahování v zářezech v hornině tř. 1 až 4</t>
  </si>
  <si>
    <t>"násyp, výkaz, viz příloha D.3"</t>
  </si>
  <si>
    <t>303,82</t>
  </si>
  <si>
    <t>34</t>
  </si>
  <si>
    <t>182201101</t>
  </si>
  <si>
    <t>Svahování násypů</t>
  </si>
  <si>
    <t>-29217663</t>
  </si>
  <si>
    <t>Svahování trvalých svahů do projektovaných profilů s potřebným přemístěním výkopku při svahování násypů v jakékoliv hornině</t>
  </si>
  <si>
    <t>"výkaz, viz příloha D.3"</t>
  </si>
  <si>
    <t>244,24</t>
  </si>
  <si>
    <t>35</t>
  </si>
  <si>
    <t>1813011</t>
  </si>
  <si>
    <t>Rozprostření zeminy tl vrstvy do 100 mm pl přes 500 m2 v rovině nebo ve svahu do 1:5</t>
  </si>
  <si>
    <t>274061885</t>
  </si>
  <si>
    <t>Rozprostření a urovnání zeminy v rovině nebo ve svahu sklonu do 1:5 při souvislé ploše přes 500 m2, tl. vrstvy do 100 mm</t>
  </si>
  <si>
    <t>"materiál z nánosů na deponii, viz příloha D.3"</t>
  </si>
  <si>
    <t>1500,0</t>
  </si>
  <si>
    <t>36</t>
  </si>
  <si>
    <t>181301111</t>
  </si>
  <si>
    <t>Rozprostření ornice tl vrstvy do 100 mm pl přes 500 m2 v rovině nebo ve svahu do 1:5</t>
  </si>
  <si>
    <t>1395289973</t>
  </si>
  <si>
    <t>Rozprostření a urovnání ornice v rovině nebo ve svahu sklonu do 1:5 při souvislé ploše přes 500 m2, tl. vrstvy do 100 mm</t>
  </si>
  <si>
    <t>"přebytek 56,60 m3 ornice na deponii, viz příloha D.3"</t>
  </si>
  <si>
    <t>37</t>
  </si>
  <si>
    <t>182301121</t>
  </si>
  <si>
    <t>Rozprostření ornice pl do 500 m2 ve svahu přes 1:5 tl vrstvy do 100 mm</t>
  </si>
  <si>
    <t>1052952478</t>
  </si>
  <si>
    <t>Rozprostření a urovnání ornice ve svahu sklonu přes 1:5 při souvislé ploše do 500 m2, tl. vrstvy do 100 mm</t>
  </si>
  <si>
    <t>27,25/0,1</t>
  </si>
  <si>
    <t>38</t>
  </si>
  <si>
    <t>184818244</t>
  </si>
  <si>
    <t>Ochrana kmene průměru přes 700 do 900 mm bedněním výšky přes 2 do 3 m</t>
  </si>
  <si>
    <t>-1508042796</t>
  </si>
  <si>
    <t>Ochrana kmene bedněním před poškozením stavebním provozem zřízení včetně odstranění výšky bednění přes 2 do 3 m průměru kmene přes 700 do 900 mm</t>
  </si>
  <si>
    <t>"ochrana stromu prům. 800 mm, 1 ks"</t>
  </si>
  <si>
    <t>39</t>
  </si>
  <si>
    <t>185803101</t>
  </si>
  <si>
    <t>Shrabání a odvoz pokoseného divokého porostu do 20 km</t>
  </si>
  <si>
    <t>2134101543</t>
  </si>
  <si>
    <t>Shrabání a odvoz pokoseného porostu a organických naplavenin divokého porostu</t>
  </si>
  <si>
    <t>"plocha staveniště a deponií, viz příloha .."</t>
  </si>
  <si>
    <t>Zemní práce - povrchové úpravy terénu</t>
  </si>
  <si>
    <t>40</t>
  </si>
  <si>
    <t>181411121</t>
  </si>
  <si>
    <t>Založení lučního trávníku výsevem plochy do 1000 m2 v rovině a ve svahu do 1:5</t>
  </si>
  <si>
    <t>-140231020</t>
  </si>
  <si>
    <t>Založení trávníku na půdě předem připravené plochy do 1000 m2 výsevem včetně utažení lučního v rovině nebo na svahu do 1:5</t>
  </si>
  <si>
    <t>41</t>
  </si>
  <si>
    <t>181411122</t>
  </si>
  <si>
    <t>Založení lučního trávníku výsevem plochy do 1000 m2 ve svahu do 1:2</t>
  </si>
  <si>
    <t>1632847996</t>
  </si>
  <si>
    <t>Založení trávníku na půdě předem připravené plochy do 1000 m2 výsevem včetně utažení lučního na svahu přes 1:5 do 1:2</t>
  </si>
  <si>
    <t>"svah nad násypem, výkaz, viz příloha D.1"</t>
  </si>
  <si>
    <t>271,87</t>
  </si>
  <si>
    <t>42</t>
  </si>
  <si>
    <t>0057247001</t>
  </si>
  <si>
    <t>osivo směs travní UNI 14</t>
  </si>
  <si>
    <t>kg</t>
  </si>
  <si>
    <t>321867588</t>
  </si>
  <si>
    <t>"viz pol. založení trávníku"</t>
  </si>
  <si>
    <t>(1668+271,87)*0,045*1,03</t>
  </si>
  <si>
    <t>Zakládání</t>
  </si>
  <si>
    <t>43</t>
  </si>
  <si>
    <t>221111116</t>
  </si>
  <si>
    <t>Vrty přenosnými kladivy D do 13 mm hor. IV až VI</t>
  </si>
  <si>
    <t>1304488948</t>
  </si>
  <si>
    <t>Vrty přenosnými vrtacími kladivy v hloubce 0 až 10 m průměru do 13 mm úklonu do 180° v horninách tř. IV až VI</t>
  </si>
  <si>
    <t>"předvrtání pro vruty do betonu pro osazení drážek U 100 pro provizorní hrazení, 14 ks vrtů, viz příloha D.1"</t>
  </si>
  <si>
    <t>(4*2+3*2)*0,15</t>
  </si>
  <si>
    <t>44</t>
  </si>
  <si>
    <t>273322611</t>
  </si>
  <si>
    <t>Základové desky ze ŽB se zvýšenými nároky na prostředí tř. C 30/37</t>
  </si>
  <si>
    <t>-919998007</t>
  </si>
  <si>
    <t>Základy z betonu železového (bez výztuže) desky z betonu se zvýšenými nároky na prostředí tř. C 30/37</t>
  </si>
  <si>
    <t>"základová deska tl. 250 cm, výkaz"</t>
  </si>
  <si>
    <t>20,94</t>
  </si>
  <si>
    <t>"nadbetonování propustku 100 - 115 cm, výkaz"</t>
  </si>
  <si>
    <t>5,42</t>
  </si>
  <si>
    <t>45</t>
  </si>
  <si>
    <t>273351121</t>
  </si>
  <si>
    <t>Zřízení bednění základových desek</t>
  </si>
  <si>
    <t>-1458594573</t>
  </si>
  <si>
    <t>Bednění základů desek zřízení</t>
  </si>
  <si>
    <t>"základová deska tl. 250 cm, výkaz, viz příloha D.3"</t>
  </si>
  <si>
    <t>17,51</t>
  </si>
  <si>
    <t>46</t>
  </si>
  <si>
    <t>273351122</t>
  </si>
  <si>
    <t>Odstranění bednění základových desek</t>
  </si>
  <si>
    <t>507455600</t>
  </si>
  <si>
    <t>Bednění základů desek odstranění</t>
  </si>
  <si>
    <t>47</t>
  </si>
  <si>
    <t>273362021</t>
  </si>
  <si>
    <t>Výztuž základových desek svařovanými sítěmi Kari</t>
  </si>
  <si>
    <t>122265794</t>
  </si>
  <si>
    <t>Výztuž základů desek ze svařovaných sítí z drátů typu KARI</t>
  </si>
  <si>
    <t>"výztuž základové desky Kari sítí 100/100/8, výkaz, ztratné 5 %"</t>
  </si>
  <si>
    <t>216,315*0,0079*1,05</t>
  </si>
  <si>
    <t>"výztuž nadbetonování propustku Kari sítí 150/150/6, výkaz, ztratné 5 %"</t>
  </si>
  <si>
    <t>48,564*0,0031*1,05</t>
  </si>
  <si>
    <t>48</t>
  </si>
  <si>
    <t>274321118</t>
  </si>
  <si>
    <t>Základové pasy, prahy, věnce a ostruhy mostních konstrukcí ze ŽB C 30/37</t>
  </si>
  <si>
    <t>-1826076077</t>
  </si>
  <si>
    <t>Základové konstrukce z betonu železového pásy, prahy, věnce a ostruhy ve výkopu nebo na hlavách pilot C 30/37</t>
  </si>
  <si>
    <t>"opěrná křídla, výkaz, viz příloha D.3"</t>
  </si>
  <si>
    <t>13,65</t>
  </si>
  <si>
    <t>49</t>
  </si>
  <si>
    <t>274354111</t>
  </si>
  <si>
    <t>Bednění základových pasů - zřízení</t>
  </si>
  <si>
    <t>1178177558</t>
  </si>
  <si>
    <t>Bednění základových konstrukcí pasů, prahů, věnců a ostruh zřízení</t>
  </si>
  <si>
    <t>28,0</t>
  </si>
  <si>
    <t>50</t>
  </si>
  <si>
    <t>274354211</t>
  </si>
  <si>
    <t>Bednění základových pasů - odstranění</t>
  </si>
  <si>
    <t>1173507205</t>
  </si>
  <si>
    <t>Bednění základových konstrukcí pasů, prahů, věnců a ostruh odstranění bednění</t>
  </si>
  <si>
    <t>51</t>
  </si>
  <si>
    <t>274362021</t>
  </si>
  <si>
    <t>Výztuž základových pásů svařovanými sítěmi Kari</t>
  </si>
  <si>
    <t>-1578927155</t>
  </si>
  <si>
    <t>Výztuž základů pasů ze svařovaných sítí z drátů typu KARI</t>
  </si>
  <si>
    <t>"výztuž pasů Kari sítí 100/100/8, výkaz, ztratné 5 %, viz příloha D.3"</t>
  </si>
  <si>
    <t>68,464*0,0079*1,05</t>
  </si>
  <si>
    <t>Svislé a kompletní konstrukce</t>
  </si>
  <si>
    <t>52</t>
  </si>
  <si>
    <t>317321118</t>
  </si>
  <si>
    <t>Mostní římsy ze ŽB C 30/37</t>
  </si>
  <si>
    <t>1380953993</t>
  </si>
  <si>
    <t>Římsy ze železového betonu C 30/37</t>
  </si>
  <si>
    <t>"parapet, výkaz, viz příloha D.3"</t>
  </si>
  <si>
    <t>2,30</t>
  </si>
  <si>
    <t>53</t>
  </si>
  <si>
    <t>317353121</t>
  </si>
  <si>
    <t>Bednění mostních říms všech tvarů - zřízení</t>
  </si>
  <si>
    <t>-1218069914</t>
  </si>
  <si>
    <t>Bednění mostní římsy zřízení všech tvarů</t>
  </si>
  <si>
    <t>14,874</t>
  </si>
  <si>
    <t>54</t>
  </si>
  <si>
    <t>317353221</t>
  </si>
  <si>
    <t>Bednění mostních říms všech tvarů - odstranění</t>
  </si>
  <si>
    <t>1238026263</t>
  </si>
  <si>
    <t>Bednění mostní římsy odstranění všech tvarů</t>
  </si>
  <si>
    <t>55</t>
  </si>
  <si>
    <t>317361116</t>
  </si>
  <si>
    <t>Výztuž mostních říms z betonářské oceli 10 505</t>
  </si>
  <si>
    <t>-1235203391</t>
  </si>
  <si>
    <t>Výztuž mostních železobetonových říms z betonářské oceli 10 505 (R) nebo BSt 500</t>
  </si>
  <si>
    <t>"parapet, pruty R12, výkaz, viz příloha D.3"</t>
  </si>
  <si>
    <t>268,068/1000</t>
  </si>
  <si>
    <t>56</t>
  </si>
  <si>
    <t>59224069R</t>
  </si>
  <si>
    <t>Čerpací šachta ze skruží betonových 1000x1000</t>
  </si>
  <si>
    <t>-1011472182</t>
  </si>
  <si>
    <t>"viz příloha D.1"</t>
  </si>
  <si>
    <t>"betonové skruže pro čerpací šachty z provozního materiálu zhotovitele, 3 ks (zřízení a odstanění, materiál včetně dopravy a obratovosti materiálu)"</t>
  </si>
  <si>
    <t>57</t>
  </si>
  <si>
    <t>320101113</t>
  </si>
  <si>
    <t>Osazení betonových a železobetonových prefabrikátů hmotnosti nad 5000 do 7000 kg</t>
  </si>
  <si>
    <t>-119604912</t>
  </si>
  <si>
    <t>Osazení betonových a železobetonových prefabrikátů hmotnosti jednotlivě přes 5 000 do 7 000 kg</t>
  </si>
  <si>
    <t>"prefabrikát, výkaz, 8 ks"</t>
  </si>
  <si>
    <t>8*2,02</t>
  </si>
  <si>
    <t>"upravený prefabrikát výrobcem, viz technická zpráva, výkaz, 2 ks"</t>
  </si>
  <si>
    <t>2*1,45</t>
  </si>
  <si>
    <t>58</t>
  </si>
  <si>
    <t>5921337008</t>
  </si>
  <si>
    <t>prefabrikovaný dílec IZM 2500 x 2000 x 2000, bet. C 40/50</t>
  </si>
  <si>
    <t>-266684843</t>
  </si>
  <si>
    <t>"prefabrikát (cena včetně dopravy), výkaz, 8 ks, viz příloha D.1, D.3"</t>
  </si>
  <si>
    <t>59</t>
  </si>
  <si>
    <t>5921337002</t>
  </si>
  <si>
    <t>upravený prefabrikovaný dílec IZM 2500 x 2000 x 2000, bet. C 40/50</t>
  </si>
  <si>
    <t>-289457022</t>
  </si>
  <si>
    <t>"upravený prefabrikát výrobcem, viz technická zpráva (cena včetně dopravy), výkaz, 2 ks"</t>
  </si>
  <si>
    <t>"čela propustku jsou navržena zešikmená, v úhlu 128,1 st., tj. dojde k seříznutí prefabrikátu s ponecháním stropu š. 500 mm a svislého čela š. 500 mm"</t>
  </si>
  <si>
    <t>"trny pro kotvení říms (kotvit min. 250/300 mm hluboko do plného průřezu prefabirkátu, profil oc. trnu R20 mm lepit do vrtu pr. 25 mm)"</t>
  </si>
  <si>
    <t>"rozmístění trnů po 300 mm vystřídaně šikmé/vodorovné trny viz výkres"</t>
  </si>
  <si>
    <t>"tato úprava vč. řezání je standardně poskytovanou službou výrobce (např. PREFA Grygov) a bude provedena ve výrobním závodě dle předchozí objednávky"</t>
  </si>
  <si>
    <t>60</t>
  </si>
  <si>
    <t>5921337</t>
  </si>
  <si>
    <t>těsnění pro prefabrikované dílce</t>
  </si>
  <si>
    <t>-903043035</t>
  </si>
  <si>
    <t>"těsnění pro prefabrikované dílce IZM 2500 x 2000 x 2000, viz technická zpráva (cena  včetně dopravy), výkaz, 9 ks, viz příloha D.1, D.3"</t>
  </si>
  <si>
    <t>61</t>
  </si>
  <si>
    <t>3201011</t>
  </si>
  <si>
    <t>Pronájem manipulační a montážní sady</t>
  </si>
  <si>
    <t>ks</t>
  </si>
  <si>
    <t>-1164973121</t>
  </si>
  <si>
    <t>"pronájem manipulační a montážní sady pro montáž propustku, viz příloha D.1, D.3"</t>
  </si>
  <si>
    <t>Vodorovné konstrukce</t>
  </si>
  <si>
    <t>62</t>
  </si>
  <si>
    <t>451315114</t>
  </si>
  <si>
    <t>Podkladní nebo výplňová vrstva z betonu C 12/15 tl do 100 mm</t>
  </si>
  <si>
    <t>102715863</t>
  </si>
  <si>
    <t>Podkladní a výplňové vrstvy z betonu prostého tloušťky do 100 mm, z betonu C 12/15</t>
  </si>
  <si>
    <t>"podkladní beton, výkaz, viz příloha D.1, D.3"</t>
  </si>
  <si>
    <t>9,59/0,1</t>
  </si>
  <si>
    <t>63</t>
  </si>
  <si>
    <t>321351010</t>
  </si>
  <si>
    <t>Bednění konstrukcí vodních staveb rovinné - zřízení</t>
  </si>
  <si>
    <t>-32578568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</si>
  <si>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</si>
  <si>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"nadbetonování propustku 100 - 150 cm, výkaz, viz příloha D.1, D.3"</t>
  </si>
  <si>
    <t>3,272</t>
  </si>
  <si>
    <t>64</t>
  </si>
  <si>
    <t>321352010</t>
  </si>
  <si>
    <t>Bednění konstrukcí vodních staveb rovinné - odstranění</t>
  </si>
  <si>
    <t>396642479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</si>
  <si>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</si>
  <si>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65</t>
  </si>
  <si>
    <t>462511370</t>
  </si>
  <si>
    <t>Zához z lomového kamene bez proštěrkování z terénu hmotnost nad 200 do 500 kg</t>
  </si>
  <si>
    <t>-299521974</t>
  </si>
  <si>
    <t>Zához z lomového kamene neupraveného záhozového bez proštěrkování z terénu, hmotnosti jednotlivých kamenů přes 200 do 500 kg</t>
  </si>
  <si>
    <t>"opevnění břehu Labe, výkaz, viz příloha D.1, D.3"</t>
  </si>
  <si>
    <t>51,63</t>
  </si>
  <si>
    <t>66</t>
  </si>
  <si>
    <t>463212111</t>
  </si>
  <si>
    <t>Rovnanina z lomového kamene upraveného s vyklínováním spár úlomky kamene</t>
  </si>
  <si>
    <t>-1658502522</t>
  </si>
  <si>
    <t>Rovnanina z lomového kamene upraveného, tříděného jakékoliv tloušťky rovnaniny s vyklínováním spár a dutin úlomky kamene</t>
  </si>
  <si>
    <t>"dno před propustkem, výkaz"</t>
  </si>
  <si>
    <t>13,64</t>
  </si>
  <si>
    <t>"svahy nad opěrnými křídly, výkaz"</t>
  </si>
  <si>
    <t>12,48</t>
  </si>
  <si>
    <t>67</t>
  </si>
  <si>
    <t>464531112</t>
  </si>
  <si>
    <t>Pohoz z hrubého drceného kamenivo zrno 63 až 125 mm z terénu</t>
  </si>
  <si>
    <t>-562608839</t>
  </si>
  <si>
    <t>Pohoz dna nebo svahů jakékoliv tloušťky z hrubého drceného kameniva, z terénu, frakce 63 - 125 mm</t>
  </si>
  <si>
    <t>"opevnění před štětovou stěnou, výkaz, viz příloha D.1, D.3"</t>
  </si>
  <si>
    <t>1,15</t>
  </si>
  <si>
    <t>68</t>
  </si>
  <si>
    <t>465513127</t>
  </si>
  <si>
    <t>Dlažba z lomového kamene na cementovou maltu s vyspárováním tl 200 mm</t>
  </si>
  <si>
    <t>1075321327</t>
  </si>
  <si>
    <t>Dlažba z lomového kamene lomařsky upraveného na cementovou maltu, s vyspárováním cementovou maltou, tl. kamene 200 mm</t>
  </si>
  <si>
    <t>"čelo vyústění do Labe, výkaz, viz příloha D.1, D.3"</t>
  </si>
  <si>
    <t>4,09</t>
  </si>
  <si>
    <t>Komunikace pozemní</t>
  </si>
  <si>
    <t>69</t>
  </si>
  <si>
    <t>564231111</t>
  </si>
  <si>
    <t>Podklad nebo podsyp ze štěrkopísku ŠP tl 100 mm</t>
  </si>
  <si>
    <t>557447072</t>
  </si>
  <si>
    <t>Podklad nebo podsyp ze štěrkopísku ŠP s rozprostřením, vlhčením a zhutněním, po zhutnění tl. 100 mm</t>
  </si>
  <si>
    <t>"krajnice komunikace ze štěrkopísku z materiálu z výkopu, viz příloha D.1, D.3"</t>
  </si>
  <si>
    <t>1,52/0,1</t>
  </si>
  <si>
    <t>70</t>
  </si>
  <si>
    <t>564762111</t>
  </si>
  <si>
    <t>Podklad z vibrovaného štěrku VŠ tl 200 mm</t>
  </si>
  <si>
    <t>-1780198991</t>
  </si>
  <si>
    <t>Podklad nebo kryt z vibrovaného štěrku VŠ s rozprostřením, vlhčením a zhutněním, po zhutnění tl. 200 mm</t>
  </si>
  <si>
    <t>"potahová stezka (vrchní vrstva), výkaz, viz příloha D.1, D.3"</t>
  </si>
  <si>
    <t>8,40/0,2</t>
  </si>
  <si>
    <t>71</t>
  </si>
  <si>
    <t>564861111</t>
  </si>
  <si>
    <t>Podklad ze štěrkodrtě ŠD tl 200 mm</t>
  </si>
  <si>
    <t>-1677024367</t>
  </si>
  <si>
    <t>Podklad ze štěrkodrti ŠD s rozprostřením a zhutněním, po zhutnění tl. 200 mm</t>
  </si>
  <si>
    <t>"potahová stezka (spodní vrstva), výkaz, viz příloha D.1, D.3"</t>
  </si>
  <si>
    <t>9,20/0,2</t>
  </si>
  <si>
    <t>Ostatní konstrukce a práce-bourání</t>
  </si>
  <si>
    <t>72</t>
  </si>
  <si>
    <t>934956127R</t>
  </si>
  <si>
    <t>Hradítka z dubového dřeva tl 110 mm</t>
  </si>
  <si>
    <t>-758220002</t>
  </si>
  <si>
    <t>Přepadová a ochranná zařízení nádrží dřevěná hradítka (dluže požeráku) š.100 mm, bez nátěru, s potřebným kováním z dubového dřeva, tl. 110 mm</t>
  </si>
  <si>
    <t>"provizorní hrazení - dluže tl. 110 mm, 44 ks, viz příloha D.1, D.3"</t>
  </si>
  <si>
    <t>44*2,46*0,1</t>
  </si>
  <si>
    <t>73</t>
  </si>
  <si>
    <t>938909311</t>
  </si>
  <si>
    <t>Čištění vozovek metením strojně podkladu nebo krytu betonového nebo živičného</t>
  </si>
  <si>
    <t>-1470507789</t>
  </si>
  <si>
    <t>Čištění vozovek metením bláta, prachu nebo hlinitého nánosu s odklizením na hromady na vzdálenost do 20 m nebo naložením na dopravní prostředek strojně povrchu podkladu nebo krytu betonového nebo živičného</t>
  </si>
  <si>
    <t>"čištění komunikace během stavby"</t>
  </si>
  <si>
    <t>10*200,0*3,0</t>
  </si>
  <si>
    <t>74</t>
  </si>
  <si>
    <t>953961113R</t>
  </si>
  <si>
    <t>Kotvy chemickým tmelem M 12 hl 150 mm do betonu, ŽB nebo kamene s vyvrtáním otvoru</t>
  </si>
  <si>
    <t>-108697406</t>
  </si>
  <si>
    <t>Kotvy chemické s vyvrtáním otvoru do betonu, železobetonu nebo tvrdého kamene tmel, velikost M 12, hloubka 150 mm</t>
  </si>
  <si>
    <t>"pro osazení drážek dluží, 4 x 4 ks, viz příloha D.1, D.3"</t>
  </si>
  <si>
    <t>4*4</t>
  </si>
  <si>
    <t>75</t>
  </si>
  <si>
    <t>953965123</t>
  </si>
  <si>
    <t>Kotevní šroub pro chemické kotvy M 12 dl 260 mm</t>
  </si>
  <si>
    <t>-1142997283</t>
  </si>
  <si>
    <t>Kotvy chemické s vyvrtáním otvoru kotevní šrouby pro chemické kotvy, velikost M 12, délka 260 mm</t>
  </si>
  <si>
    <t>"pro osazení zábradlí, 4 x 4 ks, viz příloha D.1, D.3"</t>
  </si>
  <si>
    <t>997</t>
  </si>
  <si>
    <t>Přesun sutě</t>
  </si>
  <si>
    <t>76</t>
  </si>
  <si>
    <t>9970138110R</t>
  </si>
  <si>
    <t xml:space="preserve">Likvidace pařezů </t>
  </si>
  <si>
    <t>397103032</t>
  </si>
  <si>
    <t>Likvidace pařezů včetně dopravy, uložení a poplatku za uložení</t>
  </si>
  <si>
    <t>"pařezy, viz příloha D.1"</t>
  </si>
  <si>
    <t>8*0,5*0,9</t>
  </si>
  <si>
    <t>1*0,6*0,9</t>
  </si>
  <si>
    <t>77</t>
  </si>
  <si>
    <t>997013R</t>
  </si>
  <si>
    <t>Likvidace oceli</t>
  </si>
  <si>
    <t>1718580766</t>
  </si>
  <si>
    <t>Předání odřezané oceli provozovateli, včetně naložení, dopravy a uložení</t>
  </si>
  <si>
    <t>"ocelový materiál - provozovateli do 7 km"</t>
  </si>
  <si>
    <t>"odříznuté štětovnice (v úrovni upraveného dna) - část jímky nade dnem"</t>
  </si>
  <si>
    <t>(23,0+25,90)*0,1332</t>
  </si>
  <si>
    <t>78</t>
  </si>
  <si>
    <t>99722181R</t>
  </si>
  <si>
    <t xml:space="preserve">Likvidace betonového odpadu </t>
  </si>
  <si>
    <t>-276084025</t>
  </si>
  <si>
    <t>Likvidace betonového odpadu včetně dopravy, uložení a poplatku za uložení</t>
  </si>
  <si>
    <t>"rozebráné stávající poškozené opevnění z betonových panelů"</t>
  </si>
  <si>
    <t>40,0*0,15*2,2</t>
  </si>
  <si>
    <t>998</t>
  </si>
  <si>
    <t>Přesun hmot</t>
  </si>
  <si>
    <t>79</t>
  </si>
  <si>
    <t>998332011</t>
  </si>
  <si>
    <t>Přesun hmot pro úpravy vodních toků a kanály</t>
  </si>
  <si>
    <t>1296882100</t>
  </si>
  <si>
    <t>Přesun hmot pro úpravy vodních toků a kanály, hráze rybníků apod. dopravní vzdálenost do 500 m</t>
  </si>
  <si>
    <t>PSV</t>
  </si>
  <si>
    <t>Práce a dodávky PSV</t>
  </si>
  <si>
    <t>711</t>
  </si>
  <si>
    <t>Izolace proti vodě, vlhkosti a plynům</t>
  </si>
  <si>
    <t>80</t>
  </si>
  <si>
    <t>711112052</t>
  </si>
  <si>
    <t>Provedení izolace proti zemní vlhkosti svislé za studena 2x nátěr tekutou lepenkou</t>
  </si>
  <si>
    <t>-1026773074</t>
  </si>
  <si>
    <t>Provedení izolace proti zemní vlhkosti natěradly a tmely za studena na ploše svislé S dvojnásobným nátěrem tekutou lepenkou</t>
  </si>
  <si>
    <t>"nátěr propustku proti zemní vlhkosti (penetrační nátěr), 2 nátěry, , viz příloha D.1, D.3"</t>
  </si>
  <si>
    <t>176,40</t>
  </si>
  <si>
    <t>81</t>
  </si>
  <si>
    <t>245510300</t>
  </si>
  <si>
    <t>stěrka hydroizolační dvousložková cemento-polymerová vlákny vyztužená proti zemní vlhkosti</t>
  </si>
  <si>
    <t>-994376971</t>
  </si>
  <si>
    <t>176,4*1,65 'Přepočtené koeficientem množství</t>
  </si>
  <si>
    <t>762</t>
  </si>
  <si>
    <t>Konstrukce tesařské</t>
  </si>
  <si>
    <t>82</t>
  </si>
  <si>
    <t>6051213R</t>
  </si>
  <si>
    <t>Rozpěry dřevěné průřezu 150 x 150 délka do 5,50 m</t>
  </si>
  <si>
    <t>-505698184</t>
  </si>
  <si>
    <t>řezivo stavební hranol průřezu 160 x 160 - 180 x 180 mm délka do 5,00 m</t>
  </si>
  <si>
    <t>"zřízení a odstranění rozpěr a převázek zajímkovaného prostoru z trámů 150 x 150 mm z provozního materiálu, viz příloha D.1, D.3"</t>
  </si>
  <si>
    <t>"rozpěry"</t>
  </si>
  <si>
    <t>5*5,5*0,15*0,15</t>
  </si>
  <si>
    <t>"převázky"</t>
  </si>
  <si>
    <t>2*16,0*0,15*0,15</t>
  </si>
  <si>
    <t>767</t>
  </si>
  <si>
    <t>Konstrukce zámečnické</t>
  </si>
  <si>
    <t>83</t>
  </si>
  <si>
    <t>767995111</t>
  </si>
  <si>
    <t>Montáž atypických zámečnických konstrukcí hmotnosti do 5 kg</t>
  </si>
  <si>
    <t>-2143478366</t>
  </si>
  <si>
    <t>Montáž ostatních atypických zámečnických konstrukcí hmotnosti do 5 kg</t>
  </si>
  <si>
    <t>"podložka pro osazení zábradlí 200 x 200 mm, 4 ks"</t>
  </si>
  <si>
    <t>4*0,004*1000</t>
  </si>
  <si>
    <t>"vruty do betonu dl. 150 mm pro připevnění U 100, 4 x 2 ks + 3 x 2 ks"</t>
  </si>
  <si>
    <t>(4*2+3*2)*0,16</t>
  </si>
  <si>
    <t>84</t>
  </si>
  <si>
    <t>130214170</t>
  </si>
  <si>
    <t>podložka pro matici CKT celozávitovou kotevní tyč 200x200x12mm</t>
  </si>
  <si>
    <t>1729902762</t>
  </si>
  <si>
    <t>85</t>
  </si>
  <si>
    <t>30908109</t>
  </si>
  <si>
    <t>vysoce únosný upevňovací šroub  se zápustnou hlavou 10X105 (nerez)</t>
  </si>
  <si>
    <t>-1700642387</t>
  </si>
  <si>
    <t>"vruty do betonu dl. 150 mm pro připevnění U100, 4 x 2 ks + 3 x 2 ks"</t>
  </si>
  <si>
    <t>4*2+3*2</t>
  </si>
  <si>
    <t>86</t>
  </si>
  <si>
    <t>767995112</t>
  </si>
  <si>
    <t>Montáž atypických zámečnických konstrukcí hmotnosti do 10 kg</t>
  </si>
  <si>
    <t>-1171920239</t>
  </si>
  <si>
    <t>Montáž ostatních atypických zámečnických konstrukcí hmotnosti přes 5 do 10 kg</t>
  </si>
  <si>
    <t>"zábradlí z úhelníků L 70 x 70 x 6, výkaz, viz příloha D.1, D.3"</t>
  </si>
  <si>
    <t>16,84*6,40</t>
  </si>
  <si>
    <t>87</t>
  </si>
  <si>
    <t>130104280</t>
  </si>
  <si>
    <t>úhelník ocelový rovnostranný jakost 11 375 70x70x6mm</t>
  </si>
  <si>
    <t>-1589103010</t>
  </si>
  <si>
    <t>"zábradlí z úhelníků L 70 x 70 x 6, výkaz"</t>
  </si>
  <si>
    <t>16,84*6,40/1000</t>
  </si>
  <si>
    <t>88</t>
  </si>
  <si>
    <t>767995113</t>
  </si>
  <si>
    <t>Montáž atypických zámečnických konstrukcí hmotnosti do 20 kg</t>
  </si>
  <si>
    <t>861713639</t>
  </si>
  <si>
    <t>Montáž ostatních atypických zámečnických konstrukcí hmotnosti přes 10 do 20 kg</t>
  </si>
  <si>
    <t>"profil U 100 pro drážky provizorního hrazení, viz příloha D.1, D.3"</t>
  </si>
  <si>
    <t>(2*2,11+2*1,837)*0,0106</t>
  </si>
  <si>
    <t>89</t>
  </si>
  <si>
    <t>130108160</t>
  </si>
  <si>
    <t>ocel profilová UPN 100 jakost 11 375</t>
  </si>
  <si>
    <t>1651299921</t>
  </si>
  <si>
    <t>"drážky pro provizorní hrazení, U 100"</t>
  </si>
  <si>
    <t>90</t>
  </si>
  <si>
    <t>998767101</t>
  </si>
  <si>
    <t>Přesun hmot tonážní pro zámečnické konstrukce v objektech v do 6 m</t>
  </si>
  <si>
    <t>871584214</t>
  </si>
  <si>
    <t>Přesun hmot pro zámečnické konstrukce stanovený z hmotnosti přesunovaného materiálu vodorovná dopravní vzdálenost do 50 m v objektech výšky do 6 m</t>
  </si>
  <si>
    <t>783</t>
  </si>
  <si>
    <t>Dokončovací práce - nátěry</t>
  </si>
  <si>
    <t>91</t>
  </si>
  <si>
    <t>783172511R</t>
  </si>
  <si>
    <t>Antikorozní ochrana ocelových konstrukcí</t>
  </si>
  <si>
    <t>-1415702472</t>
  </si>
  <si>
    <t>"nátěr zábradlí dle technologického listu, výkaz, viz příloha D.1"</t>
  </si>
  <si>
    <t>4,55+0,16</t>
  </si>
  <si>
    <t>VON.01 - Soupis prací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</si>
  <si>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</si>
  <si>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</si>
  <si>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</si>
  <si>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</si>
  <si>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</si>
  <si>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</si>
  <si>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</si>
  <si>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</si>
  <si>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</si>
  <si>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</si>
  <si>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</si>
  <si>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</si>
  <si>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-1624929229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</si>
  <si>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</si>
  <si>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</si>
  <si>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</si>
  <si>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</si>
  <si>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</si>
  <si>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</si>
  <si>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</si>
  <si>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</si>
  <si>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</si>
  <si>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</si>
  <si>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</si>
  <si>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</si>
  <si>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0112</t>
  </si>
  <si>
    <t>Zajištění obnovy asfaltové komunikace</t>
  </si>
  <si>
    <t>-768463144</t>
  </si>
  <si>
    <t>Zajištění obnovy stávající příjezdové asfaltové komunikace</t>
  </si>
  <si>
    <t>"obnova stávající příjezdové komunikace a parkoviště při jejich případném porušení"</t>
  </si>
  <si>
    <t>"předpokládaná plocha využívané zpevněné asfaltové komunikace (1700,0 x 3,0) m"</t>
  </si>
  <si>
    <t>01131</t>
  </si>
  <si>
    <t>Zajištění obnovy nezpevněné komunikace</t>
  </si>
  <si>
    <t>1163694998</t>
  </si>
  <si>
    <t>Zajištění obnovy stávající nezpevněné komunikace</t>
  </si>
  <si>
    <t>"obnova stávající nezpevněné komunikace při jejím případném porušení"</t>
  </si>
  <si>
    <t>"předpokládaná plocha využívané nezpevněné komunikace 700,0 x 3,0 m"</t>
  </si>
  <si>
    <t>02</t>
  </si>
  <si>
    <t>Projektová dokumentace - ostatní náklady</t>
  </si>
  <si>
    <t>0210</t>
  </si>
  <si>
    <t>Vypracování Plánu opatření pro případ havárie</t>
  </si>
  <si>
    <t>8192</t>
  </si>
  <si>
    <t>-1724034596</t>
  </si>
  <si>
    <t>Zhotovitelem vypracovaný plán opatření pro případ úniku závadných látek 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</si>
  <si>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</si>
  <si>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</si>
  <si>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-1105582143</t>
  </si>
  <si>
    <t>023</t>
  </si>
  <si>
    <t>Vypracování projektu skutečného provedení díla</t>
  </si>
  <si>
    <t>310191587</t>
  </si>
  <si>
    <t>026</t>
  </si>
  <si>
    <t>Zpracování realizační dokumentace zhotovitele, dílenských výkresů, technologických předpisů</t>
  </si>
  <si>
    <t>-1703116142</t>
  </si>
  <si>
    <t>"zábradlí, dluže, slupice"</t>
  </si>
  <si>
    <t>03</t>
  </si>
  <si>
    <t>Geodetické práce a vytýčení - ostatní náklady</t>
  </si>
  <si>
    <t>031</t>
  </si>
  <si>
    <t>Vypracování geodetického zaměření skutečného stavu</t>
  </si>
  <si>
    <t>262144</t>
  </si>
  <si>
    <t>-1410499646</t>
  </si>
  <si>
    <t>035</t>
  </si>
  <si>
    <t>Zajištění veškerých geodetických prací souvisejících s realizací díla</t>
  </si>
  <si>
    <t>712697976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</si>
  <si>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</si>
  <si>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</si>
  <si>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</si>
  <si>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</si>
  <si>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1280643077</t>
  </si>
  <si>
    <t>092</t>
  </si>
  <si>
    <t>Zajištění souhlasů se zvláštním užíváním komunikací</t>
  </si>
  <si>
    <t>1246009270</t>
  </si>
  <si>
    <t>0931</t>
  </si>
  <si>
    <t>Provedení pasportizace stávajících nemovitostí (vč. pozemků) a jejich příslušenství, zajištění fotodokumentace stávajícího stavu přístupových komunikací</t>
  </si>
  <si>
    <t>-382087882</t>
  </si>
  <si>
    <t>094</t>
  </si>
  <si>
    <t>Zajištění vytyčení veškerých podzemních zařízení</t>
  </si>
  <si>
    <t>1111400455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</si>
  <si>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</si>
  <si>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</si>
  <si>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</si>
  <si>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908083326</t>
  </si>
  <si>
    <t>0992</t>
  </si>
  <si>
    <t>Zajištění průzkumu staveniště zaměřeného na výskyt zvláště chráněných živočichů a rostlin a jejich odborného transferu</t>
  </si>
  <si>
    <t>-1645008260</t>
  </si>
  <si>
    <t>0993</t>
  </si>
  <si>
    <t>Zajištění dopravně inženýrských opatření</t>
  </si>
  <si>
    <t>1107150265</t>
  </si>
  <si>
    <t>- zajištění dopravně inženýrských opatření</t>
  </si>
  <si>
    <t>- zajištění zřízení a likvidace dopravního značení včetně případné světelné signalizace</t>
  </si>
  <si>
    <t>- zajištění vydání dopravně inženýrského rozhodnutí</t>
  </si>
  <si>
    <t>099300</t>
  </si>
  <si>
    <t>Aktualizace plánu bezpečnosti a ochrany zdraví při práci</t>
  </si>
  <si>
    <t>-1371206657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</si>
  <si>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</si>
  <si>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</si>
  <si>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-272971282</t>
  </si>
  <si>
    <t>09962</t>
  </si>
  <si>
    <t>Dočasné odstranění stávající cedule a zpětné osazení</t>
  </si>
  <si>
    <t>1741732799</t>
  </si>
  <si>
    <t>"označení revíru"</t>
  </si>
  <si>
    <t>09991</t>
  </si>
  <si>
    <t>Zajištění fotodokumentace veškerých konstrukcí, které budou v průběhu výstavby skryty nebo zakryty</t>
  </si>
  <si>
    <t>-932286477</t>
  </si>
  <si>
    <t>099911</t>
  </si>
  <si>
    <t>Zajištění vedení průběžné evidence odpadů</t>
  </si>
  <si>
    <t>1535553695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</si>
</sst>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2"/>
      <c r="AQ5" s="22"/>
      <c r="AR5" s="20"/>
      <c r="BE5" s="28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2"/>
      <c r="AQ6" s="22"/>
      <c r="AR6" s="20"/>
      <c r="BE6" s="286"/>
      <c r="BS6" s="17" t="s">
        <v>18</v>
      </c>
    </row>
    <row r="7" spans="2:71" s="1" customFormat="1" ht="12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21</v>
      </c>
      <c r="AL7" s="22"/>
      <c r="AM7" s="22"/>
      <c r="AN7" s="27" t="s">
        <v>22</v>
      </c>
      <c r="AO7" s="22"/>
      <c r="AP7" s="22"/>
      <c r="AQ7" s="22"/>
      <c r="AR7" s="20"/>
      <c r="BE7" s="286"/>
      <c r="BS7" s="17" t="s">
        <v>23</v>
      </c>
    </row>
    <row r="8" spans="2:71" s="1" customFormat="1" ht="12" customHeight="1">
      <c r="B8" s="21"/>
      <c r="C8" s="22"/>
      <c r="D8" s="29" t="s">
        <v>24</v>
      </c>
      <c r="E8" s="22"/>
      <c r="F8" s="22"/>
      <c r="G8" s="22"/>
      <c r="H8" s="22"/>
      <c r="I8" s="22"/>
      <c r="J8" s="22"/>
      <c r="K8" s="27" t="s">
        <v>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26</v>
      </c>
      <c r="AL8" s="22"/>
      <c r="AM8" s="22"/>
      <c r="AN8" s="30" t="s">
        <v>27</v>
      </c>
      <c r="AO8" s="22"/>
      <c r="AP8" s="22"/>
      <c r="AQ8" s="22"/>
      <c r="AR8" s="20"/>
      <c r="BE8" s="286"/>
      <c r="BS8" s="17" t="s">
        <v>28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6"/>
      <c r="BS9" s="17" t="s">
        <v>29</v>
      </c>
    </row>
    <row r="10" spans="2:71" s="1" customFormat="1" ht="12" customHeight="1">
      <c r="B10" s="21"/>
      <c r="C10" s="22"/>
      <c r="D10" s="29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286"/>
      <c r="BS10" s="17" t="s">
        <v>18</v>
      </c>
    </row>
    <row r="11" spans="2:71" s="1" customFormat="1" ht="18.4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34</v>
      </c>
      <c r="AL11" s="22"/>
      <c r="AM11" s="22"/>
      <c r="AN11" s="27" t="s">
        <v>32</v>
      </c>
      <c r="AO11" s="22"/>
      <c r="AP11" s="22"/>
      <c r="AQ11" s="22"/>
      <c r="AR11" s="20"/>
      <c r="BE11" s="286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6"/>
      <c r="BS12" s="17" t="s">
        <v>18</v>
      </c>
    </row>
    <row r="13" spans="2:71" s="1" customFormat="1" ht="12" customHeight="1">
      <c r="B13" s="21"/>
      <c r="C13" s="22"/>
      <c r="D13" s="29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31</v>
      </c>
      <c r="AL13" s="22"/>
      <c r="AM13" s="22"/>
      <c r="AN13" s="31" t="s">
        <v>36</v>
      </c>
      <c r="AO13" s="22"/>
      <c r="AP13" s="22"/>
      <c r="AQ13" s="22"/>
      <c r="AR13" s="20"/>
      <c r="BE13" s="286"/>
      <c r="BS13" s="17" t="s">
        <v>18</v>
      </c>
    </row>
    <row r="14" spans="2:71" ht="12.75">
      <c r="B14" s="21"/>
      <c r="C14" s="22"/>
      <c r="D14" s="22"/>
      <c r="E14" s="281" t="s">
        <v>36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9" t="s">
        <v>34</v>
      </c>
      <c r="AL14" s="22"/>
      <c r="AM14" s="22"/>
      <c r="AN14" s="31" t="s">
        <v>36</v>
      </c>
      <c r="AO14" s="22"/>
      <c r="AP14" s="22"/>
      <c r="AQ14" s="22"/>
      <c r="AR14" s="20"/>
      <c r="BE14" s="286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6"/>
      <c r="BS15" s="17" t="s">
        <v>4</v>
      </c>
    </row>
    <row r="16" spans="2:71" s="1" customFormat="1" ht="12" customHeight="1">
      <c r="B16" s="21"/>
      <c r="C16" s="22"/>
      <c r="D16" s="29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31</v>
      </c>
      <c r="AL16" s="22"/>
      <c r="AM16" s="22"/>
      <c r="AN16" s="27" t="s">
        <v>32</v>
      </c>
      <c r="AO16" s="22"/>
      <c r="AP16" s="22"/>
      <c r="AQ16" s="22"/>
      <c r="AR16" s="20"/>
      <c r="BE16" s="286"/>
      <c r="BS16" s="17" t="s">
        <v>4</v>
      </c>
    </row>
    <row r="17" spans="2:71" s="1" customFormat="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34</v>
      </c>
      <c r="AL17" s="22"/>
      <c r="AM17" s="22"/>
      <c r="AN17" s="27" t="s">
        <v>32</v>
      </c>
      <c r="AO17" s="22"/>
      <c r="AP17" s="22"/>
      <c r="AQ17" s="22"/>
      <c r="AR17" s="20"/>
      <c r="BE17" s="286"/>
      <c r="BS17" s="17" t="s">
        <v>38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6"/>
      <c r="BS18" s="17" t="s">
        <v>6</v>
      </c>
    </row>
    <row r="19" spans="2:71" s="1" customFormat="1" ht="12" customHeight="1">
      <c r="B19" s="21"/>
      <c r="C19" s="22"/>
      <c r="D19" s="29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31</v>
      </c>
      <c r="AL19" s="22"/>
      <c r="AM19" s="22"/>
      <c r="AN19" s="27" t="s">
        <v>32</v>
      </c>
      <c r="AO19" s="22"/>
      <c r="AP19" s="22"/>
      <c r="AQ19" s="22"/>
      <c r="AR19" s="20"/>
      <c r="BE19" s="286"/>
      <c r="BS19" s="17" t="s">
        <v>6</v>
      </c>
    </row>
    <row r="20" spans="2:71" s="1" customFormat="1" ht="18.4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34</v>
      </c>
      <c r="AL20" s="22"/>
      <c r="AM20" s="22"/>
      <c r="AN20" s="27" t="s">
        <v>32</v>
      </c>
      <c r="AO20" s="22"/>
      <c r="AP20" s="22"/>
      <c r="AQ20" s="22"/>
      <c r="AR20" s="20"/>
      <c r="BE20" s="286"/>
      <c r="BS20" s="17" t="s">
        <v>38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6"/>
    </row>
    <row r="22" spans="2:57" s="1" customFormat="1" ht="12" customHeight="1">
      <c r="B22" s="21"/>
      <c r="C22" s="22"/>
      <c r="D22" s="29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6"/>
    </row>
    <row r="23" spans="2:57" s="1" customFormat="1" ht="38.25" customHeight="1">
      <c r="B23" s="21"/>
      <c r="C23" s="22"/>
      <c r="D23" s="22"/>
      <c r="E23" s="283" t="s">
        <v>42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2"/>
      <c r="AP23" s="22"/>
      <c r="AQ23" s="22"/>
      <c r="AR23" s="20"/>
      <c r="BE23" s="28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6"/>
    </row>
    <row r="26" spans="1:57" s="2" customFormat="1" ht="25.9" customHeight="1">
      <c r="A26" s="34"/>
      <c r="B26" s="35"/>
      <c r="C26" s="36"/>
      <c r="D26" s="37" t="s">
        <v>43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8">
        <f>ROUND(AG54,2)</f>
        <v>0</v>
      </c>
      <c r="AL26" s="289"/>
      <c r="AM26" s="289"/>
      <c r="AN26" s="289"/>
      <c r="AO26" s="289"/>
      <c r="AP26" s="36"/>
      <c r="AQ26" s="36"/>
      <c r="AR26" s="39"/>
      <c r="BE26" s="28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4" t="s">
        <v>44</v>
      </c>
      <c r="M28" s="284"/>
      <c r="N28" s="284"/>
      <c r="O28" s="284"/>
      <c r="P28" s="284"/>
      <c r="Q28" s="36"/>
      <c r="R28" s="36"/>
      <c r="S28" s="36"/>
      <c r="T28" s="36"/>
      <c r="U28" s="36"/>
      <c r="V28" s="36"/>
      <c r="W28" s="284" t="s">
        <v>45</v>
      </c>
      <c r="X28" s="284"/>
      <c r="Y28" s="284"/>
      <c r="Z28" s="284"/>
      <c r="AA28" s="284"/>
      <c r="AB28" s="284"/>
      <c r="AC28" s="284"/>
      <c r="AD28" s="284"/>
      <c r="AE28" s="284"/>
      <c r="AF28" s="36"/>
      <c r="AG28" s="36"/>
      <c r="AH28" s="36"/>
      <c r="AI28" s="36"/>
      <c r="AJ28" s="36"/>
      <c r="AK28" s="284" t="s">
        <v>46</v>
      </c>
      <c r="AL28" s="284"/>
      <c r="AM28" s="284"/>
      <c r="AN28" s="284"/>
      <c r="AO28" s="284"/>
      <c r="AP28" s="36"/>
      <c r="AQ28" s="36"/>
      <c r="AR28" s="39"/>
      <c r="BE28" s="286"/>
    </row>
    <row r="29" spans="2:57" s="3" customFormat="1" ht="14.45" customHeight="1" hidden="1">
      <c r="B29" s="40"/>
      <c r="C29" s="41"/>
      <c r="D29" s="29" t="s">
        <v>47</v>
      </c>
      <c r="E29" s="41"/>
      <c r="F29" s="29" t="s">
        <v>48</v>
      </c>
      <c r="G29" s="41"/>
      <c r="H29" s="41"/>
      <c r="I29" s="41"/>
      <c r="J29" s="41"/>
      <c r="K29" s="41"/>
      <c r="L29" s="255">
        <v>0.21</v>
      </c>
      <c r="M29" s="256"/>
      <c r="N29" s="256"/>
      <c r="O29" s="256"/>
      <c r="P29" s="256"/>
      <c r="Q29" s="41"/>
      <c r="R29" s="41"/>
      <c r="S29" s="41"/>
      <c r="T29" s="41"/>
      <c r="U29" s="41"/>
      <c r="V29" s="41"/>
      <c r="W29" s="272">
        <f>ROUND(AZ54,2)</f>
        <v>0</v>
      </c>
      <c r="X29" s="256"/>
      <c r="Y29" s="256"/>
      <c r="Z29" s="256"/>
      <c r="AA29" s="256"/>
      <c r="AB29" s="256"/>
      <c r="AC29" s="256"/>
      <c r="AD29" s="256"/>
      <c r="AE29" s="256"/>
      <c r="AF29" s="41"/>
      <c r="AG29" s="41"/>
      <c r="AH29" s="41"/>
      <c r="AI29" s="41"/>
      <c r="AJ29" s="41"/>
      <c r="AK29" s="272">
        <f>ROUND(AV54,2)</f>
        <v>0</v>
      </c>
      <c r="AL29" s="256"/>
      <c r="AM29" s="256"/>
      <c r="AN29" s="256"/>
      <c r="AO29" s="256"/>
      <c r="AP29" s="41"/>
      <c r="AQ29" s="41"/>
      <c r="AR29" s="42"/>
      <c r="BE29" s="287"/>
    </row>
    <row r="30" spans="2:57" s="3" customFormat="1" ht="14.45" customHeight="1" hidden="1">
      <c r="B30" s="40"/>
      <c r="C30" s="41"/>
      <c r="D30" s="41"/>
      <c r="E30" s="41"/>
      <c r="F30" s="29" t="s">
        <v>49</v>
      </c>
      <c r="G30" s="41"/>
      <c r="H30" s="41"/>
      <c r="I30" s="41"/>
      <c r="J30" s="41"/>
      <c r="K30" s="41"/>
      <c r="L30" s="255">
        <v>0.15</v>
      </c>
      <c r="M30" s="256"/>
      <c r="N30" s="256"/>
      <c r="O30" s="256"/>
      <c r="P30" s="256"/>
      <c r="Q30" s="41"/>
      <c r="R30" s="41"/>
      <c r="S30" s="41"/>
      <c r="T30" s="41"/>
      <c r="U30" s="41"/>
      <c r="V30" s="41"/>
      <c r="W30" s="272">
        <f>ROUND(BA54,2)</f>
        <v>0</v>
      </c>
      <c r="X30" s="256"/>
      <c r="Y30" s="256"/>
      <c r="Z30" s="256"/>
      <c r="AA30" s="256"/>
      <c r="AB30" s="256"/>
      <c r="AC30" s="256"/>
      <c r="AD30" s="256"/>
      <c r="AE30" s="256"/>
      <c r="AF30" s="41"/>
      <c r="AG30" s="41"/>
      <c r="AH30" s="41"/>
      <c r="AI30" s="41"/>
      <c r="AJ30" s="41"/>
      <c r="AK30" s="272">
        <f>ROUND(AW54,2)</f>
        <v>0</v>
      </c>
      <c r="AL30" s="256"/>
      <c r="AM30" s="256"/>
      <c r="AN30" s="256"/>
      <c r="AO30" s="256"/>
      <c r="AP30" s="41"/>
      <c r="AQ30" s="41"/>
      <c r="AR30" s="42"/>
      <c r="BE30" s="287"/>
    </row>
    <row r="31" spans="2:57" s="3" customFormat="1" ht="14.45" customHeight="1">
      <c r="B31" s="40"/>
      <c r="C31" s="41"/>
      <c r="D31" s="43" t="s">
        <v>47</v>
      </c>
      <c r="E31" s="41"/>
      <c r="F31" s="29" t="s">
        <v>50</v>
      </c>
      <c r="G31" s="41"/>
      <c r="H31" s="41"/>
      <c r="I31" s="41"/>
      <c r="J31" s="41"/>
      <c r="K31" s="41"/>
      <c r="L31" s="255">
        <v>0.21</v>
      </c>
      <c r="M31" s="256"/>
      <c r="N31" s="256"/>
      <c r="O31" s="256"/>
      <c r="P31" s="256"/>
      <c r="Q31" s="41"/>
      <c r="R31" s="41"/>
      <c r="S31" s="41"/>
      <c r="T31" s="41"/>
      <c r="U31" s="41"/>
      <c r="V31" s="41"/>
      <c r="W31" s="272">
        <f>ROUND(BB54,2)</f>
        <v>0</v>
      </c>
      <c r="X31" s="256"/>
      <c r="Y31" s="256"/>
      <c r="Z31" s="256"/>
      <c r="AA31" s="256"/>
      <c r="AB31" s="256"/>
      <c r="AC31" s="256"/>
      <c r="AD31" s="256"/>
      <c r="AE31" s="256"/>
      <c r="AF31" s="41"/>
      <c r="AG31" s="41"/>
      <c r="AH31" s="41"/>
      <c r="AI31" s="41"/>
      <c r="AJ31" s="41"/>
      <c r="AK31" s="272">
        <v>0</v>
      </c>
      <c r="AL31" s="256"/>
      <c r="AM31" s="256"/>
      <c r="AN31" s="256"/>
      <c r="AO31" s="256"/>
      <c r="AP31" s="41"/>
      <c r="AQ31" s="41"/>
      <c r="AR31" s="42"/>
      <c r="BE31" s="287"/>
    </row>
    <row r="32" spans="2:57" s="3" customFormat="1" ht="14.45" customHeight="1">
      <c r="B32" s="40"/>
      <c r="C32" s="41"/>
      <c r="D32" s="41"/>
      <c r="E32" s="41"/>
      <c r="F32" s="29" t="s">
        <v>51</v>
      </c>
      <c r="G32" s="41"/>
      <c r="H32" s="41"/>
      <c r="I32" s="41"/>
      <c r="J32" s="41"/>
      <c r="K32" s="41"/>
      <c r="L32" s="255">
        <v>0.15</v>
      </c>
      <c r="M32" s="256"/>
      <c r="N32" s="256"/>
      <c r="O32" s="256"/>
      <c r="P32" s="256"/>
      <c r="Q32" s="41"/>
      <c r="R32" s="41"/>
      <c r="S32" s="41"/>
      <c r="T32" s="41"/>
      <c r="U32" s="41"/>
      <c r="V32" s="41"/>
      <c r="W32" s="272">
        <f>ROUND(BC54,2)</f>
        <v>0</v>
      </c>
      <c r="X32" s="256"/>
      <c r="Y32" s="256"/>
      <c r="Z32" s="256"/>
      <c r="AA32" s="256"/>
      <c r="AB32" s="256"/>
      <c r="AC32" s="256"/>
      <c r="AD32" s="256"/>
      <c r="AE32" s="256"/>
      <c r="AF32" s="41"/>
      <c r="AG32" s="41"/>
      <c r="AH32" s="41"/>
      <c r="AI32" s="41"/>
      <c r="AJ32" s="41"/>
      <c r="AK32" s="272">
        <v>0</v>
      </c>
      <c r="AL32" s="256"/>
      <c r="AM32" s="256"/>
      <c r="AN32" s="256"/>
      <c r="AO32" s="256"/>
      <c r="AP32" s="41"/>
      <c r="AQ32" s="41"/>
      <c r="AR32" s="42"/>
      <c r="BE32" s="287"/>
    </row>
    <row r="33" spans="2:44" s="3" customFormat="1" ht="14.45" customHeight="1" hidden="1">
      <c r="B33" s="40"/>
      <c r="C33" s="41"/>
      <c r="D33" s="41"/>
      <c r="E33" s="41"/>
      <c r="F33" s="29" t="s">
        <v>52</v>
      </c>
      <c r="G33" s="41"/>
      <c r="H33" s="41"/>
      <c r="I33" s="41"/>
      <c r="J33" s="41"/>
      <c r="K33" s="41"/>
      <c r="L33" s="255">
        <v>0</v>
      </c>
      <c r="M33" s="256"/>
      <c r="N33" s="256"/>
      <c r="O33" s="256"/>
      <c r="P33" s="256"/>
      <c r="Q33" s="41"/>
      <c r="R33" s="41"/>
      <c r="S33" s="41"/>
      <c r="T33" s="41"/>
      <c r="U33" s="41"/>
      <c r="V33" s="41"/>
      <c r="W33" s="272">
        <f>ROUND(BD54,2)</f>
        <v>0</v>
      </c>
      <c r="X33" s="256"/>
      <c r="Y33" s="256"/>
      <c r="Z33" s="256"/>
      <c r="AA33" s="256"/>
      <c r="AB33" s="256"/>
      <c r="AC33" s="256"/>
      <c r="AD33" s="256"/>
      <c r="AE33" s="256"/>
      <c r="AF33" s="41"/>
      <c r="AG33" s="41"/>
      <c r="AH33" s="41"/>
      <c r="AI33" s="41"/>
      <c r="AJ33" s="41"/>
      <c r="AK33" s="272">
        <v>0</v>
      </c>
      <c r="AL33" s="256"/>
      <c r="AM33" s="256"/>
      <c r="AN33" s="256"/>
      <c r="AO33" s="256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4"/>
      <c r="D35" s="45" t="s">
        <v>53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54</v>
      </c>
      <c r="U35" s="46"/>
      <c r="V35" s="46"/>
      <c r="W35" s="46"/>
      <c r="X35" s="273" t="s">
        <v>55</v>
      </c>
      <c r="Y35" s="274"/>
      <c r="Z35" s="274"/>
      <c r="AA35" s="274"/>
      <c r="AB35" s="274"/>
      <c r="AC35" s="46"/>
      <c r="AD35" s="46"/>
      <c r="AE35" s="46"/>
      <c r="AF35" s="46"/>
      <c r="AG35" s="46"/>
      <c r="AH35" s="46"/>
      <c r="AI35" s="46"/>
      <c r="AJ35" s="46"/>
      <c r="AK35" s="275">
        <f>SUM(AK26:AK33)</f>
        <v>0</v>
      </c>
      <c r="AL35" s="274"/>
      <c r="AM35" s="274"/>
      <c r="AN35" s="274"/>
      <c r="AO35" s="276"/>
      <c r="AP35" s="44"/>
      <c r="AQ35" s="44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39"/>
      <c r="BE37" s="34"/>
    </row>
    <row r="41" spans="1:57" s="2" customFormat="1" ht="6.95" customHeight="1">
      <c r="A41" s="34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39"/>
      <c r="BE41" s="34"/>
    </row>
    <row r="42" spans="1:57" s="2" customFormat="1" ht="24.95" customHeight="1">
      <c r="A42" s="34"/>
      <c r="B42" s="35"/>
      <c r="C42" s="23" t="s">
        <v>56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3555vv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69" t="str">
        <f>K6</f>
        <v>Labe, Ostrá, obnova napojení odstaveného ramene Doubka</v>
      </c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57"/>
      <c r="AQ45" s="57"/>
      <c r="AR45" s="58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24</v>
      </c>
      <c r="D47" s="36"/>
      <c r="E47" s="36"/>
      <c r="F47" s="36"/>
      <c r="G47" s="36"/>
      <c r="H47" s="36"/>
      <c r="I47" s="36"/>
      <c r="J47" s="36"/>
      <c r="K47" s="36"/>
      <c r="L47" s="59" t="str">
        <f>IF(K8="","",K8)</f>
        <v>Ostrá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26</v>
      </c>
      <c r="AJ47" s="36"/>
      <c r="AK47" s="36"/>
      <c r="AL47" s="36"/>
      <c r="AM47" s="271" t="str">
        <f>IF(AN8="","",AN8)</f>
        <v>5.8.2019</v>
      </c>
      <c r="AN47" s="271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27.95" customHeight="1">
      <c r="A49" s="34"/>
      <c r="B49" s="35"/>
      <c r="C49" s="29" t="s">
        <v>30</v>
      </c>
      <c r="D49" s="36"/>
      <c r="E49" s="36"/>
      <c r="F49" s="36"/>
      <c r="G49" s="36"/>
      <c r="H49" s="36"/>
      <c r="I49" s="36"/>
      <c r="J49" s="36"/>
      <c r="K49" s="36"/>
      <c r="L49" s="53" t="str">
        <f>IF(E11="","",E11)</f>
        <v>Povodí Labe, státní podnik, OIČ, Hradec Králové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37</v>
      </c>
      <c r="AJ49" s="36"/>
      <c r="AK49" s="36"/>
      <c r="AL49" s="36"/>
      <c r="AM49" s="267" t="str">
        <f>IF(E17="","",E17)</f>
        <v>Povodí Labe, státní podnik, OIČ, Hradec Králové</v>
      </c>
      <c r="AN49" s="268"/>
      <c r="AO49" s="268"/>
      <c r="AP49" s="268"/>
      <c r="AQ49" s="36"/>
      <c r="AR49" s="39"/>
      <c r="AS49" s="261" t="s">
        <v>57</v>
      </c>
      <c r="AT49" s="262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4"/>
    </row>
    <row r="50" spans="1:57" s="2" customFormat="1" ht="15.2" customHeight="1">
      <c r="A50" s="34"/>
      <c r="B50" s="35"/>
      <c r="C50" s="29" t="s">
        <v>35</v>
      </c>
      <c r="D50" s="36"/>
      <c r="E50" s="36"/>
      <c r="F50" s="36"/>
      <c r="G50" s="36"/>
      <c r="H50" s="36"/>
      <c r="I50" s="36"/>
      <c r="J50" s="36"/>
      <c r="K50" s="36"/>
      <c r="L50" s="53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39</v>
      </c>
      <c r="AJ50" s="36"/>
      <c r="AK50" s="36"/>
      <c r="AL50" s="36"/>
      <c r="AM50" s="267" t="str">
        <f>IF(E20="","",E20)</f>
        <v>Ing. Eva Morkesová</v>
      </c>
      <c r="AN50" s="268"/>
      <c r="AO50" s="268"/>
      <c r="AP50" s="268"/>
      <c r="AQ50" s="36"/>
      <c r="AR50" s="39"/>
      <c r="AS50" s="263"/>
      <c r="AT50" s="264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65"/>
      <c r="AT51" s="266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4"/>
    </row>
    <row r="52" spans="1:57" s="2" customFormat="1" ht="29.25" customHeight="1">
      <c r="A52" s="34"/>
      <c r="B52" s="35"/>
      <c r="C52" s="257" t="s">
        <v>58</v>
      </c>
      <c r="D52" s="258"/>
      <c r="E52" s="258"/>
      <c r="F52" s="258"/>
      <c r="G52" s="258"/>
      <c r="H52" s="67"/>
      <c r="I52" s="259" t="s">
        <v>59</v>
      </c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60" t="s">
        <v>60</v>
      </c>
      <c r="AH52" s="258"/>
      <c r="AI52" s="258"/>
      <c r="AJ52" s="258"/>
      <c r="AK52" s="258"/>
      <c r="AL52" s="258"/>
      <c r="AM52" s="258"/>
      <c r="AN52" s="259" t="s">
        <v>61</v>
      </c>
      <c r="AO52" s="258"/>
      <c r="AP52" s="258"/>
      <c r="AQ52" s="68" t="s">
        <v>62</v>
      </c>
      <c r="AR52" s="39"/>
      <c r="AS52" s="69" t="s">
        <v>63</v>
      </c>
      <c r="AT52" s="70" t="s">
        <v>64</v>
      </c>
      <c r="AU52" s="70" t="s">
        <v>65</v>
      </c>
      <c r="AV52" s="70" t="s">
        <v>66</v>
      </c>
      <c r="AW52" s="70" t="s">
        <v>67</v>
      </c>
      <c r="AX52" s="70" t="s">
        <v>68</v>
      </c>
      <c r="AY52" s="70" t="s">
        <v>69</v>
      </c>
      <c r="AZ52" s="70" t="s">
        <v>70</v>
      </c>
      <c r="BA52" s="70" t="s">
        <v>71</v>
      </c>
      <c r="BB52" s="70" t="s">
        <v>72</v>
      </c>
      <c r="BC52" s="70" t="s">
        <v>73</v>
      </c>
      <c r="BD52" s="71" t="s">
        <v>74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4"/>
    </row>
    <row r="54" spans="2:90" s="6" customFormat="1" ht="32.45" customHeight="1">
      <c r="B54" s="75"/>
      <c r="C54" s="76" t="s">
        <v>75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50">
        <f>ROUND(SUM(AG55:AG56),2)</f>
        <v>0</v>
      </c>
      <c r="AH54" s="250"/>
      <c r="AI54" s="250"/>
      <c r="AJ54" s="250"/>
      <c r="AK54" s="250"/>
      <c r="AL54" s="250"/>
      <c r="AM54" s="250"/>
      <c r="AN54" s="251">
        <f>SUM(AG54,AT54)</f>
        <v>0</v>
      </c>
      <c r="AO54" s="251"/>
      <c r="AP54" s="251"/>
      <c r="AQ54" s="79" t="s">
        <v>32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76</v>
      </c>
      <c r="BT54" s="85" t="s">
        <v>77</v>
      </c>
      <c r="BU54" s="86" t="s">
        <v>78</v>
      </c>
      <c r="BV54" s="85" t="s">
        <v>79</v>
      </c>
      <c r="BW54" s="85" t="s">
        <v>5</v>
      </c>
      <c r="BX54" s="85" t="s">
        <v>80</v>
      </c>
      <c r="CL54" s="85" t="s">
        <v>20</v>
      </c>
    </row>
    <row r="55" spans="1:91" s="7" customFormat="1" ht="16.5" customHeight="1">
      <c r="A55" s="87" t="s">
        <v>81</v>
      </c>
      <c r="B55" s="88"/>
      <c r="C55" s="89"/>
      <c r="D55" s="254" t="s">
        <v>82</v>
      </c>
      <c r="E55" s="254"/>
      <c r="F55" s="254"/>
      <c r="G55" s="254"/>
      <c r="H55" s="254"/>
      <c r="I55" s="90"/>
      <c r="J55" s="254" t="s">
        <v>83</v>
      </c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2">
        <f>'1. - SO 1'!J30</f>
        <v>0</v>
      </c>
      <c r="AH55" s="253"/>
      <c r="AI55" s="253"/>
      <c r="AJ55" s="253"/>
      <c r="AK55" s="253"/>
      <c r="AL55" s="253"/>
      <c r="AM55" s="253"/>
      <c r="AN55" s="252">
        <f>SUM(AG55,AT55)</f>
        <v>0</v>
      </c>
      <c r="AO55" s="253"/>
      <c r="AP55" s="253"/>
      <c r="AQ55" s="91" t="s">
        <v>84</v>
      </c>
      <c r="AR55" s="92"/>
      <c r="AS55" s="93">
        <v>0</v>
      </c>
      <c r="AT55" s="94">
        <f>ROUND(SUM(AV55:AW55),2)</f>
        <v>0</v>
      </c>
      <c r="AU55" s="95">
        <f>'1. - SO 1'!P94</f>
        <v>0</v>
      </c>
      <c r="AV55" s="94">
        <f>'1. - SO 1'!J33</f>
        <v>0</v>
      </c>
      <c r="AW55" s="94">
        <f>'1. - SO 1'!J34</f>
        <v>0</v>
      </c>
      <c r="AX55" s="94">
        <f>'1. - SO 1'!J35</f>
        <v>0</v>
      </c>
      <c r="AY55" s="94">
        <f>'1. - SO 1'!J36</f>
        <v>0</v>
      </c>
      <c r="AZ55" s="94">
        <f>'1. - SO 1'!F33</f>
        <v>0</v>
      </c>
      <c r="BA55" s="94">
        <f>'1. - SO 1'!F34</f>
        <v>0</v>
      </c>
      <c r="BB55" s="94">
        <f>'1. - SO 1'!F35</f>
        <v>0</v>
      </c>
      <c r="BC55" s="94">
        <f>'1. - SO 1'!F36</f>
        <v>0</v>
      </c>
      <c r="BD55" s="96">
        <f>'1. - SO 1'!F37</f>
        <v>0</v>
      </c>
      <c r="BT55" s="97" t="s">
        <v>23</v>
      </c>
      <c r="BV55" s="97" t="s">
        <v>79</v>
      </c>
      <c r="BW55" s="97" t="s">
        <v>85</v>
      </c>
      <c r="BX55" s="97" t="s">
        <v>5</v>
      </c>
      <c r="CL55" s="97" t="s">
        <v>20</v>
      </c>
      <c r="CM55" s="97" t="s">
        <v>86</v>
      </c>
    </row>
    <row r="56" spans="1:91" s="7" customFormat="1" ht="27" customHeight="1">
      <c r="A56" s="87" t="s">
        <v>81</v>
      </c>
      <c r="B56" s="88"/>
      <c r="C56" s="89"/>
      <c r="D56" s="254" t="s">
        <v>87</v>
      </c>
      <c r="E56" s="254"/>
      <c r="F56" s="254"/>
      <c r="G56" s="254"/>
      <c r="H56" s="254"/>
      <c r="I56" s="90"/>
      <c r="J56" s="254" t="s">
        <v>88</v>
      </c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2">
        <f>'VON.01 - Soupis prací - V...'!J30</f>
        <v>0</v>
      </c>
      <c r="AH56" s="253"/>
      <c r="AI56" s="253"/>
      <c r="AJ56" s="253"/>
      <c r="AK56" s="253"/>
      <c r="AL56" s="253"/>
      <c r="AM56" s="253"/>
      <c r="AN56" s="252">
        <f>SUM(AG56,AT56)</f>
        <v>0</v>
      </c>
      <c r="AO56" s="253"/>
      <c r="AP56" s="253"/>
      <c r="AQ56" s="91" t="s">
        <v>89</v>
      </c>
      <c r="AR56" s="92"/>
      <c r="AS56" s="98">
        <v>0</v>
      </c>
      <c r="AT56" s="99">
        <f>ROUND(SUM(AV56:AW56),2)</f>
        <v>0</v>
      </c>
      <c r="AU56" s="100">
        <f>'VON.01 - Soupis prací - V...'!P84</f>
        <v>0</v>
      </c>
      <c r="AV56" s="99">
        <f>'VON.01 - Soupis prací - V...'!J33</f>
        <v>0</v>
      </c>
      <c r="AW56" s="99">
        <f>'VON.01 - Soupis prací - V...'!J34</f>
        <v>0</v>
      </c>
      <c r="AX56" s="99">
        <f>'VON.01 - Soupis prací - V...'!J35</f>
        <v>0</v>
      </c>
      <c r="AY56" s="99">
        <f>'VON.01 - Soupis prací - V...'!J36</f>
        <v>0</v>
      </c>
      <c r="AZ56" s="99">
        <f>'VON.01 - Soupis prací - V...'!F33</f>
        <v>0</v>
      </c>
      <c r="BA56" s="99">
        <f>'VON.01 - Soupis prací - V...'!F34</f>
        <v>0</v>
      </c>
      <c r="BB56" s="99">
        <f>'VON.01 - Soupis prací - V...'!F35</f>
        <v>0</v>
      </c>
      <c r="BC56" s="99">
        <f>'VON.01 - Soupis prací - V...'!F36</f>
        <v>0</v>
      </c>
      <c r="BD56" s="101">
        <f>'VON.01 - Soupis prací - V...'!F37</f>
        <v>0</v>
      </c>
      <c r="BT56" s="97" t="s">
        <v>23</v>
      </c>
      <c r="BV56" s="97" t="s">
        <v>79</v>
      </c>
      <c r="BW56" s="97" t="s">
        <v>90</v>
      </c>
      <c r="BX56" s="97" t="s">
        <v>5</v>
      </c>
      <c r="CL56" s="97" t="s">
        <v>20</v>
      </c>
      <c r="CM56" s="97" t="s">
        <v>86</v>
      </c>
    </row>
    <row r="57" spans="1:57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5" customHeight="1">
      <c r="A58" s="34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oo1fBIGfFl9laVJe8glYdY3g7fMXOQMDa6uKSmOxDmTDKlfdLo15iWYltn1SxhbyKKhexEnw3yOWkb8GEIGWpg==" saltValue="etPLGjGZbuqzF4jkoyz8bS/G+tfOYDW+ldB/m9VP7i9kZxnqkKiHMilEKKr/dijqM6RSEeq6Pcq2FN1rFWjq4g==" spinCount="100000" sheet="1" objects="1" scenarios="1" formatColumns="0" formatRows="0"/>
  <mergeCells count="46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AM50:AP50"/>
    <mergeCell ref="L45:AO45"/>
    <mergeCell ref="AM47:AN47"/>
    <mergeCell ref="AM49:AP49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W33:AE33"/>
    <mergeCell ref="AK33:AO33"/>
    <mergeCell ref="X35:AB35"/>
    <mergeCell ref="AK35:AO35"/>
    <mergeCell ref="AG54:AM54"/>
    <mergeCell ref="AN54:AP54"/>
    <mergeCell ref="AN55:AP55"/>
    <mergeCell ref="AG55:AM55"/>
    <mergeCell ref="D55:H55"/>
    <mergeCell ref="J55:AF55"/>
  </mergeCells>
  <hyperlinks>
    <hyperlink ref="A55" location="'1. - SO 1'!C2" display="/"/>
    <hyperlink ref="A56" location="'VON.01 - Soupis prací - 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7" t="s">
        <v>85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0"/>
      <c r="AT3" s="17" t="s">
        <v>86</v>
      </c>
    </row>
    <row r="4" spans="2:46" s="1" customFormat="1" ht="24.95" customHeight="1">
      <c r="B4" s="20"/>
      <c r="D4" s="106" t="s">
        <v>91</v>
      </c>
      <c r="I4" s="102"/>
      <c r="L4" s="20"/>
      <c r="M4" s="107" t="s">
        <v>10</v>
      </c>
      <c r="AT4" s="17" t="s">
        <v>38</v>
      </c>
    </row>
    <row r="5" spans="2:12" s="1" customFormat="1" ht="6.95" customHeight="1">
      <c r="B5" s="20"/>
      <c r="I5" s="102"/>
      <c r="L5" s="20"/>
    </row>
    <row r="6" spans="2:12" s="1" customFormat="1" ht="12" customHeight="1">
      <c r="B6" s="20"/>
      <c r="D6" s="108" t="s">
        <v>16</v>
      </c>
      <c r="I6" s="102"/>
      <c r="L6" s="20"/>
    </row>
    <row r="7" spans="2:12" s="1" customFormat="1" ht="16.5" customHeight="1">
      <c r="B7" s="20"/>
      <c r="E7" s="293" t="str">
        <f>'Rekapitulace stavby'!K6</f>
        <v>Labe, Ostrá, obnova napojení odstaveného ramene Doubka</v>
      </c>
      <c r="F7" s="294"/>
      <c r="G7" s="294"/>
      <c r="H7" s="294"/>
      <c r="I7" s="102"/>
      <c r="L7" s="20"/>
    </row>
    <row r="8" spans="1:31" s="2" customFormat="1" ht="12" customHeight="1">
      <c r="A8" s="34"/>
      <c r="B8" s="39"/>
      <c r="C8" s="34"/>
      <c r="D8" s="108" t="s">
        <v>92</v>
      </c>
      <c r="E8" s="34"/>
      <c r="F8" s="34"/>
      <c r="G8" s="34"/>
      <c r="H8" s="34"/>
      <c r="I8" s="109"/>
      <c r="J8" s="34"/>
      <c r="K8" s="34"/>
      <c r="L8" s="11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5" t="s">
        <v>93</v>
      </c>
      <c r="F9" s="296"/>
      <c r="G9" s="296"/>
      <c r="H9" s="296"/>
      <c r="I9" s="109"/>
      <c r="J9" s="34"/>
      <c r="K9" s="34"/>
      <c r="L9" s="11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109"/>
      <c r="J10" s="34"/>
      <c r="K10" s="34"/>
      <c r="L10" s="11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19</v>
      </c>
      <c r="E11" s="34"/>
      <c r="F11" s="111" t="s">
        <v>20</v>
      </c>
      <c r="G11" s="34"/>
      <c r="H11" s="34"/>
      <c r="I11" s="112" t="s">
        <v>21</v>
      </c>
      <c r="J11" s="111" t="s">
        <v>22</v>
      </c>
      <c r="K11" s="34"/>
      <c r="L11" s="11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24</v>
      </c>
      <c r="E12" s="34"/>
      <c r="F12" s="111" t="s">
        <v>25</v>
      </c>
      <c r="G12" s="34"/>
      <c r="H12" s="34"/>
      <c r="I12" s="112" t="s">
        <v>26</v>
      </c>
      <c r="J12" s="113" t="str">
        <f>'Rekapitulace stavby'!AN8</f>
        <v>5.8.2019</v>
      </c>
      <c r="K12" s="34"/>
      <c r="L12" s="11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09"/>
      <c r="J13" s="34"/>
      <c r="K13" s="34"/>
      <c r="L13" s="11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30</v>
      </c>
      <c r="E14" s="34"/>
      <c r="F14" s="34"/>
      <c r="G14" s="34"/>
      <c r="H14" s="34"/>
      <c r="I14" s="112" t="s">
        <v>31</v>
      </c>
      <c r="J14" s="111" t="s">
        <v>32</v>
      </c>
      <c r="K14" s="34"/>
      <c r="L14" s="11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1" t="s">
        <v>33</v>
      </c>
      <c r="F15" s="34"/>
      <c r="G15" s="34"/>
      <c r="H15" s="34"/>
      <c r="I15" s="112" t="s">
        <v>34</v>
      </c>
      <c r="J15" s="111" t="s">
        <v>32</v>
      </c>
      <c r="K15" s="34"/>
      <c r="L15" s="11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09"/>
      <c r="J16" s="34"/>
      <c r="K16" s="34"/>
      <c r="L16" s="11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35</v>
      </c>
      <c r="E17" s="34"/>
      <c r="F17" s="34"/>
      <c r="G17" s="34"/>
      <c r="H17" s="34"/>
      <c r="I17" s="112" t="s">
        <v>31</v>
      </c>
      <c r="J17" s="30" t="str">
        <f>'Rekapitulace stavby'!AN13</f>
        <v>Vyplň údaj</v>
      </c>
      <c r="K17" s="34"/>
      <c r="L17" s="11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7" t="str">
        <f>'Rekapitulace stavby'!E14</f>
        <v>Vyplň údaj</v>
      </c>
      <c r="F18" s="298"/>
      <c r="G18" s="298"/>
      <c r="H18" s="298"/>
      <c r="I18" s="112" t="s">
        <v>34</v>
      </c>
      <c r="J18" s="30" t="str">
        <f>'Rekapitulace stavby'!AN14</f>
        <v>Vyplň údaj</v>
      </c>
      <c r="K18" s="34"/>
      <c r="L18" s="11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09"/>
      <c r="J19" s="34"/>
      <c r="K19" s="34"/>
      <c r="L19" s="11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37</v>
      </c>
      <c r="E20" s="34"/>
      <c r="F20" s="34"/>
      <c r="G20" s="34"/>
      <c r="H20" s="34"/>
      <c r="I20" s="112" t="s">
        <v>31</v>
      </c>
      <c r="J20" s="111" t="s">
        <v>32</v>
      </c>
      <c r="K20" s="34"/>
      <c r="L20" s="11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1" t="s">
        <v>33</v>
      </c>
      <c r="F21" s="34"/>
      <c r="G21" s="34"/>
      <c r="H21" s="34"/>
      <c r="I21" s="112" t="s">
        <v>34</v>
      </c>
      <c r="J21" s="111" t="s">
        <v>32</v>
      </c>
      <c r="K21" s="34"/>
      <c r="L21" s="11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09"/>
      <c r="J22" s="34"/>
      <c r="K22" s="34"/>
      <c r="L22" s="11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39</v>
      </c>
      <c r="E23" s="34"/>
      <c r="F23" s="34"/>
      <c r="G23" s="34"/>
      <c r="H23" s="34"/>
      <c r="I23" s="112" t="s">
        <v>31</v>
      </c>
      <c r="J23" s="111" t="s">
        <v>32</v>
      </c>
      <c r="K23" s="34"/>
      <c r="L23" s="11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1" t="s">
        <v>40</v>
      </c>
      <c r="F24" s="34"/>
      <c r="G24" s="34"/>
      <c r="H24" s="34"/>
      <c r="I24" s="112" t="s">
        <v>34</v>
      </c>
      <c r="J24" s="111" t="s">
        <v>32</v>
      </c>
      <c r="K24" s="34"/>
      <c r="L24" s="11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09"/>
      <c r="J25" s="34"/>
      <c r="K25" s="34"/>
      <c r="L25" s="11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41</v>
      </c>
      <c r="E26" s="34"/>
      <c r="F26" s="34"/>
      <c r="G26" s="34"/>
      <c r="H26" s="34"/>
      <c r="I26" s="109"/>
      <c r="J26" s="34"/>
      <c r="K26" s="34"/>
      <c r="L26" s="11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25.5" customHeight="1">
      <c r="A27" s="114"/>
      <c r="B27" s="115"/>
      <c r="C27" s="114"/>
      <c r="D27" s="114"/>
      <c r="E27" s="299" t="s">
        <v>94</v>
      </c>
      <c r="F27" s="299"/>
      <c r="G27" s="299"/>
      <c r="H27" s="299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09"/>
      <c r="J28" s="34"/>
      <c r="K28" s="34"/>
      <c r="L28" s="11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9"/>
      <c r="J29" s="118"/>
      <c r="K29" s="118"/>
      <c r="L29" s="11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43</v>
      </c>
      <c r="E30" s="34"/>
      <c r="F30" s="34"/>
      <c r="G30" s="34"/>
      <c r="H30" s="34"/>
      <c r="I30" s="109"/>
      <c r="J30" s="121">
        <f>ROUND(J94,2)</f>
        <v>0</v>
      </c>
      <c r="K30" s="34"/>
      <c r="L30" s="11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9"/>
      <c r="J31" s="118"/>
      <c r="K31" s="118"/>
      <c r="L31" s="11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45</v>
      </c>
      <c r="G32" s="34"/>
      <c r="H32" s="34"/>
      <c r="I32" s="123" t="s">
        <v>44</v>
      </c>
      <c r="J32" s="122" t="s">
        <v>46</v>
      </c>
      <c r="K32" s="34"/>
      <c r="L32" s="11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4" t="s">
        <v>47</v>
      </c>
      <c r="E33" s="108" t="s">
        <v>48</v>
      </c>
      <c r="F33" s="125">
        <f>ROUND((SUM(BE94:BE513)),2)</f>
        <v>0</v>
      </c>
      <c r="G33" s="34"/>
      <c r="H33" s="34"/>
      <c r="I33" s="126">
        <v>0.21</v>
      </c>
      <c r="J33" s="125">
        <f>ROUND(((SUM(BE94:BE513))*I33),2)</f>
        <v>0</v>
      </c>
      <c r="K33" s="34"/>
      <c r="L33" s="11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8" t="s">
        <v>49</v>
      </c>
      <c r="F34" s="125">
        <f>ROUND((SUM(BF94:BF513)),2)</f>
        <v>0</v>
      </c>
      <c r="G34" s="34"/>
      <c r="H34" s="34"/>
      <c r="I34" s="126">
        <v>0.15</v>
      </c>
      <c r="J34" s="125">
        <f>ROUND(((SUM(BF94:BF513))*I34),2)</f>
        <v>0</v>
      </c>
      <c r="K34" s="34"/>
      <c r="L34" s="11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08" t="s">
        <v>47</v>
      </c>
      <c r="E35" s="108" t="s">
        <v>50</v>
      </c>
      <c r="F35" s="125">
        <f>ROUND((SUM(BG94:BG513)),2)</f>
        <v>0</v>
      </c>
      <c r="G35" s="34"/>
      <c r="H35" s="34"/>
      <c r="I35" s="126">
        <v>0.21</v>
      </c>
      <c r="J35" s="125">
        <f>0</f>
        <v>0</v>
      </c>
      <c r="K35" s="34"/>
      <c r="L35" s="11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08" t="s">
        <v>51</v>
      </c>
      <c r="F36" s="125">
        <f>ROUND((SUM(BH94:BH513)),2)</f>
        <v>0</v>
      </c>
      <c r="G36" s="34"/>
      <c r="H36" s="34"/>
      <c r="I36" s="126">
        <v>0.15</v>
      </c>
      <c r="J36" s="125">
        <f>0</f>
        <v>0</v>
      </c>
      <c r="K36" s="34"/>
      <c r="L36" s="11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8" t="s">
        <v>52</v>
      </c>
      <c r="F37" s="125">
        <f>ROUND((SUM(BI94:BI513)),2)</f>
        <v>0</v>
      </c>
      <c r="G37" s="34"/>
      <c r="H37" s="34"/>
      <c r="I37" s="126">
        <v>0</v>
      </c>
      <c r="J37" s="125">
        <f>0</f>
        <v>0</v>
      </c>
      <c r="K37" s="34"/>
      <c r="L37" s="11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09"/>
      <c r="J38" s="34"/>
      <c r="K38" s="34"/>
      <c r="L38" s="11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7"/>
      <c r="D39" s="128" t="s">
        <v>53</v>
      </c>
      <c r="E39" s="129"/>
      <c r="F39" s="129"/>
      <c r="G39" s="130" t="s">
        <v>54</v>
      </c>
      <c r="H39" s="131" t="s">
        <v>55</v>
      </c>
      <c r="I39" s="132"/>
      <c r="J39" s="133">
        <f>SUM(J30:J37)</f>
        <v>0</v>
      </c>
      <c r="K39" s="134"/>
      <c r="L39" s="11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95</v>
      </c>
      <c r="D45" s="36"/>
      <c r="E45" s="36"/>
      <c r="F45" s="36"/>
      <c r="G45" s="36"/>
      <c r="H45" s="36"/>
      <c r="I45" s="109"/>
      <c r="J45" s="36"/>
      <c r="K45" s="36"/>
      <c r="L45" s="11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109"/>
      <c r="J46" s="36"/>
      <c r="K46" s="36"/>
      <c r="L46" s="11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9"/>
      <c r="J47" s="36"/>
      <c r="K47" s="36"/>
      <c r="L47" s="11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91" t="str">
        <f>E7</f>
        <v>Labe, Ostrá, obnova napojení odstaveného ramene Doubka</v>
      </c>
      <c r="F48" s="292"/>
      <c r="G48" s="292"/>
      <c r="H48" s="292"/>
      <c r="I48" s="109"/>
      <c r="J48" s="36"/>
      <c r="K48" s="36"/>
      <c r="L48" s="11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92</v>
      </c>
      <c r="D49" s="36"/>
      <c r="E49" s="36"/>
      <c r="F49" s="36"/>
      <c r="G49" s="36"/>
      <c r="H49" s="36"/>
      <c r="I49" s="109"/>
      <c r="J49" s="36"/>
      <c r="K49" s="36"/>
      <c r="L49" s="11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69" t="str">
        <f>E9</f>
        <v>1. - SO 1</v>
      </c>
      <c r="F50" s="290"/>
      <c r="G50" s="290"/>
      <c r="H50" s="290"/>
      <c r="I50" s="109"/>
      <c r="J50" s="36"/>
      <c r="K50" s="36"/>
      <c r="L50" s="11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109"/>
      <c r="J51" s="36"/>
      <c r="K51" s="36"/>
      <c r="L51" s="11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24</v>
      </c>
      <c r="D52" s="36"/>
      <c r="E52" s="36"/>
      <c r="F52" s="27" t="str">
        <f>F12</f>
        <v>Ostrá</v>
      </c>
      <c r="G52" s="36"/>
      <c r="H52" s="36"/>
      <c r="I52" s="112" t="s">
        <v>26</v>
      </c>
      <c r="J52" s="60" t="str">
        <f>IF(J12="","",J12)</f>
        <v>5.8.2019</v>
      </c>
      <c r="K52" s="36"/>
      <c r="L52" s="11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109"/>
      <c r="J53" s="36"/>
      <c r="K53" s="36"/>
      <c r="L53" s="11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3.15" customHeight="1">
      <c r="A54" s="34"/>
      <c r="B54" s="35"/>
      <c r="C54" s="29" t="s">
        <v>30</v>
      </c>
      <c r="D54" s="36"/>
      <c r="E54" s="36"/>
      <c r="F54" s="27" t="str">
        <f>E15</f>
        <v>Povodí Labe, státní podnik, OIČ, Hradec Králové</v>
      </c>
      <c r="G54" s="36"/>
      <c r="H54" s="36"/>
      <c r="I54" s="112" t="s">
        <v>37</v>
      </c>
      <c r="J54" s="32" t="str">
        <f>E21</f>
        <v>Povodí Labe, státní podnik, OIČ, Hradec Králové</v>
      </c>
      <c r="K54" s="36"/>
      <c r="L54" s="11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35</v>
      </c>
      <c r="D55" s="36"/>
      <c r="E55" s="36"/>
      <c r="F55" s="27" t="str">
        <f>IF(E18="","",E18)</f>
        <v>Vyplň údaj</v>
      </c>
      <c r="G55" s="36"/>
      <c r="H55" s="36"/>
      <c r="I55" s="112" t="s">
        <v>39</v>
      </c>
      <c r="J55" s="32" t="str">
        <f>E24</f>
        <v>Ing. Eva Morkesová</v>
      </c>
      <c r="K55" s="36"/>
      <c r="L55" s="11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109"/>
      <c r="J56" s="36"/>
      <c r="K56" s="36"/>
      <c r="L56" s="11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41" t="s">
        <v>96</v>
      </c>
      <c r="D57" s="142"/>
      <c r="E57" s="142"/>
      <c r="F57" s="142"/>
      <c r="G57" s="142"/>
      <c r="H57" s="142"/>
      <c r="I57" s="143"/>
      <c r="J57" s="144" t="s">
        <v>97</v>
      </c>
      <c r="K57" s="142"/>
      <c r="L57" s="11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109"/>
      <c r="J58" s="36"/>
      <c r="K58" s="36"/>
      <c r="L58" s="11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45" t="s">
        <v>75</v>
      </c>
      <c r="D59" s="36"/>
      <c r="E59" s="36"/>
      <c r="F59" s="36"/>
      <c r="G59" s="36"/>
      <c r="H59" s="36"/>
      <c r="I59" s="109"/>
      <c r="J59" s="78">
        <f>J94</f>
        <v>0</v>
      </c>
      <c r="K59" s="36"/>
      <c r="L59" s="11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98</v>
      </c>
    </row>
    <row r="60" spans="2:12" s="9" customFormat="1" ht="24.95" customHeight="1">
      <c r="B60" s="146"/>
      <c r="C60" s="147"/>
      <c r="D60" s="148" t="s">
        <v>99</v>
      </c>
      <c r="E60" s="149"/>
      <c r="F60" s="149"/>
      <c r="G60" s="149"/>
      <c r="H60" s="149"/>
      <c r="I60" s="150"/>
      <c r="J60" s="151">
        <f>J95</f>
        <v>0</v>
      </c>
      <c r="K60" s="147"/>
      <c r="L60" s="152"/>
    </row>
    <row r="61" spans="2:12" s="10" customFormat="1" ht="19.9" customHeight="1">
      <c r="B61" s="153"/>
      <c r="C61" s="154"/>
      <c r="D61" s="155" t="s">
        <v>100</v>
      </c>
      <c r="E61" s="156"/>
      <c r="F61" s="156"/>
      <c r="G61" s="156"/>
      <c r="H61" s="156"/>
      <c r="I61" s="157"/>
      <c r="J61" s="158">
        <f>J96</f>
        <v>0</v>
      </c>
      <c r="K61" s="154"/>
      <c r="L61" s="159"/>
    </row>
    <row r="62" spans="2:12" s="10" customFormat="1" ht="14.85" customHeight="1">
      <c r="B62" s="153"/>
      <c r="C62" s="154"/>
      <c r="D62" s="155" t="s">
        <v>101</v>
      </c>
      <c r="E62" s="156"/>
      <c r="F62" s="156"/>
      <c r="G62" s="156"/>
      <c r="H62" s="156"/>
      <c r="I62" s="157"/>
      <c r="J62" s="158">
        <f>J271</f>
        <v>0</v>
      </c>
      <c r="K62" s="154"/>
      <c r="L62" s="159"/>
    </row>
    <row r="63" spans="2:12" s="10" customFormat="1" ht="19.9" customHeight="1">
      <c r="B63" s="153"/>
      <c r="C63" s="154"/>
      <c r="D63" s="155" t="s">
        <v>102</v>
      </c>
      <c r="E63" s="156"/>
      <c r="F63" s="156"/>
      <c r="G63" s="156"/>
      <c r="H63" s="156"/>
      <c r="I63" s="157"/>
      <c r="J63" s="158">
        <f>J284</f>
        <v>0</v>
      </c>
      <c r="K63" s="154"/>
      <c r="L63" s="159"/>
    </row>
    <row r="64" spans="2:12" s="10" customFormat="1" ht="19.9" customHeight="1">
      <c r="B64" s="153"/>
      <c r="C64" s="154"/>
      <c r="D64" s="155" t="s">
        <v>103</v>
      </c>
      <c r="E64" s="156"/>
      <c r="F64" s="156"/>
      <c r="G64" s="156"/>
      <c r="H64" s="156"/>
      <c r="I64" s="157"/>
      <c r="J64" s="158">
        <f>J325</f>
        <v>0</v>
      </c>
      <c r="K64" s="154"/>
      <c r="L64" s="159"/>
    </row>
    <row r="65" spans="2:12" s="10" customFormat="1" ht="19.9" customHeight="1">
      <c r="B65" s="153"/>
      <c r="C65" s="154"/>
      <c r="D65" s="155" t="s">
        <v>104</v>
      </c>
      <c r="E65" s="156"/>
      <c r="F65" s="156"/>
      <c r="G65" s="156"/>
      <c r="H65" s="156"/>
      <c r="I65" s="157"/>
      <c r="J65" s="158">
        <f>J374</f>
        <v>0</v>
      </c>
      <c r="K65" s="154"/>
      <c r="L65" s="159"/>
    </row>
    <row r="66" spans="2:12" s="10" customFormat="1" ht="19.9" customHeight="1">
      <c r="B66" s="153"/>
      <c r="C66" s="154"/>
      <c r="D66" s="155" t="s">
        <v>105</v>
      </c>
      <c r="E66" s="156"/>
      <c r="F66" s="156"/>
      <c r="G66" s="156"/>
      <c r="H66" s="156"/>
      <c r="I66" s="157"/>
      <c r="J66" s="158">
        <f>J405</f>
        <v>0</v>
      </c>
      <c r="K66" s="154"/>
      <c r="L66" s="159"/>
    </row>
    <row r="67" spans="2:12" s="10" customFormat="1" ht="19.9" customHeight="1">
      <c r="B67" s="153"/>
      <c r="C67" s="154"/>
      <c r="D67" s="155" t="s">
        <v>106</v>
      </c>
      <c r="E67" s="156"/>
      <c r="F67" s="156"/>
      <c r="G67" s="156"/>
      <c r="H67" s="156"/>
      <c r="I67" s="157"/>
      <c r="J67" s="158">
        <f>J418</f>
        <v>0</v>
      </c>
      <c r="K67" s="154"/>
      <c r="L67" s="159"/>
    </row>
    <row r="68" spans="2:12" s="10" customFormat="1" ht="19.9" customHeight="1">
      <c r="B68" s="153"/>
      <c r="C68" s="154"/>
      <c r="D68" s="155" t="s">
        <v>107</v>
      </c>
      <c r="E68" s="156"/>
      <c r="F68" s="156"/>
      <c r="G68" s="156"/>
      <c r="H68" s="156"/>
      <c r="I68" s="157"/>
      <c r="J68" s="158">
        <f>J436</f>
        <v>0</v>
      </c>
      <c r="K68" s="154"/>
      <c r="L68" s="159"/>
    </row>
    <row r="69" spans="2:12" s="10" customFormat="1" ht="19.9" customHeight="1">
      <c r="B69" s="153"/>
      <c r="C69" s="154"/>
      <c r="D69" s="155" t="s">
        <v>108</v>
      </c>
      <c r="E69" s="156"/>
      <c r="F69" s="156"/>
      <c r="G69" s="156"/>
      <c r="H69" s="156"/>
      <c r="I69" s="157"/>
      <c r="J69" s="158">
        <f>J453</f>
        <v>0</v>
      </c>
      <c r="K69" s="154"/>
      <c r="L69" s="159"/>
    </row>
    <row r="70" spans="2:12" s="9" customFormat="1" ht="24.95" customHeight="1">
      <c r="B70" s="146"/>
      <c r="C70" s="147"/>
      <c r="D70" s="148" t="s">
        <v>109</v>
      </c>
      <c r="E70" s="149"/>
      <c r="F70" s="149"/>
      <c r="G70" s="149"/>
      <c r="H70" s="149"/>
      <c r="I70" s="150"/>
      <c r="J70" s="151">
        <f>J456</f>
        <v>0</v>
      </c>
      <c r="K70" s="147"/>
      <c r="L70" s="152"/>
    </row>
    <row r="71" spans="2:12" s="10" customFormat="1" ht="19.9" customHeight="1">
      <c r="B71" s="153"/>
      <c r="C71" s="154"/>
      <c r="D71" s="155" t="s">
        <v>110</v>
      </c>
      <c r="E71" s="156"/>
      <c r="F71" s="156"/>
      <c r="G71" s="156"/>
      <c r="H71" s="156"/>
      <c r="I71" s="157"/>
      <c r="J71" s="158">
        <f>J457</f>
        <v>0</v>
      </c>
      <c r="K71" s="154"/>
      <c r="L71" s="159"/>
    </row>
    <row r="72" spans="2:12" s="10" customFormat="1" ht="19.9" customHeight="1">
      <c r="B72" s="153"/>
      <c r="C72" s="154"/>
      <c r="D72" s="155" t="s">
        <v>111</v>
      </c>
      <c r="E72" s="156"/>
      <c r="F72" s="156"/>
      <c r="G72" s="156"/>
      <c r="H72" s="156"/>
      <c r="I72" s="157"/>
      <c r="J72" s="158">
        <f>J465</f>
        <v>0</v>
      </c>
      <c r="K72" s="154"/>
      <c r="L72" s="159"/>
    </row>
    <row r="73" spans="2:12" s="10" customFormat="1" ht="19.9" customHeight="1">
      <c r="B73" s="153"/>
      <c r="C73" s="154"/>
      <c r="D73" s="155" t="s">
        <v>112</v>
      </c>
      <c r="E73" s="156"/>
      <c r="F73" s="156"/>
      <c r="G73" s="156"/>
      <c r="H73" s="156"/>
      <c r="I73" s="157"/>
      <c r="J73" s="158">
        <f>J474</f>
        <v>0</v>
      </c>
      <c r="K73" s="154"/>
      <c r="L73" s="159"/>
    </row>
    <row r="74" spans="2:12" s="10" customFormat="1" ht="19.9" customHeight="1">
      <c r="B74" s="153"/>
      <c r="C74" s="154"/>
      <c r="D74" s="155" t="s">
        <v>113</v>
      </c>
      <c r="E74" s="156"/>
      <c r="F74" s="156"/>
      <c r="G74" s="156"/>
      <c r="H74" s="156"/>
      <c r="I74" s="157"/>
      <c r="J74" s="158">
        <f>J509</f>
        <v>0</v>
      </c>
      <c r="K74" s="154"/>
      <c r="L74" s="159"/>
    </row>
    <row r="75" spans="1:31" s="2" customFormat="1" ht="21.75" customHeight="1">
      <c r="A75" s="34"/>
      <c r="B75" s="35"/>
      <c r="C75" s="36"/>
      <c r="D75" s="36"/>
      <c r="E75" s="36"/>
      <c r="F75" s="36"/>
      <c r="G75" s="36"/>
      <c r="H75" s="36"/>
      <c r="I75" s="109"/>
      <c r="J75" s="36"/>
      <c r="K75" s="36"/>
      <c r="L75" s="11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48"/>
      <c r="C76" s="49"/>
      <c r="D76" s="49"/>
      <c r="E76" s="49"/>
      <c r="F76" s="49"/>
      <c r="G76" s="49"/>
      <c r="H76" s="49"/>
      <c r="I76" s="137"/>
      <c r="J76" s="49"/>
      <c r="K76" s="49"/>
      <c r="L76" s="11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80" spans="1:31" s="2" customFormat="1" ht="6.95" customHeight="1">
      <c r="A80" s="34"/>
      <c r="B80" s="50"/>
      <c r="C80" s="51"/>
      <c r="D80" s="51"/>
      <c r="E80" s="51"/>
      <c r="F80" s="51"/>
      <c r="G80" s="51"/>
      <c r="H80" s="51"/>
      <c r="I80" s="140"/>
      <c r="J80" s="51"/>
      <c r="K80" s="51"/>
      <c r="L80" s="11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24.95" customHeight="1">
      <c r="A81" s="34"/>
      <c r="B81" s="35"/>
      <c r="C81" s="23" t="s">
        <v>114</v>
      </c>
      <c r="D81" s="36"/>
      <c r="E81" s="36"/>
      <c r="F81" s="36"/>
      <c r="G81" s="36"/>
      <c r="H81" s="36"/>
      <c r="I81" s="109"/>
      <c r="J81" s="36"/>
      <c r="K81" s="36"/>
      <c r="L81" s="11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109"/>
      <c r="J82" s="36"/>
      <c r="K82" s="36"/>
      <c r="L82" s="11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16</v>
      </c>
      <c r="D83" s="36"/>
      <c r="E83" s="36"/>
      <c r="F83" s="36"/>
      <c r="G83" s="36"/>
      <c r="H83" s="36"/>
      <c r="I83" s="109"/>
      <c r="J83" s="36"/>
      <c r="K83" s="36"/>
      <c r="L83" s="11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6"/>
      <c r="D84" s="36"/>
      <c r="E84" s="291" t="str">
        <f>E7</f>
        <v>Labe, Ostrá, obnova napojení odstaveného ramene Doubka</v>
      </c>
      <c r="F84" s="292"/>
      <c r="G84" s="292"/>
      <c r="H84" s="292"/>
      <c r="I84" s="109"/>
      <c r="J84" s="36"/>
      <c r="K84" s="36"/>
      <c r="L84" s="11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92</v>
      </c>
      <c r="D85" s="36"/>
      <c r="E85" s="36"/>
      <c r="F85" s="36"/>
      <c r="G85" s="36"/>
      <c r="H85" s="36"/>
      <c r="I85" s="109"/>
      <c r="J85" s="36"/>
      <c r="K85" s="36"/>
      <c r="L85" s="110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6.5" customHeight="1">
      <c r="A86" s="34"/>
      <c r="B86" s="35"/>
      <c r="C86" s="36"/>
      <c r="D86" s="36"/>
      <c r="E86" s="269" t="str">
        <f>E9</f>
        <v>1. - SO 1</v>
      </c>
      <c r="F86" s="290"/>
      <c r="G86" s="290"/>
      <c r="H86" s="290"/>
      <c r="I86" s="109"/>
      <c r="J86" s="36"/>
      <c r="K86" s="36"/>
      <c r="L86" s="110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6"/>
      <c r="D87" s="36"/>
      <c r="E87" s="36"/>
      <c r="F87" s="36"/>
      <c r="G87" s="36"/>
      <c r="H87" s="36"/>
      <c r="I87" s="109"/>
      <c r="J87" s="36"/>
      <c r="K87" s="36"/>
      <c r="L87" s="110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24</v>
      </c>
      <c r="D88" s="36"/>
      <c r="E88" s="36"/>
      <c r="F88" s="27" t="str">
        <f>F12</f>
        <v>Ostrá</v>
      </c>
      <c r="G88" s="36"/>
      <c r="H88" s="36"/>
      <c r="I88" s="112" t="s">
        <v>26</v>
      </c>
      <c r="J88" s="60" t="str">
        <f>IF(J12="","",J12)</f>
        <v>5.8.2019</v>
      </c>
      <c r="K88" s="36"/>
      <c r="L88" s="110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6.95" customHeight="1">
      <c r="A89" s="34"/>
      <c r="B89" s="35"/>
      <c r="C89" s="36"/>
      <c r="D89" s="36"/>
      <c r="E89" s="36"/>
      <c r="F89" s="36"/>
      <c r="G89" s="36"/>
      <c r="H89" s="36"/>
      <c r="I89" s="109"/>
      <c r="J89" s="36"/>
      <c r="K89" s="36"/>
      <c r="L89" s="110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43.15" customHeight="1">
      <c r="A90" s="34"/>
      <c r="B90" s="35"/>
      <c r="C90" s="29" t="s">
        <v>30</v>
      </c>
      <c r="D90" s="36"/>
      <c r="E90" s="36"/>
      <c r="F90" s="27" t="str">
        <f>E15</f>
        <v>Povodí Labe, státní podnik, OIČ, Hradec Králové</v>
      </c>
      <c r="G90" s="36"/>
      <c r="H90" s="36"/>
      <c r="I90" s="112" t="s">
        <v>37</v>
      </c>
      <c r="J90" s="32" t="str">
        <f>E21</f>
        <v>Povodí Labe, státní podnik, OIČ, Hradec Králové</v>
      </c>
      <c r="K90" s="36"/>
      <c r="L90" s="110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35</v>
      </c>
      <c r="D91" s="36"/>
      <c r="E91" s="36"/>
      <c r="F91" s="27" t="str">
        <f>IF(E18="","",E18)</f>
        <v>Vyplň údaj</v>
      </c>
      <c r="G91" s="36"/>
      <c r="H91" s="36"/>
      <c r="I91" s="112" t="s">
        <v>39</v>
      </c>
      <c r="J91" s="32" t="str">
        <f>E24</f>
        <v>Ing. Eva Morkesová</v>
      </c>
      <c r="K91" s="36"/>
      <c r="L91" s="110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0.35" customHeight="1">
      <c r="A92" s="34"/>
      <c r="B92" s="35"/>
      <c r="C92" s="36"/>
      <c r="D92" s="36"/>
      <c r="E92" s="36"/>
      <c r="F92" s="36"/>
      <c r="G92" s="36"/>
      <c r="H92" s="36"/>
      <c r="I92" s="109"/>
      <c r="J92" s="36"/>
      <c r="K92" s="36"/>
      <c r="L92" s="110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11" customFormat="1" ht="29.25" customHeight="1">
      <c r="A93" s="160"/>
      <c r="B93" s="161"/>
      <c r="C93" s="162" t="s">
        <v>115</v>
      </c>
      <c r="D93" s="163" t="s">
        <v>62</v>
      </c>
      <c r="E93" s="163" t="s">
        <v>58</v>
      </c>
      <c r="F93" s="163" t="s">
        <v>59</v>
      </c>
      <c r="G93" s="163" t="s">
        <v>116</v>
      </c>
      <c r="H93" s="163" t="s">
        <v>117</v>
      </c>
      <c r="I93" s="164" t="s">
        <v>118</v>
      </c>
      <c r="J93" s="163" t="s">
        <v>97</v>
      </c>
      <c r="K93" s="165" t="s">
        <v>119</v>
      </c>
      <c r="L93" s="166"/>
      <c r="M93" s="69" t="s">
        <v>32</v>
      </c>
      <c r="N93" s="70" t="s">
        <v>47</v>
      </c>
      <c r="O93" s="70" t="s">
        <v>120</v>
      </c>
      <c r="P93" s="70" t="s">
        <v>121</v>
      </c>
      <c r="Q93" s="70" t="s">
        <v>122</v>
      </c>
      <c r="R93" s="70" t="s">
        <v>123</v>
      </c>
      <c r="S93" s="70" t="s">
        <v>124</v>
      </c>
      <c r="T93" s="71" t="s">
        <v>125</v>
      </c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</row>
    <row r="94" spans="1:63" s="2" customFormat="1" ht="22.9" customHeight="1">
      <c r="A94" s="34"/>
      <c r="B94" s="35"/>
      <c r="C94" s="76" t="s">
        <v>126</v>
      </c>
      <c r="D94" s="36"/>
      <c r="E94" s="36"/>
      <c r="F94" s="36"/>
      <c r="G94" s="36"/>
      <c r="H94" s="36"/>
      <c r="I94" s="109"/>
      <c r="J94" s="167">
        <f>BK94</f>
        <v>0</v>
      </c>
      <c r="K94" s="36"/>
      <c r="L94" s="39"/>
      <c r="M94" s="72"/>
      <c r="N94" s="168"/>
      <c r="O94" s="73"/>
      <c r="P94" s="169">
        <f>P95+P456</f>
        <v>0</v>
      </c>
      <c r="Q94" s="73"/>
      <c r="R94" s="169">
        <f>R95+R456</f>
        <v>427.85372667999997</v>
      </c>
      <c r="S94" s="73"/>
      <c r="T94" s="170">
        <f>T95+T456</f>
        <v>130.8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76</v>
      </c>
      <c r="AU94" s="17" t="s">
        <v>98</v>
      </c>
      <c r="BK94" s="171">
        <f>BK95+BK456</f>
        <v>0</v>
      </c>
    </row>
    <row r="95" spans="2:63" s="12" customFormat="1" ht="25.9" customHeight="1">
      <c r="B95" s="172"/>
      <c r="C95" s="173"/>
      <c r="D95" s="174" t="s">
        <v>76</v>
      </c>
      <c r="E95" s="175" t="s">
        <v>127</v>
      </c>
      <c r="F95" s="175" t="s">
        <v>128</v>
      </c>
      <c r="G95" s="173"/>
      <c r="H95" s="173"/>
      <c r="I95" s="176"/>
      <c r="J95" s="177">
        <f>BK95</f>
        <v>0</v>
      </c>
      <c r="K95" s="173"/>
      <c r="L95" s="178"/>
      <c r="M95" s="179"/>
      <c r="N95" s="180"/>
      <c r="O95" s="180"/>
      <c r="P95" s="181">
        <f>P96+P284+P325+P374+P405+P418+P436+P453</f>
        <v>0</v>
      </c>
      <c r="Q95" s="180"/>
      <c r="R95" s="181">
        <f>R96+R284+R325+R374+R405+R418+R436+R453</f>
        <v>426.60408348</v>
      </c>
      <c r="S95" s="180"/>
      <c r="T95" s="182">
        <f>T96+T284+T325+T374+T405+T418+T436+T453</f>
        <v>130.8</v>
      </c>
      <c r="AR95" s="183" t="s">
        <v>23</v>
      </c>
      <c r="AT95" s="184" t="s">
        <v>76</v>
      </c>
      <c r="AU95" s="184" t="s">
        <v>77</v>
      </c>
      <c r="AY95" s="183" t="s">
        <v>129</v>
      </c>
      <c r="BK95" s="185">
        <f>BK96+BK284+BK325+BK374+BK405+BK418+BK436+BK453</f>
        <v>0</v>
      </c>
    </row>
    <row r="96" spans="2:63" s="12" customFormat="1" ht="22.9" customHeight="1">
      <c r="B96" s="172"/>
      <c r="C96" s="173"/>
      <c r="D96" s="174" t="s">
        <v>76</v>
      </c>
      <c r="E96" s="186" t="s">
        <v>23</v>
      </c>
      <c r="F96" s="186" t="s">
        <v>130</v>
      </c>
      <c r="G96" s="173"/>
      <c r="H96" s="173"/>
      <c r="I96" s="176"/>
      <c r="J96" s="187">
        <f>BK96</f>
        <v>0</v>
      </c>
      <c r="K96" s="173"/>
      <c r="L96" s="178"/>
      <c r="M96" s="179"/>
      <c r="N96" s="180"/>
      <c r="O96" s="180"/>
      <c r="P96" s="181">
        <f>P97+SUM(P98:P271)</f>
        <v>0</v>
      </c>
      <c r="Q96" s="180"/>
      <c r="R96" s="181">
        <f>R97+SUM(R98:R271)</f>
        <v>105.374163</v>
      </c>
      <c r="S96" s="180"/>
      <c r="T96" s="182">
        <f>T97+SUM(T98:T271)</f>
        <v>10.8</v>
      </c>
      <c r="AR96" s="183" t="s">
        <v>23</v>
      </c>
      <c r="AT96" s="184" t="s">
        <v>76</v>
      </c>
      <c r="AU96" s="184" t="s">
        <v>23</v>
      </c>
      <c r="AY96" s="183" t="s">
        <v>129</v>
      </c>
      <c r="BK96" s="185">
        <f>BK97+SUM(BK98:BK271)</f>
        <v>0</v>
      </c>
    </row>
    <row r="97" spans="1:65" s="2" customFormat="1" ht="16.5" customHeight="1">
      <c r="A97" s="34"/>
      <c r="B97" s="35"/>
      <c r="C97" s="188" t="s">
        <v>23</v>
      </c>
      <c r="D97" s="188" t="s">
        <v>131</v>
      </c>
      <c r="E97" s="189" t="s">
        <v>132</v>
      </c>
      <c r="F97" s="190" t="s">
        <v>133</v>
      </c>
      <c r="G97" s="191" t="s">
        <v>134</v>
      </c>
      <c r="H97" s="192">
        <v>0.065</v>
      </c>
      <c r="I97" s="193"/>
      <c r="J97" s="194">
        <f>ROUND(I97*H97,2)</f>
        <v>0</v>
      </c>
      <c r="K97" s="190" t="s">
        <v>135</v>
      </c>
      <c r="L97" s="39"/>
      <c r="M97" s="195" t="s">
        <v>32</v>
      </c>
      <c r="N97" s="196" t="s">
        <v>50</v>
      </c>
      <c r="O97" s="65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99" t="s">
        <v>136</v>
      </c>
      <c r="AT97" s="199" t="s">
        <v>131</v>
      </c>
      <c r="AU97" s="199" t="s">
        <v>86</v>
      </c>
      <c r="AY97" s="17" t="s">
        <v>129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17" t="s">
        <v>136</v>
      </c>
      <c r="BK97" s="200">
        <f>ROUND(I97*H97,2)</f>
        <v>0</v>
      </c>
      <c r="BL97" s="17" t="s">
        <v>136</v>
      </c>
      <c r="BM97" s="199" t="s">
        <v>137</v>
      </c>
    </row>
    <row r="98" spans="1:47" s="2" customFormat="1" ht="12">
      <c r="A98" s="34"/>
      <c r="B98" s="35"/>
      <c r="C98" s="36"/>
      <c r="D98" s="201" t="s">
        <v>138</v>
      </c>
      <c r="E98" s="36"/>
      <c r="F98" s="202" t="s">
        <v>139</v>
      </c>
      <c r="G98" s="36"/>
      <c r="H98" s="36"/>
      <c r="I98" s="109"/>
      <c r="J98" s="36"/>
      <c r="K98" s="36"/>
      <c r="L98" s="39"/>
      <c r="M98" s="203"/>
      <c r="N98" s="204"/>
      <c r="O98" s="65"/>
      <c r="P98" s="65"/>
      <c r="Q98" s="65"/>
      <c r="R98" s="65"/>
      <c r="S98" s="65"/>
      <c r="T98" s="6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138</v>
      </c>
      <c r="AU98" s="17" t="s">
        <v>86</v>
      </c>
    </row>
    <row r="99" spans="2:51" s="13" customFormat="1" ht="12">
      <c r="B99" s="205"/>
      <c r="C99" s="206"/>
      <c r="D99" s="201" t="s">
        <v>140</v>
      </c>
      <c r="E99" s="207" t="s">
        <v>32</v>
      </c>
      <c r="F99" s="208" t="s">
        <v>141</v>
      </c>
      <c r="G99" s="206"/>
      <c r="H99" s="207" t="s">
        <v>32</v>
      </c>
      <c r="I99" s="209"/>
      <c r="J99" s="206"/>
      <c r="K99" s="206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140</v>
      </c>
      <c r="AU99" s="214" t="s">
        <v>86</v>
      </c>
      <c r="AV99" s="13" t="s">
        <v>23</v>
      </c>
      <c r="AW99" s="13" t="s">
        <v>38</v>
      </c>
      <c r="AX99" s="13" t="s">
        <v>77</v>
      </c>
      <c r="AY99" s="214" t="s">
        <v>129</v>
      </c>
    </row>
    <row r="100" spans="2:51" s="14" customFormat="1" ht="12">
      <c r="B100" s="215"/>
      <c r="C100" s="216"/>
      <c r="D100" s="201" t="s">
        <v>140</v>
      </c>
      <c r="E100" s="217" t="s">
        <v>32</v>
      </c>
      <c r="F100" s="218" t="s">
        <v>142</v>
      </c>
      <c r="G100" s="216"/>
      <c r="H100" s="219">
        <v>0.065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140</v>
      </c>
      <c r="AU100" s="225" t="s">
        <v>86</v>
      </c>
      <c r="AV100" s="14" t="s">
        <v>86</v>
      </c>
      <c r="AW100" s="14" t="s">
        <v>38</v>
      </c>
      <c r="AX100" s="14" t="s">
        <v>23</v>
      </c>
      <c r="AY100" s="225" t="s">
        <v>129</v>
      </c>
    </row>
    <row r="101" spans="1:65" s="2" customFormat="1" ht="16.5" customHeight="1">
      <c r="A101" s="34"/>
      <c r="B101" s="35"/>
      <c r="C101" s="188" t="s">
        <v>86</v>
      </c>
      <c r="D101" s="188" t="s">
        <v>131</v>
      </c>
      <c r="E101" s="189" t="s">
        <v>143</v>
      </c>
      <c r="F101" s="190" t="s">
        <v>144</v>
      </c>
      <c r="G101" s="191" t="s">
        <v>145</v>
      </c>
      <c r="H101" s="192">
        <v>8</v>
      </c>
      <c r="I101" s="193"/>
      <c r="J101" s="194">
        <f>ROUND(I101*H101,2)</f>
        <v>0</v>
      </c>
      <c r="K101" s="190" t="s">
        <v>135</v>
      </c>
      <c r="L101" s="39"/>
      <c r="M101" s="195" t="s">
        <v>32</v>
      </c>
      <c r="N101" s="196" t="s">
        <v>50</v>
      </c>
      <c r="O101" s="65"/>
      <c r="P101" s="197">
        <f>O101*H101</f>
        <v>0</v>
      </c>
      <c r="Q101" s="197">
        <v>5E-05</v>
      </c>
      <c r="R101" s="197">
        <f>Q101*H101</f>
        <v>0.0004</v>
      </c>
      <c r="S101" s="197">
        <v>0</v>
      </c>
      <c r="T101" s="19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99" t="s">
        <v>136</v>
      </c>
      <c r="AT101" s="199" t="s">
        <v>131</v>
      </c>
      <c r="AU101" s="199" t="s">
        <v>86</v>
      </c>
      <c r="AY101" s="17" t="s">
        <v>129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7" t="s">
        <v>136</v>
      </c>
      <c r="BK101" s="200">
        <f>ROUND(I101*H101,2)</f>
        <v>0</v>
      </c>
      <c r="BL101" s="17" t="s">
        <v>136</v>
      </c>
      <c r="BM101" s="199" t="s">
        <v>146</v>
      </c>
    </row>
    <row r="102" spans="1:47" s="2" customFormat="1" ht="12">
      <c r="A102" s="34"/>
      <c r="B102" s="35"/>
      <c r="C102" s="36"/>
      <c r="D102" s="201" t="s">
        <v>138</v>
      </c>
      <c r="E102" s="36"/>
      <c r="F102" s="202" t="s">
        <v>147</v>
      </c>
      <c r="G102" s="36"/>
      <c r="H102" s="36"/>
      <c r="I102" s="109"/>
      <c r="J102" s="36"/>
      <c r="K102" s="36"/>
      <c r="L102" s="39"/>
      <c r="M102" s="203"/>
      <c r="N102" s="204"/>
      <c r="O102" s="65"/>
      <c r="P102" s="65"/>
      <c r="Q102" s="65"/>
      <c r="R102" s="65"/>
      <c r="S102" s="65"/>
      <c r="T102" s="6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138</v>
      </c>
      <c r="AU102" s="17" t="s">
        <v>86</v>
      </c>
    </row>
    <row r="103" spans="2:51" s="13" customFormat="1" ht="12">
      <c r="B103" s="205"/>
      <c r="C103" s="206"/>
      <c r="D103" s="201" t="s">
        <v>140</v>
      </c>
      <c r="E103" s="207" t="s">
        <v>32</v>
      </c>
      <c r="F103" s="208" t="s">
        <v>148</v>
      </c>
      <c r="G103" s="206"/>
      <c r="H103" s="207" t="s">
        <v>32</v>
      </c>
      <c r="I103" s="209"/>
      <c r="J103" s="206"/>
      <c r="K103" s="206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140</v>
      </c>
      <c r="AU103" s="214" t="s">
        <v>86</v>
      </c>
      <c r="AV103" s="13" t="s">
        <v>23</v>
      </c>
      <c r="AW103" s="13" t="s">
        <v>38</v>
      </c>
      <c r="AX103" s="13" t="s">
        <v>77</v>
      </c>
      <c r="AY103" s="214" t="s">
        <v>129</v>
      </c>
    </row>
    <row r="104" spans="2:51" s="14" customFormat="1" ht="12">
      <c r="B104" s="215"/>
      <c r="C104" s="216"/>
      <c r="D104" s="201" t="s">
        <v>140</v>
      </c>
      <c r="E104" s="217" t="s">
        <v>32</v>
      </c>
      <c r="F104" s="218" t="s">
        <v>149</v>
      </c>
      <c r="G104" s="216"/>
      <c r="H104" s="219">
        <v>8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140</v>
      </c>
      <c r="AU104" s="225" t="s">
        <v>86</v>
      </c>
      <c r="AV104" s="14" t="s">
        <v>86</v>
      </c>
      <c r="AW104" s="14" t="s">
        <v>38</v>
      </c>
      <c r="AX104" s="14" t="s">
        <v>23</v>
      </c>
      <c r="AY104" s="225" t="s">
        <v>129</v>
      </c>
    </row>
    <row r="105" spans="1:65" s="2" customFormat="1" ht="16.5" customHeight="1">
      <c r="A105" s="34"/>
      <c r="B105" s="35"/>
      <c r="C105" s="188" t="s">
        <v>150</v>
      </c>
      <c r="D105" s="188" t="s">
        <v>131</v>
      </c>
      <c r="E105" s="189" t="s">
        <v>151</v>
      </c>
      <c r="F105" s="190" t="s">
        <v>152</v>
      </c>
      <c r="G105" s="191" t="s">
        <v>145</v>
      </c>
      <c r="H105" s="192">
        <v>1</v>
      </c>
      <c r="I105" s="193"/>
      <c r="J105" s="194">
        <f>ROUND(I105*H105,2)</f>
        <v>0</v>
      </c>
      <c r="K105" s="190" t="s">
        <v>135</v>
      </c>
      <c r="L105" s="39"/>
      <c r="M105" s="195" t="s">
        <v>32</v>
      </c>
      <c r="N105" s="196" t="s">
        <v>50</v>
      </c>
      <c r="O105" s="65"/>
      <c r="P105" s="197">
        <f>O105*H105</f>
        <v>0</v>
      </c>
      <c r="Q105" s="197">
        <v>5E-05</v>
      </c>
      <c r="R105" s="197">
        <f>Q105*H105</f>
        <v>5E-05</v>
      </c>
      <c r="S105" s="197">
        <v>0</v>
      </c>
      <c r="T105" s="198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99" t="s">
        <v>136</v>
      </c>
      <c r="AT105" s="199" t="s">
        <v>131</v>
      </c>
      <c r="AU105" s="199" t="s">
        <v>86</v>
      </c>
      <c r="AY105" s="17" t="s">
        <v>129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17" t="s">
        <v>136</v>
      </c>
      <c r="BK105" s="200">
        <f>ROUND(I105*H105,2)</f>
        <v>0</v>
      </c>
      <c r="BL105" s="17" t="s">
        <v>136</v>
      </c>
      <c r="BM105" s="199" t="s">
        <v>153</v>
      </c>
    </row>
    <row r="106" spans="1:47" s="2" customFormat="1" ht="12">
      <c r="A106" s="34"/>
      <c r="B106" s="35"/>
      <c r="C106" s="36"/>
      <c r="D106" s="201" t="s">
        <v>138</v>
      </c>
      <c r="E106" s="36"/>
      <c r="F106" s="202" t="s">
        <v>154</v>
      </c>
      <c r="G106" s="36"/>
      <c r="H106" s="36"/>
      <c r="I106" s="109"/>
      <c r="J106" s="36"/>
      <c r="K106" s="36"/>
      <c r="L106" s="39"/>
      <c r="M106" s="203"/>
      <c r="N106" s="204"/>
      <c r="O106" s="65"/>
      <c r="P106" s="65"/>
      <c r="Q106" s="65"/>
      <c r="R106" s="65"/>
      <c r="S106" s="65"/>
      <c r="T106" s="6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138</v>
      </c>
      <c r="AU106" s="17" t="s">
        <v>86</v>
      </c>
    </row>
    <row r="107" spans="2:51" s="13" customFormat="1" ht="12">
      <c r="B107" s="205"/>
      <c r="C107" s="206"/>
      <c r="D107" s="201" t="s">
        <v>140</v>
      </c>
      <c r="E107" s="207" t="s">
        <v>32</v>
      </c>
      <c r="F107" s="208" t="s">
        <v>155</v>
      </c>
      <c r="G107" s="206"/>
      <c r="H107" s="207" t="s">
        <v>32</v>
      </c>
      <c r="I107" s="209"/>
      <c r="J107" s="206"/>
      <c r="K107" s="206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140</v>
      </c>
      <c r="AU107" s="214" t="s">
        <v>86</v>
      </c>
      <c r="AV107" s="13" t="s">
        <v>23</v>
      </c>
      <c r="AW107" s="13" t="s">
        <v>38</v>
      </c>
      <c r="AX107" s="13" t="s">
        <v>77</v>
      </c>
      <c r="AY107" s="214" t="s">
        <v>129</v>
      </c>
    </row>
    <row r="108" spans="2:51" s="14" customFormat="1" ht="12">
      <c r="B108" s="215"/>
      <c r="C108" s="216"/>
      <c r="D108" s="201" t="s">
        <v>140</v>
      </c>
      <c r="E108" s="217" t="s">
        <v>32</v>
      </c>
      <c r="F108" s="218" t="s">
        <v>23</v>
      </c>
      <c r="G108" s="216"/>
      <c r="H108" s="219">
        <v>1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140</v>
      </c>
      <c r="AU108" s="225" t="s">
        <v>86</v>
      </c>
      <c r="AV108" s="14" t="s">
        <v>86</v>
      </c>
      <c r="AW108" s="14" t="s">
        <v>38</v>
      </c>
      <c r="AX108" s="14" t="s">
        <v>23</v>
      </c>
      <c r="AY108" s="225" t="s">
        <v>129</v>
      </c>
    </row>
    <row r="109" spans="1:65" s="2" customFormat="1" ht="16.5" customHeight="1">
      <c r="A109" s="34"/>
      <c r="B109" s="35"/>
      <c r="C109" s="188" t="s">
        <v>136</v>
      </c>
      <c r="D109" s="188" t="s">
        <v>131</v>
      </c>
      <c r="E109" s="189" t="s">
        <v>156</v>
      </c>
      <c r="F109" s="190" t="s">
        <v>157</v>
      </c>
      <c r="G109" s="191" t="s">
        <v>158</v>
      </c>
      <c r="H109" s="192">
        <v>6</v>
      </c>
      <c r="I109" s="193"/>
      <c r="J109" s="194">
        <f>ROUND(I109*H109,2)</f>
        <v>0</v>
      </c>
      <c r="K109" s="190" t="s">
        <v>135</v>
      </c>
      <c r="L109" s="39"/>
      <c r="M109" s="195" t="s">
        <v>32</v>
      </c>
      <c r="N109" s="196" t="s">
        <v>50</v>
      </c>
      <c r="O109" s="65"/>
      <c r="P109" s="197">
        <f>O109*H109</f>
        <v>0</v>
      </c>
      <c r="Q109" s="197">
        <v>0</v>
      </c>
      <c r="R109" s="197">
        <f>Q109*H109</f>
        <v>0</v>
      </c>
      <c r="S109" s="197">
        <v>1.8</v>
      </c>
      <c r="T109" s="198">
        <f>S109*H109</f>
        <v>10.8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99" t="s">
        <v>136</v>
      </c>
      <c r="AT109" s="199" t="s">
        <v>131</v>
      </c>
      <c r="AU109" s="199" t="s">
        <v>86</v>
      </c>
      <c r="AY109" s="17" t="s">
        <v>129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17" t="s">
        <v>136</v>
      </c>
      <c r="BK109" s="200">
        <f>ROUND(I109*H109,2)</f>
        <v>0</v>
      </c>
      <c r="BL109" s="17" t="s">
        <v>136</v>
      </c>
      <c r="BM109" s="199" t="s">
        <v>159</v>
      </c>
    </row>
    <row r="110" spans="1:47" s="2" customFormat="1" ht="19.5">
      <c r="A110" s="34"/>
      <c r="B110" s="35"/>
      <c r="C110" s="36"/>
      <c r="D110" s="201" t="s">
        <v>138</v>
      </c>
      <c r="E110" s="36"/>
      <c r="F110" s="202" t="s">
        <v>160</v>
      </c>
      <c r="G110" s="36"/>
      <c r="H110" s="36"/>
      <c r="I110" s="109"/>
      <c r="J110" s="36"/>
      <c r="K110" s="36"/>
      <c r="L110" s="39"/>
      <c r="M110" s="203"/>
      <c r="N110" s="204"/>
      <c r="O110" s="65"/>
      <c r="P110" s="65"/>
      <c r="Q110" s="65"/>
      <c r="R110" s="65"/>
      <c r="S110" s="65"/>
      <c r="T110" s="66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138</v>
      </c>
      <c r="AU110" s="17" t="s">
        <v>86</v>
      </c>
    </row>
    <row r="111" spans="2:51" s="13" customFormat="1" ht="12">
      <c r="B111" s="205"/>
      <c r="C111" s="206"/>
      <c r="D111" s="201" t="s">
        <v>140</v>
      </c>
      <c r="E111" s="207" t="s">
        <v>32</v>
      </c>
      <c r="F111" s="208" t="s">
        <v>161</v>
      </c>
      <c r="G111" s="206"/>
      <c r="H111" s="207" t="s">
        <v>32</v>
      </c>
      <c r="I111" s="209"/>
      <c r="J111" s="206"/>
      <c r="K111" s="206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140</v>
      </c>
      <c r="AU111" s="214" t="s">
        <v>86</v>
      </c>
      <c r="AV111" s="13" t="s">
        <v>23</v>
      </c>
      <c r="AW111" s="13" t="s">
        <v>38</v>
      </c>
      <c r="AX111" s="13" t="s">
        <v>77</v>
      </c>
      <c r="AY111" s="214" t="s">
        <v>129</v>
      </c>
    </row>
    <row r="112" spans="2:51" s="14" customFormat="1" ht="12">
      <c r="B112" s="215"/>
      <c r="C112" s="216"/>
      <c r="D112" s="201" t="s">
        <v>140</v>
      </c>
      <c r="E112" s="217" t="s">
        <v>32</v>
      </c>
      <c r="F112" s="218" t="s">
        <v>162</v>
      </c>
      <c r="G112" s="216"/>
      <c r="H112" s="219">
        <v>6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140</v>
      </c>
      <c r="AU112" s="225" t="s">
        <v>86</v>
      </c>
      <c r="AV112" s="14" t="s">
        <v>86</v>
      </c>
      <c r="AW112" s="14" t="s">
        <v>38</v>
      </c>
      <c r="AX112" s="14" t="s">
        <v>23</v>
      </c>
      <c r="AY112" s="225" t="s">
        <v>129</v>
      </c>
    </row>
    <row r="113" spans="1:65" s="2" customFormat="1" ht="16.5" customHeight="1">
      <c r="A113" s="34"/>
      <c r="B113" s="35"/>
      <c r="C113" s="188" t="s">
        <v>163</v>
      </c>
      <c r="D113" s="188" t="s">
        <v>131</v>
      </c>
      <c r="E113" s="189" t="s">
        <v>164</v>
      </c>
      <c r="F113" s="190" t="s">
        <v>165</v>
      </c>
      <c r="G113" s="191" t="s">
        <v>166</v>
      </c>
      <c r="H113" s="192">
        <v>1</v>
      </c>
      <c r="I113" s="193"/>
      <c r="J113" s="194">
        <f>ROUND(I113*H113,2)</f>
        <v>0</v>
      </c>
      <c r="K113" s="190" t="s">
        <v>32</v>
      </c>
      <c r="L113" s="39"/>
      <c r="M113" s="195" t="s">
        <v>32</v>
      </c>
      <c r="N113" s="196" t="s">
        <v>50</v>
      </c>
      <c r="O113" s="65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99" t="s">
        <v>136</v>
      </c>
      <c r="AT113" s="199" t="s">
        <v>131</v>
      </c>
      <c r="AU113" s="199" t="s">
        <v>86</v>
      </c>
      <c r="AY113" s="17" t="s">
        <v>129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7" t="s">
        <v>136</v>
      </c>
      <c r="BK113" s="200">
        <f>ROUND(I113*H113,2)</f>
        <v>0</v>
      </c>
      <c r="BL113" s="17" t="s">
        <v>136</v>
      </c>
      <c r="BM113" s="199" t="s">
        <v>167</v>
      </c>
    </row>
    <row r="114" spans="1:47" s="2" customFormat="1" ht="12">
      <c r="A114" s="34"/>
      <c r="B114" s="35"/>
      <c r="C114" s="36"/>
      <c r="D114" s="201" t="s">
        <v>138</v>
      </c>
      <c r="E114" s="36"/>
      <c r="F114" s="202" t="s">
        <v>168</v>
      </c>
      <c r="G114" s="36"/>
      <c r="H114" s="36"/>
      <c r="I114" s="109"/>
      <c r="J114" s="36"/>
      <c r="K114" s="36"/>
      <c r="L114" s="39"/>
      <c r="M114" s="203"/>
      <c r="N114" s="204"/>
      <c r="O114" s="65"/>
      <c r="P114" s="65"/>
      <c r="Q114" s="65"/>
      <c r="R114" s="65"/>
      <c r="S114" s="65"/>
      <c r="T114" s="6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138</v>
      </c>
      <c r="AU114" s="17" t="s">
        <v>86</v>
      </c>
    </row>
    <row r="115" spans="2:51" s="13" customFormat="1" ht="12">
      <c r="B115" s="205"/>
      <c r="C115" s="206"/>
      <c r="D115" s="201" t="s">
        <v>140</v>
      </c>
      <c r="E115" s="207" t="s">
        <v>32</v>
      </c>
      <c r="F115" s="208" t="s">
        <v>169</v>
      </c>
      <c r="G115" s="206"/>
      <c r="H115" s="207" t="s">
        <v>32</v>
      </c>
      <c r="I115" s="209"/>
      <c r="J115" s="206"/>
      <c r="K115" s="206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140</v>
      </c>
      <c r="AU115" s="214" t="s">
        <v>86</v>
      </c>
      <c r="AV115" s="13" t="s">
        <v>23</v>
      </c>
      <c r="AW115" s="13" t="s">
        <v>38</v>
      </c>
      <c r="AX115" s="13" t="s">
        <v>77</v>
      </c>
      <c r="AY115" s="214" t="s">
        <v>129</v>
      </c>
    </row>
    <row r="116" spans="2:51" s="14" customFormat="1" ht="12">
      <c r="B116" s="215"/>
      <c r="C116" s="216"/>
      <c r="D116" s="201" t="s">
        <v>140</v>
      </c>
      <c r="E116" s="217" t="s">
        <v>32</v>
      </c>
      <c r="F116" s="218" t="s">
        <v>23</v>
      </c>
      <c r="G116" s="216"/>
      <c r="H116" s="219">
        <v>1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140</v>
      </c>
      <c r="AU116" s="225" t="s">
        <v>86</v>
      </c>
      <c r="AV116" s="14" t="s">
        <v>86</v>
      </c>
      <c r="AW116" s="14" t="s">
        <v>38</v>
      </c>
      <c r="AX116" s="14" t="s">
        <v>23</v>
      </c>
      <c r="AY116" s="225" t="s">
        <v>129</v>
      </c>
    </row>
    <row r="117" spans="1:65" s="2" customFormat="1" ht="16.5" customHeight="1">
      <c r="A117" s="34"/>
      <c r="B117" s="35"/>
      <c r="C117" s="188" t="s">
        <v>170</v>
      </c>
      <c r="D117" s="188" t="s">
        <v>131</v>
      </c>
      <c r="E117" s="189" t="s">
        <v>171</v>
      </c>
      <c r="F117" s="190" t="s">
        <v>172</v>
      </c>
      <c r="G117" s="191" t="s">
        <v>173</v>
      </c>
      <c r="H117" s="192">
        <v>225</v>
      </c>
      <c r="I117" s="193"/>
      <c r="J117" s="194">
        <f>ROUND(I117*H117,2)</f>
        <v>0</v>
      </c>
      <c r="K117" s="190" t="s">
        <v>135</v>
      </c>
      <c r="L117" s="39"/>
      <c r="M117" s="195" t="s">
        <v>32</v>
      </c>
      <c r="N117" s="196" t="s">
        <v>50</v>
      </c>
      <c r="O117" s="65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99" t="s">
        <v>136</v>
      </c>
      <c r="AT117" s="199" t="s">
        <v>131</v>
      </c>
      <c r="AU117" s="199" t="s">
        <v>86</v>
      </c>
      <c r="AY117" s="17" t="s">
        <v>129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17" t="s">
        <v>136</v>
      </c>
      <c r="BK117" s="200">
        <f>ROUND(I117*H117,2)</f>
        <v>0</v>
      </c>
      <c r="BL117" s="17" t="s">
        <v>136</v>
      </c>
      <c r="BM117" s="199" t="s">
        <v>174</v>
      </c>
    </row>
    <row r="118" spans="1:47" s="2" customFormat="1" ht="12">
      <c r="A118" s="34"/>
      <c r="B118" s="35"/>
      <c r="C118" s="36"/>
      <c r="D118" s="201" t="s">
        <v>138</v>
      </c>
      <c r="E118" s="36"/>
      <c r="F118" s="202" t="s">
        <v>175</v>
      </c>
      <c r="G118" s="36"/>
      <c r="H118" s="36"/>
      <c r="I118" s="109"/>
      <c r="J118" s="36"/>
      <c r="K118" s="36"/>
      <c r="L118" s="39"/>
      <c r="M118" s="203"/>
      <c r="N118" s="204"/>
      <c r="O118" s="65"/>
      <c r="P118" s="65"/>
      <c r="Q118" s="65"/>
      <c r="R118" s="65"/>
      <c r="S118" s="65"/>
      <c r="T118" s="6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138</v>
      </c>
      <c r="AU118" s="17" t="s">
        <v>86</v>
      </c>
    </row>
    <row r="119" spans="2:51" s="13" customFormat="1" ht="12">
      <c r="B119" s="205"/>
      <c r="C119" s="206"/>
      <c r="D119" s="201" t="s">
        <v>140</v>
      </c>
      <c r="E119" s="207" t="s">
        <v>32</v>
      </c>
      <c r="F119" s="208" t="s">
        <v>176</v>
      </c>
      <c r="G119" s="206"/>
      <c r="H119" s="207" t="s">
        <v>32</v>
      </c>
      <c r="I119" s="209"/>
      <c r="J119" s="206"/>
      <c r="K119" s="206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140</v>
      </c>
      <c r="AU119" s="214" t="s">
        <v>86</v>
      </c>
      <c r="AV119" s="13" t="s">
        <v>23</v>
      </c>
      <c r="AW119" s="13" t="s">
        <v>38</v>
      </c>
      <c r="AX119" s="13" t="s">
        <v>77</v>
      </c>
      <c r="AY119" s="214" t="s">
        <v>129</v>
      </c>
    </row>
    <row r="120" spans="2:51" s="14" customFormat="1" ht="12">
      <c r="B120" s="215"/>
      <c r="C120" s="216"/>
      <c r="D120" s="201" t="s">
        <v>140</v>
      </c>
      <c r="E120" s="217" t="s">
        <v>32</v>
      </c>
      <c r="F120" s="218" t="s">
        <v>177</v>
      </c>
      <c r="G120" s="216"/>
      <c r="H120" s="219">
        <v>225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140</v>
      </c>
      <c r="AU120" s="225" t="s">
        <v>86</v>
      </c>
      <c r="AV120" s="14" t="s">
        <v>86</v>
      </c>
      <c r="AW120" s="14" t="s">
        <v>38</v>
      </c>
      <c r="AX120" s="14" t="s">
        <v>23</v>
      </c>
      <c r="AY120" s="225" t="s">
        <v>129</v>
      </c>
    </row>
    <row r="121" spans="1:65" s="2" customFormat="1" ht="16.5" customHeight="1">
      <c r="A121" s="34"/>
      <c r="B121" s="35"/>
      <c r="C121" s="188" t="s">
        <v>178</v>
      </c>
      <c r="D121" s="188" t="s">
        <v>131</v>
      </c>
      <c r="E121" s="189" t="s">
        <v>179</v>
      </c>
      <c r="F121" s="190" t="s">
        <v>180</v>
      </c>
      <c r="G121" s="191" t="s">
        <v>181</v>
      </c>
      <c r="H121" s="192">
        <v>45</v>
      </c>
      <c r="I121" s="193"/>
      <c r="J121" s="194">
        <f>ROUND(I121*H121,2)</f>
        <v>0</v>
      </c>
      <c r="K121" s="190" t="s">
        <v>135</v>
      </c>
      <c r="L121" s="39"/>
      <c r="M121" s="195" t="s">
        <v>32</v>
      </c>
      <c r="N121" s="196" t="s">
        <v>50</v>
      </c>
      <c r="O121" s="65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136</v>
      </c>
      <c r="AT121" s="199" t="s">
        <v>131</v>
      </c>
      <c r="AU121" s="199" t="s">
        <v>86</v>
      </c>
      <c r="AY121" s="17" t="s">
        <v>129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136</v>
      </c>
      <c r="BK121" s="200">
        <f>ROUND(I121*H121,2)</f>
        <v>0</v>
      </c>
      <c r="BL121" s="17" t="s">
        <v>136</v>
      </c>
      <c r="BM121" s="199" t="s">
        <v>182</v>
      </c>
    </row>
    <row r="122" spans="1:47" s="2" customFormat="1" ht="12">
      <c r="A122" s="34"/>
      <c r="B122" s="35"/>
      <c r="C122" s="36"/>
      <c r="D122" s="201" t="s">
        <v>138</v>
      </c>
      <c r="E122" s="36"/>
      <c r="F122" s="202" t="s">
        <v>183</v>
      </c>
      <c r="G122" s="36"/>
      <c r="H122" s="36"/>
      <c r="I122" s="109"/>
      <c r="J122" s="36"/>
      <c r="K122" s="36"/>
      <c r="L122" s="39"/>
      <c r="M122" s="203"/>
      <c r="N122" s="204"/>
      <c r="O122" s="65"/>
      <c r="P122" s="65"/>
      <c r="Q122" s="65"/>
      <c r="R122" s="65"/>
      <c r="S122" s="65"/>
      <c r="T122" s="6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138</v>
      </c>
      <c r="AU122" s="17" t="s">
        <v>86</v>
      </c>
    </row>
    <row r="123" spans="2:51" s="14" customFormat="1" ht="12">
      <c r="B123" s="215"/>
      <c r="C123" s="216"/>
      <c r="D123" s="201" t="s">
        <v>140</v>
      </c>
      <c r="E123" s="217" t="s">
        <v>32</v>
      </c>
      <c r="F123" s="218" t="s">
        <v>184</v>
      </c>
      <c r="G123" s="216"/>
      <c r="H123" s="219">
        <v>45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140</v>
      </c>
      <c r="AU123" s="225" t="s">
        <v>86</v>
      </c>
      <c r="AV123" s="14" t="s">
        <v>86</v>
      </c>
      <c r="AW123" s="14" t="s">
        <v>38</v>
      </c>
      <c r="AX123" s="14" t="s">
        <v>23</v>
      </c>
      <c r="AY123" s="225" t="s">
        <v>129</v>
      </c>
    </row>
    <row r="124" spans="1:65" s="2" customFormat="1" ht="16.5" customHeight="1">
      <c r="A124" s="34"/>
      <c r="B124" s="35"/>
      <c r="C124" s="188" t="s">
        <v>149</v>
      </c>
      <c r="D124" s="188" t="s">
        <v>131</v>
      </c>
      <c r="E124" s="189" t="s">
        <v>185</v>
      </c>
      <c r="F124" s="190" t="s">
        <v>186</v>
      </c>
      <c r="G124" s="191" t="s">
        <v>187</v>
      </c>
      <c r="H124" s="192">
        <v>25</v>
      </c>
      <c r="I124" s="193"/>
      <c r="J124" s="194">
        <f>ROUND(I124*H124,2)</f>
        <v>0</v>
      </c>
      <c r="K124" s="190" t="s">
        <v>135</v>
      </c>
      <c r="L124" s="39"/>
      <c r="M124" s="195" t="s">
        <v>32</v>
      </c>
      <c r="N124" s="196" t="s">
        <v>50</v>
      </c>
      <c r="O124" s="65"/>
      <c r="P124" s="197">
        <f>O124*H124</f>
        <v>0</v>
      </c>
      <c r="Q124" s="197">
        <v>0.0369</v>
      </c>
      <c r="R124" s="197">
        <f>Q124*H124</f>
        <v>0.9225000000000001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136</v>
      </c>
      <c r="AT124" s="199" t="s">
        <v>131</v>
      </c>
      <c r="AU124" s="199" t="s">
        <v>86</v>
      </c>
      <c r="AY124" s="17" t="s">
        <v>129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136</v>
      </c>
      <c r="BK124" s="200">
        <f>ROUND(I124*H124,2)</f>
        <v>0</v>
      </c>
      <c r="BL124" s="17" t="s">
        <v>136</v>
      </c>
      <c r="BM124" s="199" t="s">
        <v>188</v>
      </c>
    </row>
    <row r="125" spans="1:47" s="2" customFormat="1" ht="29.25">
      <c r="A125" s="34"/>
      <c r="B125" s="35"/>
      <c r="C125" s="36"/>
      <c r="D125" s="201" t="s">
        <v>138</v>
      </c>
      <c r="E125" s="36"/>
      <c r="F125" s="202" t="s">
        <v>189</v>
      </c>
      <c r="G125" s="36"/>
      <c r="H125" s="36"/>
      <c r="I125" s="109"/>
      <c r="J125" s="36"/>
      <c r="K125" s="36"/>
      <c r="L125" s="39"/>
      <c r="M125" s="203"/>
      <c r="N125" s="204"/>
      <c r="O125" s="65"/>
      <c r="P125" s="65"/>
      <c r="Q125" s="65"/>
      <c r="R125" s="65"/>
      <c r="S125" s="65"/>
      <c r="T125" s="6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138</v>
      </c>
      <c r="AU125" s="17" t="s">
        <v>86</v>
      </c>
    </row>
    <row r="126" spans="2:51" s="13" customFormat="1" ht="12">
      <c r="B126" s="205"/>
      <c r="C126" s="206"/>
      <c r="D126" s="201" t="s">
        <v>140</v>
      </c>
      <c r="E126" s="207" t="s">
        <v>32</v>
      </c>
      <c r="F126" s="208" t="s">
        <v>190</v>
      </c>
      <c r="G126" s="206"/>
      <c r="H126" s="207" t="s">
        <v>32</v>
      </c>
      <c r="I126" s="209"/>
      <c r="J126" s="206"/>
      <c r="K126" s="206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140</v>
      </c>
      <c r="AU126" s="214" t="s">
        <v>86</v>
      </c>
      <c r="AV126" s="13" t="s">
        <v>23</v>
      </c>
      <c r="AW126" s="13" t="s">
        <v>38</v>
      </c>
      <c r="AX126" s="13" t="s">
        <v>77</v>
      </c>
      <c r="AY126" s="214" t="s">
        <v>129</v>
      </c>
    </row>
    <row r="127" spans="2:51" s="14" customFormat="1" ht="12">
      <c r="B127" s="215"/>
      <c r="C127" s="216"/>
      <c r="D127" s="201" t="s">
        <v>140</v>
      </c>
      <c r="E127" s="217" t="s">
        <v>32</v>
      </c>
      <c r="F127" s="218" t="s">
        <v>191</v>
      </c>
      <c r="G127" s="216"/>
      <c r="H127" s="219">
        <v>25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140</v>
      </c>
      <c r="AU127" s="225" t="s">
        <v>86</v>
      </c>
      <c r="AV127" s="14" t="s">
        <v>86</v>
      </c>
      <c r="AW127" s="14" t="s">
        <v>38</v>
      </c>
      <c r="AX127" s="14" t="s">
        <v>23</v>
      </c>
      <c r="AY127" s="225" t="s">
        <v>129</v>
      </c>
    </row>
    <row r="128" spans="1:65" s="2" customFormat="1" ht="16.5" customHeight="1">
      <c r="A128" s="34"/>
      <c r="B128" s="35"/>
      <c r="C128" s="188" t="s">
        <v>192</v>
      </c>
      <c r="D128" s="188" t="s">
        <v>131</v>
      </c>
      <c r="E128" s="189" t="s">
        <v>193</v>
      </c>
      <c r="F128" s="190" t="s">
        <v>194</v>
      </c>
      <c r="G128" s="191" t="s">
        <v>158</v>
      </c>
      <c r="H128" s="192">
        <v>25</v>
      </c>
      <c r="I128" s="193"/>
      <c r="J128" s="194">
        <f>ROUND(I128*H128,2)</f>
        <v>0</v>
      </c>
      <c r="K128" s="190" t="s">
        <v>135</v>
      </c>
      <c r="L128" s="39"/>
      <c r="M128" s="195" t="s">
        <v>32</v>
      </c>
      <c r="N128" s="196" t="s">
        <v>50</v>
      </c>
      <c r="O128" s="65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136</v>
      </c>
      <c r="AT128" s="199" t="s">
        <v>131</v>
      </c>
      <c r="AU128" s="199" t="s">
        <v>86</v>
      </c>
      <c r="AY128" s="17" t="s">
        <v>129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136</v>
      </c>
      <c r="BK128" s="200">
        <f>ROUND(I128*H128,2)</f>
        <v>0</v>
      </c>
      <c r="BL128" s="17" t="s">
        <v>136</v>
      </c>
      <c r="BM128" s="199" t="s">
        <v>195</v>
      </c>
    </row>
    <row r="129" spans="1:47" s="2" customFormat="1" ht="12">
      <c r="A129" s="34"/>
      <c r="B129" s="35"/>
      <c r="C129" s="36"/>
      <c r="D129" s="201" t="s">
        <v>138</v>
      </c>
      <c r="E129" s="36"/>
      <c r="F129" s="202" t="s">
        <v>196</v>
      </c>
      <c r="G129" s="36"/>
      <c r="H129" s="36"/>
      <c r="I129" s="109"/>
      <c r="J129" s="36"/>
      <c r="K129" s="36"/>
      <c r="L129" s="39"/>
      <c r="M129" s="203"/>
      <c r="N129" s="204"/>
      <c r="O129" s="65"/>
      <c r="P129" s="65"/>
      <c r="Q129" s="65"/>
      <c r="R129" s="65"/>
      <c r="S129" s="65"/>
      <c r="T129" s="6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138</v>
      </c>
      <c r="AU129" s="17" t="s">
        <v>86</v>
      </c>
    </row>
    <row r="130" spans="2:51" s="13" customFormat="1" ht="12">
      <c r="B130" s="205"/>
      <c r="C130" s="206"/>
      <c r="D130" s="201" t="s">
        <v>140</v>
      </c>
      <c r="E130" s="207" t="s">
        <v>32</v>
      </c>
      <c r="F130" s="208" t="s">
        <v>197</v>
      </c>
      <c r="G130" s="206"/>
      <c r="H130" s="207" t="s">
        <v>32</v>
      </c>
      <c r="I130" s="209"/>
      <c r="J130" s="206"/>
      <c r="K130" s="206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140</v>
      </c>
      <c r="AU130" s="214" t="s">
        <v>86</v>
      </c>
      <c r="AV130" s="13" t="s">
        <v>23</v>
      </c>
      <c r="AW130" s="13" t="s">
        <v>38</v>
      </c>
      <c r="AX130" s="13" t="s">
        <v>77</v>
      </c>
      <c r="AY130" s="214" t="s">
        <v>129</v>
      </c>
    </row>
    <row r="131" spans="2:51" s="14" customFormat="1" ht="12">
      <c r="B131" s="215"/>
      <c r="C131" s="216"/>
      <c r="D131" s="201" t="s">
        <v>140</v>
      </c>
      <c r="E131" s="217" t="s">
        <v>32</v>
      </c>
      <c r="F131" s="218" t="s">
        <v>198</v>
      </c>
      <c r="G131" s="216"/>
      <c r="H131" s="219">
        <v>25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140</v>
      </c>
      <c r="AU131" s="225" t="s">
        <v>86</v>
      </c>
      <c r="AV131" s="14" t="s">
        <v>86</v>
      </c>
      <c r="AW131" s="14" t="s">
        <v>38</v>
      </c>
      <c r="AX131" s="14" t="s">
        <v>23</v>
      </c>
      <c r="AY131" s="225" t="s">
        <v>129</v>
      </c>
    </row>
    <row r="132" spans="1:65" s="2" customFormat="1" ht="16.5" customHeight="1">
      <c r="A132" s="34"/>
      <c r="B132" s="35"/>
      <c r="C132" s="188" t="s">
        <v>28</v>
      </c>
      <c r="D132" s="188" t="s">
        <v>131</v>
      </c>
      <c r="E132" s="189" t="s">
        <v>199</v>
      </c>
      <c r="F132" s="190" t="s">
        <v>200</v>
      </c>
      <c r="G132" s="191" t="s">
        <v>158</v>
      </c>
      <c r="H132" s="192">
        <v>83.86</v>
      </c>
      <c r="I132" s="193"/>
      <c r="J132" s="194">
        <f>ROUND(I132*H132,2)</f>
        <v>0</v>
      </c>
      <c r="K132" s="190" t="s">
        <v>135</v>
      </c>
      <c r="L132" s="39"/>
      <c r="M132" s="195" t="s">
        <v>32</v>
      </c>
      <c r="N132" s="196" t="s">
        <v>50</v>
      </c>
      <c r="O132" s="65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136</v>
      </c>
      <c r="AT132" s="199" t="s">
        <v>131</v>
      </c>
      <c r="AU132" s="199" t="s">
        <v>86</v>
      </c>
      <c r="AY132" s="17" t="s">
        <v>129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136</v>
      </c>
      <c r="BK132" s="200">
        <f>ROUND(I132*H132,2)</f>
        <v>0</v>
      </c>
      <c r="BL132" s="17" t="s">
        <v>136</v>
      </c>
      <c r="BM132" s="199" t="s">
        <v>201</v>
      </c>
    </row>
    <row r="133" spans="1:47" s="2" customFormat="1" ht="19.5">
      <c r="A133" s="34"/>
      <c r="B133" s="35"/>
      <c r="C133" s="36"/>
      <c r="D133" s="201" t="s">
        <v>138</v>
      </c>
      <c r="E133" s="36"/>
      <c r="F133" s="202" t="s">
        <v>202</v>
      </c>
      <c r="G133" s="36"/>
      <c r="H133" s="36"/>
      <c r="I133" s="109"/>
      <c r="J133" s="36"/>
      <c r="K133" s="36"/>
      <c r="L133" s="39"/>
      <c r="M133" s="203"/>
      <c r="N133" s="204"/>
      <c r="O133" s="65"/>
      <c r="P133" s="65"/>
      <c r="Q133" s="65"/>
      <c r="R133" s="65"/>
      <c r="S133" s="65"/>
      <c r="T133" s="6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138</v>
      </c>
      <c r="AU133" s="17" t="s">
        <v>86</v>
      </c>
    </row>
    <row r="134" spans="2:51" s="13" customFormat="1" ht="12">
      <c r="B134" s="205"/>
      <c r="C134" s="206"/>
      <c r="D134" s="201" t="s">
        <v>140</v>
      </c>
      <c r="E134" s="207" t="s">
        <v>32</v>
      </c>
      <c r="F134" s="208" t="s">
        <v>203</v>
      </c>
      <c r="G134" s="206"/>
      <c r="H134" s="207" t="s">
        <v>32</v>
      </c>
      <c r="I134" s="209"/>
      <c r="J134" s="206"/>
      <c r="K134" s="206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140</v>
      </c>
      <c r="AU134" s="214" t="s">
        <v>86</v>
      </c>
      <c r="AV134" s="13" t="s">
        <v>23</v>
      </c>
      <c r="AW134" s="13" t="s">
        <v>38</v>
      </c>
      <c r="AX134" s="13" t="s">
        <v>77</v>
      </c>
      <c r="AY134" s="214" t="s">
        <v>129</v>
      </c>
    </row>
    <row r="135" spans="2:51" s="14" customFormat="1" ht="12">
      <c r="B135" s="215"/>
      <c r="C135" s="216"/>
      <c r="D135" s="201" t="s">
        <v>140</v>
      </c>
      <c r="E135" s="217" t="s">
        <v>32</v>
      </c>
      <c r="F135" s="218" t="s">
        <v>204</v>
      </c>
      <c r="G135" s="216"/>
      <c r="H135" s="219">
        <v>83.86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140</v>
      </c>
      <c r="AU135" s="225" t="s">
        <v>86</v>
      </c>
      <c r="AV135" s="14" t="s">
        <v>86</v>
      </c>
      <c r="AW135" s="14" t="s">
        <v>38</v>
      </c>
      <c r="AX135" s="14" t="s">
        <v>23</v>
      </c>
      <c r="AY135" s="225" t="s">
        <v>129</v>
      </c>
    </row>
    <row r="136" spans="1:65" s="2" customFormat="1" ht="16.5" customHeight="1">
      <c r="A136" s="34"/>
      <c r="B136" s="35"/>
      <c r="C136" s="188" t="s">
        <v>205</v>
      </c>
      <c r="D136" s="188" t="s">
        <v>131</v>
      </c>
      <c r="E136" s="189" t="s">
        <v>206</v>
      </c>
      <c r="F136" s="190" t="s">
        <v>207</v>
      </c>
      <c r="G136" s="191" t="s">
        <v>158</v>
      </c>
      <c r="H136" s="192">
        <v>554.25</v>
      </c>
      <c r="I136" s="193"/>
      <c r="J136" s="194">
        <f>ROUND(I136*H136,2)</f>
        <v>0</v>
      </c>
      <c r="K136" s="190" t="s">
        <v>135</v>
      </c>
      <c r="L136" s="39"/>
      <c r="M136" s="195" t="s">
        <v>32</v>
      </c>
      <c r="N136" s="196" t="s">
        <v>50</v>
      </c>
      <c r="O136" s="65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136</v>
      </c>
      <c r="AT136" s="199" t="s">
        <v>131</v>
      </c>
      <c r="AU136" s="199" t="s">
        <v>86</v>
      </c>
      <c r="AY136" s="17" t="s">
        <v>129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136</v>
      </c>
      <c r="BK136" s="200">
        <f>ROUND(I136*H136,2)</f>
        <v>0</v>
      </c>
      <c r="BL136" s="17" t="s">
        <v>136</v>
      </c>
      <c r="BM136" s="199" t="s">
        <v>208</v>
      </c>
    </row>
    <row r="137" spans="1:47" s="2" customFormat="1" ht="19.5">
      <c r="A137" s="34"/>
      <c r="B137" s="35"/>
      <c r="C137" s="36"/>
      <c r="D137" s="201" t="s">
        <v>138</v>
      </c>
      <c r="E137" s="36"/>
      <c r="F137" s="202" t="s">
        <v>209</v>
      </c>
      <c r="G137" s="36"/>
      <c r="H137" s="36"/>
      <c r="I137" s="109"/>
      <c r="J137" s="36"/>
      <c r="K137" s="36"/>
      <c r="L137" s="39"/>
      <c r="M137" s="203"/>
      <c r="N137" s="204"/>
      <c r="O137" s="65"/>
      <c r="P137" s="65"/>
      <c r="Q137" s="65"/>
      <c r="R137" s="65"/>
      <c r="S137" s="65"/>
      <c r="T137" s="6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138</v>
      </c>
      <c r="AU137" s="17" t="s">
        <v>86</v>
      </c>
    </row>
    <row r="138" spans="2:51" s="13" customFormat="1" ht="12">
      <c r="B138" s="205"/>
      <c r="C138" s="206"/>
      <c r="D138" s="201" t="s">
        <v>140</v>
      </c>
      <c r="E138" s="207" t="s">
        <v>32</v>
      </c>
      <c r="F138" s="208" t="s">
        <v>210</v>
      </c>
      <c r="G138" s="206"/>
      <c r="H138" s="207" t="s">
        <v>32</v>
      </c>
      <c r="I138" s="209"/>
      <c r="J138" s="206"/>
      <c r="K138" s="206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140</v>
      </c>
      <c r="AU138" s="214" t="s">
        <v>86</v>
      </c>
      <c r="AV138" s="13" t="s">
        <v>23</v>
      </c>
      <c r="AW138" s="13" t="s">
        <v>38</v>
      </c>
      <c r="AX138" s="13" t="s">
        <v>77</v>
      </c>
      <c r="AY138" s="214" t="s">
        <v>129</v>
      </c>
    </row>
    <row r="139" spans="2:51" s="14" customFormat="1" ht="12">
      <c r="B139" s="215"/>
      <c r="C139" s="216"/>
      <c r="D139" s="201" t="s">
        <v>140</v>
      </c>
      <c r="E139" s="217" t="s">
        <v>32</v>
      </c>
      <c r="F139" s="218" t="s">
        <v>211</v>
      </c>
      <c r="G139" s="216"/>
      <c r="H139" s="219">
        <v>554.25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140</v>
      </c>
      <c r="AU139" s="225" t="s">
        <v>86</v>
      </c>
      <c r="AV139" s="14" t="s">
        <v>86</v>
      </c>
      <c r="AW139" s="14" t="s">
        <v>38</v>
      </c>
      <c r="AX139" s="14" t="s">
        <v>23</v>
      </c>
      <c r="AY139" s="225" t="s">
        <v>129</v>
      </c>
    </row>
    <row r="140" spans="1:65" s="2" customFormat="1" ht="16.5" customHeight="1">
      <c r="A140" s="34"/>
      <c r="B140" s="35"/>
      <c r="C140" s="188" t="s">
        <v>212</v>
      </c>
      <c r="D140" s="188" t="s">
        <v>131</v>
      </c>
      <c r="E140" s="189" t="s">
        <v>213</v>
      </c>
      <c r="F140" s="190" t="s">
        <v>214</v>
      </c>
      <c r="G140" s="191" t="s">
        <v>158</v>
      </c>
      <c r="H140" s="192">
        <v>144.04</v>
      </c>
      <c r="I140" s="193"/>
      <c r="J140" s="194">
        <f>ROUND(I140*H140,2)</f>
        <v>0</v>
      </c>
      <c r="K140" s="190" t="s">
        <v>135</v>
      </c>
      <c r="L140" s="39"/>
      <c r="M140" s="195" t="s">
        <v>32</v>
      </c>
      <c r="N140" s="196" t="s">
        <v>50</v>
      </c>
      <c r="O140" s="65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136</v>
      </c>
      <c r="AT140" s="199" t="s">
        <v>131</v>
      </c>
      <c r="AU140" s="199" t="s">
        <v>86</v>
      </c>
      <c r="AY140" s="17" t="s">
        <v>129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136</v>
      </c>
      <c r="BK140" s="200">
        <f>ROUND(I140*H140,2)</f>
        <v>0</v>
      </c>
      <c r="BL140" s="17" t="s">
        <v>136</v>
      </c>
      <c r="BM140" s="199" t="s">
        <v>215</v>
      </c>
    </row>
    <row r="141" spans="1:47" s="2" customFormat="1" ht="19.5">
      <c r="A141" s="34"/>
      <c r="B141" s="35"/>
      <c r="C141" s="36"/>
      <c r="D141" s="201" t="s">
        <v>138</v>
      </c>
      <c r="E141" s="36"/>
      <c r="F141" s="202" t="s">
        <v>216</v>
      </c>
      <c r="G141" s="36"/>
      <c r="H141" s="36"/>
      <c r="I141" s="109"/>
      <c r="J141" s="36"/>
      <c r="K141" s="36"/>
      <c r="L141" s="39"/>
      <c r="M141" s="203"/>
      <c r="N141" s="204"/>
      <c r="O141" s="65"/>
      <c r="P141" s="65"/>
      <c r="Q141" s="65"/>
      <c r="R141" s="65"/>
      <c r="S141" s="65"/>
      <c r="T141" s="66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138</v>
      </c>
      <c r="AU141" s="17" t="s">
        <v>86</v>
      </c>
    </row>
    <row r="142" spans="2:51" s="13" customFormat="1" ht="12">
      <c r="B142" s="205"/>
      <c r="C142" s="206"/>
      <c r="D142" s="201" t="s">
        <v>140</v>
      </c>
      <c r="E142" s="207" t="s">
        <v>32</v>
      </c>
      <c r="F142" s="208" t="s">
        <v>217</v>
      </c>
      <c r="G142" s="206"/>
      <c r="H142" s="207" t="s">
        <v>32</v>
      </c>
      <c r="I142" s="209"/>
      <c r="J142" s="206"/>
      <c r="K142" s="206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140</v>
      </c>
      <c r="AU142" s="214" t="s">
        <v>86</v>
      </c>
      <c r="AV142" s="13" t="s">
        <v>23</v>
      </c>
      <c r="AW142" s="13" t="s">
        <v>38</v>
      </c>
      <c r="AX142" s="13" t="s">
        <v>77</v>
      </c>
      <c r="AY142" s="214" t="s">
        <v>129</v>
      </c>
    </row>
    <row r="143" spans="2:51" s="14" customFormat="1" ht="12">
      <c r="B143" s="215"/>
      <c r="C143" s="216"/>
      <c r="D143" s="201" t="s">
        <v>140</v>
      </c>
      <c r="E143" s="217" t="s">
        <v>32</v>
      </c>
      <c r="F143" s="218" t="s">
        <v>218</v>
      </c>
      <c r="G143" s="216"/>
      <c r="H143" s="219">
        <v>144.04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140</v>
      </c>
      <c r="AU143" s="225" t="s">
        <v>86</v>
      </c>
      <c r="AV143" s="14" t="s">
        <v>86</v>
      </c>
      <c r="AW143" s="14" t="s">
        <v>38</v>
      </c>
      <c r="AX143" s="14" t="s">
        <v>23</v>
      </c>
      <c r="AY143" s="225" t="s">
        <v>129</v>
      </c>
    </row>
    <row r="144" spans="1:65" s="2" customFormat="1" ht="16.5" customHeight="1">
      <c r="A144" s="34"/>
      <c r="B144" s="35"/>
      <c r="C144" s="188" t="s">
        <v>219</v>
      </c>
      <c r="D144" s="188" t="s">
        <v>131</v>
      </c>
      <c r="E144" s="189" t="s">
        <v>220</v>
      </c>
      <c r="F144" s="190" t="s">
        <v>221</v>
      </c>
      <c r="G144" s="191" t="s">
        <v>158</v>
      </c>
      <c r="H144" s="192">
        <v>1019.15</v>
      </c>
      <c r="I144" s="193"/>
      <c r="J144" s="194">
        <f>ROUND(I144*H144,2)</f>
        <v>0</v>
      </c>
      <c r="K144" s="190" t="s">
        <v>135</v>
      </c>
      <c r="L144" s="39"/>
      <c r="M144" s="195" t="s">
        <v>32</v>
      </c>
      <c r="N144" s="196" t="s">
        <v>50</v>
      </c>
      <c r="O144" s="65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136</v>
      </c>
      <c r="AT144" s="199" t="s">
        <v>131</v>
      </c>
      <c r="AU144" s="199" t="s">
        <v>86</v>
      </c>
      <c r="AY144" s="17" t="s">
        <v>129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136</v>
      </c>
      <c r="BK144" s="200">
        <f>ROUND(I144*H144,2)</f>
        <v>0</v>
      </c>
      <c r="BL144" s="17" t="s">
        <v>136</v>
      </c>
      <c r="BM144" s="199" t="s">
        <v>222</v>
      </c>
    </row>
    <row r="145" spans="1:47" s="2" customFormat="1" ht="12">
      <c r="A145" s="34"/>
      <c r="B145" s="35"/>
      <c r="C145" s="36"/>
      <c r="D145" s="201" t="s">
        <v>138</v>
      </c>
      <c r="E145" s="36"/>
      <c r="F145" s="202" t="s">
        <v>223</v>
      </c>
      <c r="G145" s="36"/>
      <c r="H145" s="36"/>
      <c r="I145" s="109"/>
      <c r="J145" s="36"/>
      <c r="K145" s="36"/>
      <c r="L145" s="39"/>
      <c r="M145" s="203"/>
      <c r="N145" s="204"/>
      <c r="O145" s="65"/>
      <c r="P145" s="65"/>
      <c r="Q145" s="65"/>
      <c r="R145" s="65"/>
      <c r="S145" s="65"/>
      <c r="T145" s="6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138</v>
      </c>
      <c r="AU145" s="17" t="s">
        <v>86</v>
      </c>
    </row>
    <row r="146" spans="2:51" s="13" customFormat="1" ht="12">
      <c r="B146" s="205"/>
      <c r="C146" s="206"/>
      <c r="D146" s="201" t="s">
        <v>140</v>
      </c>
      <c r="E146" s="207" t="s">
        <v>32</v>
      </c>
      <c r="F146" s="208" t="s">
        <v>224</v>
      </c>
      <c r="G146" s="206"/>
      <c r="H146" s="207" t="s">
        <v>32</v>
      </c>
      <c r="I146" s="209"/>
      <c r="J146" s="206"/>
      <c r="K146" s="206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140</v>
      </c>
      <c r="AU146" s="214" t="s">
        <v>86</v>
      </c>
      <c r="AV146" s="13" t="s">
        <v>23</v>
      </c>
      <c r="AW146" s="13" t="s">
        <v>38</v>
      </c>
      <c r="AX146" s="13" t="s">
        <v>77</v>
      </c>
      <c r="AY146" s="214" t="s">
        <v>129</v>
      </c>
    </row>
    <row r="147" spans="2:51" s="14" customFormat="1" ht="12">
      <c r="B147" s="215"/>
      <c r="C147" s="216"/>
      <c r="D147" s="201" t="s">
        <v>140</v>
      </c>
      <c r="E147" s="217" t="s">
        <v>32</v>
      </c>
      <c r="F147" s="218" t="s">
        <v>225</v>
      </c>
      <c r="G147" s="216"/>
      <c r="H147" s="219">
        <v>1019.15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140</v>
      </c>
      <c r="AU147" s="225" t="s">
        <v>86</v>
      </c>
      <c r="AV147" s="14" t="s">
        <v>86</v>
      </c>
      <c r="AW147" s="14" t="s">
        <v>38</v>
      </c>
      <c r="AX147" s="14" t="s">
        <v>23</v>
      </c>
      <c r="AY147" s="225" t="s">
        <v>129</v>
      </c>
    </row>
    <row r="148" spans="1:65" s="2" customFormat="1" ht="16.5" customHeight="1">
      <c r="A148" s="34"/>
      <c r="B148" s="35"/>
      <c r="C148" s="188" t="s">
        <v>226</v>
      </c>
      <c r="D148" s="188" t="s">
        <v>131</v>
      </c>
      <c r="E148" s="189" t="s">
        <v>227</v>
      </c>
      <c r="F148" s="190" t="s">
        <v>228</v>
      </c>
      <c r="G148" s="191" t="s">
        <v>158</v>
      </c>
      <c r="H148" s="192">
        <v>2.355</v>
      </c>
      <c r="I148" s="193"/>
      <c r="J148" s="194">
        <f>ROUND(I148*H148,2)</f>
        <v>0</v>
      </c>
      <c r="K148" s="190" t="s">
        <v>135</v>
      </c>
      <c r="L148" s="39"/>
      <c r="M148" s="195" t="s">
        <v>32</v>
      </c>
      <c r="N148" s="196" t="s">
        <v>50</v>
      </c>
      <c r="O148" s="65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136</v>
      </c>
      <c r="AT148" s="199" t="s">
        <v>131</v>
      </c>
      <c r="AU148" s="199" t="s">
        <v>86</v>
      </c>
      <c r="AY148" s="17" t="s">
        <v>129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136</v>
      </c>
      <c r="BK148" s="200">
        <f>ROUND(I148*H148,2)</f>
        <v>0</v>
      </c>
      <c r="BL148" s="17" t="s">
        <v>136</v>
      </c>
      <c r="BM148" s="199" t="s">
        <v>229</v>
      </c>
    </row>
    <row r="149" spans="1:47" s="2" customFormat="1" ht="12">
      <c r="A149" s="34"/>
      <c r="B149" s="35"/>
      <c r="C149" s="36"/>
      <c r="D149" s="201" t="s">
        <v>138</v>
      </c>
      <c r="E149" s="36"/>
      <c r="F149" s="202" t="s">
        <v>230</v>
      </c>
      <c r="G149" s="36"/>
      <c r="H149" s="36"/>
      <c r="I149" s="109"/>
      <c r="J149" s="36"/>
      <c r="K149" s="36"/>
      <c r="L149" s="39"/>
      <c r="M149" s="203"/>
      <c r="N149" s="204"/>
      <c r="O149" s="65"/>
      <c r="P149" s="65"/>
      <c r="Q149" s="65"/>
      <c r="R149" s="65"/>
      <c r="S149" s="65"/>
      <c r="T149" s="6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138</v>
      </c>
      <c r="AU149" s="17" t="s">
        <v>86</v>
      </c>
    </row>
    <row r="150" spans="2:51" s="13" customFormat="1" ht="12">
      <c r="B150" s="205"/>
      <c r="C150" s="206"/>
      <c r="D150" s="201" t="s">
        <v>140</v>
      </c>
      <c r="E150" s="207" t="s">
        <v>32</v>
      </c>
      <c r="F150" s="208" t="s">
        <v>231</v>
      </c>
      <c r="G150" s="206"/>
      <c r="H150" s="207" t="s">
        <v>32</v>
      </c>
      <c r="I150" s="209"/>
      <c r="J150" s="206"/>
      <c r="K150" s="206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140</v>
      </c>
      <c r="AU150" s="214" t="s">
        <v>86</v>
      </c>
      <c r="AV150" s="13" t="s">
        <v>23</v>
      </c>
      <c r="AW150" s="13" t="s">
        <v>38</v>
      </c>
      <c r="AX150" s="13" t="s">
        <v>77</v>
      </c>
      <c r="AY150" s="214" t="s">
        <v>129</v>
      </c>
    </row>
    <row r="151" spans="2:51" s="14" customFormat="1" ht="12">
      <c r="B151" s="215"/>
      <c r="C151" s="216"/>
      <c r="D151" s="201" t="s">
        <v>140</v>
      </c>
      <c r="E151" s="217" t="s">
        <v>32</v>
      </c>
      <c r="F151" s="218" t="s">
        <v>232</v>
      </c>
      <c r="G151" s="216"/>
      <c r="H151" s="219">
        <v>2.355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140</v>
      </c>
      <c r="AU151" s="225" t="s">
        <v>86</v>
      </c>
      <c r="AV151" s="14" t="s">
        <v>86</v>
      </c>
      <c r="AW151" s="14" t="s">
        <v>38</v>
      </c>
      <c r="AX151" s="14" t="s">
        <v>23</v>
      </c>
      <c r="AY151" s="225" t="s">
        <v>129</v>
      </c>
    </row>
    <row r="152" spans="1:65" s="2" customFormat="1" ht="16.5" customHeight="1">
      <c r="A152" s="34"/>
      <c r="B152" s="35"/>
      <c r="C152" s="188" t="s">
        <v>8</v>
      </c>
      <c r="D152" s="188" t="s">
        <v>131</v>
      </c>
      <c r="E152" s="189" t="s">
        <v>233</v>
      </c>
      <c r="F152" s="190" t="s">
        <v>234</v>
      </c>
      <c r="G152" s="191" t="s">
        <v>187</v>
      </c>
      <c r="H152" s="192">
        <v>120</v>
      </c>
      <c r="I152" s="193"/>
      <c r="J152" s="194">
        <f>ROUND(I152*H152,2)</f>
        <v>0</v>
      </c>
      <c r="K152" s="190" t="s">
        <v>135</v>
      </c>
      <c r="L152" s="39"/>
      <c r="M152" s="195" t="s">
        <v>32</v>
      </c>
      <c r="N152" s="196" t="s">
        <v>50</v>
      </c>
      <c r="O152" s="65"/>
      <c r="P152" s="197">
        <f>O152*H152</f>
        <v>0</v>
      </c>
      <c r="Q152" s="197">
        <v>0.00033</v>
      </c>
      <c r="R152" s="197">
        <f>Q152*H152</f>
        <v>0.039599999999999996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136</v>
      </c>
      <c r="AT152" s="199" t="s">
        <v>131</v>
      </c>
      <c r="AU152" s="199" t="s">
        <v>86</v>
      </c>
      <c r="AY152" s="17" t="s">
        <v>129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136</v>
      </c>
      <c r="BK152" s="200">
        <f>ROUND(I152*H152,2)</f>
        <v>0</v>
      </c>
      <c r="BL152" s="17" t="s">
        <v>136</v>
      </c>
      <c r="BM152" s="199" t="s">
        <v>235</v>
      </c>
    </row>
    <row r="153" spans="1:47" s="2" customFormat="1" ht="12">
      <c r="A153" s="34"/>
      <c r="B153" s="35"/>
      <c r="C153" s="36"/>
      <c r="D153" s="201" t="s">
        <v>138</v>
      </c>
      <c r="E153" s="36"/>
      <c r="F153" s="202" t="s">
        <v>236</v>
      </c>
      <c r="G153" s="36"/>
      <c r="H153" s="36"/>
      <c r="I153" s="109"/>
      <c r="J153" s="36"/>
      <c r="K153" s="36"/>
      <c r="L153" s="39"/>
      <c r="M153" s="203"/>
      <c r="N153" s="204"/>
      <c r="O153" s="65"/>
      <c r="P153" s="65"/>
      <c r="Q153" s="65"/>
      <c r="R153" s="65"/>
      <c r="S153" s="65"/>
      <c r="T153" s="6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138</v>
      </c>
      <c r="AU153" s="17" t="s">
        <v>86</v>
      </c>
    </row>
    <row r="154" spans="2:51" s="13" customFormat="1" ht="12">
      <c r="B154" s="205"/>
      <c r="C154" s="206"/>
      <c r="D154" s="201" t="s">
        <v>140</v>
      </c>
      <c r="E154" s="207" t="s">
        <v>32</v>
      </c>
      <c r="F154" s="208" t="s">
        <v>237</v>
      </c>
      <c r="G154" s="206"/>
      <c r="H154" s="207" t="s">
        <v>32</v>
      </c>
      <c r="I154" s="209"/>
      <c r="J154" s="206"/>
      <c r="K154" s="206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140</v>
      </c>
      <c r="AU154" s="214" t="s">
        <v>86</v>
      </c>
      <c r="AV154" s="13" t="s">
        <v>23</v>
      </c>
      <c r="AW154" s="13" t="s">
        <v>38</v>
      </c>
      <c r="AX154" s="13" t="s">
        <v>77</v>
      </c>
      <c r="AY154" s="214" t="s">
        <v>129</v>
      </c>
    </row>
    <row r="155" spans="2:51" s="14" customFormat="1" ht="12">
      <c r="B155" s="215"/>
      <c r="C155" s="216"/>
      <c r="D155" s="201" t="s">
        <v>140</v>
      </c>
      <c r="E155" s="217" t="s">
        <v>32</v>
      </c>
      <c r="F155" s="218" t="s">
        <v>238</v>
      </c>
      <c r="G155" s="216"/>
      <c r="H155" s="219">
        <v>120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140</v>
      </c>
      <c r="AU155" s="225" t="s">
        <v>86</v>
      </c>
      <c r="AV155" s="14" t="s">
        <v>86</v>
      </c>
      <c r="AW155" s="14" t="s">
        <v>38</v>
      </c>
      <c r="AX155" s="14" t="s">
        <v>23</v>
      </c>
      <c r="AY155" s="225" t="s">
        <v>129</v>
      </c>
    </row>
    <row r="156" spans="1:65" s="2" customFormat="1" ht="16.5" customHeight="1">
      <c r="A156" s="34"/>
      <c r="B156" s="35"/>
      <c r="C156" s="188" t="s">
        <v>239</v>
      </c>
      <c r="D156" s="188" t="s">
        <v>131</v>
      </c>
      <c r="E156" s="189" t="s">
        <v>240</v>
      </c>
      <c r="F156" s="190" t="s">
        <v>241</v>
      </c>
      <c r="G156" s="191" t="s">
        <v>145</v>
      </c>
      <c r="H156" s="192">
        <v>78.25</v>
      </c>
      <c r="I156" s="193"/>
      <c r="J156" s="194">
        <f>ROUND(I156*H156,2)</f>
        <v>0</v>
      </c>
      <c r="K156" s="190" t="s">
        <v>32</v>
      </c>
      <c r="L156" s="39"/>
      <c r="M156" s="195" t="s">
        <v>32</v>
      </c>
      <c r="N156" s="196" t="s">
        <v>50</v>
      </c>
      <c r="O156" s="65"/>
      <c r="P156" s="197">
        <f>O156*H156</f>
        <v>0</v>
      </c>
      <c r="Q156" s="197">
        <v>0.0002</v>
      </c>
      <c r="R156" s="197">
        <f>Q156*H156</f>
        <v>0.01565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136</v>
      </c>
      <c r="AT156" s="199" t="s">
        <v>131</v>
      </c>
      <c r="AU156" s="199" t="s">
        <v>86</v>
      </c>
      <c r="AY156" s="17" t="s">
        <v>129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136</v>
      </c>
      <c r="BK156" s="200">
        <f>ROUND(I156*H156,2)</f>
        <v>0</v>
      </c>
      <c r="BL156" s="17" t="s">
        <v>136</v>
      </c>
      <c r="BM156" s="199" t="s">
        <v>242</v>
      </c>
    </row>
    <row r="157" spans="1:47" s="2" customFormat="1" ht="12">
      <c r="A157" s="34"/>
      <c r="B157" s="35"/>
      <c r="C157" s="36"/>
      <c r="D157" s="201" t="s">
        <v>138</v>
      </c>
      <c r="E157" s="36"/>
      <c r="F157" s="202" t="s">
        <v>241</v>
      </c>
      <c r="G157" s="36"/>
      <c r="H157" s="36"/>
      <c r="I157" s="109"/>
      <c r="J157" s="36"/>
      <c r="K157" s="36"/>
      <c r="L157" s="39"/>
      <c r="M157" s="203"/>
      <c r="N157" s="204"/>
      <c r="O157" s="65"/>
      <c r="P157" s="65"/>
      <c r="Q157" s="65"/>
      <c r="R157" s="65"/>
      <c r="S157" s="65"/>
      <c r="T157" s="6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138</v>
      </c>
      <c r="AU157" s="17" t="s">
        <v>86</v>
      </c>
    </row>
    <row r="158" spans="2:51" s="13" customFormat="1" ht="12">
      <c r="B158" s="205"/>
      <c r="C158" s="206"/>
      <c r="D158" s="201" t="s">
        <v>140</v>
      </c>
      <c r="E158" s="207" t="s">
        <v>32</v>
      </c>
      <c r="F158" s="208" t="s">
        <v>243</v>
      </c>
      <c r="G158" s="206"/>
      <c r="H158" s="207" t="s">
        <v>32</v>
      </c>
      <c r="I158" s="209"/>
      <c r="J158" s="206"/>
      <c r="K158" s="206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140</v>
      </c>
      <c r="AU158" s="214" t="s">
        <v>86</v>
      </c>
      <c r="AV158" s="13" t="s">
        <v>23</v>
      </c>
      <c r="AW158" s="13" t="s">
        <v>38</v>
      </c>
      <c r="AX158" s="13" t="s">
        <v>77</v>
      </c>
      <c r="AY158" s="214" t="s">
        <v>129</v>
      </c>
    </row>
    <row r="159" spans="2:51" s="13" customFormat="1" ht="12">
      <c r="B159" s="205"/>
      <c r="C159" s="206"/>
      <c r="D159" s="201" t="s">
        <v>140</v>
      </c>
      <c r="E159" s="207" t="s">
        <v>32</v>
      </c>
      <c r="F159" s="208" t="s">
        <v>244</v>
      </c>
      <c r="G159" s="206"/>
      <c r="H159" s="207" t="s">
        <v>32</v>
      </c>
      <c r="I159" s="209"/>
      <c r="J159" s="206"/>
      <c r="K159" s="206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140</v>
      </c>
      <c r="AU159" s="214" t="s">
        <v>86</v>
      </c>
      <c r="AV159" s="13" t="s">
        <v>23</v>
      </c>
      <c r="AW159" s="13" t="s">
        <v>38</v>
      </c>
      <c r="AX159" s="13" t="s">
        <v>77</v>
      </c>
      <c r="AY159" s="214" t="s">
        <v>129</v>
      </c>
    </row>
    <row r="160" spans="2:51" s="14" customFormat="1" ht="12">
      <c r="B160" s="215"/>
      <c r="C160" s="216"/>
      <c r="D160" s="201" t="s">
        <v>140</v>
      </c>
      <c r="E160" s="217" t="s">
        <v>32</v>
      </c>
      <c r="F160" s="218" t="s">
        <v>245</v>
      </c>
      <c r="G160" s="216"/>
      <c r="H160" s="219">
        <v>78.25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140</v>
      </c>
      <c r="AU160" s="225" t="s">
        <v>86</v>
      </c>
      <c r="AV160" s="14" t="s">
        <v>86</v>
      </c>
      <c r="AW160" s="14" t="s">
        <v>38</v>
      </c>
      <c r="AX160" s="14" t="s">
        <v>23</v>
      </c>
      <c r="AY160" s="225" t="s">
        <v>129</v>
      </c>
    </row>
    <row r="161" spans="1:65" s="2" customFormat="1" ht="16.5" customHeight="1">
      <c r="A161" s="34"/>
      <c r="B161" s="35"/>
      <c r="C161" s="188" t="s">
        <v>246</v>
      </c>
      <c r="D161" s="188" t="s">
        <v>131</v>
      </c>
      <c r="E161" s="189" t="s">
        <v>247</v>
      </c>
      <c r="F161" s="190" t="s">
        <v>248</v>
      </c>
      <c r="G161" s="191" t="s">
        <v>187</v>
      </c>
      <c r="H161" s="192">
        <v>80</v>
      </c>
      <c r="I161" s="193"/>
      <c r="J161" s="194">
        <f>ROUND(I161*H161,2)</f>
        <v>0</v>
      </c>
      <c r="K161" s="190" t="s">
        <v>135</v>
      </c>
      <c r="L161" s="39"/>
      <c r="M161" s="195" t="s">
        <v>32</v>
      </c>
      <c r="N161" s="196" t="s">
        <v>50</v>
      </c>
      <c r="O161" s="65"/>
      <c r="P161" s="197">
        <f>O161*H161</f>
        <v>0</v>
      </c>
      <c r="Q161" s="197">
        <v>0.00101</v>
      </c>
      <c r="R161" s="197">
        <f>Q161*H161</f>
        <v>0.08080000000000001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136</v>
      </c>
      <c r="AT161" s="199" t="s">
        <v>131</v>
      </c>
      <c r="AU161" s="199" t="s">
        <v>86</v>
      </c>
      <c r="AY161" s="17" t="s">
        <v>129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136</v>
      </c>
      <c r="BK161" s="200">
        <f>ROUND(I161*H161,2)</f>
        <v>0</v>
      </c>
      <c r="BL161" s="17" t="s">
        <v>136</v>
      </c>
      <c r="BM161" s="199" t="s">
        <v>249</v>
      </c>
    </row>
    <row r="162" spans="1:47" s="2" customFormat="1" ht="12">
      <c r="A162" s="34"/>
      <c r="B162" s="35"/>
      <c r="C162" s="36"/>
      <c r="D162" s="201" t="s">
        <v>138</v>
      </c>
      <c r="E162" s="36"/>
      <c r="F162" s="202" t="s">
        <v>250</v>
      </c>
      <c r="G162" s="36"/>
      <c r="H162" s="36"/>
      <c r="I162" s="109"/>
      <c r="J162" s="36"/>
      <c r="K162" s="36"/>
      <c r="L162" s="39"/>
      <c r="M162" s="203"/>
      <c r="N162" s="204"/>
      <c r="O162" s="65"/>
      <c r="P162" s="65"/>
      <c r="Q162" s="65"/>
      <c r="R162" s="65"/>
      <c r="S162" s="65"/>
      <c r="T162" s="66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138</v>
      </c>
      <c r="AU162" s="17" t="s">
        <v>86</v>
      </c>
    </row>
    <row r="163" spans="2:51" s="13" customFormat="1" ht="12">
      <c r="B163" s="205"/>
      <c r="C163" s="206"/>
      <c r="D163" s="201" t="s">
        <v>140</v>
      </c>
      <c r="E163" s="207" t="s">
        <v>32</v>
      </c>
      <c r="F163" s="208" t="s">
        <v>237</v>
      </c>
      <c r="G163" s="206"/>
      <c r="H163" s="207" t="s">
        <v>32</v>
      </c>
      <c r="I163" s="209"/>
      <c r="J163" s="206"/>
      <c r="K163" s="206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140</v>
      </c>
      <c r="AU163" s="214" t="s">
        <v>86</v>
      </c>
      <c r="AV163" s="13" t="s">
        <v>23</v>
      </c>
      <c r="AW163" s="13" t="s">
        <v>38</v>
      </c>
      <c r="AX163" s="13" t="s">
        <v>77</v>
      </c>
      <c r="AY163" s="214" t="s">
        <v>129</v>
      </c>
    </row>
    <row r="164" spans="2:51" s="14" customFormat="1" ht="12">
      <c r="B164" s="215"/>
      <c r="C164" s="216"/>
      <c r="D164" s="201" t="s">
        <v>140</v>
      </c>
      <c r="E164" s="217" t="s">
        <v>32</v>
      </c>
      <c r="F164" s="218" t="s">
        <v>251</v>
      </c>
      <c r="G164" s="216"/>
      <c r="H164" s="219">
        <v>80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140</v>
      </c>
      <c r="AU164" s="225" t="s">
        <v>86</v>
      </c>
      <c r="AV164" s="14" t="s">
        <v>86</v>
      </c>
      <c r="AW164" s="14" t="s">
        <v>38</v>
      </c>
      <c r="AX164" s="14" t="s">
        <v>23</v>
      </c>
      <c r="AY164" s="225" t="s">
        <v>129</v>
      </c>
    </row>
    <row r="165" spans="1:65" s="2" customFormat="1" ht="16.5" customHeight="1">
      <c r="A165" s="34"/>
      <c r="B165" s="35"/>
      <c r="C165" s="188" t="s">
        <v>252</v>
      </c>
      <c r="D165" s="188" t="s">
        <v>131</v>
      </c>
      <c r="E165" s="189" t="s">
        <v>253</v>
      </c>
      <c r="F165" s="190" t="s">
        <v>254</v>
      </c>
      <c r="G165" s="191" t="s">
        <v>255</v>
      </c>
      <c r="H165" s="192">
        <v>744</v>
      </c>
      <c r="I165" s="193"/>
      <c r="J165" s="194">
        <f>ROUND(I165*H165,2)</f>
        <v>0</v>
      </c>
      <c r="K165" s="190" t="s">
        <v>135</v>
      </c>
      <c r="L165" s="39"/>
      <c r="M165" s="195" t="s">
        <v>32</v>
      </c>
      <c r="N165" s="196" t="s">
        <v>50</v>
      </c>
      <c r="O165" s="65"/>
      <c r="P165" s="197">
        <f>O165*H165</f>
        <v>0</v>
      </c>
      <c r="Q165" s="197">
        <v>0.00015</v>
      </c>
      <c r="R165" s="197">
        <f>Q165*H165</f>
        <v>0.11159999999999999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136</v>
      </c>
      <c r="AT165" s="199" t="s">
        <v>131</v>
      </c>
      <c r="AU165" s="199" t="s">
        <v>86</v>
      </c>
      <c r="AY165" s="17" t="s">
        <v>129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136</v>
      </c>
      <c r="BK165" s="200">
        <f>ROUND(I165*H165,2)</f>
        <v>0</v>
      </c>
      <c r="BL165" s="17" t="s">
        <v>136</v>
      </c>
      <c r="BM165" s="199" t="s">
        <v>256</v>
      </c>
    </row>
    <row r="166" spans="1:47" s="2" customFormat="1" ht="12">
      <c r="A166" s="34"/>
      <c r="B166" s="35"/>
      <c r="C166" s="36"/>
      <c r="D166" s="201" t="s">
        <v>138</v>
      </c>
      <c r="E166" s="36"/>
      <c r="F166" s="202" t="s">
        <v>257</v>
      </c>
      <c r="G166" s="36"/>
      <c r="H166" s="36"/>
      <c r="I166" s="109"/>
      <c r="J166" s="36"/>
      <c r="K166" s="36"/>
      <c r="L166" s="39"/>
      <c r="M166" s="203"/>
      <c r="N166" s="204"/>
      <c r="O166" s="65"/>
      <c r="P166" s="65"/>
      <c r="Q166" s="65"/>
      <c r="R166" s="65"/>
      <c r="S166" s="65"/>
      <c r="T166" s="66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138</v>
      </c>
      <c r="AU166" s="17" t="s">
        <v>86</v>
      </c>
    </row>
    <row r="167" spans="2:51" s="13" customFormat="1" ht="12">
      <c r="B167" s="205"/>
      <c r="C167" s="206"/>
      <c r="D167" s="201" t="s">
        <v>140</v>
      </c>
      <c r="E167" s="207" t="s">
        <v>32</v>
      </c>
      <c r="F167" s="208" t="s">
        <v>258</v>
      </c>
      <c r="G167" s="206"/>
      <c r="H167" s="207" t="s">
        <v>32</v>
      </c>
      <c r="I167" s="209"/>
      <c r="J167" s="206"/>
      <c r="K167" s="206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140</v>
      </c>
      <c r="AU167" s="214" t="s">
        <v>86</v>
      </c>
      <c r="AV167" s="13" t="s">
        <v>23</v>
      </c>
      <c r="AW167" s="13" t="s">
        <v>38</v>
      </c>
      <c r="AX167" s="13" t="s">
        <v>77</v>
      </c>
      <c r="AY167" s="214" t="s">
        <v>129</v>
      </c>
    </row>
    <row r="168" spans="2:51" s="14" customFormat="1" ht="12">
      <c r="B168" s="215"/>
      <c r="C168" s="216"/>
      <c r="D168" s="201" t="s">
        <v>140</v>
      </c>
      <c r="E168" s="217" t="s">
        <v>32</v>
      </c>
      <c r="F168" s="218" t="s">
        <v>259</v>
      </c>
      <c r="G168" s="216"/>
      <c r="H168" s="219">
        <v>431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140</v>
      </c>
      <c r="AU168" s="225" t="s">
        <v>86</v>
      </c>
      <c r="AV168" s="14" t="s">
        <v>86</v>
      </c>
      <c r="AW168" s="14" t="s">
        <v>38</v>
      </c>
      <c r="AX168" s="14" t="s">
        <v>77</v>
      </c>
      <c r="AY168" s="225" t="s">
        <v>129</v>
      </c>
    </row>
    <row r="169" spans="2:51" s="13" customFormat="1" ht="12">
      <c r="B169" s="205"/>
      <c r="C169" s="206"/>
      <c r="D169" s="201" t="s">
        <v>140</v>
      </c>
      <c r="E169" s="207" t="s">
        <v>32</v>
      </c>
      <c r="F169" s="208" t="s">
        <v>260</v>
      </c>
      <c r="G169" s="206"/>
      <c r="H169" s="207" t="s">
        <v>32</v>
      </c>
      <c r="I169" s="209"/>
      <c r="J169" s="206"/>
      <c r="K169" s="206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140</v>
      </c>
      <c r="AU169" s="214" t="s">
        <v>86</v>
      </c>
      <c r="AV169" s="13" t="s">
        <v>23</v>
      </c>
      <c r="AW169" s="13" t="s">
        <v>38</v>
      </c>
      <c r="AX169" s="13" t="s">
        <v>77</v>
      </c>
      <c r="AY169" s="214" t="s">
        <v>129</v>
      </c>
    </row>
    <row r="170" spans="2:51" s="14" customFormat="1" ht="12">
      <c r="B170" s="215"/>
      <c r="C170" s="216"/>
      <c r="D170" s="201" t="s">
        <v>140</v>
      </c>
      <c r="E170" s="217" t="s">
        <v>32</v>
      </c>
      <c r="F170" s="218" t="s">
        <v>261</v>
      </c>
      <c r="G170" s="216"/>
      <c r="H170" s="219">
        <v>313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140</v>
      </c>
      <c r="AU170" s="225" t="s">
        <v>86</v>
      </c>
      <c r="AV170" s="14" t="s">
        <v>86</v>
      </c>
      <c r="AW170" s="14" t="s">
        <v>38</v>
      </c>
      <c r="AX170" s="14" t="s">
        <v>77</v>
      </c>
      <c r="AY170" s="225" t="s">
        <v>129</v>
      </c>
    </row>
    <row r="171" spans="2:51" s="15" customFormat="1" ht="12">
      <c r="B171" s="226"/>
      <c r="C171" s="227"/>
      <c r="D171" s="201" t="s">
        <v>140</v>
      </c>
      <c r="E171" s="228" t="s">
        <v>32</v>
      </c>
      <c r="F171" s="229" t="s">
        <v>262</v>
      </c>
      <c r="G171" s="227"/>
      <c r="H171" s="230">
        <v>744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140</v>
      </c>
      <c r="AU171" s="236" t="s">
        <v>86</v>
      </c>
      <c r="AV171" s="15" t="s">
        <v>136</v>
      </c>
      <c r="AW171" s="15" t="s">
        <v>38</v>
      </c>
      <c r="AX171" s="15" t="s">
        <v>23</v>
      </c>
      <c r="AY171" s="236" t="s">
        <v>129</v>
      </c>
    </row>
    <row r="172" spans="1:65" s="2" customFormat="1" ht="16.5" customHeight="1">
      <c r="A172" s="34"/>
      <c r="B172" s="35"/>
      <c r="C172" s="188" t="s">
        <v>263</v>
      </c>
      <c r="D172" s="188" t="s">
        <v>131</v>
      </c>
      <c r="E172" s="189" t="s">
        <v>264</v>
      </c>
      <c r="F172" s="190" t="s">
        <v>265</v>
      </c>
      <c r="G172" s="191" t="s">
        <v>255</v>
      </c>
      <c r="H172" s="192">
        <v>344.8</v>
      </c>
      <c r="I172" s="193"/>
      <c r="J172" s="194">
        <f>ROUND(I172*H172,2)</f>
        <v>0</v>
      </c>
      <c r="K172" s="190" t="s">
        <v>135</v>
      </c>
      <c r="L172" s="39"/>
      <c r="M172" s="195" t="s">
        <v>32</v>
      </c>
      <c r="N172" s="196" t="s">
        <v>50</v>
      </c>
      <c r="O172" s="65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136</v>
      </c>
      <c r="AT172" s="199" t="s">
        <v>131</v>
      </c>
      <c r="AU172" s="199" t="s">
        <v>86</v>
      </c>
      <c r="AY172" s="17" t="s">
        <v>129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136</v>
      </c>
      <c r="BK172" s="200">
        <f>ROUND(I172*H172,2)</f>
        <v>0</v>
      </c>
      <c r="BL172" s="17" t="s">
        <v>136</v>
      </c>
      <c r="BM172" s="199" t="s">
        <v>266</v>
      </c>
    </row>
    <row r="173" spans="1:47" s="2" customFormat="1" ht="12">
      <c r="A173" s="34"/>
      <c r="B173" s="35"/>
      <c r="C173" s="36"/>
      <c r="D173" s="201" t="s">
        <v>138</v>
      </c>
      <c r="E173" s="36"/>
      <c r="F173" s="202" t="s">
        <v>267</v>
      </c>
      <c r="G173" s="36"/>
      <c r="H173" s="36"/>
      <c r="I173" s="109"/>
      <c r="J173" s="36"/>
      <c r="K173" s="36"/>
      <c r="L173" s="39"/>
      <c r="M173" s="203"/>
      <c r="N173" s="204"/>
      <c r="O173" s="65"/>
      <c r="P173" s="65"/>
      <c r="Q173" s="65"/>
      <c r="R173" s="65"/>
      <c r="S173" s="65"/>
      <c r="T173" s="6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138</v>
      </c>
      <c r="AU173" s="17" t="s">
        <v>86</v>
      </c>
    </row>
    <row r="174" spans="2:51" s="13" customFormat="1" ht="12">
      <c r="B174" s="205"/>
      <c r="C174" s="206"/>
      <c r="D174" s="201" t="s">
        <v>140</v>
      </c>
      <c r="E174" s="207" t="s">
        <v>32</v>
      </c>
      <c r="F174" s="208" t="s">
        <v>258</v>
      </c>
      <c r="G174" s="206"/>
      <c r="H174" s="207" t="s">
        <v>32</v>
      </c>
      <c r="I174" s="209"/>
      <c r="J174" s="206"/>
      <c r="K174" s="206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140</v>
      </c>
      <c r="AU174" s="214" t="s">
        <v>86</v>
      </c>
      <c r="AV174" s="13" t="s">
        <v>23</v>
      </c>
      <c r="AW174" s="13" t="s">
        <v>38</v>
      </c>
      <c r="AX174" s="13" t="s">
        <v>77</v>
      </c>
      <c r="AY174" s="214" t="s">
        <v>129</v>
      </c>
    </row>
    <row r="175" spans="2:51" s="14" customFormat="1" ht="12">
      <c r="B175" s="215"/>
      <c r="C175" s="216"/>
      <c r="D175" s="201" t="s">
        <v>140</v>
      </c>
      <c r="E175" s="217" t="s">
        <v>32</v>
      </c>
      <c r="F175" s="218" t="s">
        <v>268</v>
      </c>
      <c r="G175" s="216"/>
      <c r="H175" s="219">
        <v>344.8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140</v>
      </c>
      <c r="AU175" s="225" t="s">
        <v>86</v>
      </c>
      <c r="AV175" s="14" t="s">
        <v>86</v>
      </c>
      <c r="AW175" s="14" t="s">
        <v>38</v>
      </c>
      <c r="AX175" s="14" t="s">
        <v>23</v>
      </c>
      <c r="AY175" s="225" t="s">
        <v>129</v>
      </c>
    </row>
    <row r="176" spans="1:65" s="2" customFormat="1" ht="16.5" customHeight="1">
      <c r="A176" s="34"/>
      <c r="B176" s="35"/>
      <c r="C176" s="188" t="s">
        <v>269</v>
      </c>
      <c r="D176" s="188" t="s">
        <v>131</v>
      </c>
      <c r="E176" s="189" t="s">
        <v>270</v>
      </c>
      <c r="F176" s="190" t="s">
        <v>271</v>
      </c>
      <c r="G176" s="191" t="s">
        <v>255</v>
      </c>
      <c r="H176" s="192">
        <v>313</v>
      </c>
      <c r="I176" s="193"/>
      <c r="J176" s="194">
        <f>ROUND(I176*H176,2)</f>
        <v>0</v>
      </c>
      <c r="K176" s="190" t="s">
        <v>135</v>
      </c>
      <c r="L176" s="39"/>
      <c r="M176" s="195" t="s">
        <v>32</v>
      </c>
      <c r="N176" s="196" t="s">
        <v>50</v>
      </c>
      <c r="O176" s="65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136</v>
      </c>
      <c r="AT176" s="199" t="s">
        <v>131</v>
      </c>
      <c r="AU176" s="199" t="s">
        <v>86</v>
      </c>
      <c r="AY176" s="17" t="s">
        <v>129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136</v>
      </c>
      <c r="BK176" s="200">
        <f>ROUND(I176*H176,2)</f>
        <v>0</v>
      </c>
      <c r="BL176" s="17" t="s">
        <v>136</v>
      </c>
      <c r="BM176" s="199" t="s">
        <v>272</v>
      </c>
    </row>
    <row r="177" spans="1:47" s="2" customFormat="1" ht="12">
      <c r="A177" s="34"/>
      <c r="B177" s="35"/>
      <c r="C177" s="36"/>
      <c r="D177" s="201" t="s">
        <v>138</v>
      </c>
      <c r="E177" s="36"/>
      <c r="F177" s="202" t="s">
        <v>273</v>
      </c>
      <c r="G177" s="36"/>
      <c r="H177" s="36"/>
      <c r="I177" s="109"/>
      <c r="J177" s="36"/>
      <c r="K177" s="36"/>
      <c r="L177" s="39"/>
      <c r="M177" s="203"/>
      <c r="N177" s="204"/>
      <c r="O177" s="65"/>
      <c r="P177" s="65"/>
      <c r="Q177" s="65"/>
      <c r="R177" s="65"/>
      <c r="S177" s="65"/>
      <c r="T177" s="6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138</v>
      </c>
      <c r="AU177" s="17" t="s">
        <v>86</v>
      </c>
    </row>
    <row r="178" spans="2:51" s="13" customFormat="1" ht="12">
      <c r="B178" s="205"/>
      <c r="C178" s="206"/>
      <c r="D178" s="201" t="s">
        <v>140</v>
      </c>
      <c r="E178" s="207" t="s">
        <v>32</v>
      </c>
      <c r="F178" s="208" t="s">
        <v>274</v>
      </c>
      <c r="G178" s="206"/>
      <c r="H178" s="207" t="s">
        <v>32</v>
      </c>
      <c r="I178" s="209"/>
      <c r="J178" s="206"/>
      <c r="K178" s="206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140</v>
      </c>
      <c r="AU178" s="214" t="s">
        <v>86</v>
      </c>
      <c r="AV178" s="13" t="s">
        <v>23</v>
      </c>
      <c r="AW178" s="13" t="s">
        <v>38</v>
      </c>
      <c r="AX178" s="13" t="s">
        <v>77</v>
      </c>
      <c r="AY178" s="214" t="s">
        <v>129</v>
      </c>
    </row>
    <row r="179" spans="2:51" s="14" customFormat="1" ht="12">
      <c r="B179" s="215"/>
      <c r="C179" s="216"/>
      <c r="D179" s="201" t="s">
        <v>140</v>
      </c>
      <c r="E179" s="217" t="s">
        <v>32</v>
      </c>
      <c r="F179" s="218" t="s">
        <v>261</v>
      </c>
      <c r="G179" s="216"/>
      <c r="H179" s="219">
        <v>313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140</v>
      </c>
      <c r="AU179" s="225" t="s">
        <v>86</v>
      </c>
      <c r="AV179" s="14" t="s">
        <v>86</v>
      </c>
      <c r="AW179" s="14" t="s">
        <v>38</v>
      </c>
      <c r="AX179" s="14" t="s">
        <v>23</v>
      </c>
      <c r="AY179" s="225" t="s">
        <v>129</v>
      </c>
    </row>
    <row r="180" spans="1:65" s="2" customFormat="1" ht="16.5" customHeight="1">
      <c r="A180" s="34"/>
      <c r="B180" s="35"/>
      <c r="C180" s="237" t="s">
        <v>7</v>
      </c>
      <c r="D180" s="237" t="s">
        <v>275</v>
      </c>
      <c r="E180" s="238" t="s">
        <v>276</v>
      </c>
      <c r="F180" s="239" t="s">
        <v>277</v>
      </c>
      <c r="G180" s="240" t="s">
        <v>278</v>
      </c>
      <c r="H180" s="241">
        <v>43.776</v>
      </c>
      <c r="I180" s="242"/>
      <c r="J180" s="243">
        <f>ROUND(I180*H180,2)</f>
        <v>0</v>
      </c>
      <c r="K180" s="239" t="s">
        <v>32</v>
      </c>
      <c r="L180" s="244"/>
      <c r="M180" s="245" t="s">
        <v>32</v>
      </c>
      <c r="N180" s="246" t="s">
        <v>50</v>
      </c>
      <c r="O180" s="65"/>
      <c r="P180" s="197">
        <f>O180*H180</f>
        <v>0</v>
      </c>
      <c r="Q180" s="197">
        <v>1</v>
      </c>
      <c r="R180" s="197">
        <f>Q180*H180</f>
        <v>43.776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149</v>
      </c>
      <c r="AT180" s="199" t="s">
        <v>275</v>
      </c>
      <c r="AU180" s="199" t="s">
        <v>86</v>
      </c>
      <c r="AY180" s="17" t="s">
        <v>129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136</v>
      </c>
      <c r="BK180" s="200">
        <f>ROUND(I180*H180,2)</f>
        <v>0</v>
      </c>
      <c r="BL180" s="17" t="s">
        <v>136</v>
      </c>
      <c r="BM180" s="199" t="s">
        <v>279</v>
      </c>
    </row>
    <row r="181" spans="1:47" s="2" customFormat="1" ht="12">
      <c r="A181" s="34"/>
      <c r="B181" s="35"/>
      <c r="C181" s="36"/>
      <c r="D181" s="201" t="s">
        <v>138</v>
      </c>
      <c r="E181" s="36"/>
      <c r="F181" s="202" t="s">
        <v>277</v>
      </c>
      <c r="G181" s="36"/>
      <c r="H181" s="36"/>
      <c r="I181" s="109"/>
      <c r="J181" s="36"/>
      <c r="K181" s="36"/>
      <c r="L181" s="39"/>
      <c r="M181" s="203"/>
      <c r="N181" s="204"/>
      <c r="O181" s="65"/>
      <c r="P181" s="65"/>
      <c r="Q181" s="65"/>
      <c r="R181" s="65"/>
      <c r="S181" s="65"/>
      <c r="T181" s="6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138</v>
      </c>
      <c r="AU181" s="17" t="s">
        <v>86</v>
      </c>
    </row>
    <row r="182" spans="2:51" s="13" customFormat="1" ht="12">
      <c r="B182" s="205"/>
      <c r="C182" s="206"/>
      <c r="D182" s="201" t="s">
        <v>140</v>
      </c>
      <c r="E182" s="207" t="s">
        <v>32</v>
      </c>
      <c r="F182" s="208" t="s">
        <v>280</v>
      </c>
      <c r="G182" s="206"/>
      <c r="H182" s="207" t="s">
        <v>32</v>
      </c>
      <c r="I182" s="209"/>
      <c r="J182" s="206"/>
      <c r="K182" s="206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140</v>
      </c>
      <c r="AU182" s="214" t="s">
        <v>86</v>
      </c>
      <c r="AV182" s="13" t="s">
        <v>23</v>
      </c>
      <c r="AW182" s="13" t="s">
        <v>38</v>
      </c>
      <c r="AX182" s="13" t="s">
        <v>77</v>
      </c>
      <c r="AY182" s="214" t="s">
        <v>129</v>
      </c>
    </row>
    <row r="183" spans="2:51" s="13" customFormat="1" ht="12">
      <c r="B183" s="205"/>
      <c r="C183" s="206"/>
      <c r="D183" s="201" t="s">
        <v>140</v>
      </c>
      <c r="E183" s="207" t="s">
        <v>32</v>
      </c>
      <c r="F183" s="208" t="s">
        <v>281</v>
      </c>
      <c r="G183" s="206"/>
      <c r="H183" s="207" t="s">
        <v>32</v>
      </c>
      <c r="I183" s="209"/>
      <c r="J183" s="206"/>
      <c r="K183" s="206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140</v>
      </c>
      <c r="AU183" s="214" t="s">
        <v>86</v>
      </c>
      <c r="AV183" s="13" t="s">
        <v>23</v>
      </c>
      <c r="AW183" s="13" t="s">
        <v>38</v>
      </c>
      <c r="AX183" s="13" t="s">
        <v>77</v>
      </c>
      <c r="AY183" s="214" t="s">
        <v>129</v>
      </c>
    </row>
    <row r="184" spans="2:51" s="14" customFormat="1" ht="12">
      <c r="B184" s="215"/>
      <c r="C184" s="216"/>
      <c r="D184" s="201" t="s">
        <v>140</v>
      </c>
      <c r="E184" s="217" t="s">
        <v>32</v>
      </c>
      <c r="F184" s="218" t="s">
        <v>282</v>
      </c>
      <c r="G184" s="216"/>
      <c r="H184" s="219">
        <v>43.776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140</v>
      </c>
      <c r="AU184" s="225" t="s">
        <v>86</v>
      </c>
      <c r="AV184" s="14" t="s">
        <v>86</v>
      </c>
      <c r="AW184" s="14" t="s">
        <v>38</v>
      </c>
      <c r="AX184" s="14" t="s">
        <v>23</v>
      </c>
      <c r="AY184" s="225" t="s">
        <v>129</v>
      </c>
    </row>
    <row r="185" spans="1:65" s="2" customFormat="1" ht="16.5" customHeight="1">
      <c r="A185" s="34"/>
      <c r="B185" s="35"/>
      <c r="C185" s="237" t="s">
        <v>283</v>
      </c>
      <c r="D185" s="237" t="s">
        <v>275</v>
      </c>
      <c r="E185" s="238" t="s">
        <v>284</v>
      </c>
      <c r="F185" s="239" t="s">
        <v>277</v>
      </c>
      <c r="G185" s="240" t="s">
        <v>278</v>
      </c>
      <c r="H185" s="241">
        <v>60.28</v>
      </c>
      <c r="I185" s="242"/>
      <c r="J185" s="243">
        <f>ROUND(I185*H185,2)</f>
        <v>0</v>
      </c>
      <c r="K185" s="239" t="s">
        <v>32</v>
      </c>
      <c r="L185" s="244"/>
      <c r="M185" s="245" t="s">
        <v>32</v>
      </c>
      <c r="N185" s="246" t="s">
        <v>50</v>
      </c>
      <c r="O185" s="65"/>
      <c r="P185" s="197">
        <f>O185*H185</f>
        <v>0</v>
      </c>
      <c r="Q185" s="197">
        <v>1</v>
      </c>
      <c r="R185" s="197">
        <f>Q185*H185</f>
        <v>60.28</v>
      </c>
      <c r="S185" s="197">
        <v>0</v>
      </c>
      <c r="T185" s="19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149</v>
      </c>
      <c r="AT185" s="199" t="s">
        <v>275</v>
      </c>
      <c r="AU185" s="199" t="s">
        <v>86</v>
      </c>
      <c r="AY185" s="17" t="s">
        <v>129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136</v>
      </c>
      <c r="BK185" s="200">
        <f>ROUND(I185*H185,2)</f>
        <v>0</v>
      </c>
      <c r="BL185" s="17" t="s">
        <v>136</v>
      </c>
      <c r="BM185" s="199" t="s">
        <v>285</v>
      </c>
    </row>
    <row r="186" spans="1:47" s="2" customFormat="1" ht="19.5">
      <c r="A186" s="34"/>
      <c r="B186" s="35"/>
      <c r="C186" s="36"/>
      <c r="D186" s="201" t="s">
        <v>138</v>
      </c>
      <c r="E186" s="36"/>
      <c r="F186" s="202" t="s">
        <v>286</v>
      </c>
      <c r="G186" s="36"/>
      <c r="H186" s="36"/>
      <c r="I186" s="109"/>
      <c r="J186" s="36"/>
      <c r="K186" s="36"/>
      <c r="L186" s="39"/>
      <c r="M186" s="203"/>
      <c r="N186" s="204"/>
      <c r="O186" s="65"/>
      <c r="P186" s="65"/>
      <c r="Q186" s="65"/>
      <c r="R186" s="65"/>
      <c r="S186" s="65"/>
      <c r="T186" s="66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138</v>
      </c>
      <c r="AU186" s="17" t="s">
        <v>86</v>
      </c>
    </row>
    <row r="187" spans="2:51" s="13" customFormat="1" ht="12">
      <c r="B187" s="205"/>
      <c r="C187" s="206"/>
      <c r="D187" s="201" t="s">
        <v>140</v>
      </c>
      <c r="E187" s="207" t="s">
        <v>32</v>
      </c>
      <c r="F187" s="208" t="s">
        <v>287</v>
      </c>
      <c r="G187" s="206"/>
      <c r="H187" s="207" t="s">
        <v>32</v>
      </c>
      <c r="I187" s="209"/>
      <c r="J187" s="206"/>
      <c r="K187" s="206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140</v>
      </c>
      <c r="AU187" s="214" t="s">
        <v>86</v>
      </c>
      <c r="AV187" s="13" t="s">
        <v>23</v>
      </c>
      <c r="AW187" s="13" t="s">
        <v>38</v>
      </c>
      <c r="AX187" s="13" t="s">
        <v>77</v>
      </c>
      <c r="AY187" s="214" t="s">
        <v>129</v>
      </c>
    </row>
    <row r="188" spans="2:51" s="13" customFormat="1" ht="12">
      <c r="B188" s="205"/>
      <c r="C188" s="206"/>
      <c r="D188" s="201" t="s">
        <v>140</v>
      </c>
      <c r="E188" s="207" t="s">
        <v>32</v>
      </c>
      <c r="F188" s="208" t="s">
        <v>288</v>
      </c>
      <c r="G188" s="206"/>
      <c r="H188" s="207" t="s">
        <v>32</v>
      </c>
      <c r="I188" s="209"/>
      <c r="J188" s="206"/>
      <c r="K188" s="206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140</v>
      </c>
      <c r="AU188" s="214" t="s">
        <v>86</v>
      </c>
      <c r="AV188" s="13" t="s">
        <v>23</v>
      </c>
      <c r="AW188" s="13" t="s">
        <v>38</v>
      </c>
      <c r="AX188" s="13" t="s">
        <v>77</v>
      </c>
      <c r="AY188" s="214" t="s">
        <v>129</v>
      </c>
    </row>
    <row r="189" spans="2:51" s="13" customFormat="1" ht="12">
      <c r="B189" s="205"/>
      <c r="C189" s="206"/>
      <c r="D189" s="201" t="s">
        <v>140</v>
      </c>
      <c r="E189" s="207" t="s">
        <v>32</v>
      </c>
      <c r="F189" s="208" t="s">
        <v>289</v>
      </c>
      <c r="G189" s="206"/>
      <c r="H189" s="207" t="s">
        <v>32</v>
      </c>
      <c r="I189" s="209"/>
      <c r="J189" s="206"/>
      <c r="K189" s="206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140</v>
      </c>
      <c r="AU189" s="214" t="s">
        <v>86</v>
      </c>
      <c r="AV189" s="13" t="s">
        <v>23</v>
      </c>
      <c r="AW189" s="13" t="s">
        <v>38</v>
      </c>
      <c r="AX189" s="13" t="s">
        <v>77</v>
      </c>
      <c r="AY189" s="214" t="s">
        <v>129</v>
      </c>
    </row>
    <row r="190" spans="2:51" s="13" customFormat="1" ht="12">
      <c r="B190" s="205"/>
      <c r="C190" s="206"/>
      <c r="D190" s="201" t="s">
        <v>140</v>
      </c>
      <c r="E190" s="207" t="s">
        <v>32</v>
      </c>
      <c r="F190" s="208" t="s">
        <v>290</v>
      </c>
      <c r="G190" s="206"/>
      <c r="H190" s="207" t="s">
        <v>32</v>
      </c>
      <c r="I190" s="209"/>
      <c r="J190" s="206"/>
      <c r="K190" s="206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140</v>
      </c>
      <c r="AU190" s="214" t="s">
        <v>86</v>
      </c>
      <c r="AV190" s="13" t="s">
        <v>23</v>
      </c>
      <c r="AW190" s="13" t="s">
        <v>38</v>
      </c>
      <c r="AX190" s="13" t="s">
        <v>77</v>
      </c>
      <c r="AY190" s="214" t="s">
        <v>129</v>
      </c>
    </row>
    <row r="191" spans="2:51" s="14" customFormat="1" ht="12">
      <c r="B191" s="215"/>
      <c r="C191" s="216"/>
      <c r="D191" s="201" t="s">
        <v>140</v>
      </c>
      <c r="E191" s="217" t="s">
        <v>32</v>
      </c>
      <c r="F191" s="218" t="s">
        <v>291</v>
      </c>
      <c r="G191" s="216"/>
      <c r="H191" s="219">
        <v>60.28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140</v>
      </c>
      <c r="AU191" s="225" t="s">
        <v>86</v>
      </c>
      <c r="AV191" s="14" t="s">
        <v>86</v>
      </c>
      <c r="AW191" s="14" t="s">
        <v>38</v>
      </c>
      <c r="AX191" s="14" t="s">
        <v>23</v>
      </c>
      <c r="AY191" s="225" t="s">
        <v>129</v>
      </c>
    </row>
    <row r="192" spans="1:65" s="2" customFormat="1" ht="16.5" customHeight="1">
      <c r="A192" s="34"/>
      <c r="B192" s="35"/>
      <c r="C192" s="188" t="s">
        <v>292</v>
      </c>
      <c r="D192" s="188" t="s">
        <v>131</v>
      </c>
      <c r="E192" s="189" t="s">
        <v>293</v>
      </c>
      <c r="F192" s="190" t="s">
        <v>294</v>
      </c>
      <c r="G192" s="191" t="s">
        <v>255</v>
      </c>
      <c r="H192" s="192">
        <v>431</v>
      </c>
      <c r="I192" s="193"/>
      <c r="J192" s="194">
        <f>ROUND(I192*H192,2)</f>
        <v>0</v>
      </c>
      <c r="K192" s="190" t="s">
        <v>135</v>
      </c>
      <c r="L192" s="39"/>
      <c r="M192" s="195" t="s">
        <v>32</v>
      </c>
      <c r="N192" s="196" t="s">
        <v>50</v>
      </c>
      <c r="O192" s="65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136</v>
      </c>
      <c r="AT192" s="199" t="s">
        <v>131</v>
      </c>
      <c r="AU192" s="199" t="s">
        <v>86</v>
      </c>
      <c r="AY192" s="17" t="s">
        <v>129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136</v>
      </c>
      <c r="BK192" s="200">
        <f>ROUND(I192*H192,2)</f>
        <v>0</v>
      </c>
      <c r="BL192" s="17" t="s">
        <v>136</v>
      </c>
      <c r="BM192" s="199" t="s">
        <v>295</v>
      </c>
    </row>
    <row r="193" spans="1:47" s="2" customFormat="1" ht="19.5">
      <c r="A193" s="34"/>
      <c r="B193" s="35"/>
      <c r="C193" s="36"/>
      <c r="D193" s="201" t="s">
        <v>138</v>
      </c>
      <c r="E193" s="36"/>
      <c r="F193" s="202" t="s">
        <v>296</v>
      </c>
      <c r="G193" s="36"/>
      <c r="H193" s="36"/>
      <c r="I193" s="109"/>
      <c r="J193" s="36"/>
      <c r="K193" s="36"/>
      <c r="L193" s="39"/>
      <c r="M193" s="203"/>
      <c r="N193" s="204"/>
      <c r="O193" s="65"/>
      <c r="P193" s="65"/>
      <c r="Q193" s="65"/>
      <c r="R193" s="65"/>
      <c r="S193" s="65"/>
      <c r="T193" s="6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138</v>
      </c>
      <c r="AU193" s="17" t="s">
        <v>86</v>
      </c>
    </row>
    <row r="194" spans="2:51" s="13" customFormat="1" ht="12">
      <c r="B194" s="205"/>
      <c r="C194" s="206"/>
      <c r="D194" s="201" t="s">
        <v>140</v>
      </c>
      <c r="E194" s="207" t="s">
        <v>32</v>
      </c>
      <c r="F194" s="208" t="s">
        <v>297</v>
      </c>
      <c r="G194" s="206"/>
      <c r="H194" s="207" t="s">
        <v>32</v>
      </c>
      <c r="I194" s="209"/>
      <c r="J194" s="206"/>
      <c r="K194" s="206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140</v>
      </c>
      <c r="AU194" s="214" t="s">
        <v>86</v>
      </c>
      <c r="AV194" s="13" t="s">
        <v>23</v>
      </c>
      <c r="AW194" s="13" t="s">
        <v>38</v>
      </c>
      <c r="AX194" s="13" t="s">
        <v>77</v>
      </c>
      <c r="AY194" s="214" t="s">
        <v>129</v>
      </c>
    </row>
    <row r="195" spans="2:51" s="14" customFormat="1" ht="12">
      <c r="B195" s="215"/>
      <c r="C195" s="216"/>
      <c r="D195" s="201" t="s">
        <v>140</v>
      </c>
      <c r="E195" s="217" t="s">
        <v>32</v>
      </c>
      <c r="F195" s="218" t="s">
        <v>259</v>
      </c>
      <c r="G195" s="216"/>
      <c r="H195" s="219">
        <v>431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140</v>
      </c>
      <c r="AU195" s="225" t="s">
        <v>86</v>
      </c>
      <c r="AV195" s="14" t="s">
        <v>86</v>
      </c>
      <c r="AW195" s="14" t="s">
        <v>38</v>
      </c>
      <c r="AX195" s="14" t="s">
        <v>23</v>
      </c>
      <c r="AY195" s="225" t="s">
        <v>129</v>
      </c>
    </row>
    <row r="196" spans="1:65" s="2" customFormat="1" ht="16.5" customHeight="1">
      <c r="A196" s="34"/>
      <c r="B196" s="35"/>
      <c r="C196" s="188" t="s">
        <v>298</v>
      </c>
      <c r="D196" s="188" t="s">
        <v>131</v>
      </c>
      <c r="E196" s="189" t="s">
        <v>299</v>
      </c>
      <c r="F196" s="190" t="s">
        <v>300</v>
      </c>
      <c r="G196" s="191" t="s">
        <v>158</v>
      </c>
      <c r="H196" s="192">
        <v>431.36</v>
      </c>
      <c r="I196" s="193"/>
      <c r="J196" s="194">
        <f>ROUND(I196*H196,2)</f>
        <v>0</v>
      </c>
      <c r="K196" s="190" t="s">
        <v>135</v>
      </c>
      <c r="L196" s="39"/>
      <c r="M196" s="195" t="s">
        <v>32</v>
      </c>
      <c r="N196" s="196" t="s">
        <v>50</v>
      </c>
      <c r="O196" s="65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136</v>
      </c>
      <c r="AT196" s="199" t="s">
        <v>131</v>
      </c>
      <c r="AU196" s="199" t="s">
        <v>86</v>
      </c>
      <c r="AY196" s="17" t="s">
        <v>129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136</v>
      </c>
      <c r="BK196" s="200">
        <f>ROUND(I196*H196,2)</f>
        <v>0</v>
      </c>
      <c r="BL196" s="17" t="s">
        <v>136</v>
      </c>
      <c r="BM196" s="199" t="s">
        <v>301</v>
      </c>
    </row>
    <row r="197" spans="1:47" s="2" customFormat="1" ht="19.5">
      <c r="A197" s="34"/>
      <c r="B197" s="35"/>
      <c r="C197" s="36"/>
      <c r="D197" s="201" t="s">
        <v>138</v>
      </c>
      <c r="E197" s="36"/>
      <c r="F197" s="202" t="s">
        <v>302</v>
      </c>
      <c r="G197" s="36"/>
      <c r="H197" s="36"/>
      <c r="I197" s="109"/>
      <c r="J197" s="36"/>
      <c r="K197" s="36"/>
      <c r="L197" s="39"/>
      <c r="M197" s="203"/>
      <c r="N197" s="204"/>
      <c r="O197" s="65"/>
      <c r="P197" s="65"/>
      <c r="Q197" s="65"/>
      <c r="R197" s="65"/>
      <c r="S197" s="65"/>
      <c r="T197" s="6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138</v>
      </c>
      <c r="AU197" s="17" t="s">
        <v>86</v>
      </c>
    </row>
    <row r="198" spans="2:51" s="13" customFormat="1" ht="12">
      <c r="B198" s="205"/>
      <c r="C198" s="206"/>
      <c r="D198" s="201" t="s">
        <v>140</v>
      </c>
      <c r="E198" s="207" t="s">
        <v>32</v>
      </c>
      <c r="F198" s="208" t="s">
        <v>303</v>
      </c>
      <c r="G198" s="206"/>
      <c r="H198" s="207" t="s">
        <v>32</v>
      </c>
      <c r="I198" s="209"/>
      <c r="J198" s="206"/>
      <c r="K198" s="206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140</v>
      </c>
      <c r="AU198" s="214" t="s">
        <v>86</v>
      </c>
      <c r="AV198" s="13" t="s">
        <v>23</v>
      </c>
      <c r="AW198" s="13" t="s">
        <v>38</v>
      </c>
      <c r="AX198" s="13" t="s">
        <v>77</v>
      </c>
      <c r="AY198" s="214" t="s">
        <v>129</v>
      </c>
    </row>
    <row r="199" spans="2:51" s="14" customFormat="1" ht="12">
      <c r="B199" s="215"/>
      <c r="C199" s="216"/>
      <c r="D199" s="201" t="s">
        <v>140</v>
      </c>
      <c r="E199" s="217" t="s">
        <v>32</v>
      </c>
      <c r="F199" s="218" t="s">
        <v>304</v>
      </c>
      <c r="G199" s="216"/>
      <c r="H199" s="219">
        <v>431.36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140</v>
      </c>
      <c r="AU199" s="225" t="s">
        <v>86</v>
      </c>
      <c r="AV199" s="14" t="s">
        <v>86</v>
      </c>
      <c r="AW199" s="14" t="s">
        <v>38</v>
      </c>
      <c r="AX199" s="14" t="s">
        <v>23</v>
      </c>
      <c r="AY199" s="225" t="s">
        <v>129</v>
      </c>
    </row>
    <row r="200" spans="1:65" s="2" customFormat="1" ht="16.5" customHeight="1">
      <c r="A200" s="34"/>
      <c r="B200" s="35"/>
      <c r="C200" s="188" t="s">
        <v>305</v>
      </c>
      <c r="D200" s="188" t="s">
        <v>131</v>
      </c>
      <c r="E200" s="189" t="s">
        <v>306</v>
      </c>
      <c r="F200" s="190" t="s">
        <v>300</v>
      </c>
      <c r="G200" s="191" t="s">
        <v>158</v>
      </c>
      <c r="H200" s="192">
        <v>27.25</v>
      </c>
      <c r="I200" s="193"/>
      <c r="J200" s="194">
        <f>ROUND(I200*H200,2)</f>
        <v>0</v>
      </c>
      <c r="K200" s="190" t="s">
        <v>135</v>
      </c>
      <c r="L200" s="39"/>
      <c r="M200" s="195" t="s">
        <v>32</v>
      </c>
      <c r="N200" s="196" t="s">
        <v>50</v>
      </c>
      <c r="O200" s="65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136</v>
      </c>
      <c r="AT200" s="199" t="s">
        <v>131</v>
      </c>
      <c r="AU200" s="199" t="s">
        <v>86</v>
      </c>
      <c r="AY200" s="17" t="s">
        <v>129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136</v>
      </c>
      <c r="BK200" s="200">
        <f>ROUND(I200*H200,2)</f>
        <v>0</v>
      </c>
      <c r="BL200" s="17" t="s">
        <v>136</v>
      </c>
      <c r="BM200" s="199" t="s">
        <v>307</v>
      </c>
    </row>
    <row r="201" spans="1:47" s="2" customFormat="1" ht="19.5">
      <c r="A201" s="34"/>
      <c r="B201" s="35"/>
      <c r="C201" s="36"/>
      <c r="D201" s="201" t="s">
        <v>138</v>
      </c>
      <c r="E201" s="36"/>
      <c r="F201" s="202" t="s">
        <v>302</v>
      </c>
      <c r="G201" s="36"/>
      <c r="H201" s="36"/>
      <c r="I201" s="109"/>
      <c r="J201" s="36"/>
      <c r="K201" s="36"/>
      <c r="L201" s="39"/>
      <c r="M201" s="203"/>
      <c r="N201" s="204"/>
      <c r="O201" s="65"/>
      <c r="P201" s="65"/>
      <c r="Q201" s="65"/>
      <c r="R201" s="65"/>
      <c r="S201" s="65"/>
      <c r="T201" s="6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138</v>
      </c>
      <c r="AU201" s="17" t="s">
        <v>86</v>
      </c>
    </row>
    <row r="202" spans="2:51" s="13" customFormat="1" ht="12">
      <c r="B202" s="205"/>
      <c r="C202" s="206"/>
      <c r="D202" s="201" t="s">
        <v>140</v>
      </c>
      <c r="E202" s="207" t="s">
        <v>32</v>
      </c>
      <c r="F202" s="208" t="s">
        <v>308</v>
      </c>
      <c r="G202" s="206"/>
      <c r="H202" s="207" t="s">
        <v>32</v>
      </c>
      <c r="I202" s="209"/>
      <c r="J202" s="206"/>
      <c r="K202" s="206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140</v>
      </c>
      <c r="AU202" s="214" t="s">
        <v>86</v>
      </c>
      <c r="AV202" s="13" t="s">
        <v>23</v>
      </c>
      <c r="AW202" s="13" t="s">
        <v>38</v>
      </c>
      <c r="AX202" s="13" t="s">
        <v>77</v>
      </c>
      <c r="AY202" s="214" t="s">
        <v>129</v>
      </c>
    </row>
    <row r="203" spans="2:51" s="13" customFormat="1" ht="12">
      <c r="B203" s="205"/>
      <c r="C203" s="206"/>
      <c r="D203" s="201" t="s">
        <v>140</v>
      </c>
      <c r="E203" s="207" t="s">
        <v>32</v>
      </c>
      <c r="F203" s="208" t="s">
        <v>309</v>
      </c>
      <c r="G203" s="206"/>
      <c r="H203" s="207" t="s">
        <v>32</v>
      </c>
      <c r="I203" s="209"/>
      <c r="J203" s="206"/>
      <c r="K203" s="206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140</v>
      </c>
      <c r="AU203" s="214" t="s">
        <v>86</v>
      </c>
      <c r="AV203" s="13" t="s">
        <v>23</v>
      </c>
      <c r="AW203" s="13" t="s">
        <v>38</v>
      </c>
      <c r="AX203" s="13" t="s">
        <v>77</v>
      </c>
      <c r="AY203" s="214" t="s">
        <v>129</v>
      </c>
    </row>
    <row r="204" spans="2:51" s="14" customFormat="1" ht="12">
      <c r="B204" s="215"/>
      <c r="C204" s="216"/>
      <c r="D204" s="201" t="s">
        <v>140</v>
      </c>
      <c r="E204" s="217" t="s">
        <v>32</v>
      </c>
      <c r="F204" s="218" t="s">
        <v>310</v>
      </c>
      <c r="G204" s="216"/>
      <c r="H204" s="219">
        <v>27.25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140</v>
      </c>
      <c r="AU204" s="225" t="s">
        <v>86</v>
      </c>
      <c r="AV204" s="14" t="s">
        <v>86</v>
      </c>
      <c r="AW204" s="14" t="s">
        <v>38</v>
      </c>
      <c r="AX204" s="14" t="s">
        <v>23</v>
      </c>
      <c r="AY204" s="225" t="s">
        <v>129</v>
      </c>
    </row>
    <row r="205" spans="1:65" s="2" customFormat="1" ht="16.5" customHeight="1">
      <c r="A205" s="34"/>
      <c r="B205" s="35"/>
      <c r="C205" s="188" t="s">
        <v>311</v>
      </c>
      <c r="D205" s="188" t="s">
        <v>131</v>
      </c>
      <c r="E205" s="189" t="s">
        <v>312</v>
      </c>
      <c r="F205" s="190" t="s">
        <v>313</v>
      </c>
      <c r="G205" s="191" t="s">
        <v>158</v>
      </c>
      <c r="H205" s="192">
        <v>144.04</v>
      </c>
      <c r="I205" s="193"/>
      <c r="J205" s="194">
        <f>ROUND(I205*H205,2)</f>
        <v>0</v>
      </c>
      <c r="K205" s="190" t="s">
        <v>135</v>
      </c>
      <c r="L205" s="39"/>
      <c r="M205" s="195" t="s">
        <v>32</v>
      </c>
      <c r="N205" s="196" t="s">
        <v>50</v>
      </c>
      <c r="O205" s="65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136</v>
      </c>
      <c r="AT205" s="199" t="s">
        <v>131</v>
      </c>
      <c r="AU205" s="199" t="s">
        <v>86</v>
      </c>
      <c r="AY205" s="17" t="s">
        <v>129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136</v>
      </c>
      <c r="BK205" s="200">
        <f>ROUND(I205*H205,2)</f>
        <v>0</v>
      </c>
      <c r="BL205" s="17" t="s">
        <v>136</v>
      </c>
      <c r="BM205" s="199" t="s">
        <v>314</v>
      </c>
    </row>
    <row r="206" spans="1:47" s="2" customFormat="1" ht="19.5">
      <c r="A206" s="34"/>
      <c r="B206" s="35"/>
      <c r="C206" s="36"/>
      <c r="D206" s="201" t="s">
        <v>138</v>
      </c>
      <c r="E206" s="36"/>
      <c r="F206" s="202" t="s">
        <v>315</v>
      </c>
      <c r="G206" s="36"/>
      <c r="H206" s="36"/>
      <c r="I206" s="109"/>
      <c r="J206" s="36"/>
      <c r="K206" s="36"/>
      <c r="L206" s="39"/>
      <c r="M206" s="203"/>
      <c r="N206" s="204"/>
      <c r="O206" s="65"/>
      <c r="P206" s="65"/>
      <c r="Q206" s="65"/>
      <c r="R206" s="65"/>
      <c r="S206" s="65"/>
      <c r="T206" s="6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138</v>
      </c>
      <c r="AU206" s="17" t="s">
        <v>86</v>
      </c>
    </row>
    <row r="207" spans="2:51" s="13" customFormat="1" ht="12">
      <c r="B207" s="205"/>
      <c r="C207" s="206"/>
      <c r="D207" s="201" t="s">
        <v>140</v>
      </c>
      <c r="E207" s="207" t="s">
        <v>32</v>
      </c>
      <c r="F207" s="208" t="s">
        <v>316</v>
      </c>
      <c r="G207" s="206"/>
      <c r="H207" s="207" t="s">
        <v>32</v>
      </c>
      <c r="I207" s="209"/>
      <c r="J207" s="206"/>
      <c r="K207" s="206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140</v>
      </c>
      <c r="AU207" s="214" t="s">
        <v>86</v>
      </c>
      <c r="AV207" s="13" t="s">
        <v>23</v>
      </c>
      <c r="AW207" s="13" t="s">
        <v>38</v>
      </c>
      <c r="AX207" s="13" t="s">
        <v>77</v>
      </c>
      <c r="AY207" s="214" t="s">
        <v>129</v>
      </c>
    </row>
    <row r="208" spans="2:51" s="14" customFormat="1" ht="12">
      <c r="B208" s="215"/>
      <c r="C208" s="216"/>
      <c r="D208" s="201" t="s">
        <v>140</v>
      </c>
      <c r="E208" s="217" t="s">
        <v>32</v>
      </c>
      <c r="F208" s="218" t="s">
        <v>218</v>
      </c>
      <c r="G208" s="216"/>
      <c r="H208" s="219">
        <v>144.04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140</v>
      </c>
      <c r="AU208" s="225" t="s">
        <v>86</v>
      </c>
      <c r="AV208" s="14" t="s">
        <v>86</v>
      </c>
      <c r="AW208" s="14" t="s">
        <v>38</v>
      </c>
      <c r="AX208" s="14" t="s">
        <v>23</v>
      </c>
      <c r="AY208" s="225" t="s">
        <v>129</v>
      </c>
    </row>
    <row r="209" spans="1:65" s="2" customFormat="1" ht="16.5" customHeight="1">
      <c r="A209" s="34"/>
      <c r="B209" s="35"/>
      <c r="C209" s="188" t="s">
        <v>317</v>
      </c>
      <c r="D209" s="188" t="s">
        <v>131</v>
      </c>
      <c r="E209" s="189" t="s">
        <v>318</v>
      </c>
      <c r="F209" s="190" t="s">
        <v>313</v>
      </c>
      <c r="G209" s="191" t="s">
        <v>158</v>
      </c>
      <c r="H209" s="192">
        <v>56.61</v>
      </c>
      <c r="I209" s="193"/>
      <c r="J209" s="194">
        <f>ROUND(I209*H209,2)</f>
        <v>0</v>
      </c>
      <c r="K209" s="190" t="s">
        <v>32</v>
      </c>
      <c r="L209" s="39"/>
      <c r="M209" s="195" t="s">
        <v>32</v>
      </c>
      <c r="N209" s="196" t="s">
        <v>50</v>
      </c>
      <c r="O209" s="65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136</v>
      </c>
      <c r="AT209" s="199" t="s">
        <v>131</v>
      </c>
      <c r="AU209" s="199" t="s">
        <v>86</v>
      </c>
      <c r="AY209" s="17" t="s">
        <v>129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136</v>
      </c>
      <c r="BK209" s="200">
        <f>ROUND(I209*H209,2)</f>
        <v>0</v>
      </c>
      <c r="BL209" s="17" t="s">
        <v>136</v>
      </c>
      <c r="BM209" s="199" t="s">
        <v>319</v>
      </c>
    </row>
    <row r="210" spans="1:47" s="2" customFormat="1" ht="19.5">
      <c r="A210" s="34"/>
      <c r="B210" s="35"/>
      <c r="C210" s="36"/>
      <c r="D210" s="201" t="s">
        <v>138</v>
      </c>
      <c r="E210" s="36"/>
      <c r="F210" s="202" t="s">
        <v>315</v>
      </c>
      <c r="G210" s="36"/>
      <c r="H210" s="36"/>
      <c r="I210" s="109"/>
      <c r="J210" s="36"/>
      <c r="K210" s="36"/>
      <c r="L210" s="39"/>
      <c r="M210" s="203"/>
      <c r="N210" s="204"/>
      <c r="O210" s="65"/>
      <c r="P210" s="65"/>
      <c r="Q210" s="65"/>
      <c r="R210" s="65"/>
      <c r="S210" s="65"/>
      <c r="T210" s="66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138</v>
      </c>
      <c r="AU210" s="17" t="s">
        <v>86</v>
      </c>
    </row>
    <row r="211" spans="2:51" s="13" customFormat="1" ht="12">
      <c r="B211" s="205"/>
      <c r="C211" s="206"/>
      <c r="D211" s="201" t="s">
        <v>140</v>
      </c>
      <c r="E211" s="207" t="s">
        <v>32</v>
      </c>
      <c r="F211" s="208" t="s">
        <v>320</v>
      </c>
      <c r="G211" s="206"/>
      <c r="H211" s="207" t="s">
        <v>32</v>
      </c>
      <c r="I211" s="209"/>
      <c r="J211" s="206"/>
      <c r="K211" s="206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140</v>
      </c>
      <c r="AU211" s="214" t="s">
        <v>86</v>
      </c>
      <c r="AV211" s="13" t="s">
        <v>23</v>
      </c>
      <c r="AW211" s="13" t="s">
        <v>38</v>
      </c>
      <c r="AX211" s="13" t="s">
        <v>77</v>
      </c>
      <c r="AY211" s="214" t="s">
        <v>129</v>
      </c>
    </row>
    <row r="212" spans="2:51" s="14" customFormat="1" ht="12">
      <c r="B212" s="215"/>
      <c r="C212" s="216"/>
      <c r="D212" s="201" t="s">
        <v>140</v>
      </c>
      <c r="E212" s="217" t="s">
        <v>32</v>
      </c>
      <c r="F212" s="218" t="s">
        <v>321</v>
      </c>
      <c r="G212" s="216"/>
      <c r="H212" s="219">
        <v>56.61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140</v>
      </c>
      <c r="AU212" s="225" t="s">
        <v>86</v>
      </c>
      <c r="AV212" s="14" t="s">
        <v>86</v>
      </c>
      <c r="AW212" s="14" t="s">
        <v>38</v>
      </c>
      <c r="AX212" s="14" t="s">
        <v>23</v>
      </c>
      <c r="AY212" s="225" t="s">
        <v>129</v>
      </c>
    </row>
    <row r="213" spans="1:65" s="2" customFormat="1" ht="16.5" customHeight="1">
      <c r="A213" s="34"/>
      <c r="B213" s="35"/>
      <c r="C213" s="188" t="s">
        <v>322</v>
      </c>
      <c r="D213" s="188" t="s">
        <v>131</v>
      </c>
      <c r="E213" s="189" t="s">
        <v>323</v>
      </c>
      <c r="F213" s="190" t="s">
        <v>324</v>
      </c>
      <c r="G213" s="191" t="s">
        <v>158</v>
      </c>
      <c r="H213" s="192">
        <v>215.68</v>
      </c>
      <c r="I213" s="193"/>
      <c r="J213" s="194">
        <f>ROUND(I213*H213,2)</f>
        <v>0</v>
      </c>
      <c r="K213" s="190" t="s">
        <v>135</v>
      </c>
      <c r="L213" s="39"/>
      <c r="M213" s="195" t="s">
        <v>32</v>
      </c>
      <c r="N213" s="196" t="s">
        <v>50</v>
      </c>
      <c r="O213" s="65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136</v>
      </c>
      <c r="AT213" s="199" t="s">
        <v>131</v>
      </c>
      <c r="AU213" s="199" t="s">
        <v>86</v>
      </c>
      <c r="AY213" s="17" t="s">
        <v>129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136</v>
      </c>
      <c r="BK213" s="200">
        <f>ROUND(I213*H213,2)</f>
        <v>0</v>
      </c>
      <c r="BL213" s="17" t="s">
        <v>136</v>
      </c>
      <c r="BM213" s="199" t="s">
        <v>325</v>
      </c>
    </row>
    <row r="214" spans="1:47" s="2" customFormat="1" ht="12">
      <c r="A214" s="34"/>
      <c r="B214" s="35"/>
      <c r="C214" s="36"/>
      <c r="D214" s="201" t="s">
        <v>138</v>
      </c>
      <c r="E214" s="36"/>
      <c r="F214" s="202" t="s">
        <v>324</v>
      </c>
      <c r="G214" s="36"/>
      <c r="H214" s="36"/>
      <c r="I214" s="109"/>
      <c r="J214" s="36"/>
      <c r="K214" s="36"/>
      <c r="L214" s="39"/>
      <c r="M214" s="203"/>
      <c r="N214" s="204"/>
      <c r="O214" s="65"/>
      <c r="P214" s="65"/>
      <c r="Q214" s="65"/>
      <c r="R214" s="65"/>
      <c r="S214" s="65"/>
      <c r="T214" s="6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138</v>
      </c>
      <c r="AU214" s="17" t="s">
        <v>86</v>
      </c>
    </row>
    <row r="215" spans="2:51" s="13" customFormat="1" ht="12">
      <c r="B215" s="205"/>
      <c r="C215" s="206"/>
      <c r="D215" s="201" t="s">
        <v>140</v>
      </c>
      <c r="E215" s="207" t="s">
        <v>32</v>
      </c>
      <c r="F215" s="208" t="s">
        <v>326</v>
      </c>
      <c r="G215" s="206"/>
      <c r="H215" s="207" t="s">
        <v>32</v>
      </c>
      <c r="I215" s="209"/>
      <c r="J215" s="206"/>
      <c r="K215" s="206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140</v>
      </c>
      <c r="AU215" s="214" t="s">
        <v>86</v>
      </c>
      <c r="AV215" s="13" t="s">
        <v>23</v>
      </c>
      <c r="AW215" s="13" t="s">
        <v>38</v>
      </c>
      <c r="AX215" s="13" t="s">
        <v>77</v>
      </c>
      <c r="AY215" s="214" t="s">
        <v>129</v>
      </c>
    </row>
    <row r="216" spans="2:51" s="13" customFormat="1" ht="12">
      <c r="B216" s="205"/>
      <c r="C216" s="206"/>
      <c r="D216" s="201" t="s">
        <v>140</v>
      </c>
      <c r="E216" s="207" t="s">
        <v>32</v>
      </c>
      <c r="F216" s="208" t="s">
        <v>327</v>
      </c>
      <c r="G216" s="206"/>
      <c r="H216" s="207" t="s">
        <v>32</v>
      </c>
      <c r="I216" s="209"/>
      <c r="J216" s="206"/>
      <c r="K216" s="206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140</v>
      </c>
      <c r="AU216" s="214" t="s">
        <v>86</v>
      </c>
      <c r="AV216" s="13" t="s">
        <v>23</v>
      </c>
      <c r="AW216" s="13" t="s">
        <v>38</v>
      </c>
      <c r="AX216" s="13" t="s">
        <v>77</v>
      </c>
      <c r="AY216" s="214" t="s">
        <v>129</v>
      </c>
    </row>
    <row r="217" spans="2:51" s="14" customFormat="1" ht="12">
      <c r="B217" s="215"/>
      <c r="C217" s="216"/>
      <c r="D217" s="201" t="s">
        <v>140</v>
      </c>
      <c r="E217" s="217" t="s">
        <v>32</v>
      </c>
      <c r="F217" s="218" t="s">
        <v>328</v>
      </c>
      <c r="G217" s="216"/>
      <c r="H217" s="219">
        <v>215.68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140</v>
      </c>
      <c r="AU217" s="225" t="s">
        <v>86</v>
      </c>
      <c r="AV217" s="14" t="s">
        <v>86</v>
      </c>
      <c r="AW217" s="14" t="s">
        <v>38</v>
      </c>
      <c r="AX217" s="14" t="s">
        <v>23</v>
      </c>
      <c r="AY217" s="225" t="s">
        <v>129</v>
      </c>
    </row>
    <row r="218" spans="1:65" s="2" customFormat="1" ht="16.5" customHeight="1">
      <c r="A218" s="34"/>
      <c r="B218" s="35"/>
      <c r="C218" s="188" t="s">
        <v>329</v>
      </c>
      <c r="D218" s="188" t="s">
        <v>131</v>
      </c>
      <c r="E218" s="189" t="s">
        <v>330</v>
      </c>
      <c r="F218" s="190" t="s">
        <v>324</v>
      </c>
      <c r="G218" s="191" t="s">
        <v>158</v>
      </c>
      <c r="H218" s="192">
        <v>83.86</v>
      </c>
      <c r="I218" s="193"/>
      <c r="J218" s="194">
        <f>ROUND(I218*H218,2)</f>
        <v>0</v>
      </c>
      <c r="K218" s="190" t="s">
        <v>32</v>
      </c>
      <c r="L218" s="39"/>
      <c r="M218" s="195" t="s">
        <v>32</v>
      </c>
      <c r="N218" s="196" t="s">
        <v>50</v>
      </c>
      <c r="O218" s="65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136</v>
      </c>
      <c r="AT218" s="199" t="s">
        <v>131</v>
      </c>
      <c r="AU218" s="199" t="s">
        <v>86</v>
      </c>
      <c r="AY218" s="17" t="s">
        <v>129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136</v>
      </c>
      <c r="BK218" s="200">
        <f>ROUND(I218*H218,2)</f>
        <v>0</v>
      </c>
      <c r="BL218" s="17" t="s">
        <v>136</v>
      </c>
      <c r="BM218" s="199" t="s">
        <v>331</v>
      </c>
    </row>
    <row r="219" spans="1:47" s="2" customFormat="1" ht="12">
      <c r="A219" s="34"/>
      <c r="B219" s="35"/>
      <c r="C219" s="36"/>
      <c r="D219" s="201" t="s">
        <v>138</v>
      </c>
      <c r="E219" s="36"/>
      <c r="F219" s="202" t="s">
        <v>324</v>
      </c>
      <c r="G219" s="36"/>
      <c r="H219" s="36"/>
      <c r="I219" s="109"/>
      <c r="J219" s="36"/>
      <c r="K219" s="36"/>
      <c r="L219" s="39"/>
      <c r="M219" s="203"/>
      <c r="N219" s="204"/>
      <c r="O219" s="65"/>
      <c r="P219" s="65"/>
      <c r="Q219" s="65"/>
      <c r="R219" s="65"/>
      <c r="S219" s="65"/>
      <c r="T219" s="66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138</v>
      </c>
      <c r="AU219" s="17" t="s">
        <v>86</v>
      </c>
    </row>
    <row r="220" spans="2:51" s="13" customFormat="1" ht="12">
      <c r="B220" s="205"/>
      <c r="C220" s="206"/>
      <c r="D220" s="201" t="s">
        <v>140</v>
      </c>
      <c r="E220" s="207" t="s">
        <v>32</v>
      </c>
      <c r="F220" s="208" t="s">
        <v>326</v>
      </c>
      <c r="G220" s="206"/>
      <c r="H220" s="207" t="s">
        <v>32</v>
      </c>
      <c r="I220" s="209"/>
      <c r="J220" s="206"/>
      <c r="K220" s="206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140</v>
      </c>
      <c r="AU220" s="214" t="s">
        <v>86</v>
      </c>
      <c r="AV220" s="13" t="s">
        <v>23</v>
      </c>
      <c r="AW220" s="13" t="s">
        <v>38</v>
      </c>
      <c r="AX220" s="13" t="s">
        <v>77</v>
      </c>
      <c r="AY220" s="214" t="s">
        <v>129</v>
      </c>
    </row>
    <row r="221" spans="2:51" s="13" customFormat="1" ht="12">
      <c r="B221" s="205"/>
      <c r="C221" s="206"/>
      <c r="D221" s="201" t="s">
        <v>140</v>
      </c>
      <c r="E221" s="207" t="s">
        <v>32</v>
      </c>
      <c r="F221" s="208" t="s">
        <v>332</v>
      </c>
      <c r="G221" s="206"/>
      <c r="H221" s="207" t="s">
        <v>32</v>
      </c>
      <c r="I221" s="209"/>
      <c r="J221" s="206"/>
      <c r="K221" s="206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140</v>
      </c>
      <c r="AU221" s="214" t="s">
        <v>86</v>
      </c>
      <c r="AV221" s="13" t="s">
        <v>23</v>
      </c>
      <c r="AW221" s="13" t="s">
        <v>38</v>
      </c>
      <c r="AX221" s="13" t="s">
        <v>77</v>
      </c>
      <c r="AY221" s="214" t="s">
        <v>129</v>
      </c>
    </row>
    <row r="222" spans="2:51" s="14" customFormat="1" ht="12">
      <c r="B222" s="215"/>
      <c r="C222" s="216"/>
      <c r="D222" s="201" t="s">
        <v>140</v>
      </c>
      <c r="E222" s="217" t="s">
        <v>32</v>
      </c>
      <c r="F222" s="218" t="s">
        <v>310</v>
      </c>
      <c r="G222" s="216"/>
      <c r="H222" s="219">
        <v>27.25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140</v>
      </c>
      <c r="AU222" s="225" t="s">
        <v>86</v>
      </c>
      <c r="AV222" s="14" t="s">
        <v>86</v>
      </c>
      <c r="AW222" s="14" t="s">
        <v>38</v>
      </c>
      <c r="AX222" s="14" t="s">
        <v>77</v>
      </c>
      <c r="AY222" s="225" t="s">
        <v>129</v>
      </c>
    </row>
    <row r="223" spans="2:51" s="13" customFormat="1" ht="12">
      <c r="B223" s="205"/>
      <c r="C223" s="206"/>
      <c r="D223" s="201" t="s">
        <v>140</v>
      </c>
      <c r="E223" s="207" t="s">
        <v>32</v>
      </c>
      <c r="F223" s="208" t="s">
        <v>333</v>
      </c>
      <c r="G223" s="206"/>
      <c r="H223" s="207" t="s">
        <v>32</v>
      </c>
      <c r="I223" s="209"/>
      <c r="J223" s="206"/>
      <c r="K223" s="206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140</v>
      </c>
      <c r="AU223" s="214" t="s">
        <v>86</v>
      </c>
      <c r="AV223" s="13" t="s">
        <v>23</v>
      </c>
      <c r="AW223" s="13" t="s">
        <v>38</v>
      </c>
      <c r="AX223" s="13" t="s">
        <v>77</v>
      </c>
      <c r="AY223" s="214" t="s">
        <v>129</v>
      </c>
    </row>
    <row r="224" spans="2:51" s="14" customFormat="1" ht="12">
      <c r="B224" s="215"/>
      <c r="C224" s="216"/>
      <c r="D224" s="201" t="s">
        <v>140</v>
      </c>
      <c r="E224" s="217" t="s">
        <v>32</v>
      </c>
      <c r="F224" s="218" t="s">
        <v>321</v>
      </c>
      <c r="G224" s="216"/>
      <c r="H224" s="219">
        <v>56.61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140</v>
      </c>
      <c r="AU224" s="225" t="s">
        <v>86</v>
      </c>
      <c r="AV224" s="14" t="s">
        <v>86</v>
      </c>
      <c r="AW224" s="14" t="s">
        <v>38</v>
      </c>
      <c r="AX224" s="14" t="s">
        <v>77</v>
      </c>
      <c r="AY224" s="225" t="s">
        <v>129</v>
      </c>
    </row>
    <row r="225" spans="2:51" s="15" customFormat="1" ht="12">
      <c r="B225" s="226"/>
      <c r="C225" s="227"/>
      <c r="D225" s="201" t="s">
        <v>140</v>
      </c>
      <c r="E225" s="228" t="s">
        <v>32</v>
      </c>
      <c r="F225" s="229" t="s">
        <v>262</v>
      </c>
      <c r="G225" s="227"/>
      <c r="H225" s="230">
        <v>83.86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AT225" s="236" t="s">
        <v>140</v>
      </c>
      <c r="AU225" s="236" t="s">
        <v>86</v>
      </c>
      <c r="AV225" s="15" t="s">
        <v>136</v>
      </c>
      <c r="AW225" s="15" t="s">
        <v>38</v>
      </c>
      <c r="AX225" s="15" t="s">
        <v>23</v>
      </c>
      <c r="AY225" s="236" t="s">
        <v>129</v>
      </c>
    </row>
    <row r="226" spans="1:65" s="2" customFormat="1" ht="16.5" customHeight="1">
      <c r="A226" s="34"/>
      <c r="B226" s="35"/>
      <c r="C226" s="188" t="s">
        <v>334</v>
      </c>
      <c r="D226" s="188" t="s">
        <v>131</v>
      </c>
      <c r="E226" s="189" t="s">
        <v>335</v>
      </c>
      <c r="F226" s="190" t="s">
        <v>336</v>
      </c>
      <c r="G226" s="191" t="s">
        <v>278</v>
      </c>
      <c r="H226" s="192">
        <v>2443.896</v>
      </c>
      <c r="I226" s="193"/>
      <c r="J226" s="194">
        <f>ROUND(I226*H226,2)</f>
        <v>0</v>
      </c>
      <c r="K226" s="190" t="s">
        <v>32</v>
      </c>
      <c r="L226" s="39"/>
      <c r="M226" s="195" t="s">
        <v>32</v>
      </c>
      <c r="N226" s="196" t="s">
        <v>50</v>
      </c>
      <c r="O226" s="65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136</v>
      </c>
      <c r="AT226" s="199" t="s">
        <v>131</v>
      </c>
      <c r="AU226" s="199" t="s">
        <v>86</v>
      </c>
      <c r="AY226" s="17" t="s">
        <v>129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136</v>
      </c>
      <c r="BK226" s="200">
        <f>ROUND(I226*H226,2)</f>
        <v>0</v>
      </c>
      <c r="BL226" s="17" t="s">
        <v>136</v>
      </c>
      <c r="BM226" s="199" t="s">
        <v>337</v>
      </c>
    </row>
    <row r="227" spans="1:47" s="2" customFormat="1" ht="12">
      <c r="A227" s="34"/>
      <c r="B227" s="35"/>
      <c r="C227" s="36"/>
      <c r="D227" s="201" t="s">
        <v>138</v>
      </c>
      <c r="E227" s="36"/>
      <c r="F227" s="202" t="s">
        <v>338</v>
      </c>
      <c r="G227" s="36"/>
      <c r="H227" s="36"/>
      <c r="I227" s="109"/>
      <c r="J227" s="36"/>
      <c r="K227" s="36"/>
      <c r="L227" s="39"/>
      <c r="M227" s="203"/>
      <c r="N227" s="204"/>
      <c r="O227" s="65"/>
      <c r="P227" s="65"/>
      <c r="Q227" s="65"/>
      <c r="R227" s="65"/>
      <c r="S227" s="65"/>
      <c r="T227" s="66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138</v>
      </c>
      <c r="AU227" s="17" t="s">
        <v>86</v>
      </c>
    </row>
    <row r="228" spans="2:51" s="13" customFormat="1" ht="12">
      <c r="B228" s="205"/>
      <c r="C228" s="206"/>
      <c r="D228" s="201" t="s">
        <v>140</v>
      </c>
      <c r="E228" s="207" t="s">
        <v>32</v>
      </c>
      <c r="F228" s="208" t="s">
        <v>339</v>
      </c>
      <c r="G228" s="206"/>
      <c r="H228" s="207" t="s">
        <v>32</v>
      </c>
      <c r="I228" s="209"/>
      <c r="J228" s="206"/>
      <c r="K228" s="206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140</v>
      </c>
      <c r="AU228" s="214" t="s">
        <v>86</v>
      </c>
      <c r="AV228" s="13" t="s">
        <v>23</v>
      </c>
      <c r="AW228" s="13" t="s">
        <v>38</v>
      </c>
      <c r="AX228" s="13" t="s">
        <v>77</v>
      </c>
      <c r="AY228" s="214" t="s">
        <v>129</v>
      </c>
    </row>
    <row r="229" spans="2:51" s="13" customFormat="1" ht="12">
      <c r="B229" s="205"/>
      <c r="C229" s="206"/>
      <c r="D229" s="201" t="s">
        <v>140</v>
      </c>
      <c r="E229" s="207" t="s">
        <v>32</v>
      </c>
      <c r="F229" s="208" t="s">
        <v>340</v>
      </c>
      <c r="G229" s="206"/>
      <c r="H229" s="207" t="s">
        <v>32</v>
      </c>
      <c r="I229" s="209"/>
      <c r="J229" s="206"/>
      <c r="K229" s="206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140</v>
      </c>
      <c r="AU229" s="214" t="s">
        <v>86</v>
      </c>
      <c r="AV229" s="13" t="s">
        <v>23</v>
      </c>
      <c r="AW229" s="13" t="s">
        <v>38</v>
      </c>
      <c r="AX229" s="13" t="s">
        <v>77</v>
      </c>
      <c r="AY229" s="214" t="s">
        <v>129</v>
      </c>
    </row>
    <row r="230" spans="2:51" s="14" customFormat="1" ht="12">
      <c r="B230" s="215"/>
      <c r="C230" s="216"/>
      <c r="D230" s="201" t="s">
        <v>140</v>
      </c>
      <c r="E230" s="217" t="s">
        <v>32</v>
      </c>
      <c r="F230" s="218" t="s">
        <v>341</v>
      </c>
      <c r="G230" s="216"/>
      <c r="H230" s="219">
        <v>2443.896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140</v>
      </c>
      <c r="AU230" s="225" t="s">
        <v>86</v>
      </c>
      <c r="AV230" s="14" t="s">
        <v>86</v>
      </c>
      <c r="AW230" s="14" t="s">
        <v>38</v>
      </c>
      <c r="AX230" s="14" t="s">
        <v>23</v>
      </c>
      <c r="AY230" s="225" t="s">
        <v>129</v>
      </c>
    </row>
    <row r="231" spans="1:65" s="2" customFormat="1" ht="16.5" customHeight="1">
      <c r="A231" s="34"/>
      <c r="B231" s="35"/>
      <c r="C231" s="188" t="s">
        <v>342</v>
      </c>
      <c r="D231" s="188" t="s">
        <v>131</v>
      </c>
      <c r="E231" s="189" t="s">
        <v>343</v>
      </c>
      <c r="F231" s="190" t="s">
        <v>344</v>
      </c>
      <c r="G231" s="191" t="s">
        <v>158</v>
      </c>
      <c r="H231" s="192">
        <v>216.515</v>
      </c>
      <c r="I231" s="193"/>
      <c r="J231" s="194">
        <f>ROUND(I231*H231,2)</f>
        <v>0</v>
      </c>
      <c r="K231" s="190" t="s">
        <v>135</v>
      </c>
      <c r="L231" s="39"/>
      <c r="M231" s="195" t="s">
        <v>32</v>
      </c>
      <c r="N231" s="196" t="s">
        <v>50</v>
      </c>
      <c r="O231" s="65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136</v>
      </c>
      <c r="AT231" s="199" t="s">
        <v>131</v>
      </c>
      <c r="AU231" s="199" t="s">
        <v>86</v>
      </c>
      <c r="AY231" s="17" t="s">
        <v>129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7" t="s">
        <v>136</v>
      </c>
      <c r="BK231" s="200">
        <f>ROUND(I231*H231,2)</f>
        <v>0</v>
      </c>
      <c r="BL231" s="17" t="s">
        <v>136</v>
      </c>
      <c r="BM231" s="199" t="s">
        <v>345</v>
      </c>
    </row>
    <row r="232" spans="1:47" s="2" customFormat="1" ht="19.5">
      <c r="A232" s="34"/>
      <c r="B232" s="35"/>
      <c r="C232" s="36"/>
      <c r="D232" s="201" t="s">
        <v>138</v>
      </c>
      <c r="E232" s="36"/>
      <c r="F232" s="202" t="s">
        <v>346</v>
      </c>
      <c r="G232" s="36"/>
      <c r="H232" s="36"/>
      <c r="I232" s="109"/>
      <c r="J232" s="36"/>
      <c r="K232" s="36"/>
      <c r="L232" s="39"/>
      <c r="M232" s="203"/>
      <c r="N232" s="204"/>
      <c r="O232" s="65"/>
      <c r="P232" s="65"/>
      <c r="Q232" s="65"/>
      <c r="R232" s="65"/>
      <c r="S232" s="65"/>
      <c r="T232" s="66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138</v>
      </c>
      <c r="AU232" s="17" t="s">
        <v>86</v>
      </c>
    </row>
    <row r="233" spans="2:51" s="13" customFormat="1" ht="12">
      <c r="B233" s="205"/>
      <c r="C233" s="206"/>
      <c r="D233" s="201" t="s">
        <v>140</v>
      </c>
      <c r="E233" s="207" t="s">
        <v>32</v>
      </c>
      <c r="F233" s="208" t="s">
        <v>347</v>
      </c>
      <c r="G233" s="206"/>
      <c r="H233" s="207" t="s">
        <v>32</v>
      </c>
      <c r="I233" s="209"/>
      <c r="J233" s="206"/>
      <c r="K233" s="206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140</v>
      </c>
      <c r="AU233" s="214" t="s">
        <v>86</v>
      </c>
      <c r="AV233" s="13" t="s">
        <v>23</v>
      </c>
      <c r="AW233" s="13" t="s">
        <v>38</v>
      </c>
      <c r="AX233" s="13" t="s">
        <v>77</v>
      </c>
      <c r="AY233" s="214" t="s">
        <v>129</v>
      </c>
    </row>
    <row r="234" spans="2:51" s="13" customFormat="1" ht="12">
      <c r="B234" s="205"/>
      <c r="C234" s="206"/>
      <c r="D234" s="201" t="s">
        <v>140</v>
      </c>
      <c r="E234" s="207" t="s">
        <v>32</v>
      </c>
      <c r="F234" s="208" t="s">
        <v>348</v>
      </c>
      <c r="G234" s="206"/>
      <c r="H234" s="207" t="s">
        <v>32</v>
      </c>
      <c r="I234" s="209"/>
      <c r="J234" s="206"/>
      <c r="K234" s="206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140</v>
      </c>
      <c r="AU234" s="214" t="s">
        <v>86</v>
      </c>
      <c r="AV234" s="13" t="s">
        <v>23</v>
      </c>
      <c r="AW234" s="13" t="s">
        <v>38</v>
      </c>
      <c r="AX234" s="13" t="s">
        <v>77</v>
      </c>
      <c r="AY234" s="214" t="s">
        <v>129</v>
      </c>
    </row>
    <row r="235" spans="2:51" s="14" customFormat="1" ht="12">
      <c r="B235" s="215"/>
      <c r="C235" s="216"/>
      <c r="D235" s="201" t="s">
        <v>140</v>
      </c>
      <c r="E235" s="217" t="s">
        <v>32</v>
      </c>
      <c r="F235" s="218" t="s">
        <v>232</v>
      </c>
      <c r="G235" s="216"/>
      <c r="H235" s="219">
        <v>2.355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140</v>
      </c>
      <c r="AU235" s="225" t="s">
        <v>86</v>
      </c>
      <c r="AV235" s="14" t="s">
        <v>86</v>
      </c>
      <c r="AW235" s="14" t="s">
        <v>38</v>
      </c>
      <c r="AX235" s="14" t="s">
        <v>77</v>
      </c>
      <c r="AY235" s="225" t="s">
        <v>129</v>
      </c>
    </row>
    <row r="236" spans="2:51" s="13" customFormat="1" ht="12">
      <c r="B236" s="205"/>
      <c r="C236" s="206"/>
      <c r="D236" s="201" t="s">
        <v>140</v>
      </c>
      <c r="E236" s="207" t="s">
        <v>32</v>
      </c>
      <c r="F236" s="208" t="s">
        <v>349</v>
      </c>
      <c r="G236" s="206"/>
      <c r="H236" s="207" t="s">
        <v>32</v>
      </c>
      <c r="I236" s="209"/>
      <c r="J236" s="206"/>
      <c r="K236" s="206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140</v>
      </c>
      <c r="AU236" s="214" t="s">
        <v>86</v>
      </c>
      <c r="AV236" s="13" t="s">
        <v>23</v>
      </c>
      <c r="AW236" s="13" t="s">
        <v>38</v>
      </c>
      <c r="AX236" s="13" t="s">
        <v>77</v>
      </c>
      <c r="AY236" s="214" t="s">
        <v>129</v>
      </c>
    </row>
    <row r="237" spans="2:51" s="14" customFormat="1" ht="12">
      <c r="B237" s="215"/>
      <c r="C237" s="216"/>
      <c r="D237" s="201" t="s">
        <v>140</v>
      </c>
      <c r="E237" s="217" t="s">
        <v>32</v>
      </c>
      <c r="F237" s="218" t="s">
        <v>350</v>
      </c>
      <c r="G237" s="216"/>
      <c r="H237" s="219">
        <v>214.16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140</v>
      </c>
      <c r="AU237" s="225" t="s">
        <v>86</v>
      </c>
      <c r="AV237" s="14" t="s">
        <v>86</v>
      </c>
      <c r="AW237" s="14" t="s">
        <v>38</v>
      </c>
      <c r="AX237" s="14" t="s">
        <v>77</v>
      </c>
      <c r="AY237" s="225" t="s">
        <v>129</v>
      </c>
    </row>
    <row r="238" spans="2:51" s="15" customFormat="1" ht="12">
      <c r="B238" s="226"/>
      <c r="C238" s="227"/>
      <c r="D238" s="201" t="s">
        <v>140</v>
      </c>
      <c r="E238" s="228" t="s">
        <v>32</v>
      </c>
      <c r="F238" s="229" t="s">
        <v>262</v>
      </c>
      <c r="G238" s="227"/>
      <c r="H238" s="230">
        <v>216.515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140</v>
      </c>
      <c r="AU238" s="236" t="s">
        <v>86</v>
      </c>
      <c r="AV238" s="15" t="s">
        <v>136</v>
      </c>
      <c r="AW238" s="15" t="s">
        <v>38</v>
      </c>
      <c r="AX238" s="15" t="s">
        <v>23</v>
      </c>
      <c r="AY238" s="236" t="s">
        <v>129</v>
      </c>
    </row>
    <row r="239" spans="1:65" s="2" customFormat="1" ht="16.5" customHeight="1">
      <c r="A239" s="34"/>
      <c r="B239" s="35"/>
      <c r="C239" s="188" t="s">
        <v>351</v>
      </c>
      <c r="D239" s="188" t="s">
        <v>131</v>
      </c>
      <c r="E239" s="189" t="s">
        <v>352</v>
      </c>
      <c r="F239" s="190" t="s">
        <v>353</v>
      </c>
      <c r="G239" s="191" t="s">
        <v>255</v>
      </c>
      <c r="H239" s="192">
        <v>1668</v>
      </c>
      <c r="I239" s="193"/>
      <c r="J239" s="194">
        <f>ROUND(I239*H239,2)</f>
        <v>0</v>
      </c>
      <c r="K239" s="190" t="s">
        <v>135</v>
      </c>
      <c r="L239" s="39"/>
      <c r="M239" s="195" t="s">
        <v>32</v>
      </c>
      <c r="N239" s="196" t="s">
        <v>50</v>
      </c>
      <c r="O239" s="65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136</v>
      </c>
      <c r="AT239" s="199" t="s">
        <v>131</v>
      </c>
      <c r="AU239" s="199" t="s">
        <v>86</v>
      </c>
      <c r="AY239" s="17" t="s">
        <v>129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136</v>
      </c>
      <c r="BK239" s="200">
        <f>ROUND(I239*H239,2)</f>
        <v>0</v>
      </c>
      <c r="BL239" s="17" t="s">
        <v>136</v>
      </c>
      <c r="BM239" s="199" t="s">
        <v>354</v>
      </c>
    </row>
    <row r="240" spans="1:47" s="2" customFormat="1" ht="19.5">
      <c r="A240" s="34"/>
      <c r="B240" s="35"/>
      <c r="C240" s="36"/>
      <c r="D240" s="201" t="s">
        <v>138</v>
      </c>
      <c r="E240" s="36"/>
      <c r="F240" s="202" t="s">
        <v>355</v>
      </c>
      <c r="G240" s="36"/>
      <c r="H240" s="36"/>
      <c r="I240" s="109"/>
      <c r="J240" s="36"/>
      <c r="K240" s="36"/>
      <c r="L240" s="39"/>
      <c r="M240" s="203"/>
      <c r="N240" s="204"/>
      <c r="O240" s="65"/>
      <c r="P240" s="65"/>
      <c r="Q240" s="65"/>
      <c r="R240" s="65"/>
      <c r="S240" s="65"/>
      <c r="T240" s="66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138</v>
      </c>
      <c r="AU240" s="17" t="s">
        <v>86</v>
      </c>
    </row>
    <row r="241" spans="2:51" s="13" customFormat="1" ht="12">
      <c r="B241" s="205"/>
      <c r="C241" s="206"/>
      <c r="D241" s="201" t="s">
        <v>140</v>
      </c>
      <c r="E241" s="207" t="s">
        <v>32</v>
      </c>
      <c r="F241" s="208" t="s">
        <v>356</v>
      </c>
      <c r="G241" s="206"/>
      <c r="H241" s="207" t="s">
        <v>32</v>
      </c>
      <c r="I241" s="209"/>
      <c r="J241" s="206"/>
      <c r="K241" s="206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140</v>
      </c>
      <c r="AU241" s="214" t="s">
        <v>86</v>
      </c>
      <c r="AV241" s="13" t="s">
        <v>23</v>
      </c>
      <c r="AW241" s="13" t="s">
        <v>38</v>
      </c>
      <c r="AX241" s="13" t="s">
        <v>77</v>
      </c>
      <c r="AY241" s="214" t="s">
        <v>129</v>
      </c>
    </row>
    <row r="242" spans="2:51" s="14" customFormat="1" ht="12">
      <c r="B242" s="215"/>
      <c r="C242" s="216"/>
      <c r="D242" s="201" t="s">
        <v>140</v>
      </c>
      <c r="E242" s="217" t="s">
        <v>32</v>
      </c>
      <c r="F242" s="218" t="s">
        <v>357</v>
      </c>
      <c r="G242" s="216"/>
      <c r="H242" s="219">
        <v>1668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140</v>
      </c>
      <c r="AU242" s="225" t="s">
        <v>86</v>
      </c>
      <c r="AV242" s="14" t="s">
        <v>86</v>
      </c>
      <c r="AW242" s="14" t="s">
        <v>38</v>
      </c>
      <c r="AX242" s="14" t="s">
        <v>23</v>
      </c>
      <c r="AY242" s="225" t="s">
        <v>129</v>
      </c>
    </row>
    <row r="243" spans="1:65" s="2" customFormat="1" ht="16.5" customHeight="1">
      <c r="A243" s="34"/>
      <c r="B243" s="35"/>
      <c r="C243" s="188" t="s">
        <v>358</v>
      </c>
      <c r="D243" s="188" t="s">
        <v>131</v>
      </c>
      <c r="E243" s="189" t="s">
        <v>359</v>
      </c>
      <c r="F243" s="190" t="s">
        <v>360</v>
      </c>
      <c r="G243" s="191" t="s">
        <v>255</v>
      </c>
      <c r="H243" s="192">
        <v>303.82</v>
      </c>
      <c r="I243" s="193"/>
      <c r="J243" s="194">
        <f>ROUND(I243*H243,2)</f>
        <v>0</v>
      </c>
      <c r="K243" s="190" t="s">
        <v>135</v>
      </c>
      <c r="L243" s="39"/>
      <c r="M243" s="195" t="s">
        <v>32</v>
      </c>
      <c r="N243" s="196" t="s">
        <v>50</v>
      </c>
      <c r="O243" s="65"/>
      <c r="P243" s="197">
        <f>O243*H243</f>
        <v>0</v>
      </c>
      <c r="Q243" s="197">
        <v>0</v>
      </c>
      <c r="R243" s="197">
        <f>Q243*H243</f>
        <v>0</v>
      </c>
      <c r="S243" s="197">
        <v>0</v>
      </c>
      <c r="T243" s="19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136</v>
      </c>
      <c r="AT243" s="199" t="s">
        <v>131</v>
      </c>
      <c r="AU243" s="199" t="s">
        <v>86</v>
      </c>
      <c r="AY243" s="17" t="s">
        <v>129</v>
      </c>
      <c r="BE243" s="200">
        <f>IF(N243="základní",J243,0)</f>
        <v>0</v>
      </c>
      <c r="BF243" s="200">
        <f>IF(N243="snížená",J243,0)</f>
        <v>0</v>
      </c>
      <c r="BG243" s="200">
        <f>IF(N243="zákl. přenesená",J243,0)</f>
        <v>0</v>
      </c>
      <c r="BH243" s="200">
        <f>IF(N243="sníž. přenesená",J243,0)</f>
        <v>0</v>
      </c>
      <c r="BI243" s="200">
        <f>IF(N243="nulová",J243,0)</f>
        <v>0</v>
      </c>
      <c r="BJ243" s="17" t="s">
        <v>136</v>
      </c>
      <c r="BK243" s="200">
        <f>ROUND(I243*H243,2)</f>
        <v>0</v>
      </c>
      <c r="BL243" s="17" t="s">
        <v>136</v>
      </c>
      <c r="BM243" s="199" t="s">
        <v>361</v>
      </c>
    </row>
    <row r="244" spans="1:47" s="2" customFormat="1" ht="12">
      <c r="A244" s="34"/>
      <c r="B244" s="35"/>
      <c r="C244" s="36"/>
      <c r="D244" s="201" t="s">
        <v>138</v>
      </c>
      <c r="E244" s="36"/>
      <c r="F244" s="202" t="s">
        <v>362</v>
      </c>
      <c r="G244" s="36"/>
      <c r="H244" s="36"/>
      <c r="I244" s="109"/>
      <c r="J244" s="36"/>
      <c r="K244" s="36"/>
      <c r="L244" s="39"/>
      <c r="M244" s="203"/>
      <c r="N244" s="204"/>
      <c r="O244" s="65"/>
      <c r="P244" s="65"/>
      <c r="Q244" s="65"/>
      <c r="R244" s="65"/>
      <c r="S244" s="65"/>
      <c r="T244" s="66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138</v>
      </c>
      <c r="AU244" s="17" t="s">
        <v>86</v>
      </c>
    </row>
    <row r="245" spans="2:51" s="13" customFormat="1" ht="12">
      <c r="B245" s="205"/>
      <c r="C245" s="206"/>
      <c r="D245" s="201" t="s">
        <v>140</v>
      </c>
      <c r="E245" s="207" t="s">
        <v>32</v>
      </c>
      <c r="F245" s="208" t="s">
        <v>363</v>
      </c>
      <c r="G245" s="206"/>
      <c r="H245" s="207" t="s">
        <v>32</v>
      </c>
      <c r="I245" s="209"/>
      <c r="J245" s="206"/>
      <c r="K245" s="206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140</v>
      </c>
      <c r="AU245" s="214" t="s">
        <v>86</v>
      </c>
      <c r="AV245" s="13" t="s">
        <v>23</v>
      </c>
      <c r="AW245" s="13" t="s">
        <v>38</v>
      </c>
      <c r="AX245" s="13" t="s">
        <v>77</v>
      </c>
      <c r="AY245" s="214" t="s">
        <v>129</v>
      </c>
    </row>
    <row r="246" spans="2:51" s="14" customFormat="1" ht="12">
      <c r="B246" s="215"/>
      <c r="C246" s="216"/>
      <c r="D246" s="201" t="s">
        <v>140</v>
      </c>
      <c r="E246" s="217" t="s">
        <v>32</v>
      </c>
      <c r="F246" s="218" t="s">
        <v>364</v>
      </c>
      <c r="G246" s="216"/>
      <c r="H246" s="219">
        <v>303.82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140</v>
      </c>
      <c r="AU246" s="225" t="s">
        <v>86</v>
      </c>
      <c r="AV246" s="14" t="s">
        <v>86</v>
      </c>
      <c r="AW246" s="14" t="s">
        <v>38</v>
      </c>
      <c r="AX246" s="14" t="s">
        <v>23</v>
      </c>
      <c r="AY246" s="225" t="s">
        <v>129</v>
      </c>
    </row>
    <row r="247" spans="1:65" s="2" customFormat="1" ht="16.5" customHeight="1">
      <c r="A247" s="34"/>
      <c r="B247" s="35"/>
      <c r="C247" s="188" t="s">
        <v>365</v>
      </c>
      <c r="D247" s="188" t="s">
        <v>131</v>
      </c>
      <c r="E247" s="189" t="s">
        <v>366</v>
      </c>
      <c r="F247" s="190" t="s">
        <v>367</v>
      </c>
      <c r="G247" s="191" t="s">
        <v>255</v>
      </c>
      <c r="H247" s="192">
        <v>244.24</v>
      </c>
      <c r="I247" s="193"/>
      <c r="J247" s="194">
        <f>ROUND(I247*H247,2)</f>
        <v>0</v>
      </c>
      <c r="K247" s="190" t="s">
        <v>135</v>
      </c>
      <c r="L247" s="39"/>
      <c r="M247" s="195" t="s">
        <v>32</v>
      </c>
      <c r="N247" s="196" t="s">
        <v>50</v>
      </c>
      <c r="O247" s="65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136</v>
      </c>
      <c r="AT247" s="199" t="s">
        <v>131</v>
      </c>
      <c r="AU247" s="199" t="s">
        <v>86</v>
      </c>
      <c r="AY247" s="17" t="s">
        <v>129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7" t="s">
        <v>136</v>
      </c>
      <c r="BK247" s="200">
        <f>ROUND(I247*H247,2)</f>
        <v>0</v>
      </c>
      <c r="BL247" s="17" t="s">
        <v>136</v>
      </c>
      <c r="BM247" s="199" t="s">
        <v>368</v>
      </c>
    </row>
    <row r="248" spans="1:47" s="2" customFormat="1" ht="12">
      <c r="A248" s="34"/>
      <c r="B248" s="35"/>
      <c r="C248" s="36"/>
      <c r="D248" s="201" t="s">
        <v>138</v>
      </c>
      <c r="E248" s="36"/>
      <c r="F248" s="202" t="s">
        <v>369</v>
      </c>
      <c r="G248" s="36"/>
      <c r="H248" s="36"/>
      <c r="I248" s="109"/>
      <c r="J248" s="36"/>
      <c r="K248" s="36"/>
      <c r="L248" s="39"/>
      <c r="M248" s="203"/>
      <c r="N248" s="204"/>
      <c r="O248" s="65"/>
      <c r="P248" s="65"/>
      <c r="Q248" s="65"/>
      <c r="R248" s="65"/>
      <c r="S248" s="65"/>
      <c r="T248" s="66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138</v>
      </c>
      <c r="AU248" s="17" t="s">
        <v>86</v>
      </c>
    </row>
    <row r="249" spans="2:51" s="13" customFormat="1" ht="12">
      <c r="B249" s="205"/>
      <c r="C249" s="206"/>
      <c r="D249" s="201" t="s">
        <v>140</v>
      </c>
      <c r="E249" s="207" t="s">
        <v>32</v>
      </c>
      <c r="F249" s="208" t="s">
        <v>370</v>
      </c>
      <c r="G249" s="206"/>
      <c r="H249" s="207" t="s">
        <v>32</v>
      </c>
      <c r="I249" s="209"/>
      <c r="J249" s="206"/>
      <c r="K249" s="206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140</v>
      </c>
      <c r="AU249" s="214" t="s">
        <v>86</v>
      </c>
      <c r="AV249" s="13" t="s">
        <v>23</v>
      </c>
      <c r="AW249" s="13" t="s">
        <v>38</v>
      </c>
      <c r="AX249" s="13" t="s">
        <v>77</v>
      </c>
      <c r="AY249" s="214" t="s">
        <v>129</v>
      </c>
    </row>
    <row r="250" spans="2:51" s="14" customFormat="1" ht="12">
      <c r="B250" s="215"/>
      <c r="C250" s="216"/>
      <c r="D250" s="201" t="s">
        <v>140</v>
      </c>
      <c r="E250" s="217" t="s">
        <v>32</v>
      </c>
      <c r="F250" s="218" t="s">
        <v>371</v>
      </c>
      <c r="G250" s="216"/>
      <c r="H250" s="219">
        <v>244.24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140</v>
      </c>
      <c r="AU250" s="225" t="s">
        <v>86</v>
      </c>
      <c r="AV250" s="14" t="s">
        <v>86</v>
      </c>
      <c r="AW250" s="14" t="s">
        <v>38</v>
      </c>
      <c r="AX250" s="14" t="s">
        <v>23</v>
      </c>
      <c r="AY250" s="225" t="s">
        <v>129</v>
      </c>
    </row>
    <row r="251" spans="1:65" s="2" customFormat="1" ht="16.5" customHeight="1">
      <c r="A251" s="34"/>
      <c r="B251" s="35"/>
      <c r="C251" s="188" t="s">
        <v>372</v>
      </c>
      <c r="D251" s="188" t="s">
        <v>131</v>
      </c>
      <c r="E251" s="189" t="s">
        <v>373</v>
      </c>
      <c r="F251" s="190" t="s">
        <v>374</v>
      </c>
      <c r="G251" s="191" t="s">
        <v>255</v>
      </c>
      <c r="H251" s="192">
        <v>1500</v>
      </c>
      <c r="I251" s="193"/>
      <c r="J251" s="194">
        <f>ROUND(I251*H251,2)</f>
        <v>0</v>
      </c>
      <c r="K251" s="190" t="s">
        <v>32</v>
      </c>
      <c r="L251" s="39"/>
      <c r="M251" s="195" t="s">
        <v>32</v>
      </c>
      <c r="N251" s="196" t="s">
        <v>50</v>
      </c>
      <c r="O251" s="65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136</v>
      </c>
      <c r="AT251" s="199" t="s">
        <v>131</v>
      </c>
      <c r="AU251" s="199" t="s">
        <v>86</v>
      </c>
      <c r="AY251" s="17" t="s">
        <v>129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7" t="s">
        <v>136</v>
      </c>
      <c r="BK251" s="200">
        <f>ROUND(I251*H251,2)</f>
        <v>0</v>
      </c>
      <c r="BL251" s="17" t="s">
        <v>136</v>
      </c>
      <c r="BM251" s="199" t="s">
        <v>375</v>
      </c>
    </row>
    <row r="252" spans="1:47" s="2" customFormat="1" ht="12">
      <c r="A252" s="34"/>
      <c r="B252" s="35"/>
      <c r="C252" s="36"/>
      <c r="D252" s="201" t="s">
        <v>138</v>
      </c>
      <c r="E252" s="36"/>
      <c r="F252" s="202" t="s">
        <v>376</v>
      </c>
      <c r="G252" s="36"/>
      <c r="H252" s="36"/>
      <c r="I252" s="109"/>
      <c r="J252" s="36"/>
      <c r="K252" s="36"/>
      <c r="L252" s="39"/>
      <c r="M252" s="203"/>
      <c r="N252" s="204"/>
      <c r="O252" s="65"/>
      <c r="P252" s="65"/>
      <c r="Q252" s="65"/>
      <c r="R252" s="65"/>
      <c r="S252" s="65"/>
      <c r="T252" s="66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138</v>
      </c>
      <c r="AU252" s="17" t="s">
        <v>86</v>
      </c>
    </row>
    <row r="253" spans="2:51" s="13" customFormat="1" ht="12">
      <c r="B253" s="205"/>
      <c r="C253" s="206"/>
      <c r="D253" s="201" t="s">
        <v>140</v>
      </c>
      <c r="E253" s="207" t="s">
        <v>32</v>
      </c>
      <c r="F253" s="208" t="s">
        <v>377</v>
      </c>
      <c r="G253" s="206"/>
      <c r="H253" s="207" t="s">
        <v>32</v>
      </c>
      <c r="I253" s="209"/>
      <c r="J253" s="206"/>
      <c r="K253" s="206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140</v>
      </c>
      <c r="AU253" s="214" t="s">
        <v>86</v>
      </c>
      <c r="AV253" s="13" t="s">
        <v>23</v>
      </c>
      <c r="AW253" s="13" t="s">
        <v>38</v>
      </c>
      <c r="AX253" s="13" t="s">
        <v>77</v>
      </c>
      <c r="AY253" s="214" t="s">
        <v>129</v>
      </c>
    </row>
    <row r="254" spans="2:51" s="14" customFormat="1" ht="12">
      <c r="B254" s="215"/>
      <c r="C254" s="216"/>
      <c r="D254" s="201" t="s">
        <v>140</v>
      </c>
      <c r="E254" s="217" t="s">
        <v>32</v>
      </c>
      <c r="F254" s="218" t="s">
        <v>378</v>
      </c>
      <c r="G254" s="216"/>
      <c r="H254" s="219">
        <v>1500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140</v>
      </c>
      <c r="AU254" s="225" t="s">
        <v>86</v>
      </c>
      <c r="AV254" s="14" t="s">
        <v>86</v>
      </c>
      <c r="AW254" s="14" t="s">
        <v>38</v>
      </c>
      <c r="AX254" s="14" t="s">
        <v>23</v>
      </c>
      <c r="AY254" s="225" t="s">
        <v>129</v>
      </c>
    </row>
    <row r="255" spans="1:65" s="2" customFormat="1" ht="16.5" customHeight="1">
      <c r="A255" s="34"/>
      <c r="B255" s="35"/>
      <c r="C255" s="188" t="s">
        <v>379</v>
      </c>
      <c r="D255" s="188" t="s">
        <v>131</v>
      </c>
      <c r="E255" s="189" t="s">
        <v>380</v>
      </c>
      <c r="F255" s="190" t="s">
        <v>381</v>
      </c>
      <c r="G255" s="191" t="s">
        <v>255</v>
      </c>
      <c r="H255" s="192">
        <v>1500</v>
      </c>
      <c r="I255" s="193"/>
      <c r="J255" s="194">
        <f>ROUND(I255*H255,2)</f>
        <v>0</v>
      </c>
      <c r="K255" s="190" t="s">
        <v>135</v>
      </c>
      <c r="L255" s="39"/>
      <c r="M255" s="195" t="s">
        <v>32</v>
      </c>
      <c r="N255" s="196" t="s">
        <v>50</v>
      </c>
      <c r="O255" s="65"/>
      <c r="P255" s="197">
        <f>O255*H255</f>
        <v>0</v>
      </c>
      <c r="Q255" s="197">
        <v>0</v>
      </c>
      <c r="R255" s="197">
        <f>Q255*H255</f>
        <v>0</v>
      </c>
      <c r="S255" s="197">
        <v>0</v>
      </c>
      <c r="T255" s="19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136</v>
      </c>
      <c r="AT255" s="199" t="s">
        <v>131</v>
      </c>
      <c r="AU255" s="199" t="s">
        <v>86</v>
      </c>
      <c r="AY255" s="17" t="s">
        <v>129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17" t="s">
        <v>136</v>
      </c>
      <c r="BK255" s="200">
        <f>ROUND(I255*H255,2)</f>
        <v>0</v>
      </c>
      <c r="BL255" s="17" t="s">
        <v>136</v>
      </c>
      <c r="BM255" s="199" t="s">
        <v>382</v>
      </c>
    </row>
    <row r="256" spans="1:47" s="2" customFormat="1" ht="12">
      <c r="A256" s="34"/>
      <c r="B256" s="35"/>
      <c r="C256" s="36"/>
      <c r="D256" s="201" t="s">
        <v>138</v>
      </c>
      <c r="E256" s="36"/>
      <c r="F256" s="202" t="s">
        <v>383</v>
      </c>
      <c r="G256" s="36"/>
      <c r="H256" s="36"/>
      <c r="I256" s="109"/>
      <c r="J256" s="36"/>
      <c r="K256" s="36"/>
      <c r="L256" s="39"/>
      <c r="M256" s="203"/>
      <c r="N256" s="204"/>
      <c r="O256" s="65"/>
      <c r="P256" s="65"/>
      <c r="Q256" s="65"/>
      <c r="R256" s="65"/>
      <c r="S256" s="65"/>
      <c r="T256" s="66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138</v>
      </c>
      <c r="AU256" s="17" t="s">
        <v>86</v>
      </c>
    </row>
    <row r="257" spans="2:51" s="13" customFormat="1" ht="12">
      <c r="B257" s="205"/>
      <c r="C257" s="206"/>
      <c r="D257" s="201" t="s">
        <v>140</v>
      </c>
      <c r="E257" s="207" t="s">
        <v>32</v>
      </c>
      <c r="F257" s="208" t="s">
        <v>384</v>
      </c>
      <c r="G257" s="206"/>
      <c r="H257" s="207" t="s">
        <v>32</v>
      </c>
      <c r="I257" s="209"/>
      <c r="J257" s="206"/>
      <c r="K257" s="206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140</v>
      </c>
      <c r="AU257" s="214" t="s">
        <v>86</v>
      </c>
      <c r="AV257" s="13" t="s">
        <v>23</v>
      </c>
      <c r="AW257" s="13" t="s">
        <v>38</v>
      </c>
      <c r="AX257" s="13" t="s">
        <v>77</v>
      </c>
      <c r="AY257" s="214" t="s">
        <v>129</v>
      </c>
    </row>
    <row r="258" spans="2:51" s="14" customFormat="1" ht="12">
      <c r="B258" s="215"/>
      <c r="C258" s="216"/>
      <c r="D258" s="201" t="s">
        <v>140</v>
      </c>
      <c r="E258" s="217" t="s">
        <v>32</v>
      </c>
      <c r="F258" s="218" t="s">
        <v>378</v>
      </c>
      <c r="G258" s="216"/>
      <c r="H258" s="219">
        <v>1500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140</v>
      </c>
      <c r="AU258" s="225" t="s">
        <v>86</v>
      </c>
      <c r="AV258" s="14" t="s">
        <v>86</v>
      </c>
      <c r="AW258" s="14" t="s">
        <v>38</v>
      </c>
      <c r="AX258" s="14" t="s">
        <v>23</v>
      </c>
      <c r="AY258" s="225" t="s">
        <v>129</v>
      </c>
    </row>
    <row r="259" spans="1:65" s="2" customFormat="1" ht="16.5" customHeight="1">
      <c r="A259" s="34"/>
      <c r="B259" s="35"/>
      <c r="C259" s="188" t="s">
        <v>385</v>
      </c>
      <c r="D259" s="188" t="s">
        <v>131</v>
      </c>
      <c r="E259" s="189" t="s">
        <v>386</v>
      </c>
      <c r="F259" s="190" t="s">
        <v>387</v>
      </c>
      <c r="G259" s="191" t="s">
        <v>255</v>
      </c>
      <c r="H259" s="192">
        <v>272.5</v>
      </c>
      <c r="I259" s="193"/>
      <c r="J259" s="194">
        <f>ROUND(I259*H259,2)</f>
        <v>0</v>
      </c>
      <c r="K259" s="190" t="s">
        <v>135</v>
      </c>
      <c r="L259" s="39"/>
      <c r="M259" s="195" t="s">
        <v>32</v>
      </c>
      <c r="N259" s="196" t="s">
        <v>50</v>
      </c>
      <c r="O259" s="65"/>
      <c r="P259" s="197">
        <f>O259*H259</f>
        <v>0</v>
      </c>
      <c r="Q259" s="197">
        <v>0</v>
      </c>
      <c r="R259" s="197">
        <f>Q259*H259</f>
        <v>0</v>
      </c>
      <c r="S259" s="197">
        <v>0</v>
      </c>
      <c r="T259" s="19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9" t="s">
        <v>136</v>
      </c>
      <c r="AT259" s="199" t="s">
        <v>131</v>
      </c>
      <c r="AU259" s="199" t="s">
        <v>86</v>
      </c>
      <c r="AY259" s="17" t="s">
        <v>129</v>
      </c>
      <c r="BE259" s="200">
        <f>IF(N259="základní",J259,0)</f>
        <v>0</v>
      </c>
      <c r="BF259" s="200">
        <f>IF(N259="snížená",J259,0)</f>
        <v>0</v>
      </c>
      <c r="BG259" s="200">
        <f>IF(N259="zákl. přenesená",J259,0)</f>
        <v>0</v>
      </c>
      <c r="BH259" s="200">
        <f>IF(N259="sníž. přenesená",J259,0)</f>
        <v>0</v>
      </c>
      <c r="BI259" s="200">
        <f>IF(N259="nulová",J259,0)</f>
        <v>0</v>
      </c>
      <c r="BJ259" s="17" t="s">
        <v>136</v>
      </c>
      <c r="BK259" s="200">
        <f>ROUND(I259*H259,2)</f>
        <v>0</v>
      </c>
      <c r="BL259" s="17" t="s">
        <v>136</v>
      </c>
      <c r="BM259" s="199" t="s">
        <v>388</v>
      </c>
    </row>
    <row r="260" spans="1:47" s="2" customFormat="1" ht="12">
      <c r="A260" s="34"/>
      <c r="B260" s="35"/>
      <c r="C260" s="36"/>
      <c r="D260" s="201" t="s">
        <v>138</v>
      </c>
      <c r="E260" s="36"/>
      <c r="F260" s="202" t="s">
        <v>389</v>
      </c>
      <c r="G260" s="36"/>
      <c r="H260" s="36"/>
      <c r="I260" s="109"/>
      <c r="J260" s="36"/>
      <c r="K260" s="36"/>
      <c r="L260" s="39"/>
      <c r="M260" s="203"/>
      <c r="N260" s="204"/>
      <c r="O260" s="65"/>
      <c r="P260" s="65"/>
      <c r="Q260" s="65"/>
      <c r="R260" s="65"/>
      <c r="S260" s="65"/>
      <c r="T260" s="66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138</v>
      </c>
      <c r="AU260" s="17" t="s">
        <v>86</v>
      </c>
    </row>
    <row r="261" spans="2:51" s="13" customFormat="1" ht="12">
      <c r="B261" s="205"/>
      <c r="C261" s="206"/>
      <c r="D261" s="201" t="s">
        <v>140</v>
      </c>
      <c r="E261" s="207" t="s">
        <v>32</v>
      </c>
      <c r="F261" s="208" t="s">
        <v>363</v>
      </c>
      <c r="G261" s="206"/>
      <c r="H261" s="207" t="s">
        <v>32</v>
      </c>
      <c r="I261" s="209"/>
      <c r="J261" s="206"/>
      <c r="K261" s="206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140</v>
      </c>
      <c r="AU261" s="214" t="s">
        <v>86</v>
      </c>
      <c r="AV261" s="13" t="s">
        <v>23</v>
      </c>
      <c r="AW261" s="13" t="s">
        <v>38</v>
      </c>
      <c r="AX261" s="13" t="s">
        <v>77</v>
      </c>
      <c r="AY261" s="214" t="s">
        <v>129</v>
      </c>
    </row>
    <row r="262" spans="2:51" s="14" customFormat="1" ht="12">
      <c r="B262" s="215"/>
      <c r="C262" s="216"/>
      <c r="D262" s="201" t="s">
        <v>140</v>
      </c>
      <c r="E262" s="217" t="s">
        <v>32</v>
      </c>
      <c r="F262" s="218" t="s">
        <v>390</v>
      </c>
      <c r="G262" s="216"/>
      <c r="H262" s="219">
        <v>272.5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140</v>
      </c>
      <c r="AU262" s="225" t="s">
        <v>86</v>
      </c>
      <c r="AV262" s="14" t="s">
        <v>86</v>
      </c>
      <c r="AW262" s="14" t="s">
        <v>38</v>
      </c>
      <c r="AX262" s="14" t="s">
        <v>23</v>
      </c>
      <c r="AY262" s="225" t="s">
        <v>129</v>
      </c>
    </row>
    <row r="263" spans="1:65" s="2" customFormat="1" ht="16.5" customHeight="1">
      <c r="A263" s="34"/>
      <c r="B263" s="35"/>
      <c r="C263" s="188" t="s">
        <v>391</v>
      </c>
      <c r="D263" s="188" t="s">
        <v>131</v>
      </c>
      <c r="E263" s="189" t="s">
        <v>392</v>
      </c>
      <c r="F263" s="190" t="s">
        <v>393</v>
      </c>
      <c r="G263" s="191" t="s">
        <v>145</v>
      </c>
      <c r="H263" s="192">
        <v>1</v>
      </c>
      <c r="I263" s="193"/>
      <c r="J263" s="194">
        <f>ROUND(I263*H263,2)</f>
        <v>0</v>
      </c>
      <c r="K263" s="190" t="s">
        <v>135</v>
      </c>
      <c r="L263" s="39"/>
      <c r="M263" s="195" t="s">
        <v>32</v>
      </c>
      <c r="N263" s="196" t="s">
        <v>50</v>
      </c>
      <c r="O263" s="65"/>
      <c r="P263" s="197">
        <f>O263*H263</f>
        <v>0</v>
      </c>
      <c r="Q263" s="197">
        <v>0.05765</v>
      </c>
      <c r="R263" s="197">
        <f>Q263*H263</f>
        <v>0.05765</v>
      </c>
      <c r="S263" s="197">
        <v>0</v>
      </c>
      <c r="T263" s="19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136</v>
      </c>
      <c r="AT263" s="199" t="s">
        <v>131</v>
      </c>
      <c r="AU263" s="199" t="s">
        <v>86</v>
      </c>
      <c r="AY263" s="17" t="s">
        <v>129</v>
      </c>
      <c r="BE263" s="200">
        <f>IF(N263="základní",J263,0)</f>
        <v>0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17" t="s">
        <v>136</v>
      </c>
      <c r="BK263" s="200">
        <f>ROUND(I263*H263,2)</f>
        <v>0</v>
      </c>
      <c r="BL263" s="17" t="s">
        <v>136</v>
      </c>
      <c r="BM263" s="199" t="s">
        <v>394</v>
      </c>
    </row>
    <row r="264" spans="1:47" s="2" customFormat="1" ht="19.5">
      <c r="A264" s="34"/>
      <c r="B264" s="35"/>
      <c r="C264" s="36"/>
      <c r="D264" s="201" t="s">
        <v>138</v>
      </c>
      <c r="E264" s="36"/>
      <c r="F264" s="202" t="s">
        <v>395</v>
      </c>
      <c r="G264" s="36"/>
      <c r="H264" s="36"/>
      <c r="I264" s="109"/>
      <c r="J264" s="36"/>
      <c r="K264" s="36"/>
      <c r="L264" s="39"/>
      <c r="M264" s="203"/>
      <c r="N264" s="204"/>
      <c r="O264" s="65"/>
      <c r="P264" s="65"/>
      <c r="Q264" s="65"/>
      <c r="R264" s="65"/>
      <c r="S264" s="65"/>
      <c r="T264" s="66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138</v>
      </c>
      <c r="AU264" s="17" t="s">
        <v>86</v>
      </c>
    </row>
    <row r="265" spans="2:51" s="13" customFormat="1" ht="12">
      <c r="B265" s="205"/>
      <c r="C265" s="206"/>
      <c r="D265" s="201" t="s">
        <v>140</v>
      </c>
      <c r="E265" s="207" t="s">
        <v>32</v>
      </c>
      <c r="F265" s="208" t="s">
        <v>396</v>
      </c>
      <c r="G265" s="206"/>
      <c r="H265" s="207" t="s">
        <v>32</v>
      </c>
      <c r="I265" s="209"/>
      <c r="J265" s="206"/>
      <c r="K265" s="206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140</v>
      </c>
      <c r="AU265" s="214" t="s">
        <v>86</v>
      </c>
      <c r="AV265" s="13" t="s">
        <v>23</v>
      </c>
      <c r="AW265" s="13" t="s">
        <v>38</v>
      </c>
      <c r="AX265" s="13" t="s">
        <v>77</v>
      </c>
      <c r="AY265" s="214" t="s">
        <v>129</v>
      </c>
    </row>
    <row r="266" spans="2:51" s="14" customFormat="1" ht="12">
      <c r="B266" s="215"/>
      <c r="C266" s="216"/>
      <c r="D266" s="201" t="s">
        <v>140</v>
      </c>
      <c r="E266" s="217" t="s">
        <v>32</v>
      </c>
      <c r="F266" s="218" t="s">
        <v>23</v>
      </c>
      <c r="G266" s="216"/>
      <c r="H266" s="219">
        <v>1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140</v>
      </c>
      <c r="AU266" s="225" t="s">
        <v>86</v>
      </c>
      <c r="AV266" s="14" t="s">
        <v>86</v>
      </c>
      <c r="AW266" s="14" t="s">
        <v>38</v>
      </c>
      <c r="AX266" s="14" t="s">
        <v>23</v>
      </c>
      <c r="AY266" s="225" t="s">
        <v>129</v>
      </c>
    </row>
    <row r="267" spans="1:65" s="2" customFormat="1" ht="16.5" customHeight="1">
      <c r="A267" s="34"/>
      <c r="B267" s="35"/>
      <c r="C267" s="188" t="s">
        <v>397</v>
      </c>
      <c r="D267" s="188" t="s">
        <v>131</v>
      </c>
      <c r="E267" s="189" t="s">
        <v>398</v>
      </c>
      <c r="F267" s="190" t="s">
        <v>399</v>
      </c>
      <c r="G267" s="191" t="s">
        <v>134</v>
      </c>
      <c r="H267" s="192">
        <v>0.065</v>
      </c>
      <c r="I267" s="193"/>
      <c r="J267" s="194">
        <f>ROUND(I267*H267,2)</f>
        <v>0</v>
      </c>
      <c r="K267" s="190" t="s">
        <v>135</v>
      </c>
      <c r="L267" s="39"/>
      <c r="M267" s="195" t="s">
        <v>32</v>
      </c>
      <c r="N267" s="196" t="s">
        <v>50</v>
      </c>
      <c r="O267" s="65"/>
      <c r="P267" s="197">
        <f>O267*H267</f>
        <v>0</v>
      </c>
      <c r="Q267" s="197">
        <v>0</v>
      </c>
      <c r="R267" s="197">
        <f>Q267*H267</f>
        <v>0</v>
      </c>
      <c r="S267" s="197">
        <v>0</v>
      </c>
      <c r="T267" s="19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136</v>
      </c>
      <c r="AT267" s="199" t="s">
        <v>131</v>
      </c>
      <c r="AU267" s="199" t="s">
        <v>86</v>
      </c>
      <c r="AY267" s="17" t="s">
        <v>129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17" t="s">
        <v>136</v>
      </c>
      <c r="BK267" s="200">
        <f>ROUND(I267*H267,2)</f>
        <v>0</v>
      </c>
      <c r="BL267" s="17" t="s">
        <v>136</v>
      </c>
      <c r="BM267" s="199" t="s">
        <v>400</v>
      </c>
    </row>
    <row r="268" spans="1:47" s="2" customFormat="1" ht="12">
      <c r="A268" s="34"/>
      <c r="B268" s="35"/>
      <c r="C268" s="36"/>
      <c r="D268" s="201" t="s">
        <v>138</v>
      </c>
      <c r="E268" s="36"/>
      <c r="F268" s="202" t="s">
        <v>401</v>
      </c>
      <c r="G268" s="36"/>
      <c r="H268" s="36"/>
      <c r="I268" s="109"/>
      <c r="J268" s="36"/>
      <c r="K268" s="36"/>
      <c r="L268" s="39"/>
      <c r="M268" s="203"/>
      <c r="N268" s="204"/>
      <c r="O268" s="65"/>
      <c r="P268" s="65"/>
      <c r="Q268" s="65"/>
      <c r="R268" s="65"/>
      <c r="S268" s="65"/>
      <c r="T268" s="66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138</v>
      </c>
      <c r="AU268" s="17" t="s">
        <v>86</v>
      </c>
    </row>
    <row r="269" spans="2:51" s="13" customFormat="1" ht="12">
      <c r="B269" s="205"/>
      <c r="C269" s="206"/>
      <c r="D269" s="201" t="s">
        <v>140</v>
      </c>
      <c r="E269" s="207" t="s">
        <v>32</v>
      </c>
      <c r="F269" s="208" t="s">
        <v>402</v>
      </c>
      <c r="G269" s="206"/>
      <c r="H269" s="207" t="s">
        <v>32</v>
      </c>
      <c r="I269" s="209"/>
      <c r="J269" s="206"/>
      <c r="K269" s="206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140</v>
      </c>
      <c r="AU269" s="214" t="s">
        <v>86</v>
      </c>
      <c r="AV269" s="13" t="s">
        <v>23</v>
      </c>
      <c r="AW269" s="13" t="s">
        <v>38</v>
      </c>
      <c r="AX269" s="13" t="s">
        <v>77</v>
      </c>
      <c r="AY269" s="214" t="s">
        <v>129</v>
      </c>
    </row>
    <row r="270" spans="2:51" s="14" customFormat="1" ht="12">
      <c r="B270" s="215"/>
      <c r="C270" s="216"/>
      <c r="D270" s="201" t="s">
        <v>140</v>
      </c>
      <c r="E270" s="217" t="s">
        <v>32</v>
      </c>
      <c r="F270" s="218" t="s">
        <v>142</v>
      </c>
      <c r="G270" s="216"/>
      <c r="H270" s="219">
        <v>0.065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140</v>
      </c>
      <c r="AU270" s="225" t="s">
        <v>86</v>
      </c>
      <c r="AV270" s="14" t="s">
        <v>86</v>
      </c>
      <c r="AW270" s="14" t="s">
        <v>38</v>
      </c>
      <c r="AX270" s="14" t="s">
        <v>23</v>
      </c>
      <c r="AY270" s="225" t="s">
        <v>129</v>
      </c>
    </row>
    <row r="271" spans="2:63" s="12" customFormat="1" ht="20.85" customHeight="1">
      <c r="B271" s="172"/>
      <c r="C271" s="173"/>
      <c r="D271" s="174" t="s">
        <v>76</v>
      </c>
      <c r="E271" s="186" t="s">
        <v>252</v>
      </c>
      <c r="F271" s="186" t="s">
        <v>403</v>
      </c>
      <c r="G271" s="173"/>
      <c r="H271" s="173"/>
      <c r="I271" s="176"/>
      <c r="J271" s="187">
        <f>BK271</f>
        <v>0</v>
      </c>
      <c r="K271" s="173"/>
      <c r="L271" s="178"/>
      <c r="M271" s="179"/>
      <c r="N271" s="180"/>
      <c r="O271" s="180"/>
      <c r="P271" s="181">
        <f>SUM(P272:P283)</f>
        <v>0</v>
      </c>
      <c r="Q271" s="180"/>
      <c r="R271" s="181">
        <f>SUM(R272:R283)</f>
        <v>0.08991299999999999</v>
      </c>
      <c r="S271" s="180"/>
      <c r="T271" s="182">
        <f>SUM(T272:T283)</f>
        <v>0</v>
      </c>
      <c r="AR271" s="183" t="s">
        <v>23</v>
      </c>
      <c r="AT271" s="184" t="s">
        <v>76</v>
      </c>
      <c r="AU271" s="184" t="s">
        <v>86</v>
      </c>
      <c r="AY271" s="183" t="s">
        <v>129</v>
      </c>
      <c r="BK271" s="185">
        <f>SUM(BK272:BK283)</f>
        <v>0</v>
      </c>
    </row>
    <row r="272" spans="1:65" s="2" customFormat="1" ht="16.5" customHeight="1">
      <c r="A272" s="34"/>
      <c r="B272" s="35"/>
      <c r="C272" s="188" t="s">
        <v>404</v>
      </c>
      <c r="D272" s="188" t="s">
        <v>131</v>
      </c>
      <c r="E272" s="189" t="s">
        <v>405</v>
      </c>
      <c r="F272" s="190" t="s">
        <v>406</v>
      </c>
      <c r="G272" s="191" t="s">
        <v>255</v>
      </c>
      <c r="H272" s="192">
        <v>1668</v>
      </c>
      <c r="I272" s="193"/>
      <c r="J272" s="194">
        <f>ROUND(I272*H272,2)</f>
        <v>0</v>
      </c>
      <c r="K272" s="190" t="s">
        <v>135</v>
      </c>
      <c r="L272" s="39"/>
      <c r="M272" s="195" t="s">
        <v>32</v>
      </c>
      <c r="N272" s="196" t="s">
        <v>50</v>
      </c>
      <c r="O272" s="65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136</v>
      </c>
      <c r="AT272" s="199" t="s">
        <v>131</v>
      </c>
      <c r="AU272" s="199" t="s">
        <v>150</v>
      </c>
      <c r="AY272" s="17" t="s">
        <v>129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7" t="s">
        <v>136</v>
      </c>
      <c r="BK272" s="200">
        <f>ROUND(I272*H272,2)</f>
        <v>0</v>
      </c>
      <c r="BL272" s="17" t="s">
        <v>136</v>
      </c>
      <c r="BM272" s="199" t="s">
        <v>407</v>
      </c>
    </row>
    <row r="273" spans="1:47" s="2" customFormat="1" ht="12">
      <c r="A273" s="34"/>
      <c r="B273" s="35"/>
      <c r="C273" s="36"/>
      <c r="D273" s="201" t="s">
        <v>138</v>
      </c>
      <c r="E273" s="36"/>
      <c r="F273" s="202" t="s">
        <v>408</v>
      </c>
      <c r="G273" s="36"/>
      <c r="H273" s="36"/>
      <c r="I273" s="109"/>
      <c r="J273" s="36"/>
      <c r="K273" s="36"/>
      <c r="L273" s="39"/>
      <c r="M273" s="203"/>
      <c r="N273" s="204"/>
      <c r="O273" s="65"/>
      <c r="P273" s="65"/>
      <c r="Q273" s="65"/>
      <c r="R273" s="65"/>
      <c r="S273" s="65"/>
      <c r="T273" s="66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138</v>
      </c>
      <c r="AU273" s="17" t="s">
        <v>150</v>
      </c>
    </row>
    <row r="274" spans="2:51" s="13" customFormat="1" ht="12">
      <c r="B274" s="205"/>
      <c r="C274" s="206"/>
      <c r="D274" s="201" t="s">
        <v>140</v>
      </c>
      <c r="E274" s="207" t="s">
        <v>32</v>
      </c>
      <c r="F274" s="208" t="s">
        <v>356</v>
      </c>
      <c r="G274" s="206"/>
      <c r="H274" s="207" t="s">
        <v>32</v>
      </c>
      <c r="I274" s="209"/>
      <c r="J274" s="206"/>
      <c r="K274" s="206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140</v>
      </c>
      <c r="AU274" s="214" t="s">
        <v>150</v>
      </c>
      <c r="AV274" s="13" t="s">
        <v>23</v>
      </c>
      <c r="AW274" s="13" t="s">
        <v>38</v>
      </c>
      <c r="AX274" s="13" t="s">
        <v>77</v>
      </c>
      <c r="AY274" s="214" t="s">
        <v>129</v>
      </c>
    </row>
    <row r="275" spans="2:51" s="14" customFormat="1" ht="12">
      <c r="B275" s="215"/>
      <c r="C275" s="216"/>
      <c r="D275" s="201" t="s">
        <v>140</v>
      </c>
      <c r="E275" s="217" t="s">
        <v>32</v>
      </c>
      <c r="F275" s="218" t="s">
        <v>357</v>
      </c>
      <c r="G275" s="216"/>
      <c r="H275" s="219">
        <v>1668</v>
      </c>
      <c r="I275" s="220"/>
      <c r="J275" s="216"/>
      <c r="K275" s="216"/>
      <c r="L275" s="221"/>
      <c r="M275" s="222"/>
      <c r="N275" s="223"/>
      <c r="O275" s="223"/>
      <c r="P275" s="223"/>
      <c r="Q275" s="223"/>
      <c r="R275" s="223"/>
      <c r="S275" s="223"/>
      <c r="T275" s="224"/>
      <c r="AT275" s="225" t="s">
        <v>140</v>
      </c>
      <c r="AU275" s="225" t="s">
        <v>150</v>
      </c>
      <c r="AV275" s="14" t="s">
        <v>86</v>
      </c>
      <c r="AW275" s="14" t="s">
        <v>38</v>
      </c>
      <c r="AX275" s="14" t="s">
        <v>23</v>
      </c>
      <c r="AY275" s="225" t="s">
        <v>129</v>
      </c>
    </row>
    <row r="276" spans="1:65" s="2" customFormat="1" ht="16.5" customHeight="1">
      <c r="A276" s="34"/>
      <c r="B276" s="35"/>
      <c r="C276" s="188" t="s">
        <v>409</v>
      </c>
      <c r="D276" s="188" t="s">
        <v>131</v>
      </c>
      <c r="E276" s="189" t="s">
        <v>410</v>
      </c>
      <c r="F276" s="190" t="s">
        <v>411</v>
      </c>
      <c r="G276" s="191" t="s">
        <v>255</v>
      </c>
      <c r="H276" s="192">
        <v>271.87</v>
      </c>
      <c r="I276" s="193"/>
      <c r="J276" s="194">
        <f>ROUND(I276*H276,2)</f>
        <v>0</v>
      </c>
      <c r="K276" s="190" t="s">
        <v>135</v>
      </c>
      <c r="L276" s="39"/>
      <c r="M276" s="195" t="s">
        <v>32</v>
      </c>
      <c r="N276" s="196" t="s">
        <v>50</v>
      </c>
      <c r="O276" s="65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136</v>
      </c>
      <c r="AT276" s="199" t="s">
        <v>131</v>
      </c>
      <c r="AU276" s="199" t="s">
        <v>150</v>
      </c>
      <c r="AY276" s="17" t="s">
        <v>129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136</v>
      </c>
      <c r="BK276" s="200">
        <f>ROUND(I276*H276,2)</f>
        <v>0</v>
      </c>
      <c r="BL276" s="17" t="s">
        <v>136</v>
      </c>
      <c r="BM276" s="199" t="s">
        <v>412</v>
      </c>
    </row>
    <row r="277" spans="1:47" s="2" customFormat="1" ht="12">
      <c r="A277" s="34"/>
      <c r="B277" s="35"/>
      <c r="C277" s="36"/>
      <c r="D277" s="201" t="s">
        <v>138</v>
      </c>
      <c r="E277" s="36"/>
      <c r="F277" s="202" t="s">
        <v>413</v>
      </c>
      <c r="G277" s="36"/>
      <c r="H277" s="36"/>
      <c r="I277" s="109"/>
      <c r="J277" s="36"/>
      <c r="K277" s="36"/>
      <c r="L277" s="39"/>
      <c r="M277" s="203"/>
      <c r="N277" s="204"/>
      <c r="O277" s="65"/>
      <c r="P277" s="65"/>
      <c r="Q277" s="65"/>
      <c r="R277" s="65"/>
      <c r="S277" s="65"/>
      <c r="T277" s="66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138</v>
      </c>
      <c r="AU277" s="17" t="s">
        <v>150</v>
      </c>
    </row>
    <row r="278" spans="2:51" s="13" customFormat="1" ht="12">
      <c r="B278" s="205"/>
      <c r="C278" s="206"/>
      <c r="D278" s="201" t="s">
        <v>140</v>
      </c>
      <c r="E278" s="207" t="s">
        <v>32</v>
      </c>
      <c r="F278" s="208" t="s">
        <v>414</v>
      </c>
      <c r="G278" s="206"/>
      <c r="H278" s="207" t="s">
        <v>32</v>
      </c>
      <c r="I278" s="209"/>
      <c r="J278" s="206"/>
      <c r="K278" s="206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140</v>
      </c>
      <c r="AU278" s="214" t="s">
        <v>150</v>
      </c>
      <c r="AV278" s="13" t="s">
        <v>23</v>
      </c>
      <c r="AW278" s="13" t="s">
        <v>38</v>
      </c>
      <c r="AX278" s="13" t="s">
        <v>77</v>
      </c>
      <c r="AY278" s="214" t="s">
        <v>129</v>
      </c>
    </row>
    <row r="279" spans="2:51" s="14" customFormat="1" ht="12">
      <c r="B279" s="215"/>
      <c r="C279" s="216"/>
      <c r="D279" s="201" t="s">
        <v>140</v>
      </c>
      <c r="E279" s="217" t="s">
        <v>32</v>
      </c>
      <c r="F279" s="218" t="s">
        <v>415</v>
      </c>
      <c r="G279" s="216"/>
      <c r="H279" s="219">
        <v>271.87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140</v>
      </c>
      <c r="AU279" s="225" t="s">
        <v>150</v>
      </c>
      <c r="AV279" s="14" t="s">
        <v>86</v>
      </c>
      <c r="AW279" s="14" t="s">
        <v>38</v>
      </c>
      <c r="AX279" s="14" t="s">
        <v>23</v>
      </c>
      <c r="AY279" s="225" t="s">
        <v>129</v>
      </c>
    </row>
    <row r="280" spans="1:65" s="2" customFormat="1" ht="16.5" customHeight="1">
      <c r="A280" s="34"/>
      <c r="B280" s="35"/>
      <c r="C280" s="237" t="s">
        <v>416</v>
      </c>
      <c r="D280" s="237" t="s">
        <v>275</v>
      </c>
      <c r="E280" s="238" t="s">
        <v>417</v>
      </c>
      <c r="F280" s="239" t="s">
        <v>418</v>
      </c>
      <c r="G280" s="240" t="s">
        <v>419</v>
      </c>
      <c r="H280" s="241">
        <v>89.913</v>
      </c>
      <c r="I280" s="242"/>
      <c r="J280" s="243">
        <f>ROUND(I280*H280,2)</f>
        <v>0</v>
      </c>
      <c r="K280" s="239" t="s">
        <v>32</v>
      </c>
      <c r="L280" s="244"/>
      <c r="M280" s="245" t="s">
        <v>32</v>
      </c>
      <c r="N280" s="246" t="s">
        <v>50</v>
      </c>
      <c r="O280" s="65"/>
      <c r="P280" s="197">
        <f>O280*H280</f>
        <v>0</v>
      </c>
      <c r="Q280" s="197">
        <v>0.001</v>
      </c>
      <c r="R280" s="197">
        <f>Q280*H280</f>
        <v>0.08991299999999999</v>
      </c>
      <c r="S280" s="197">
        <v>0</v>
      </c>
      <c r="T280" s="19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149</v>
      </c>
      <c r="AT280" s="199" t="s">
        <v>275</v>
      </c>
      <c r="AU280" s="199" t="s">
        <v>150</v>
      </c>
      <c r="AY280" s="17" t="s">
        <v>129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17" t="s">
        <v>136</v>
      </c>
      <c r="BK280" s="200">
        <f>ROUND(I280*H280,2)</f>
        <v>0</v>
      </c>
      <c r="BL280" s="17" t="s">
        <v>136</v>
      </c>
      <c r="BM280" s="199" t="s">
        <v>420</v>
      </c>
    </row>
    <row r="281" spans="1:47" s="2" customFormat="1" ht="12">
      <c r="A281" s="34"/>
      <c r="B281" s="35"/>
      <c r="C281" s="36"/>
      <c r="D281" s="201" t="s">
        <v>138</v>
      </c>
      <c r="E281" s="36"/>
      <c r="F281" s="202" t="s">
        <v>418</v>
      </c>
      <c r="G281" s="36"/>
      <c r="H281" s="36"/>
      <c r="I281" s="109"/>
      <c r="J281" s="36"/>
      <c r="K281" s="36"/>
      <c r="L281" s="39"/>
      <c r="M281" s="203"/>
      <c r="N281" s="204"/>
      <c r="O281" s="65"/>
      <c r="P281" s="65"/>
      <c r="Q281" s="65"/>
      <c r="R281" s="65"/>
      <c r="S281" s="65"/>
      <c r="T281" s="66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138</v>
      </c>
      <c r="AU281" s="17" t="s">
        <v>150</v>
      </c>
    </row>
    <row r="282" spans="2:51" s="13" customFormat="1" ht="12">
      <c r="B282" s="205"/>
      <c r="C282" s="206"/>
      <c r="D282" s="201" t="s">
        <v>140</v>
      </c>
      <c r="E282" s="207" t="s">
        <v>32</v>
      </c>
      <c r="F282" s="208" t="s">
        <v>421</v>
      </c>
      <c r="G282" s="206"/>
      <c r="H282" s="207" t="s">
        <v>32</v>
      </c>
      <c r="I282" s="209"/>
      <c r="J282" s="206"/>
      <c r="K282" s="206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140</v>
      </c>
      <c r="AU282" s="214" t="s">
        <v>150</v>
      </c>
      <c r="AV282" s="13" t="s">
        <v>23</v>
      </c>
      <c r="AW282" s="13" t="s">
        <v>38</v>
      </c>
      <c r="AX282" s="13" t="s">
        <v>77</v>
      </c>
      <c r="AY282" s="214" t="s">
        <v>129</v>
      </c>
    </row>
    <row r="283" spans="2:51" s="14" customFormat="1" ht="12">
      <c r="B283" s="215"/>
      <c r="C283" s="216"/>
      <c r="D283" s="201" t="s">
        <v>140</v>
      </c>
      <c r="E283" s="217" t="s">
        <v>32</v>
      </c>
      <c r="F283" s="218" t="s">
        <v>422</v>
      </c>
      <c r="G283" s="216"/>
      <c r="H283" s="219">
        <v>89.913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140</v>
      </c>
      <c r="AU283" s="225" t="s">
        <v>150</v>
      </c>
      <c r="AV283" s="14" t="s">
        <v>86</v>
      </c>
      <c r="AW283" s="14" t="s">
        <v>38</v>
      </c>
      <c r="AX283" s="14" t="s">
        <v>23</v>
      </c>
      <c r="AY283" s="225" t="s">
        <v>129</v>
      </c>
    </row>
    <row r="284" spans="2:63" s="12" customFormat="1" ht="22.9" customHeight="1">
      <c r="B284" s="172"/>
      <c r="C284" s="173"/>
      <c r="D284" s="174" t="s">
        <v>76</v>
      </c>
      <c r="E284" s="186" t="s">
        <v>86</v>
      </c>
      <c r="F284" s="186" t="s">
        <v>423</v>
      </c>
      <c r="G284" s="173"/>
      <c r="H284" s="173"/>
      <c r="I284" s="176"/>
      <c r="J284" s="187">
        <f>BK284</f>
        <v>0</v>
      </c>
      <c r="K284" s="173"/>
      <c r="L284" s="178"/>
      <c r="M284" s="179"/>
      <c r="N284" s="180"/>
      <c r="O284" s="180"/>
      <c r="P284" s="181">
        <f>SUM(P285:P324)</f>
        <v>0</v>
      </c>
      <c r="Q284" s="180"/>
      <c r="R284" s="181">
        <f>SUM(R285:R324)</f>
        <v>67.4318465</v>
      </c>
      <c r="S284" s="180"/>
      <c r="T284" s="182">
        <f>SUM(T285:T324)</f>
        <v>0</v>
      </c>
      <c r="AR284" s="183" t="s">
        <v>23</v>
      </c>
      <c r="AT284" s="184" t="s">
        <v>76</v>
      </c>
      <c r="AU284" s="184" t="s">
        <v>23</v>
      </c>
      <c r="AY284" s="183" t="s">
        <v>129</v>
      </c>
      <c r="BK284" s="185">
        <f>SUM(BK285:BK324)</f>
        <v>0</v>
      </c>
    </row>
    <row r="285" spans="1:65" s="2" customFormat="1" ht="16.5" customHeight="1">
      <c r="A285" s="34"/>
      <c r="B285" s="35"/>
      <c r="C285" s="188" t="s">
        <v>424</v>
      </c>
      <c r="D285" s="188" t="s">
        <v>131</v>
      </c>
      <c r="E285" s="189" t="s">
        <v>425</v>
      </c>
      <c r="F285" s="190" t="s">
        <v>426</v>
      </c>
      <c r="G285" s="191" t="s">
        <v>187</v>
      </c>
      <c r="H285" s="192">
        <v>2.1</v>
      </c>
      <c r="I285" s="193"/>
      <c r="J285" s="194">
        <f>ROUND(I285*H285,2)</f>
        <v>0</v>
      </c>
      <c r="K285" s="190" t="s">
        <v>135</v>
      </c>
      <c r="L285" s="39"/>
      <c r="M285" s="195" t="s">
        <v>32</v>
      </c>
      <c r="N285" s="196" t="s">
        <v>50</v>
      </c>
      <c r="O285" s="65"/>
      <c r="P285" s="197">
        <f>O285*H285</f>
        <v>0</v>
      </c>
      <c r="Q285" s="197">
        <v>0.00012</v>
      </c>
      <c r="R285" s="197">
        <f>Q285*H285</f>
        <v>0.000252</v>
      </c>
      <c r="S285" s="197">
        <v>0</v>
      </c>
      <c r="T285" s="19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136</v>
      </c>
      <c r="AT285" s="199" t="s">
        <v>131</v>
      </c>
      <c r="AU285" s="199" t="s">
        <v>86</v>
      </c>
      <c r="AY285" s="17" t="s">
        <v>129</v>
      </c>
      <c r="BE285" s="200">
        <f>IF(N285="základní",J285,0)</f>
        <v>0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17" t="s">
        <v>136</v>
      </c>
      <c r="BK285" s="200">
        <f>ROUND(I285*H285,2)</f>
        <v>0</v>
      </c>
      <c r="BL285" s="17" t="s">
        <v>136</v>
      </c>
      <c r="BM285" s="199" t="s">
        <v>427</v>
      </c>
    </row>
    <row r="286" spans="1:47" s="2" customFormat="1" ht="12">
      <c r="A286" s="34"/>
      <c r="B286" s="35"/>
      <c r="C286" s="36"/>
      <c r="D286" s="201" t="s">
        <v>138</v>
      </c>
      <c r="E286" s="36"/>
      <c r="F286" s="202" t="s">
        <v>428</v>
      </c>
      <c r="G286" s="36"/>
      <c r="H286" s="36"/>
      <c r="I286" s="109"/>
      <c r="J286" s="36"/>
      <c r="K286" s="36"/>
      <c r="L286" s="39"/>
      <c r="M286" s="203"/>
      <c r="N286" s="204"/>
      <c r="O286" s="65"/>
      <c r="P286" s="65"/>
      <c r="Q286" s="65"/>
      <c r="R286" s="65"/>
      <c r="S286" s="65"/>
      <c r="T286" s="66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138</v>
      </c>
      <c r="AU286" s="17" t="s">
        <v>86</v>
      </c>
    </row>
    <row r="287" spans="2:51" s="13" customFormat="1" ht="12">
      <c r="B287" s="205"/>
      <c r="C287" s="206"/>
      <c r="D287" s="201" t="s">
        <v>140</v>
      </c>
      <c r="E287" s="207" t="s">
        <v>32</v>
      </c>
      <c r="F287" s="208" t="s">
        <v>429</v>
      </c>
      <c r="G287" s="206"/>
      <c r="H287" s="207" t="s">
        <v>32</v>
      </c>
      <c r="I287" s="209"/>
      <c r="J287" s="206"/>
      <c r="K287" s="206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140</v>
      </c>
      <c r="AU287" s="214" t="s">
        <v>86</v>
      </c>
      <c r="AV287" s="13" t="s">
        <v>23</v>
      </c>
      <c r="AW287" s="13" t="s">
        <v>38</v>
      </c>
      <c r="AX287" s="13" t="s">
        <v>77</v>
      </c>
      <c r="AY287" s="214" t="s">
        <v>129</v>
      </c>
    </row>
    <row r="288" spans="2:51" s="14" customFormat="1" ht="12">
      <c r="B288" s="215"/>
      <c r="C288" s="216"/>
      <c r="D288" s="201" t="s">
        <v>140</v>
      </c>
      <c r="E288" s="217" t="s">
        <v>32</v>
      </c>
      <c r="F288" s="218" t="s">
        <v>430</v>
      </c>
      <c r="G288" s="216"/>
      <c r="H288" s="219">
        <v>2.1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140</v>
      </c>
      <c r="AU288" s="225" t="s">
        <v>86</v>
      </c>
      <c r="AV288" s="14" t="s">
        <v>86</v>
      </c>
      <c r="AW288" s="14" t="s">
        <v>38</v>
      </c>
      <c r="AX288" s="14" t="s">
        <v>23</v>
      </c>
      <c r="AY288" s="225" t="s">
        <v>129</v>
      </c>
    </row>
    <row r="289" spans="1:65" s="2" customFormat="1" ht="16.5" customHeight="1">
      <c r="A289" s="34"/>
      <c r="B289" s="35"/>
      <c r="C289" s="188" t="s">
        <v>431</v>
      </c>
      <c r="D289" s="188" t="s">
        <v>131</v>
      </c>
      <c r="E289" s="189" t="s">
        <v>432</v>
      </c>
      <c r="F289" s="190" t="s">
        <v>433</v>
      </c>
      <c r="G289" s="191" t="s">
        <v>158</v>
      </c>
      <c r="H289" s="192">
        <v>26.36</v>
      </c>
      <c r="I289" s="193"/>
      <c r="J289" s="194">
        <f>ROUND(I289*H289,2)</f>
        <v>0</v>
      </c>
      <c r="K289" s="190" t="s">
        <v>135</v>
      </c>
      <c r="L289" s="39"/>
      <c r="M289" s="195" t="s">
        <v>32</v>
      </c>
      <c r="N289" s="196" t="s">
        <v>50</v>
      </c>
      <c r="O289" s="65"/>
      <c r="P289" s="197">
        <f>O289*H289</f>
        <v>0</v>
      </c>
      <c r="Q289" s="197">
        <v>2.45329</v>
      </c>
      <c r="R289" s="197">
        <f>Q289*H289</f>
        <v>64.6687244</v>
      </c>
      <c r="S289" s="197">
        <v>0</v>
      </c>
      <c r="T289" s="19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9" t="s">
        <v>136</v>
      </c>
      <c r="AT289" s="199" t="s">
        <v>131</v>
      </c>
      <c r="AU289" s="199" t="s">
        <v>86</v>
      </c>
      <c r="AY289" s="17" t="s">
        <v>129</v>
      </c>
      <c r="BE289" s="200">
        <f>IF(N289="základní",J289,0)</f>
        <v>0</v>
      </c>
      <c r="BF289" s="200">
        <f>IF(N289="snížená",J289,0)</f>
        <v>0</v>
      </c>
      <c r="BG289" s="200">
        <f>IF(N289="zákl. přenesená",J289,0)</f>
        <v>0</v>
      </c>
      <c r="BH289" s="200">
        <f>IF(N289="sníž. přenesená",J289,0)</f>
        <v>0</v>
      </c>
      <c r="BI289" s="200">
        <f>IF(N289="nulová",J289,0)</f>
        <v>0</v>
      </c>
      <c r="BJ289" s="17" t="s">
        <v>136</v>
      </c>
      <c r="BK289" s="200">
        <f>ROUND(I289*H289,2)</f>
        <v>0</v>
      </c>
      <c r="BL289" s="17" t="s">
        <v>136</v>
      </c>
      <c r="BM289" s="199" t="s">
        <v>434</v>
      </c>
    </row>
    <row r="290" spans="1:47" s="2" customFormat="1" ht="12">
      <c r="A290" s="34"/>
      <c r="B290" s="35"/>
      <c r="C290" s="36"/>
      <c r="D290" s="201" t="s">
        <v>138</v>
      </c>
      <c r="E290" s="36"/>
      <c r="F290" s="202" t="s">
        <v>435</v>
      </c>
      <c r="G290" s="36"/>
      <c r="H290" s="36"/>
      <c r="I290" s="109"/>
      <c r="J290" s="36"/>
      <c r="K290" s="36"/>
      <c r="L290" s="39"/>
      <c r="M290" s="203"/>
      <c r="N290" s="204"/>
      <c r="O290" s="65"/>
      <c r="P290" s="65"/>
      <c r="Q290" s="65"/>
      <c r="R290" s="65"/>
      <c r="S290" s="65"/>
      <c r="T290" s="66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138</v>
      </c>
      <c r="AU290" s="17" t="s">
        <v>86</v>
      </c>
    </row>
    <row r="291" spans="2:51" s="13" customFormat="1" ht="12">
      <c r="B291" s="205"/>
      <c r="C291" s="206"/>
      <c r="D291" s="201" t="s">
        <v>140</v>
      </c>
      <c r="E291" s="207" t="s">
        <v>32</v>
      </c>
      <c r="F291" s="208" t="s">
        <v>280</v>
      </c>
      <c r="G291" s="206"/>
      <c r="H291" s="207" t="s">
        <v>32</v>
      </c>
      <c r="I291" s="209"/>
      <c r="J291" s="206"/>
      <c r="K291" s="206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140</v>
      </c>
      <c r="AU291" s="214" t="s">
        <v>86</v>
      </c>
      <c r="AV291" s="13" t="s">
        <v>23</v>
      </c>
      <c r="AW291" s="13" t="s">
        <v>38</v>
      </c>
      <c r="AX291" s="13" t="s">
        <v>77</v>
      </c>
      <c r="AY291" s="214" t="s">
        <v>129</v>
      </c>
    </row>
    <row r="292" spans="2:51" s="13" customFormat="1" ht="12">
      <c r="B292" s="205"/>
      <c r="C292" s="206"/>
      <c r="D292" s="201" t="s">
        <v>140</v>
      </c>
      <c r="E292" s="207" t="s">
        <v>32</v>
      </c>
      <c r="F292" s="208" t="s">
        <v>436</v>
      </c>
      <c r="G292" s="206"/>
      <c r="H292" s="207" t="s">
        <v>32</v>
      </c>
      <c r="I292" s="209"/>
      <c r="J292" s="206"/>
      <c r="K292" s="206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140</v>
      </c>
      <c r="AU292" s="214" t="s">
        <v>86</v>
      </c>
      <c r="AV292" s="13" t="s">
        <v>23</v>
      </c>
      <c r="AW292" s="13" t="s">
        <v>38</v>
      </c>
      <c r="AX292" s="13" t="s">
        <v>77</v>
      </c>
      <c r="AY292" s="214" t="s">
        <v>129</v>
      </c>
    </row>
    <row r="293" spans="2:51" s="14" customFormat="1" ht="12">
      <c r="B293" s="215"/>
      <c r="C293" s="216"/>
      <c r="D293" s="201" t="s">
        <v>140</v>
      </c>
      <c r="E293" s="217" t="s">
        <v>32</v>
      </c>
      <c r="F293" s="218" t="s">
        <v>437</v>
      </c>
      <c r="G293" s="216"/>
      <c r="H293" s="219">
        <v>20.94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140</v>
      </c>
      <c r="AU293" s="225" t="s">
        <v>86</v>
      </c>
      <c r="AV293" s="14" t="s">
        <v>86</v>
      </c>
      <c r="AW293" s="14" t="s">
        <v>38</v>
      </c>
      <c r="AX293" s="14" t="s">
        <v>77</v>
      </c>
      <c r="AY293" s="225" t="s">
        <v>129</v>
      </c>
    </row>
    <row r="294" spans="2:51" s="13" customFormat="1" ht="12">
      <c r="B294" s="205"/>
      <c r="C294" s="206"/>
      <c r="D294" s="201" t="s">
        <v>140</v>
      </c>
      <c r="E294" s="207" t="s">
        <v>32</v>
      </c>
      <c r="F294" s="208" t="s">
        <v>438</v>
      </c>
      <c r="G294" s="206"/>
      <c r="H294" s="207" t="s">
        <v>32</v>
      </c>
      <c r="I294" s="209"/>
      <c r="J294" s="206"/>
      <c r="K294" s="206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140</v>
      </c>
      <c r="AU294" s="214" t="s">
        <v>86</v>
      </c>
      <c r="AV294" s="13" t="s">
        <v>23</v>
      </c>
      <c r="AW294" s="13" t="s">
        <v>38</v>
      </c>
      <c r="AX294" s="13" t="s">
        <v>77</v>
      </c>
      <c r="AY294" s="214" t="s">
        <v>129</v>
      </c>
    </row>
    <row r="295" spans="2:51" s="14" customFormat="1" ht="12">
      <c r="B295" s="215"/>
      <c r="C295" s="216"/>
      <c r="D295" s="201" t="s">
        <v>140</v>
      </c>
      <c r="E295" s="217" t="s">
        <v>32</v>
      </c>
      <c r="F295" s="218" t="s">
        <v>439</v>
      </c>
      <c r="G295" s="216"/>
      <c r="H295" s="219">
        <v>5.42</v>
      </c>
      <c r="I295" s="220"/>
      <c r="J295" s="216"/>
      <c r="K295" s="216"/>
      <c r="L295" s="221"/>
      <c r="M295" s="222"/>
      <c r="N295" s="223"/>
      <c r="O295" s="223"/>
      <c r="P295" s="223"/>
      <c r="Q295" s="223"/>
      <c r="R295" s="223"/>
      <c r="S295" s="223"/>
      <c r="T295" s="224"/>
      <c r="AT295" s="225" t="s">
        <v>140</v>
      </c>
      <c r="AU295" s="225" t="s">
        <v>86</v>
      </c>
      <c r="AV295" s="14" t="s">
        <v>86</v>
      </c>
      <c r="AW295" s="14" t="s">
        <v>38</v>
      </c>
      <c r="AX295" s="14" t="s">
        <v>77</v>
      </c>
      <c r="AY295" s="225" t="s">
        <v>129</v>
      </c>
    </row>
    <row r="296" spans="2:51" s="15" customFormat="1" ht="12">
      <c r="B296" s="226"/>
      <c r="C296" s="227"/>
      <c r="D296" s="201" t="s">
        <v>140</v>
      </c>
      <c r="E296" s="228" t="s">
        <v>32</v>
      </c>
      <c r="F296" s="229" t="s">
        <v>262</v>
      </c>
      <c r="G296" s="227"/>
      <c r="H296" s="230">
        <v>26.36</v>
      </c>
      <c r="I296" s="231"/>
      <c r="J296" s="227"/>
      <c r="K296" s="227"/>
      <c r="L296" s="232"/>
      <c r="M296" s="233"/>
      <c r="N296" s="234"/>
      <c r="O296" s="234"/>
      <c r="P296" s="234"/>
      <c r="Q296" s="234"/>
      <c r="R296" s="234"/>
      <c r="S296" s="234"/>
      <c r="T296" s="235"/>
      <c r="AT296" s="236" t="s">
        <v>140</v>
      </c>
      <c r="AU296" s="236" t="s">
        <v>86</v>
      </c>
      <c r="AV296" s="15" t="s">
        <v>136</v>
      </c>
      <c r="AW296" s="15" t="s">
        <v>38</v>
      </c>
      <c r="AX296" s="15" t="s">
        <v>23</v>
      </c>
      <c r="AY296" s="236" t="s">
        <v>129</v>
      </c>
    </row>
    <row r="297" spans="1:65" s="2" customFormat="1" ht="16.5" customHeight="1">
      <c r="A297" s="34"/>
      <c r="B297" s="35"/>
      <c r="C297" s="188" t="s">
        <v>440</v>
      </c>
      <c r="D297" s="188" t="s">
        <v>131</v>
      </c>
      <c r="E297" s="189" t="s">
        <v>441</v>
      </c>
      <c r="F297" s="190" t="s">
        <v>442</v>
      </c>
      <c r="G297" s="191" t="s">
        <v>255</v>
      </c>
      <c r="H297" s="192">
        <v>17.51</v>
      </c>
      <c r="I297" s="193"/>
      <c r="J297" s="194">
        <f>ROUND(I297*H297,2)</f>
        <v>0</v>
      </c>
      <c r="K297" s="190" t="s">
        <v>135</v>
      </c>
      <c r="L297" s="39"/>
      <c r="M297" s="195" t="s">
        <v>32</v>
      </c>
      <c r="N297" s="196" t="s">
        <v>50</v>
      </c>
      <c r="O297" s="65"/>
      <c r="P297" s="197">
        <f>O297*H297</f>
        <v>0</v>
      </c>
      <c r="Q297" s="197">
        <v>0.00247</v>
      </c>
      <c r="R297" s="197">
        <f>Q297*H297</f>
        <v>0.0432497</v>
      </c>
      <c r="S297" s="197">
        <v>0</v>
      </c>
      <c r="T297" s="19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9" t="s">
        <v>136</v>
      </c>
      <c r="AT297" s="199" t="s">
        <v>131</v>
      </c>
      <c r="AU297" s="199" t="s">
        <v>86</v>
      </c>
      <c r="AY297" s="17" t="s">
        <v>129</v>
      </c>
      <c r="BE297" s="200">
        <f>IF(N297="základní",J297,0)</f>
        <v>0</v>
      </c>
      <c r="BF297" s="200">
        <f>IF(N297="snížená",J297,0)</f>
        <v>0</v>
      </c>
      <c r="BG297" s="200">
        <f>IF(N297="zákl. přenesená",J297,0)</f>
        <v>0</v>
      </c>
      <c r="BH297" s="200">
        <f>IF(N297="sníž. přenesená",J297,0)</f>
        <v>0</v>
      </c>
      <c r="BI297" s="200">
        <f>IF(N297="nulová",J297,0)</f>
        <v>0</v>
      </c>
      <c r="BJ297" s="17" t="s">
        <v>136</v>
      </c>
      <c r="BK297" s="200">
        <f>ROUND(I297*H297,2)</f>
        <v>0</v>
      </c>
      <c r="BL297" s="17" t="s">
        <v>136</v>
      </c>
      <c r="BM297" s="199" t="s">
        <v>443</v>
      </c>
    </row>
    <row r="298" spans="1:47" s="2" customFormat="1" ht="12">
      <c r="A298" s="34"/>
      <c r="B298" s="35"/>
      <c r="C298" s="36"/>
      <c r="D298" s="201" t="s">
        <v>138</v>
      </c>
      <c r="E298" s="36"/>
      <c r="F298" s="202" t="s">
        <v>444</v>
      </c>
      <c r="G298" s="36"/>
      <c r="H298" s="36"/>
      <c r="I298" s="109"/>
      <c r="J298" s="36"/>
      <c r="K298" s="36"/>
      <c r="L298" s="39"/>
      <c r="M298" s="203"/>
      <c r="N298" s="204"/>
      <c r="O298" s="65"/>
      <c r="P298" s="65"/>
      <c r="Q298" s="65"/>
      <c r="R298" s="65"/>
      <c r="S298" s="65"/>
      <c r="T298" s="66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138</v>
      </c>
      <c r="AU298" s="17" t="s">
        <v>86</v>
      </c>
    </row>
    <row r="299" spans="2:51" s="13" customFormat="1" ht="12">
      <c r="B299" s="205"/>
      <c r="C299" s="206"/>
      <c r="D299" s="201" t="s">
        <v>140</v>
      </c>
      <c r="E299" s="207" t="s">
        <v>32</v>
      </c>
      <c r="F299" s="208" t="s">
        <v>445</v>
      </c>
      <c r="G299" s="206"/>
      <c r="H299" s="207" t="s">
        <v>32</v>
      </c>
      <c r="I299" s="209"/>
      <c r="J299" s="206"/>
      <c r="K299" s="206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140</v>
      </c>
      <c r="AU299" s="214" t="s">
        <v>86</v>
      </c>
      <c r="AV299" s="13" t="s">
        <v>23</v>
      </c>
      <c r="AW299" s="13" t="s">
        <v>38</v>
      </c>
      <c r="AX299" s="13" t="s">
        <v>77</v>
      </c>
      <c r="AY299" s="214" t="s">
        <v>129</v>
      </c>
    </row>
    <row r="300" spans="2:51" s="14" customFormat="1" ht="12">
      <c r="B300" s="215"/>
      <c r="C300" s="216"/>
      <c r="D300" s="201" t="s">
        <v>140</v>
      </c>
      <c r="E300" s="217" t="s">
        <v>32</v>
      </c>
      <c r="F300" s="218" t="s">
        <v>446</v>
      </c>
      <c r="G300" s="216"/>
      <c r="H300" s="219">
        <v>17.51</v>
      </c>
      <c r="I300" s="220"/>
      <c r="J300" s="216"/>
      <c r="K300" s="216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140</v>
      </c>
      <c r="AU300" s="225" t="s">
        <v>86</v>
      </c>
      <c r="AV300" s="14" t="s">
        <v>86</v>
      </c>
      <c r="AW300" s="14" t="s">
        <v>38</v>
      </c>
      <c r="AX300" s="14" t="s">
        <v>23</v>
      </c>
      <c r="AY300" s="225" t="s">
        <v>129</v>
      </c>
    </row>
    <row r="301" spans="1:65" s="2" customFormat="1" ht="16.5" customHeight="1">
      <c r="A301" s="34"/>
      <c r="B301" s="35"/>
      <c r="C301" s="188" t="s">
        <v>447</v>
      </c>
      <c r="D301" s="188" t="s">
        <v>131</v>
      </c>
      <c r="E301" s="189" t="s">
        <v>448</v>
      </c>
      <c r="F301" s="190" t="s">
        <v>449</v>
      </c>
      <c r="G301" s="191" t="s">
        <v>255</v>
      </c>
      <c r="H301" s="192">
        <v>17.51</v>
      </c>
      <c r="I301" s="193"/>
      <c r="J301" s="194">
        <f>ROUND(I301*H301,2)</f>
        <v>0</v>
      </c>
      <c r="K301" s="190" t="s">
        <v>135</v>
      </c>
      <c r="L301" s="39"/>
      <c r="M301" s="195" t="s">
        <v>32</v>
      </c>
      <c r="N301" s="196" t="s">
        <v>50</v>
      </c>
      <c r="O301" s="65"/>
      <c r="P301" s="197">
        <f>O301*H301</f>
        <v>0</v>
      </c>
      <c r="Q301" s="197">
        <v>0</v>
      </c>
      <c r="R301" s="197">
        <f>Q301*H301</f>
        <v>0</v>
      </c>
      <c r="S301" s="197">
        <v>0</v>
      </c>
      <c r="T301" s="198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9" t="s">
        <v>136</v>
      </c>
      <c r="AT301" s="199" t="s">
        <v>131</v>
      </c>
      <c r="AU301" s="199" t="s">
        <v>86</v>
      </c>
      <c r="AY301" s="17" t="s">
        <v>129</v>
      </c>
      <c r="BE301" s="200">
        <f>IF(N301="základní",J301,0)</f>
        <v>0</v>
      </c>
      <c r="BF301" s="200">
        <f>IF(N301="snížená",J301,0)</f>
        <v>0</v>
      </c>
      <c r="BG301" s="200">
        <f>IF(N301="zákl. přenesená",J301,0)</f>
        <v>0</v>
      </c>
      <c r="BH301" s="200">
        <f>IF(N301="sníž. přenesená",J301,0)</f>
        <v>0</v>
      </c>
      <c r="BI301" s="200">
        <f>IF(N301="nulová",J301,0)</f>
        <v>0</v>
      </c>
      <c r="BJ301" s="17" t="s">
        <v>136</v>
      </c>
      <c r="BK301" s="200">
        <f>ROUND(I301*H301,2)</f>
        <v>0</v>
      </c>
      <c r="BL301" s="17" t="s">
        <v>136</v>
      </c>
      <c r="BM301" s="199" t="s">
        <v>450</v>
      </c>
    </row>
    <row r="302" spans="1:47" s="2" customFormat="1" ht="12">
      <c r="A302" s="34"/>
      <c r="B302" s="35"/>
      <c r="C302" s="36"/>
      <c r="D302" s="201" t="s">
        <v>138</v>
      </c>
      <c r="E302" s="36"/>
      <c r="F302" s="202" t="s">
        <v>451</v>
      </c>
      <c r="G302" s="36"/>
      <c r="H302" s="36"/>
      <c r="I302" s="109"/>
      <c r="J302" s="36"/>
      <c r="K302" s="36"/>
      <c r="L302" s="39"/>
      <c r="M302" s="203"/>
      <c r="N302" s="204"/>
      <c r="O302" s="65"/>
      <c r="P302" s="65"/>
      <c r="Q302" s="65"/>
      <c r="R302" s="65"/>
      <c r="S302" s="65"/>
      <c r="T302" s="66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7" t="s">
        <v>138</v>
      </c>
      <c r="AU302" s="17" t="s">
        <v>86</v>
      </c>
    </row>
    <row r="303" spans="1:65" s="2" customFormat="1" ht="16.5" customHeight="1">
      <c r="A303" s="34"/>
      <c r="B303" s="35"/>
      <c r="C303" s="188" t="s">
        <v>452</v>
      </c>
      <c r="D303" s="188" t="s">
        <v>131</v>
      </c>
      <c r="E303" s="189" t="s">
        <v>453</v>
      </c>
      <c r="F303" s="190" t="s">
        <v>454</v>
      </c>
      <c r="G303" s="191" t="s">
        <v>278</v>
      </c>
      <c r="H303" s="192">
        <v>1.952</v>
      </c>
      <c r="I303" s="193"/>
      <c r="J303" s="194">
        <f>ROUND(I303*H303,2)</f>
        <v>0</v>
      </c>
      <c r="K303" s="190" t="s">
        <v>135</v>
      </c>
      <c r="L303" s="39"/>
      <c r="M303" s="195" t="s">
        <v>32</v>
      </c>
      <c r="N303" s="196" t="s">
        <v>50</v>
      </c>
      <c r="O303" s="65"/>
      <c r="P303" s="197">
        <f>O303*H303</f>
        <v>0</v>
      </c>
      <c r="Q303" s="197">
        <v>1.06277</v>
      </c>
      <c r="R303" s="197">
        <f>Q303*H303</f>
        <v>2.07452704</v>
      </c>
      <c r="S303" s="197">
        <v>0</v>
      </c>
      <c r="T303" s="19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9" t="s">
        <v>136</v>
      </c>
      <c r="AT303" s="199" t="s">
        <v>131</v>
      </c>
      <c r="AU303" s="199" t="s">
        <v>86</v>
      </c>
      <c r="AY303" s="17" t="s">
        <v>129</v>
      </c>
      <c r="BE303" s="200">
        <f>IF(N303="základní",J303,0)</f>
        <v>0</v>
      </c>
      <c r="BF303" s="200">
        <f>IF(N303="snížená",J303,0)</f>
        <v>0</v>
      </c>
      <c r="BG303" s="200">
        <f>IF(N303="zákl. přenesená",J303,0)</f>
        <v>0</v>
      </c>
      <c r="BH303" s="200">
        <f>IF(N303="sníž. přenesená",J303,0)</f>
        <v>0</v>
      </c>
      <c r="BI303" s="200">
        <f>IF(N303="nulová",J303,0)</f>
        <v>0</v>
      </c>
      <c r="BJ303" s="17" t="s">
        <v>136</v>
      </c>
      <c r="BK303" s="200">
        <f>ROUND(I303*H303,2)</f>
        <v>0</v>
      </c>
      <c r="BL303" s="17" t="s">
        <v>136</v>
      </c>
      <c r="BM303" s="199" t="s">
        <v>455</v>
      </c>
    </row>
    <row r="304" spans="1:47" s="2" customFormat="1" ht="12">
      <c r="A304" s="34"/>
      <c r="B304" s="35"/>
      <c r="C304" s="36"/>
      <c r="D304" s="201" t="s">
        <v>138</v>
      </c>
      <c r="E304" s="36"/>
      <c r="F304" s="202" t="s">
        <v>456</v>
      </c>
      <c r="G304" s="36"/>
      <c r="H304" s="36"/>
      <c r="I304" s="109"/>
      <c r="J304" s="36"/>
      <c r="K304" s="36"/>
      <c r="L304" s="39"/>
      <c r="M304" s="203"/>
      <c r="N304" s="204"/>
      <c r="O304" s="65"/>
      <c r="P304" s="65"/>
      <c r="Q304" s="65"/>
      <c r="R304" s="65"/>
      <c r="S304" s="65"/>
      <c r="T304" s="66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138</v>
      </c>
      <c r="AU304" s="17" t="s">
        <v>86</v>
      </c>
    </row>
    <row r="305" spans="2:51" s="13" customFormat="1" ht="12">
      <c r="B305" s="205"/>
      <c r="C305" s="206"/>
      <c r="D305" s="201" t="s">
        <v>140</v>
      </c>
      <c r="E305" s="207" t="s">
        <v>32</v>
      </c>
      <c r="F305" s="208" t="s">
        <v>280</v>
      </c>
      <c r="G305" s="206"/>
      <c r="H305" s="207" t="s">
        <v>32</v>
      </c>
      <c r="I305" s="209"/>
      <c r="J305" s="206"/>
      <c r="K305" s="206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140</v>
      </c>
      <c r="AU305" s="214" t="s">
        <v>86</v>
      </c>
      <c r="AV305" s="13" t="s">
        <v>23</v>
      </c>
      <c r="AW305" s="13" t="s">
        <v>38</v>
      </c>
      <c r="AX305" s="13" t="s">
        <v>77</v>
      </c>
      <c r="AY305" s="214" t="s">
        <v>129</v>
      </c>
    </row>
    <row r="306" spans="2:51" s="13" customFormat="1" ht="12">
      <c r="B306" s="205"/>
      <c r="C306" s="206"/>
      <c r="D306" s="201" t="s">
        <v>140</v>
      </c>
      <c r="E306" s="207" t="s">
        <v>32</v>
      </c>
      <c r="F306" s="208" t="s">
        <v>457</v>
      </c>
      <c r="G306" s="206"/>
      <c r="H306" s="207" t="s">
        <v>32</v>
      </c>
      <c r="I306" s="209"/>
      <c r="J306" s="206"/>
      <c r="K306" s="206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140</v>
      </c>
      <c r="AU306" s="214" t="s">
        <v>86</v>
      </c>
      <c r="AV306" s="13" t="s">
        <v>23</v>
      </c>
      <c r="AW306" s="13" t="s">
        <v>38</v>
      </c>
      <c r="AX306" s="13" t="s">
        <v>77</v>
      </c>
      <c r="AY306" s="214" t="s">
        <v>129</v>
      </c>
    </row>
    <row r="307" spans="2:51" s="14" customFormat="1" ht="12">
      <c r="B307" s="215"/>
      <c r="C307" s="216"/>
      <c r="D307" s="201" t="s">
        <v>140</v>
      </c>
      <c r="E307" s="217" t="s">
        <v>32</v>
      </c>
      <c r="F307" s="218" t="s">
        <v>458</v>
      </c>
      <c r="G307" s="216"/>
      <c r="H307" s="219">
        <v>1.794</v>
      </c>
      <c r="I307" s="220"/>
      <c r="J307" s="216"/>
      <c r="K307" s="216"/>
      <c r="L307" s="221"/>
      <c r="M307" s="222"/>
      <c r="N307" s="223"/>
      <c r="O307" s="223"/>
      <c r="P307" s="223"/>
      <c r="Q307" s="223"/>
      <c r="R307" s="223"/>
      <c r="S307" s="223"/>
      <c r="T307" s="224"/>
      <c r="AT307" s="225" t="s">
        <v>140</v>
      </c>
      <c r="AU307" s="225" t="s">
        <v>86</v>
      </c>
      <c r="AV307" s="14" t="s">
        <v>86</v>
      </c>
      <c r="AW307" s="14" t="s">
        <v>38</v>
      </c>
      <c r="AX307" s="14" t="s">
        <v>77</v>
      </c>
      <c r="AY307" s="225" t="s">
        <v>129</v>
      </c>
    </row>
    <row r="308" spans="2:51" s="13" customFormat="1" ht="12">
      <c r="B308" s="205"/>
      <c r="C308" s="206"/>
      <c r="D308" s="201" t="s">
        <v>140</v>
      </c>
      <c r="E308" s="207" t="s">
        <v>32</v>
      </c>
      <c r="F308" s="208" t="s">
        <v>459</v>
      </c>
      <c r="G308" s="206"/>
      <c r="H308" s="207" t="s">
        <v>32</v>
      </c>
      <c r="I308" s="209"/>
      <c r="J308" s="206"/>
      <c r="K308" s="206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140</v>
      </c>
      <c r="AU308" s="214" t="s">
        <v>86</v>
      </c>
      <c r="AV308" s="13" t="s">
        <v>23</v>
      </c>
      <c r="AW308" s="13" t="s">
        <v>38</v>
      </c>
      <c r="AX308" s="13" t="s">
        <v>77</v>
      </c>
      <c r="AY308" s="214" t="s">
        <v>129</v>
      </c>
    </row>
    <row r="309" spans="2:51" s="14" customFormat="1" ht="12">
      <c r="B309" s="215"/>
      <c r="C309" s="216"/>
      <c r="D309" s="201" t="s">
        <v>140</v>
      </c>
      <c r="E309" s="217" t="s">
        <v>32</v>
      </c>
      <c r="F309" s="218" t="s">
        <v>460</v>
      </c>
      <c r="G309" s="216"/>
      <c r="H309" s="219">
        <v>0.158</v>
      </c>
      <c r="I309" s="220"/>
      <c r="J309" s="216"/>
      <c r="K309" s="216"/>
      <c r="L309" s="221"/>
      <c r="M309" s="222"/>
      <c r="N309" s="223"/>
      <c r="O309" s="223"/>
      <c r="P309" s="223"/>
      <c r="Q309" s="223"/>
      <c r="R309" s="223"/>
      <c r="S309" s="223"/>
      <c r="T309" s="224"/>
      <c r="AT309" s="225" t="s">
        <v>140</v>
      </c>
      <c r="AU309" s="225" t="s">
        <v>86</v>
      </c>
      <c r="AV309" s="14" t="s">
        <v>86</v>
      </c>
      <c r="AW309" s="14" t="s">
        <v>38</v>
      </c>
      <c r="AX309" s="14" t="s">
        <v>77</v>
      </c>
      <c r="AY309" s="225" t="s">
        <v>129</v>
      </c>
    </row>
    <row r="310" spans="2:51" s="15" customFormat="1" ht="12">
      <c r="B310" s="226"/>
      <c r="C310" s="227"/>
      <c r="D310" s="201" t="s">
        <v>140</v>
      </c>
      <c r="E310" s="228" t="s">
        <v>32</v>
      </c>
      <c r="F310" s="229" t="s">
        <v>262</v>
      </c>
      <c r="G310" s="227"/>
      <c r="H310" s="230">
        <v>1.952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140</v>
      </c>
      <c r="AU310" s="236" t="s">
        <v>86</v>
      </c>
      <c r="AV310" s="15" t="s">
        <v>136</v>
      </c>
      <c r="AW310" s="15" t="s">
        <v>38</v>
      </c>
      <c r="AX310" s="15" t="s">
        <v>23</v>
      </c>
      <c r="AY310" s="236" t="s">
        <v>129</v>
      </c>
    </row>
    <row r="311" spans="1:65" s="2" customFormat="1" ht="16.5" customHeight="1">
      <c r="A311" s="34"/>
      <c r="B311" s="35"/>
      <c r="C311" s="188" t="s">
        <v>461</v>
      </c>
      <c r="D311" s="188" t="s">
        <v>131</v>
      </c>
      <c r="E311" s="189" t="s">
        <v>462</v>
      </c>
      <c r="F311" s="190" t="s">
        <v>463</v>
      </c>
      <c r="G311" s="191" t="s">
        <v>158</v>
      </c>
      <c r="H311" s="192">
        <v>13.65</v>
      </c>
      <c r="I311" s="193"/>
      <c r="J311" s="194">
        <f>ROUND(I311*H311,2)</f>
        <v>0</v>
      </c>
      <c r="K311" s="190" t="s">
        <v>135</v>
      </c>
      <c r="L311" s="39"/>
      <c r="M311" s="195" t="s">
        <v>32</v>
      </c>
      <c r="N311" s="196" t="s">
        <v>50</v>
      </c>
      <c r="O311" s="65"/>
      <c r="P311" s="197">
        <f>O311*H311</f>
        <v>0</v>
      </c>
      <c r="Q311" s="197">
        <v>0</v>
      </c>
      <c r="R311" s="197">
        <f>Q311*H311</f>
        <v>0</v>
      </c>
      <c r="S311" s="197">
        <v>0</v>
      </c>
      <c r="T311" s="198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9" t="s">
        <v>136</v>
      </c>
      <c r="AT311" s="199" t="s">
        <v>131</v>
      </c>
      <c r="AU311" s="199" t="s">
        <v>86</v>
      </c>
      <c r="AY311" s="17" t="s">
        <v>129</v>
      </c>
      <c r="BE311" s="200">
        <f>IF(N311="základní",J311,0)</f>
        <v>0</v>
      </c>
      <c r="BF311" s="200">
        <f>IF(N311="snížená",J311,0)</f>
        <v>0</v>
      </c>
      <c r="BG311" s="200">
        <f>IF(N311="zákl. přenesená",J311,0)</f>
        <v>0</v>
      </c>
      <c r="BH311" s="200">
        <f>IF(N311="sníž. přenesená",J311,0)</f>
        <v>0</v>
      </c>
      <c r="BI311" s="200">
        <f>IF(N311="nulová",J311,0)</f>
        <v>0</v>
      </c>
      <c r="BJ311" s="17" t="s">
        <v>136</v>
      </c>
      <c r="BK311" s="200">
        <f>ROUND(I311*H311,2)</f>
        <v>0</v>
      </c>
      <c r="BL311" s="17" t="s">
        <v>136</v>
      </c>
      <c r="BM311" s="199" t="s">
        <v>464</v>
      </c>
    </row>
    <row r="312" spans="1:47" s="2" customFormat="1" ht="12">
      <c r="A312" s="34"/>
      <c r="B312" s="35"/>
      <c r="C312" s="36"/>
      <c r="D312" s="201" t="s">
        <v>138</v>
      </c>
      <c r="E312" s="36"/>
      <c r="F312" s="202" t="s">
        <v>465</v>
      </c>
      <c r="G312" s="36"/>
      <c r="H312" s="36"/>
      <c r="I312" s="109"/>
      <c r="J312" s="36"/>
      <c r="K312" s="36"/>
      <c r="L312" s="39"/>
      <c r="M312" s="203"/>
      <c r="N312" s="204"/>
      <c r="O312" s="65"/>
      <c r="P312" s="65"/>
      <c r="Q312" s="65"/>
      <c r="R312" s="65"/>
      <c r="S312" s="65"/>
      <c r="T312" s="66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138</v>
      </c>
      <c r="AU312" s="17" t="s">
        <v>86</v>
      </c>
    </row>
    <row r="313" spans="2:51" s="13" customFormat="1" ht="12">
      <c r="B313" s="205"/>
      <c r="C313" s="206"/>
      <c r="D313" s="201" t="s">
        <v>140</v>
      </c>
      <c r="E313" s="207" t="s">
        <v>32</v>
      </c>
      <c r="F313" s="208" t="s">
        <v>466</v>
      </c>
      <c r="G313" s="206"/>
      <c r="H313" s="207" t="s">
        <v>32</v>
      </c>
      <c r="I313" s="209"/>
      <c r="J313" s="206"/>
      <c r="K313" s="206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140</v>
      </c>
      <c r="AU313" s="214" t="s">
        <v>86</v>
      </c>
      <c r="AV313" s="13" t="s">
        <v>23</v>
      </c>
      <c r="AW313" s="13" t="s">
        <v>38</v>
      </c>
      <c r="AX313" s="13" t="s">
        <v>77</v>
      </c>
      <c r="AY313" s="214" t="s">
        <v>129</v>
      </c>
    </row>
    <row r="314" spans="2:51" s="14" customFormat="1" ht="12">
      <c r="B314" s="215"/>
      <c r="C314" s="216"/>
      <c r="D314" s="201" t="s">
        <v>140</v>
      </c>
      <c r="E314" s="217" t="s">
        <v>32</v>
      </c>
      <c r="F314" s="218" t="s">
        <v>467</v>
      </c>
      <c r="G314" s="216"/>
      <c r="H314" s="219">
        <v>13.65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140</v>
      </c>
      <c r="AU314" s="225" t="s">
        <v>86</v>
      </c>
      <c r="AV314" s="14" t="s">
        <v>86</v>
      </c>
      <c r="AW314" s="14" t="s">
        <v>38</v>
      </c>
      <c r="AX314" s="14" t="s">
        <v>23</v>
      </c>
      <c r="AY314" s="225" t="s">
        <v>129</v>
      </c>
    </row>
    <row r="315" spans="1:65" s="2" customFormat="1" ht="16.5" customHeight="1">
      <c r="A315" s="34"/>
      <c r="B315" s="35"/>
      <c r="C315" s="188" t="s">
        <v>468</v>
      </c>
      <c r="D315" s="188" t="s">
        <v>131</v>
      </c>
      <c r="E315" s="189" t="s">
        <v>469</v>
      </c>
      <c r="F315" s="190" t="s">
        <v>470</v>
      </c>
      <c r="G315" s="191" t="s">
        <v>255</v>
      </c>
      <c r="H315" s="192">
        <v>28</v>
      </c>
      <c r="I315" s="193"/>
      <c r="J315" s="194">
        <f>ROUND(I315*H315,2)</f>
        <v>0</v>
      </c>
      <c r="K315" s="190" t="s">
        <v>135</v>
      </c>
      <c r="L315" s="39"/>
      <c r="M315" s="195" t="s">
        <v>32</v>
      </c>
      <c r="N315" s="196" t="s">
        <v>50</v>
      </c>
      <c r="O315" s="65"/>
      <c r="P315" s="197">
        <f>O315*H315</f>
        <v>0</v>
      </c>
      <c r="Q315" s="197">
        <v>0.00144</v>
      </c>
      <c r="R315" s="197">
        <f>Q315*H315</f>
        <v>0.04032</v>
      </c>
      <c r="S315" s="197">
        <v>0</v>
      </c>
      <c r="T315" s="19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136</v>
      </c>
      <c r="AT315" s="199" t="s">
        <v>131</v>
      </c>
      <c r="AU315" s="199" t="s">
        <v>86</v>
      </c>
      <c r="AY315" s="17" t="s">
        <v>129</v>
      </c>
      <c r="BE315" s="200">
        <f>IF(N315="základní",J315,0)</f>
        <v>0</v>
      </c>
      <c r="BF315" s="200">
        <f>IF(N315="snížená",J315,0)</f>
        <v>0</v>
      </c>
      <c r="BG315" s="200">
        <f>IF(N315="zákl. přenesená",J315,0)</f>
        <v>0</v>
      </c>
      <c r="BH315" s="200">
        <f>IF(N315="sníž. přenesená",J315,0)</f>
        <v>0</v>
      </c>
      <c r="BI315" s="200">
        <f>IF(N315="nulová",J315,0)</f>
        <v>0</v>
      </c>
      <c r="BJ315" s="17" t="s">
        <v>136</v>
      </c>
      <c r="BK315" s="200">
        <f>ROUND(I315*H315,2)</f>
        <v>0</v>
      </c>
      <c r="BL315" s="17" t="s">
        <v>136</v>
      </c>
      <c r="BM315" s="199" t="s">
        <v>471</v>
      </c>
    </row>
    <row r="316" spans="1:47" s="2" customFormat="1" ht="12">
      <c r="A316" s="34"/>
      <c r="B316" s="35"/>
      <c r="C316" s="36"/>
      <c r="D316" s="201" t="s">
        <v>138</v>
      </c>
      <c r="E316" s="36"/>
      <c r="F316" s="202" t="s">
        <v>472</v>
      </c>
      <c r="G316" s="36"/>
      <c r="H316" s="36"/>
      <c r="I316" s="109"/>
      <c r="J316" s="36"/>
      <c r="K316" s="36"/>
      <c r="L316" s="39"/>
      <c r="M316" s="203"/>
      <c r="N316" s="204"/>
      <c r="O316" s="65"/>
      <c r="P316" s="65"/>
      <c r="Q316" s="65"/>
      <c r="R316" s="65"/>
      <c r="S316" s="65"/>
      <c r="T316" s="66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138</v>
      </c>
      <c r="AU316" s="17" t="s">
        <v>86</v>
      </c>
    </row>
    <row r="317" spans="2:51" s="13" customFormat="1" ht="12">
      <c r="B317" s="205"/>
      <c r="C317" s="206"/>
      <c r="D317" s="201" t="s">
        <v>140</v>
      </c>
      <c r="E317" s="207" t="s">
        <v>32</v>
      </c>
      <c r="F317" s="208" t="s">
        <v>466</v>
      </c>
      <c r="G317" s="206"/>
      <c r="H317" s="207" t="s">
        <v>32</v>
      </c>
      <c r="I317" s="209"/>
      <c r="J317" s="206"/>
      <c r="K317" s="206"/>
      <c r="L317" s="210"/>
      <c r="M317" s="211"/>
      <c r="N317" s="212"/>
      <c r="O317" s="212"/>
      <c r="P317" s="212"/>
      <c r="Q317" s="212"/>
      <c r="R317" s="212"/>
      <c r="S317" s="212"/>
      <c r="T317" s="213"/>
      <c r="AT317" s="214" t="s">
        <v>140</v>
      </c>
      <c r="AU317" s="214" t="s">
        <v>86</v>
      </c>
      <c r="AV317" s="13" t="s">
        <v>23</v>
      </c>
      <c r="AW317" s="13" t="s">
        <v>38</v>
      </c>
      <c r="AX317" s="13" t="s">
        <v>77</v>
      </c>
      <c r="AY317" s="214" t="s">
        <v>129</v>
      </c>
    </row>
    <row r="318" spans="2:51" s="14" customFormat="1" ht="12">
      <c r="B318" s="215"/>
      <c r="C318" s="216"/>
      <c r="D318" s="201" t="s">
        <v>140</v>
      </c>
      <c r="E318" s="217" t="s">
        <v>32</v>
      </c>
      <c r="F318" s="218" t="s">
        <v>473</v>
      </c>
      <c r="G318" s="216"/>
      <c r="H318" s="219">
        <v>28</v>
      </c>
      <c r="I318" s="220"/>
      <c r="J318" s="216"/>
      <c r="K318" s="216"/>
      <c r="L318" s="221"/>
      <c r="M318" s="222"/>
      <c r="N318" s="223"/>
      <c r="O318" s="223"/>
      <c r="P318" s="223"/>
      <c r="Q318" s="223"/>
      <c r="R318" s="223"/>
      <c r="S318" s="223"/>
      <c r="T318" s="224"/>
      <c r="AT318" s="225" t="s">
        <v>140</v>
      </c>
      <c r="AU318" s="225" t="s">
        <v>86</v>
      </c>
      <c r="AV318" s="14" t="s">
        <v>86</v>
      </c>
      <c r="AW318" s="14" t="s">
        <v>38</v>
      </c>
      <c r="AX318" s="14" t="s">
        <v>23</v>
      </c>
      <c r="AY318" s="225" t="s">
        <v>129</v>
      </c>
    </row>
    <row r="319" spans="1:65" s="2" customFormat="1" ht="16.5" customHeight="1">
      <c r="A319" s="34"/>
      <c r="B319" s="35"/>
      <c r="C319" s="188" t="s">
        <v>474</v>
      </c>
      <c r="D319" s="188" t="s">
        <v>131</v>
      </c>
      <c r="E319" s="189" t="s">
        <v>475</v>
      </c>
      <c r="F319" s="190" t="s">
        <v>476</v>
      </c>
      <c r="G319" s="191" t="s">
        <v>255</v>
      </c>
      <c r="H319" s="192">
        <v>28</v>
      </c>
      <c r="I319" s="193"/>
      <c r="J319" s="194">
        <f>ROUND(I319*H319,2)</f>
        <v>0</v>
      </c>
      <c r="K319" s="190" t="s">
        <v>135</v>
      </c>
      <c r="L319" s="39"/>
      <c r="M319" s="195" t="s">
        <v>32</v>
      </c>
      <c r="N319" s="196" t="s">
        <v>50</v>
      </c>
      <c r="O319" s="65"/>
      <c r="P319" s="197">
        <f>O319*H319</f>
        <v>0</v>
      </c>
      <c r="Q319" s="197">
        <v>4E-05</v>
      </c>
      <c r="R319" s="197">
        <f>Q319*H319</f>
        <v>0.0011200000000000001</v>
      </c>
      <c r="S319" s="197">
        <v>0</v>
      </c>
      <c r="T319" s="19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9" t="s">
        <v>136</v>
      </c>
      <c r="AT319" s="199" t="s">
        <v>131</v>
      </c>
      <c r="AU319" s="199" t="s">
        <v>86</v>
      </c>
      <c r="AY319" s="17" t="s">
        <v>129</v>
      </c>
      <c r="BE319" s="200">
        <f>IF(N319="základní",J319,0)</f>
        <v>0</v>
      </c>
      <c r="BF319" s="200">
        <f>IF(N319="snížená",J319,0)</f>
        <v>0</v>
      </c>
      <c r="BG319" s="200">
        <f>IF(N319="zákl. přenesená",J319,0)</f>
        <v>0</v>
      </c>
      <c r="BH319" s="200">
        <f>IF(N319="sníž. přenesená",J319,0)</f>
        <v>0</v>
      </c>
      <c r="BI319" s="200">
        <f>IF(N319="nulová",J319,0)</f>
        <v>0</v>
      </c>
      <c r="BJ319" s="17" t="s">
        <v>136</v>
      </c>
      <c r="BK319" s="200">
        <f>ROUND(I319*H319,2)</f>
        <v>0</v>
      </c>
      <c r="BL319" s="17" t="s">
        <v>136</v>
      </c>
      <c r="BM319" s="199" t="s">
        <v>477</v>
      </c>
    </row>
    <row r="320" spans="1:47" s="2" customFormat="1" ht="12">
      <c r="A320" s="34"/>
      <c r="B320" s="35"/>
      <c r="C320" s="36"/>
      <c r="D320" s="201" t="s">
        <v>138</v>
      </c>
      <c r="E320" s="36"/>
      <c r="F320" s="202" t="s">
        <v>478</v>
      </c>
      <c r="G320" s="36"/>
      <c r="H320" s="36"/>
      <c r="I320" s="109"/>
      <c r="J320" s="36"/>
      <c r="K320" s="36"/>
      <c r="L320" s="39"/>
      <c r="M320" s="203"/>
      <c r="N320" s="204"/>
      <c r="O320" s="65"/>
      <c r="P320" s="65"/>
      <c r="Q320" s="65"/>
      <c r="R320" s="65"/>
      <c r="S320" s="65"/>
      <c r="T320" s="66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138</v>
      </c>
      <c r="AU320" s="17" t="s">
        <v>86</v>
      </c>
    </row>
    <row r="321" spans="1:65" s="2" customFormat="1" ht="16.5" customHeight="1">
      <c r="A321" s="34"/>
      <c r="B321" s="35"/>
      <c r="C321" s="188" t="s">
        <v>479</v>
      </c>
      <c r="D321" s="188" t="s">
        <v>131</v>
      </c>
      <c r="E321" s="189" t="s">
        <v>480</v>
      </c>
      <c r="F321" s="190" t="s">
        <v>481</v>
      </c>
      <c r="G321" s="191" t="s">
        <v>278</v>
      </c>
      <c r="H321" s="192">
        <v>0.568</v>
      </c>
      <c r="I321" s="193"/>
      <c r="J321" s="194">
        <f>ROUND(I321*H321,2)</f>
        <v>0</v>
      </c>
      <c r="K321" s="190" t="s">
        <v>135</v>
      </c>
      <c r="L321" s="39"/>
      <c r="M321" s="195" t="s">
        <v>32</v>
      </c>
      <c r="N321" s="196" t="s">
        <v>50</v>
      </c>
      <c r="O321" s="65"/>
      <c r="P321" s="197">
        <f>O321*H321</f>
        <v>0</v>
      </c>
      <c r="Q321" s="197">
        <v>1.06277</v>
      </c>
      <c r="R321" s="197">
        <f>Q321*H321</f>
        <v>0.6036533599999999</v>
      </c>
      <c r="S321" s="197">
        <v>0</v>
      </c>
      <c r="T321" s="198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9" t="s">
        <v>136</v>
      </c>
      <c r="AT321" s="199" t="s">
        <v>131</v>
      </c>
      <c r="AU321" s="199" t="s">
        <v>86</v>
      </c>
      <c r="AY321" s="17" t="s">
        <v>129</v>
      </c>
      <c r="BE321" s="200">
        <f>IF(N321="základní",J321,0)</f>
        <v>0</v>
      </c>
      <c r="BF321" s="200">
        <f>IF(N321="snížená",J321,0)</f>
        <v>0</v>
      </c>
      <c r="BG321" s="200">
        <f>IF(N321="zákl. přenesená",J321,0)</f>
        <v>0</v>
      </c>
      <c r="BH321" s="200">
        <f>IF(N321="sníž. přenesená",J321,0)</f>
        <v>0</v>
      </c>
      <c r="BI321" s="200">
        <f>IF(N321="nulová",J321,0)</f>
        <v>0</v>
      </c>
      <c r="BJ321" s="17" t="s">
        <v>136</v>
      </c>
      <c r="BK321" s="200">
        <f>ROUND(I321*H321,2)</f>
        <v>0</v>
      </c>
      <c r="BL321" s="17" t="s">
        <v>136</v>
      </c>
      <c r="BM321" s="199" t="s">
        <v>482</v>
      </c>
    </row>
    <row r="322" spans="1:47" s="2" customFormat="1" ht="12">
      <c r="A322" s="34"/>
      <c r="B322" s="35"/>
      <c r="C322" s="36"/>
      <c r="D322" s="201" t="s">
        <v>138</v>
      </c>
      <c r="E322" s="36"/>
      <c r="F322" s="202" t="s">
        <v>483</v>
      </c>
      <c r="G322" s="36"/>
      <c r="H322" s="36"/>
      <c r="I322" s="109"/>
      <c r="J322" s="36"/>
      <c r="K322" s="36"/>
      <c r="L322" s="39"/>
      <c r="M322" s="203"/>
      <c r="N322" s="204"/>
      <c r="O322" s="65"/>
      <c r="P322" s="65"/>
      <c r="Q322" s="65"/>
      <c r="R322" s="65"/>
      <c r="S322" s="65"/>
      <c r="T322" s="66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138</v>
      </c>
      <c r="AU322" s="17" t="s">
        <v>86</v>
      </c>
    </row>
    <row r="323" spans="2:51" s="13" customFormat="1" ht="12">
      <c r="B323" s="205"/>
      <c r="C323" s="206"/>
      <c r="D323" s="201" t="s">
        <v>140</v>
      </c>
      <c r="E323" s="207" t="s">
        <v>32</v>
      </c>
      <c r="F323" s="208" t="s">
        <v>484</v>
      </c>
      <c r="G323" s="206"/>
      <c r="H323" s="207" t="s">
        <v>32</v>
      </c>
      <c r="I323" s="209"/>
      <c r="J323" s="206"/>
      <c r="K323" s="206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140</v>
      </c>
      <c r="AU323" s="214" t="s">
        <v>86</v>
      </c>
      <c r="AV323" s="13" t="s">
        <v>23</v>
      </c>
      <c r="AW323" s="13" t="s">
        <v>38</v>
      </c>
      <c r="AX323" s="13" t="s">
        <v>77</v>
      </c>
      <c r="AY323" s="214" t="s">
        <v>129</v>
      </c>
    </row>
    <row r="324" spans="2:51" s="14" customFormat="1" ht="12">
      <c r="B324" s="215"/>
      <c r="C324" s="216"/>
      <c r="D324" s="201" t="s">
        <v>140</v>
      </c>
      <c r="E324" s="217" t="s">
        <v>32</v>
      </c>
      <c r="F324" s="218" t="s">
        <v>485</v>
      </c>
      <c r="G324" s="216"/>
      <c r="H324" s="219">
        <v>0.568</v>
      </c>
      <c r="I324" s="220"/>
      <c r="J324" s="216"/>
      <c r="K324" s="216"/>
      <c r="L324" s="221"/>
      <c r="M324" s="222"/>
      <c r="N324" s="223"/>
      <c r="O324" s="223"/>
      <c r="P324" s="223"/>
      <c r="Q324" s="223"/>
      <c r="R324" s="223"/>
      <c r="S324" s="223"/>
      <c r="T324" s="224"/>
      <c r="AT324" s="225" t="s">
        <v>140</v>
      </c>
      <c r="AU324" s="225" t="s">
        <v>86</v>
      </c>
      <c r="AV324" s="14" t="s">
        <v>86</v>
      </c>
      <c r="AW324" s="14" t="s">
        <v>38</v>
      </c>
      <c r="AX324" s="14" t="s">
        <v>23</v>
      </c>
      <c r="AY324" s="225" t="s">
        <v>129</v>
      </c>
    </row>
    <row r="325" spans="2:63" s="12" customFormat="1" ht="22.9" customHeight="1">
      <c r="B325" s="172"/>
      <c r="C325" s="173"/>
      <c r="D325" s="174" t="s">
        <v>76</v>
      </c>
      <c r="E325" s="186" t="s">
        <v>150</v>
      </c>
      <c r="F325" s="186" t="s">
        <v>486</v>
      </c>
      <c r="G325" s="173"/>
      <c r="H325" s="173"/>
      <c r="I325" s="176"/>
      <c r="J325" s="187">
        <f>BK325</f>
        <v>0</v>
      </c>
      <c r="K325" s="173"/>
      <c r="L325" s="178"/>
      <c r="M325" s="179"/>
      <c r="N325" s="180"/>
      <c r="O325" s="180"/>
      <c r="P325" s="181">
        <f>SUM(P326:P373)</f>
        <v>0</v>
      </c>
      <c r="Q325" s="180"/>
      <c r="R325" s="181">
        <f>SUM(R326:R373)</f>
        <v>85.01201760000001</v>
      </c>
      <c r="S325" s="180"/>
      <c r="T325" s="182">
        <f>SUM(T326:T373)</f>
        <v>0</v>
      </c>
      <c r="AR325" s="183" t="s">
        <v>23</v>
      </c>
      <c r="AT325" s="184" t="s">
        <v>76</v>
      </c>
      <c r="AU325" s="184" t="s">
        <v>23</v>
      </c>
      <c r="AY325" s="183" t="s">
        <v>129</v>
      </c>
      <c r="BK325" s="185">
        <f>SUM(BK326:BK373)</f>
        <v>0</v>
      </c>
    </row>
    <row r="326" spans="1:65" s="2" customFormat="1" ht="16.5" customHeight="1">
      <c r="A326" s="34"/>
      <c r="B326" s="35"/>
      <c r="C326" s="188" t="s">
        <v>487</v>
      </c>
      <c r="D326" s="188" t="s">
        <v>131</v>
      </c>
      <c r="E326" s="189" t="s">
        <v>488</v>
      </c>
      <c r="F326" s="190" t="s">
        <v>489</v>
      </c>
      <c r="G326" s="191" t="s">
        <v>158</v>
      </c>
      <c r="H326" s="192">
        <v>2.3</v>
      </c>
      <c r="I326" s="193"/>
      <c r="J326" s="194">
        <f>ROUND(I326*H326,2)</f>
        <v>0</v>
      </c>
      <c r="K326" s="190" t="s">
        <v>135</v>
      </c>
      <c r="L326" s="39"/>
      <c r="M326" s="195" t="s">
        <v>32</v>
      </c>
      <c r="N326" s="196" t="s">
        <v>50</v>
      </c>
      <c r="O326" s="65"/>
      <c r="P326" s="197">
        <f>O326*H326</f>
        <v>0</v>
      </c>
      <c r="Q326" s="197">
        <v>0</v>
      </c>
      <c r="R326" s="197">
        <f>Q326*H326</f>
        <v>0</v>
      </c>
      <c r="S326" s="197">
        <v>0</v>
      </c>
      <c r="T326" s="19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9" t="s">
        <v>136</v>
      </c>
      <c r="AT326" s="199" t="s">
        <v>131</v>
      </c>
      <c r="AU326" s="199" t="s">
        <v>86</v>
      </c>
      <c r="AY326" s="17" t="s">
        <v>129</v>
      </c>
      <c r="BE326" s="200">
        <f>IF(N326="základní",J326,0)</f>
        <v>0</v>
      </c>
      <c r="BF326" s="200">
        <f>IF(N326="snížená",J326,0)</f>
        <v>0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17" t="s">
        <v>136</v>
      </c>
      <c r="BK326" s="200">
        <f>ROUND(I326*H326,2)</f>
        <v>0</v>
      </c>
      <c r="BL326" s="17" t="s">
        <v>136</v>
      </c>
      <c r="BM326" s="199" t="s">
        <v>490</v>
      </c>
    </row>
    <row r="327" spans="1:47" s="2" customFormat="1" ht="12">
      <c r="A327" s="34"/>
      <c r="B327" s="35"/>
      <c r="C327" s="36"/>
      <c r="D327" s="201" t="s">
        <v>138</v>
      </c>
      <c r="E327" s="36"/>
      <c r="F327" s="202" t="s">
        <v>491</v>
      </c>
      <c r="G327" s="36"/>
      <c r="H327" s="36"/>
      <c r="I327" s="109"/>
      <c r="J327" s="36"/>
      <c r="K327" s="36"/>
      <c r="L327" s="39"/>
      <c r="M327" s="203"/>
      <c r="N327" s="204"/>
      <c r="O327" s="65"/>
      <c r="P327" s="65"/>
      <c r="Q327" s="65"/>
      <c r="R327" s="65"/>
      <c r="S327" s="65"/>
      <c r="T327" s="66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138</v>
      </c>
      <c r="AU327" s="17" t="s">
        <v>86</v>
      </c>
    </row>
    <row r="328" spans="2:51" s="13" customFormat="1" ht="12">
      <c r="B328" s="205"/>
      <c r="C328" s="206"/>
      <c r="D328" s="201" t="s">
        <v>140</v>
      </c>
      <c r="E328" s="207" t="s">
        <v>32</v>
      </c>
      <c r="F328" s="208" t="s">
        <v>492</v>
      </c>
      <c r="G328" s="206"/>
      <c r="H328" s="207" t="s">
        <v>32</v>
      </c>
      <c r="I328" s="209"/>
      <c r="J328" s="206"/>
      <c r="K328" s="206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140</v>
      </c>
      <c r="AU328" s="214" t="s">
        <v>86</v>
      </c>
      <c r="AV328" s="13" t="s">
        <v>23</v>
      </c>
      <c r="AW328" s="13" t="s">
        <v>38</v>
      </c>
      <c r="AX328" s="13" t="s">
        <v>77</v>
      </c>
      <c r="AY328" s="214" t="s">
        <v>129</v>
      </c>
    </row>
    <row r="329" spans="2:51" s="14" customFormat="1" ht="12">
      <c r="B329" s="215"/>
      <c r="C329" s="216"/>
      <c r="D329" s="201" t="s">
        <v>140</v>
      </c>
      <c r="E329" s="217" t="s">
        <v>32</v>
      </c>
      <c r="F329" s="218" t="s">
        <v>493</v>
      </c>
      <c r="G329" s="216"/>
      <c r="H329" s="219">
        <v>2.3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140</v>
      </c>
      <c r="AU329" s="225" t="s">
        <v>86</v>
      </c>
      <c r="AV329" s="14" t="s">
        <v>86</v>
      </c>
      <c r="AW329" s="14" t="s">
        <v>38</v>
      </c>
      <c r="AX329" s="14" t="s">
        <v>23</v>
      </c>
      <c r="AY329" s="225" t="s">
        <v>129</v>
      </c>
    </row>
    <row r="330" spans="1:65" s="2" customFormat="1" ht="16.5" customHeight="1">
      <c r="A330" s="34"/>
      <c r="B330" s="35"/>
      <c r="C330" s="188" t="s">
        <v>494</v>
      </c>
      <c r="D330" s="188" t="s">
        <v>131</v>
      </c>
      <c r="E330" s="189" t="s">
        <v>495</v>
      </c>
      <c r="F330" s="190" t="s">
        <v>496</v>
      </c>
      <c r="G330" s="191" t="s">
        <v>255</v>
      </c>
      <c r="H330" s="192">
        <v>14.874</v>
      </c>
      <c r="I330" s="193"/>
      <c r="J330" s="194">
        <f>ROUND(I330*H330,2)</f>
        <v>0</v>
      </c>
      <c r="K330" s="190" t="s">
        <v>135</v>
      </c>
      <c r="L330" s="39"/>
      <c r="M330" s="195" t="s">
        <v>32</v>
      </c>
      <c r="N330" s="196" t="s">
        <v>50</v>
      </c>
      <c r="O330" s="65"/>
      <c r="P330" s="197">
        <f>O330*H330</f>
        <v>0</v>
      </c>
      <c r="Q330" s="197">
        <v>0.04174</v>
      </c>
      <c r="R330" s="197">
        <f>Q330*H330</f>
        <v>0.62084076</v>
      </c>
      <c r="S330" s="197">
        <v>0</v>
      </c>
      <c r="T330" s="19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9" t="s">
        <v>136</v>
      </c>
      <c r="AT330" s="199" t="s">
        <v>131</v>
      </c>
      <c r="AU330" s="199" t="s">
        <v>86</v>
      </c>
      <c r="AY330" s="17" t="s">
        <v>129</v>
      </c>
      <c r="BE330" s="200">
        <f>IF(N330="základní",J330,0)</f>
        <v>0</v>
      </c>
      <c r="BF330" s="200">
        <f>IF(N330="snížená",J330,0)</f>
        <v>0</v>
      </c>
      <c r="BG330" s="200">
        <f>IF(N330="zákl. přenesená",J330,0)</f>
        <v>0</v>
      </c>
      <c r="BH330" s="200">
        <f>IF(N330="sníž. přenesená",J330,0)</f>
        <v>0</v>
      </c>
      <c r="BI330" s="200">
        <f>IF(N330="nulová",J330,0)</f>
        <v>0</v>
      </c>
      <c r="BJ330" s="17" t="s">
        <v>136</v>
      </c>
      <c r="BK330" s="200">
        <f>ROUND(I330*H330,2)</f>
        <v>0</v>
      </c>
      <c r="BL330" s="17" t="s">
        <v>136</v>
      </c>
      <c r="BM330" s="199" t="s">
        <v>497</v>
      </c>
    </row>
    <row r="331" spans="1:47" s="2" customFormat="1" ht="12">
      <c r="A331" s="34"/>
      <c r="B331" s="35"/>
      <c r="C331" s="36"/>
      <c r="D331" s="201" t="s">
        <v>138</v>
      </c>
      <c r="E331" s="36"/>
      <c r="F331" s="202" t="s">
        <v>498</v>
      </c>
      <c r="G331" s="36"/>
      <c r="H331" s="36"/>
      <c r="I331" s="109"/>
      <c r="J331" s="36"/>
      <c r="K331" s="36"/>
      <c r="L331" s="39"/>
      <c r="M331" s="203"/>
      <c r="N331" s="204"/>
      <c r="O331" s="65"/>
      <c r="P331" s="65"/>
      <c r="Q331" s="65"/>
      <c r="R331" s="65"/>
      <c r="S331" s="65"/>
      <c r="T331" s="66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138</v>
      </c>
      <c r="AU331" s="17" t="s">
        <v>86</v>
      </c>
    </row>
    <row r="332" spans="2:51" s="13" customFormat="1" ht="12">
      <c r="B332" s="205"/>
      <c r="C332" s="206"/>
      <c r="D332" s="201" t="s">
        <v>140</v>
      </c>
      <c r="E332" s="207" t="s">
        <v>32</v>
      </c>
      <c r="F332" s="208" t="s">
        <v>492</v>
      </c>
      <c r="G332" s="206"/>
      <c r="H332" s="207" t="s">
        <v>32</v>
      </c>
      <c r="I332" s="209"/>
      <c r="J332" s="206"/>
      <c r="K332" s="206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140</v>
      </c>
      <c r="AU332" s="214" t="s">
        <v>86</v>
      </c>
      <c r="AV332" s="13" t="s">
        <v>23</v>
      </c>
      <c r="AW332" s="13" t="s">
        <v>38</v>
      </c>
      <c r="AX332" s="13" t="s">
        <v>77</v>
      </c>
      <c r="AY332" s="214" t="s">
        <v>129</v>
      </c>
    </row>
    <row r="333" spans="2:51" s="14" customFormat="1" ht="12">
      <c r="B333" s="215"/>
      <c r="C333" s="216"/>
      <c r="D333" s="201" t="s">
        <v>140</v>
      </c>
      <c r="E333" s="217" t="s">
        <v>32</v>
      </c>
      <c r="F333" s="218" t="s">
        <v>499</v>
      </c>
      <c r="G333" s="216"/>
      <c r="H333" s="219">
        <v>14.874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140</v>
      </c>
      <c r="AU333" s="225" t="s">
        <v>86</v>
      </c>
      <c r="AV333" s="14" t="s">
        <v>86</v>
      </c>
      <c r="AW333" s="14" t="s">
        <v>38</v>
      </c>
      <c r="AX333" s="14" t="s">
        <v>23</v>
      </c>
      <c r="AY333" s="225" t="s">
        <v>129</v>
      </c>
    </row>
    <row r="334" spans="1:65" s="2" customFormat="1" ht="16.5" customHeight="1">
      <c r="A334" s="34"/>
      <c r="B334" s="35"/>
      <c r="C334" s="188" t="s">
        <v>500</v>
      </c>
      <c r="D334" s="188" t="s">
        <v>131</v>
      </c>
      <c r="E334" s="189" t="s">
        <v>501</v>
      </c>
      <c r="F334" s="190" t="s">
        <v>502</v>
      </c>
      <c r="G334" s="191" t="s">
        <v>255</v>
      </c>
      <c r="H334" s="192">
        <v>14.874</v>
      </c>
      <c r="I334" s="193"/>
      <c r="J334" s="194">
        <f>ROUND(I334*H334,2)</f>
        <v>0</v>
      </c>
      <c r="K334" s="190" t="s">
        <v>135</v>
      </c>
      <c r="L334" s="39"/>
      <c r="M334" s="195" t="s">
        <v>32</v>
      </c>
      <c r="N334" s="196" t="s">
        <v>50</v>
      </c>
      <c r="O334" s="65"/>
      <c r="P334" s="197">
        <f>O334*H334</f>
        <v>0</v>
      </c>
      <c r="Q334" s="197">
        <v>2E-05</v>
      </c>
      <c r="R334" s="197">
        <f>Q334*H334</f>
        <v>0.00029748000000000003</v>
      </c>
      <c r="S334" s="197">
        <v>0</v>
      </c>
      <c r="T334" s="19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9" t="s">
        <v>136</v>
      </c>
      <c r="AT334" s="199" t="s">
        <v>131</v>
      </c>
      <c r="AU334" s="199" t="s">
        <v>86</v>
      </c>
      <c r="AY334" s="17" t="s">
        <v>129</v>
      </c>
      <c r="BE334" s="200">
        <f>IF(N334="základní",J334,0)</f>
        <v>0</v>
      </c>
      <c r="BF334" s="200">
        <f>IF(N334="snížená",J334,0)</f>
        <v>0</v>
      </c>
      <c r="BG334" s="200">
        <f>IF(N334="zákl. přenesená",J334,0)</f>
        <v>0</v>
      </c>
      <c r="BH334" s="200">
        <f>IF(N334="sníž. přenesená",J334,0)</f>
        <v>0</v>
      </c>
      <c r="BI334" s="200">
        <f>IF(N334="nulová",J334,0)</f>
        <v>0</v>
      </c>
      <c r="BJ334" s="17" t="s">
        <v>136</v>
      </c>
      <c r="BK334" s="200">
        <f>ROUND(I334*H334,2)</f>
        <v>0</v>
      </c>
      <c r="BL334" s="17" t="s">
        <v>136</v>
      </c>
      <c r="BM334" s="199" t="s">
        <v>503</v>
      </c>
    </row>
    <row r="335" spans="1:47" s="2" customFormat="1" ht="12">
      <c r="A335" s="34"/>
      <c r="B335" s="35"/>
      <c r="C335" s="36"/>
      <c r="D335" s="201" t="s">
        <v>138</v>
      </c>
      <c r="E335" s="36"/>
      <c r="F335" s="202" t="s">
        <v>504</v>
      </c>
      <c r="G335" s="36"/>
      <c r="H335" s="36"/>
      <c r="I335" s="109"/>
      <c r="J335" s="36"/>
      <c r="K335" s="36"/>
      <c r="L335" s="39"/>
      <c r="M335" s="203"/>
      <c r="N335" s="204"/>
      <c r="O335" s="65"/>
      <c r="P335" s="65"/>
      <c r="Q335" s="65"/>
      <c r="R335" s="65"/>
      <c r="S335" s="65"/>
      <c r="T335" s="66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138</v>
      </c>
      <c r="AU335" s="17" t="s">
        <v>86</v>
      </c>
    </row>
    <row r="336" spans="1:65" s="2" customFormat="1" ht="16.5" customHeight="1">
      <c r="A336" s="34"/>
      <c r="B336" s="35"/>
      <c r="C336" s="188" t="s">
        <v>505</v>
      </c>
      <c r="D336" s="188" t="s">
        <v>131</v>
      </c>
      <c r="E336" s="189" t="s">
        <v>506</v>
      </c>
      <c r="F336" s="190" t="s">
        <v>507</v>
      </c>
      <c r="G336" s="191" t="s">
        <v>278</v>
      </c>
      <c r="H336" s="192">
        <v>0.268</v>
      </c>
      <c r="I336" s="193"/>
      <c r="J336" s="194">
        <f>ROUND(I336*H336,2)</f>
        <v>0</v>
      </c>
      <c r="K336" s="190" t="s">
        <v>135</v>
      </c>
      <c r="L336" s="39"/>
      <c r="M336" s="195" t="s">
        <v>32</v>
      </c>
      <c r="N336" s="196" t="s">
        <v>50</v>
      </c>
      <c r="O336" s="65"/>
      <c r="P336" s="197">
        <f>O336*H336</f>
        <v>0</v>
      </c>
      <c r="Q336" s="197">
        <v>1.04877</v>
      </c>
      <c r="R336" s="197">
        <f>Q336*H336</f>
        <v>0.28107036</v>
      </c>
      <c r="S336" s="197">
        <v>0</v>
      </c>
      <c r="T336" s="19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9" t="s">
        <v>136</v>
      </c>
      <c r="AT336" s="199" t="s">
        <v>131</v>
      </c>
      <c r="AU336" s="199" t="s">
        <v>86</v>
      </c>
      <c r="AY336" s="17" t="s">
        <v>129</v>
      </c>
      <c r="BE336" s="200">
        <f>IF(N336="základní",J336,0)</f>
        <v>0</v>
      </c>
      <c r="BF336" s="200">
        <f>IF(N336="snížená",J336,0)</f>
        <v>0</v>
      </c>
      <c r="BG336" s="200">
        <f>IF(N336="zákl. přenesená",J336,0)</f>
        <v>0</v>
      </c>
      <c r="BH336" s="200">
        <f>IF(N336="sníž. přenesená",J336,0)</f>
        <v>0</v>
      </c>
      <c r="BI336" s="200">
        <f>IF(N336="nulová",J336,0)</f>
        <v>0</v>
      </c>
      <c r="BJ336" s="17" t="s">
        <v>136</v>
      </c>
      <c r="BK336" s="200">
        <f>ROUND(I336*H336,2)</f>
        <v>0</v>
      </c>
      <c r="BL336" s="17" t="s">
        <v>136</v>
      </c>
      <c r="BM336" s="199" t="s">
        <v>508</v>
      </c>
    </row>
    <row r="337" spans="1:47" s="2" customFormat="1" ht="12">
      <c r="A337" s="34"/>
      <c r="B337" s="35"/>
      <c r="C337" s="36"/>
      <c r="D337" s="201" t="s">
        <v>138</v>
      </c>
      <c r="E337" s="36"/>
      <c r="F337" s="202" t="s">
        <v>509</v>
      </c>
      <c r="G337" s="36"/>
      <c r="H337" s="36"/>
      <c r="I337" s="109"/>
      <c r="J337" s="36"/>
      <c r="K337" s="36"/>
      <c r="L337" s="39"/>
      <c r="M337" s="203"/>
      <c r="N337" s="204"/>
      <c r="O337" s="65"/>
      <c r="P337" s="65"/>
      <c r="Q337" s="65"/>
      <c r="R337" s="65"/>
      <c r="S337" s="65"/>
      <c r="T337" s="66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138</v>
      </c>
      <c r="AU337" s="17" t="s">
        <v>86</v>
      </c>
    </row>
    <row r="338" spans="2:51" s="13" customFormat="1" ht="12">
      <c r="B338" s="205"/>
      <c r="C338" s="206"/>
      <c r="D338" s="201" t="s">
        <v>140</v>
      </c>
      <c r="E338" s="207" t="s">
        <v>32</v>
      </c>
      <c r="F338" s="208" t="s">
        <v>510</v>
      </c>
      <c r="G338" s="206"/>
      <c r="H338" s="207" t="s">
        <v>32</v>
      </c>
      <c r="I338" s="209"/>
      <c r="J338" s="206"/>
      <c r="K338" s="206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140</v>
      </c>
      <c r="AU338" s="214" t="s">
        <v>86</v>
      </c>
      <c r="AV338" s="13" t="s">
        <v>23</v>
      </c>
      <c r="AW338" s="13" t="s">
        <v>38</v>
      </c>
      <c r="AX338" s="13" t="s">
        <v>77</v>
      </c>
      <c r="AY338" s="214" t="s">
        <v>129</v>
      </c>
    </row>
    <row r="339" spans="2:51" s="14" customFormat="1" ht="12">
      <c r="B339" s="215"/>
      <c r="C339" s="216"/>
      <c r="D339" s="201" t="s">
        <v>140</v>
      </c>
      <c r="E339" s="217" t="s">
        <v>32</v>
      </c>
      <c r="F339" s="218" t="s">
        <v>511</v>
      </c>
      <c r="G339" s="216"/>
      <c r="H339" s="219">
        <v>0.268</v>
      </c>
      <c r="I339" s="220"/>
      <c r="J339" s="216"/>
      <c r="K339" s="216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140</v>
      </c>
      <c r="AU339" s="225" t="s">
        <v>86</v>
      </c>
      <c r="AV339" s="14" t="s">
        <v>86</v>
      </c>
      <c r="AW339" s="14" t="s">
        <v>38</v>
      </c>
      <c r="AX339" s="14" t="s">
        <v>23</v>
      </c>
      <c r="AY339" s="225" t="s">
        <v>129</v>
      </c>
    </row>
    <row r="340" spans="1:65" s="2" customFormat="1" ht="16.5" customHeight="1">
      <c r="A340" s="34"/>
      <c r="B340" s="35"/>
      <c r="C340" s="237" t="s">
        <v>512</v>
      </c>
      <c r="D340" s="237" t="s">
        <v>275</v>
      </c>
      <c r="E340" s="238" t="s">
        <v>513</v>
      </c>
      <c r="F340" s="239" t="s">
        <v>514</v>
      </c>
      <c r="G340" s="240" t="s">
        <v>145</v>
      </c>
      <c r="H340" s="241">
        <v>3</v>
      </c>
      <c r="I340" s="242"/>
      <c r="J340" s="243">
        <f>ROUND(I340*H340,2)</f>
        <v>0</v>
      </c>
      <c r="K340" s="239" t="s">
        <v>32</v>
      </c>
      <c r="L340" s="244"/>
      <c r="M340" s="245" t="s">
        <v>32</v>
      </c>
      <c r="N340" s="246" t="s">
        <v>50</v>
      </c>
      <c r="O340" s="65"/>
      <c r="P340" s="197">
        <f>O340*H340</f>
        <v>0</v>
      </c>
      <c r="Q340" s="197">
        <v>1.054</v>
      </c>
      <c r="R340" s="197">
        <f>Q340*H340</f>
        <v>3.162</v>
      </c>
      <c r="S340" s="197">
        <v>0</v>
      </c>
      <c r="T340" s="19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9" t="s">
        <v>149</v>
      </c>
      <c r="AT340" s="199" t="s">
        <v>275</v>
      </c>
      <c r="AU340" s="199" t="s">
        <v>86</v>
      </c>
      <c r="AY340" s="17" t="s">
        <v>129</v>
      </c>
      <c r="BE340" s="200">
        <f>IF(N340="základní",J340,0)</f>
        <v>0</v>
      </c>
      <c r="BF340" s="200">
        <f>IF(N340="snížená",J340,0)</f>
        <v>0</v>
      </c>
      <c r="BG340" s="200">
        <f>IF(N340="zákl. přenesená",J340,0)</f>
        <v>0</v>
      </c>
      <c r="BH340" s="200">
        <f>IF(N340="sníž. přenesená",J340,0)</f>
        <v>0</v>
      </c>
      <c r="BI340" s="200">
        <f>IF(N340="nulová",J340,0)</f>
        <v>0</v>
      </c>
      <c r="BJ340" s="17" t="s">
        <v>136</v>
      </c>
      <c r="BK340" s="200">
        <f>ROUND(I340*H340,2)</f>
        <v>0</v>
      </c>
      <c r="BL340" s="17" t="s">
        <v>136</v>
      </c>
      <c r="BM340" s="199" t="s">
        <v>515</v>
      </c>
    </row>
    <row r="341" spans="1:47" s="2" customFormat="1" ht="12">
      <c r="A341" s="34"/>
      <c r="B341" s="35"/>
      <c r="C341" s="36"/>
      <c r="D341" s="201" t="s">
        <v>138</v>
      </c>
      <c r="E341" s="36"/>
      <c r="F341" s="202" t="s">
        <v>514</v>
      </c>
      <c r="G341" s="36"/>
      <c r="H341" s="36"/>
      <c r="I341" s="109"/>
      <c r="J341" s="36"/>
      <c r="K341" s="36"/>
      <c r="L341" s="39"/>
      <c r="M341" s="203"/>
      <c r="N341" s="204"/>
      <c r="O341" s="65"/>
      <c r="P341" s="65"/>
      <c r="Q341" s="65"/>
      <c r="R341" s="65"/>
      <c r="S341" s="65"/>
      <c r="T341" s="66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138</v>
      </c>
      <c r="AU341" s="17" t="s">
        <v>86</v>
      </c>
    </row>
    <row r="342" spans="2:51" s="13" customFormat="1" ht="12">
      <c r="B342" s="205"/>
      <c r="C342" s="206"/>
      <c r="D342" s="201" t="s">
        <v>140</v>
      </c>
      <c r="E342" s="207" t="s">
        <v>32</v>
      </c>
      <c r="F342" s="208" t="s">
        <v>516</v>
      </c>
      <c r="G342" s="206"/>
      <c r="H342" s="207" t="s">
        <v>32</v>
      </c>
      <c r="I342" s="209"/>
      <c r="J342" s="206"/>
      <c r="K342" s="206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140</v>
      </c>
      <c r="AU342" s="214" t="s">
        <v>86</v>
      </c>
      <c r="AV342" s="13" t="s">
        <v>23</v>
      </c>
      <c r="AW342" s="13" t="s">
        <v>38</v>
      </c>
      <c r="AX342" s="13" t="s">
        <v>77</v>
      </c>
      <c r="AY342" s="214" t="s">
        <v>129</v>
      </c>
    </row>
    <row r="343" spans="2:51" s="13" customFormat="1" ht="22.5">
      <c r="B343" s="205"/>
      <c r="C343" s="206"/>
      <c r="D343" s="201" t="s">
        <v>140</v>
      </c>
      <c r="E343" s="207" t="s">
        <v>32</v>
      </c>
      <c r="F343" s="208" t="s">
        <v>517</v>
      </c>
      <c r="G343" s="206"/>
      <c r="H343" s="207" t="s">
        <v>32</v>
      </c>
      <c r="I343" s="209"/>
      <c r="J343" s="206"/>
      <c r="K343" s="206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140</v>
      </c>
      <c r="AU343" s="214" t="s">
        <v>86</v>
      </c>
      <c r="AV343" s="13" t="s">
        <v>23</v>
      </c>
      <c r="AW343" s="13" t="s">
        <v>38</v>
      </c>
      <c r="AX343" s="13" t="s">
        <v>77</v>
      </c>
      <c r="AY343" s="214" t="s">
        <v>129</v>
      </c>
    </row>
    <row r="344" spans="2:51" s="14" customFormat="1" ht="12">
      <c r="B344" s="215"/>
      <c r="C344" s="216"/>
      <c r="D344" s="201" t="s">
        <v>140</v>
      </c>
      <c r="E344" s="217" t="s">
        <v>32</v>
      </c>
      <c r="F344" s="218" t="s">
        <v>150</v>
      </c>
      <c r="G344" s="216"/>
      <c r="H344" s="219">
        <v>3</v>
      </c>
      <c r="I344" s="220"/>
      <c r="J344" s="216"/>
      <c r="K344" s="216"/>
      <c r="L344" s="221"/>
      <c r="M344" s="222"/>
      <c r="N344" s="223"/>
      <c r="O344" s="223"/>
      <c r="P344" s="223"/>
      <c r="Q344" s="223"/>
      <c r="R344" s="223"/>
      <c r="S344" s="223"/>
      <c r="T344" s="224"/>
      <c r="AT344" s="225" t="s">
        <v>140</v>
      </c>
      <c r="AU344" s="225" t="s">
        <v>86</v>
      </c>
      <c r="AV344" s="14" t="s">
        <v>86</v>
      </c>
      <c r="AW344" s="14" t="s">
        <v>38</v>
      </c>
      <c r="AX344" s="14" t="s">
        <v>23</v>
      </c>
      <c r="AY344" s="225" t="s">
        <v>129</v>
      </c>
    </row>
    <row r="345" spans="1:65" s="2" customFormat="1" ht="16.5" customHeight="1">
      <c r="A345" s="34"/>
      <c r="B345" s="35"/>
      <c r="C345" s="188" t="s">
        <v>518</v>
      </c>
      <c r="D345" s="188" t="s">
        <v>131</v>
      </c>
      <c r="E345" s="189" t="s">
        <v>519</v>
      </c>
      <c r="F345" s="190" t="s">
        <v>520</v>
      </c>
      <c r="G345" s="191" t="s">
        <v>158</v>
      </c>
      <c r="H345" s="192">
        <v>19.06</v>
      </c>
      <c r="I345" s="193"/>
      <c r="J345" s="194">
        <f>ROUND(I345*H345,2)</f>
        <v>0</v>
      </c>
      <c r="K345" s="190" t="s">
        <v>135</v>
      </c>
      <c r="L345" s="39"/>
      <c r="M345" s="195" t="s">
        <v>32</v>
      </c>
      <c r="N345" s="196" t="s">
        <v>50</v>
      </c>
      <c r="O345" s="65"/>
      <c r="P345" s="197">
        <f>O345*H345</f>
        <v>0</v>
      </c>
      <c r="Q345" s="197">
        <v>0.08015</v>
      </c>
      <c r="R345" s="197">
        <f>Q345*H345</f>
        <v>1.5276589999999999</v>
      </c>
      <c r="S345" s="197">
        <v>0</v>
      </c>
      <c r="T345" s="19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9" t="s">
        <v>136</v>
      </c>
      <c r="AT345" s="199" t="s">
        <v>131</v>
      </c>
      <c r="AU345" s="199" t="s">
        <v>86</v>
      </c>
      <c r="AY345" s="17" t="s">
        <v>129</v>
      </c>
      <c r="BE345" s="200">
        <f>IF(N345="základní",J345,0)</f>
        <v>0</v>
      </c>
      <c r="BF345" s="200">
        <f>IF(N345="snížená",J345,0)</f>
        <v>0</v>
      </c>
      <c r="BG345" s="200">
        <f>IF(N345="zákl. přenesená",J345,0)</f>
        <v>0</v>
      </c>
      <c r="BH345" s="200">
        <f>IF(N345="sníž. přenesená",J345,0)</f>
        <v>0</v>
      </c>
      <c r="BI345" s="200">
        <f>IF(N345="nulová",J345,0)</f>
        <v>0</v>
      </c>
      <c r="BJ345" s="17" t="s">
        <v>136</v>
      </c>
      <c r="BK345" s="200">
        <f>ROUND(I345*H345,2)</f>
        <v>0</v>
      </c>
      <c r="BL345" s="17" t="s">
        <v>136</v>
      </c>
      <c r="BM345" s="199" t="s">
        <v>521</v>
      </c>
    </row>
    <row r="346" spans="1:47" s="2" customFormat="1" ht="12">
      <c r="A346" s="34"/>
      <c r="B346" s="35"/>
      <c r="C346" s="36"/>
      <c r="D346" s="201" t="s">
        <v>138</v>
      </c>
      <c r="E346" s="36"/>
      <c r="F346" s="202" t="s">
        <v>522</v>
      </c>
      <c r="G346" s="36"/>
      <c r="H346" s="36"/>
      <c r="I346" s="109"/>
      <c r="J346" s="36"/>
      <c r="K346" s="36"/>
      <c r="L346" s="39"/>
      <c r="M346" s="203"/>
      <c r="N346" s="204"/>
      <c r="O346" s="65"/>
      <c r="P346" s="65"/>
      <c r="Q346" s="65"/>
      <c r="R346" s="65"/>
      <c r="S346" s="65"/>
      <c r="T346" s="66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138</v>
      </c>
      <c r="AU346" s="17" t="s">
        <v>86</v>
      </c>
    </row>
    <row r="347" spans="2:51" s="13" customFormat="1" ht="12">
      <c r="B347" s="205"/>
      <c r="C347" s="206"/>
      <c r="D347" s="201" t="s">
        <v>140</v>
      </c>
      <c r="E347" s="207" t="s">
        <v>32</v>
      </c>
      <c r="F347" s="208" t="s">
        <v>280</v>
      </c>
      <c r="G347" s="206"/>
      <c r="H347" s="207" t="s">
        <v>32</v>
      </c>
      <c r="I347" s="209"/>
      <c r="J347" s="206"/>
      <c r="K347" s="206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140</v>
      </c>
      <c r="AU347" s="214" t="s">
        <v>86</v>
      </c>
      <c r="AV347" s="13" t="s">
        <v>23</v>
      </c>
      <c r="AW347" s="13" t="s">
        <v>38</v>
      </c>
      <c r="AX347" s="13" t="s">
        <v>77</v>
      </c>
      <c r="AY347" s="214" t="s">
        <v>129</v>
      </c>
    </row>
    <row r="348" spans="2:51" s="13" customFormat="1" ht="12">
      <c r="B348" s="205"/>
      <c r="C348" s="206"/>
      <c r="D348" s="201" t="s">
        <v>140</v>
      </c>
      <c r="E348" s="207" t="s">
        <v>32</v>
      </c>
      <c r="F348" s="208" t="s">
        <v>523</v>
      </c>
      <c r="G348" s="206"/>
      <c r="H348" s="207" t="s">
        <v>32</v>
      </c>
      <c r="I348" s="209"/>
      <c r="J348" s="206"/>
      <c r="K348" s="206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140</v>
      </c>
      <c r="AU348" s="214" t="s">
        <v>86</v>
      </c>
      <c r="AV348" s="13" t="s">
        <v>23</v>
      </c>
      <c r="AW348" s="13" t="s">
        <v>38</v>
      </c>
      <c r="AX348" s="13" t="s">
        <v>77</v>
      </c>
      <c r="AY348" s="214" t="s">
        <v>129</v>
      </c>
    </row>
    <row r="349" spans="2:51" s="14" customFormat="1" ht="12">
      <c r="B349" s="215"/>
      <c r="C349" s="216"/>
      <c r="D349" s="201" t="s">
        <v>140</v>
      </c>
      <c r="E349" s="217" t="s">
        <v>32</v>
      </c>
      <c r="F349" s="218" t="s">
        <v>524</v>
      </c>
      <c r="G349" s="216"/>
      <c r="H349" s="219">
        <v>16.16</v>
      </c>
      <c r="I349" s="220"/>
      <c r="J349" s="216"/>
      <c r="K349" s="216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140</v>
      </c>
      <c r="AU349" s="225" t="s">
        <v>86</v>
      </c>
      <c r="AV349" s="14" t="s">
        <v>86</v>
      </c>
      <c r="AW349" s="14" t="s">
        <v>38</v>
      </c>
      <c r="AX349" s="14" t="s">
        <v>77</v>
      </c>
      <c r="AY349" s="225" t="s">
        <v>129</v>
      </c>
    </row>
    <row r="350" spans="2:51" s="13" customFormat="1" ht="12">
      <c r="B350" s="205"/>
      <c r="C350" s="206"/>
      <c r="D350" s="201" t="s">
        <v>140</v>
      </c>
      <c r="E350" s="207" t="s">
        <v>32</v>
      </c>
      <c r="F350" s="208" t="s">
        <v>525</v>
      </c>
      <c r="G350" s="206"/>
      <c r="H350" s="207" t="s">
        <v>32</v>
      </c>
      <c r="I350" s="209"/>
      <c r="J350" s="206"/>
      <c r="K350" s="206"/>
      <c r="L350" s="210"/>
      <c r="M350" s="211"/>
      <c r="N350" s="212"/>
      <c r="O350" s="212"/>
      <c r="P350" s="212"/>
      <c r="Q350" s="212"/>
      <c r="R350" s="212"/>
      <c r="S350" s="212"/>
      <c r="T350" s="213"/>
      <c r="AT350" s="214" t="s">
        <v>140</v>
      </c>
      <c r="AU350" s="214" t="s">
        <v>86</v>
      </c>
      <c r="AV350" s="13" t="s">
        <v>23</v>
      </c>
      <c r="AW350" s="13" t="s">
        <v>38</v>
      </c>
      <c r="AX350" s="13" t="s">
        <v>77</v>
      </c>
      <c r="AY350" s="214" t="s">
        <v>129</v>
      </c>
    </row>
    <row r="351" spans="2:51" s="14" customFormat="1" ht="12">
      <c r="B351" s="215"/>
      <c r="C351" s="216"/>
      <c r="D351" s="201" t="s">
        <v>140</v>
      </c>
      <c r="E351" s="217" t="s">
        <v>32</v>
      </c>
      <c r="F351" s="218" t="s">
        <v>526</v>
      </c>
      <c r="G351" s="216"/>
      <c r="H351" s="219">
        <v>2.9</v>
      </c>
      <c r="I351" s="220"/>
      <c r="J351" s="216"/>
      <c r="K351" s="216"/>
      <c r="L351" s="221"/>
      <c r="M351" s="222"/>
      <c r="N351" s="223"/>
      <c r="O351" s="223"/>
      <c r="P351" s="223"/>
      <c r="Q351" s="223"/>
      <c r="R351" s="223"/>
      <c r="S351" s="223"/>
      <c r="T351" s="224"/>
      <c r="AT351" s="225" t="s">
        <v>140</v>
      </c>
      <c r="AU351" s="225" t="s">
        <v>86</v>
      </c>
      <c r="AV351" s="14" t="s">
        <v>86</v>
      </c>
      <c r="AW351" s="14" t="s">
        <v>38</v>
      </c>
      <c r="AX351" s="14" t="s">
        <v>77</v>
      </c>
      <c r="AY351" s="225" t="s">
        <v>129</v>
      </c>
    </row>
    <row r="352" spans="2:51" s="15" customFormat="1" ht="12">
      <c r="B352" s="226"/>
      <c r="C352" s="227"/>
      <c r="D352" s="201" t="s">
        <v>140</v>
      </c>
      <c r="E352" s="228" t="s">
        <v>32</v>
      </c>
      <c r="F352" s="229" t="s">
        <v>262</v>
      </c>
      <c r="G352" s="227"/>
      <c r="H352" s="230">
        <v>19.06</v>
      </c>
      <c r="I352" s="231"/>
      <c r="J352" s="227"/>
      <c r="K352" s="227"/>
      <c r="L352" s="232"/>
      <c r="M352" s="233"/>
      <c r="N352" s="234"/>
      <c r="O352" s="234"/>
      <c r="P352" s="234"/>
      <c r="Q352" s="234"/>
      <c r="R352" s="234"/>
      <c r="S352" s="234"/>
      <c r="T352" s="235"/>
      <c r="AT352" s="236" t="s">
        <v>140</v>
      </c>
      <c r="AU352" s="236" t="s">
        <v>86</v>
      </c>
      <c r="AV352" s="15" t="s">
        <v>136</v>
      </c>
      <c r="AW352" s="15" t="s">
        <v>38</v>
      </c>
      <c r="AX352" s="15" t="s">
        <v>23</v>
      </c>
      <c r="AY352" s="236" t="s">
        <v>129</v>
      </c>
    </row>
    <row r="353" spans="1:65" s="2" customFormat="1" ht="16.5" customHeight="1">
      <c r="A353" s="34"/>
      <c r="B353" s="35"/>
      <c r="C353" s="237" t="s">
        <v>527</v>
      </c>
      <c r="D353" s="237" t="s">
        <v>275</v>
      </c>
      <c r="E353" s="238" t="s">
        <v>528</v>
      </c>
      <c r="F353" s="239" t="s">
        <v>529</v>
      </c>
      <c r="G353" s="240" t="s">
        <v>145</v>
      </c>
      <c r="H353" s="241">
        <v>8</v>
      </c>
      <c r="I353" s="242"/>
      <c r="J353" s="243">
        <f>ROUND(I353*H353,2)</f>
        <v>0</v>
      </c>
      <c r="K353" s="239" t="s">
        <v>32</v>
      </c>
      <c r="L353" s="244"/>
      <c r="M353" s="245" t="s">
        <v>32</v>
      </c>
      <c r="N353" s="246" t="s">
        <v>50</v>
      </c>
      <c r="O353" s="65"/>
      <c r="P353" s="197">
        <f>O353*H353</f>
        <v>0</v>
      </c>
      <c r="Q353" s="197">
        <v>5.05</v>
      </c>
      <c r="R353" s="197">
        <f>Q353*H353</f>
        <v>40.4</v>
      </c>
      <c r="S353" s="197">
        <v>0</v>
      </c>
      <c r="T353" s="19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9" t="s">
        <v>149</v>
      </c>
      <c r="AT353" s="199" t="s">
        <v>275</v>
      </c>
      <c r="AU353" s="199" t="s">
        <v>86</v>
      </c>
      <c r="AY353" s="17" t="s">
        <v>129</v>
      </c>
      <c r="BE353" s="200">
        <f>IF(N353="základní",J353,0)</f>
        <v>0</v>
      </c>
      <c r="BF353" s="200">
        <f>IF(N353="snížená",J353,0)</f>
        <v>0</v>
      </c>
      <c r="BG353" s="200">
        <f>IF(N353="zákl. přenesená",J353,0)</f>
        <v>0</v>
      </c>
      <c r="BH353" s="200">
        <f>IF(N353="sníž. přenesená",J353,0)</f>
        <v>0</v>
      </c>
      <c r="BI353" s="200">
        <f>IF(N353="nulová",J353,0)</f>
        <v>0</v>
      </c>
      <c r="BJ353" s="17" t="s">
        <v>136</v>
      </c>
      <c r="BK353" s="200">
        <f>ROUND(I353*H353,2)</f>
        <v>0</v>
      </c>
      <c r="BL353" s="17" t="s">
        <v>136</v>
      </c>
      <c r="BM353" s="199" t="s">
        <v>530</v>
      </c>
    </row>
    <row r="354" spans="1:47" s="2" customFormat="1" ht="12">
      <c r="A354" s="34"/>
      <c r="B354" s="35"/>
      <c r="C354" s="36"/>
      <c r="D354" s="201" t="s">
        <v>138</v>
      </c>
      <c r="E354" s="36"/>
      <c r="F354" s="202" t="s">
        <v>529</v>
      </c>
      <c r="G354" s="36"/>
      <c r="H354" s="36"/>
      <c r="I354" s="109"/>
      <c r="J354" s="36"/>
      <c r="K354" s="36"/>
      <c r="L354" s="39"/>
      <c r="M354" s="203"/>
      <c r="N354" s="204"/>
      <c r="O354" s="65"/>
      <c r="P354" s="65"/>
      <c r="Q354" s="65"/>
      <c r="R354" s="65"/>
      <c r="S354" s="65"/>
      <c r="T354" s="66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7" t="s">
        <v>138</v>
      </c>
      <c r="AU354" s="17" t="s">
        <v>86</v>
      </c>
    </row>
    <row r="355" spans="2:51" s="13" customFormat="1" ht="12">
      <c r="B355" s="205"/>
      <c r="C355" s="206"/>
      <c r="D355" s="201" t="s">
        <v>140</v>
      </c>
      <c r="E355" s="207" t="s">
        <v>32</v>
      </c>
      <c r="F355" s="208" t="s">
        <v>531</v>
      </c>
      <c r="G355" s="206"/>
      <c r="H355" s="207" t="s">
        <v>32</v>
      </c>
      <c r="I355" s="209"/>
      <c r="J355" s="206"/>
      <c r="K355" s="206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140</v>
      </c>
      <c r="AU355" s="214" t="s">
        <v>86</v>
      </c>
      <c r="AV355" s="13" t="s">
        <v>23</v>
      </c>
      <c r="AW355" s="13" t="s">
        <v>38</v>
      </c>
      <c r="AX355" s="13" t="s">
        <v>77</v>
      </c>
      <c r="AY355" s="214" t="s">
        <v>129</v>
      </c>
    </row>
    <row r="356" spans="2:51" s="14" customFormat="1" ht="12">
      <c r="B356" s="215"/>
      <c r="C356" s="216"/>
      <c r="D356" s="201" t="s">
        <v>140</v>
      </c>
      <c r="E356" s="217" t="s">
        <v>32</v>
      </c>
      <c r="F356" s="218" t="s">
        <v>149</v>
      </c>
      <c r="G356" s="216"/>
      <c r="H356" s="219">
        <v>8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140</v>
      </c>
      <c r="AU356" s="225" t="s">
        <v>86</v>
      </c>
      <c r="AV356" s="14" t="s">
        <v>86</v>
      </c>
      <c r="AW356" s="14" t="s">
        <v>38</v>
      </c>
      <c r="AX356" s="14" t="s">
        <v>23</v>
      </c>
      <c r="AY356" s="225" t="s">
        <v>129</v>
      </c>
    </row>
    <row r="357" spans="1:65" s="2" customFormat="1" ht="16.5" customHeight="1">
      <c r="A357" s="34"/>
      <c r="B357" s="35"/>
      <c r="C357" s="237" t="s">
        <v>532</v>
      </c>
      <c r="D357" s="237" t="s">
        <v>275</v>
      </c>
      <c r="E357" s="238" t="s">
        <v>533</v>
      </c>
      <c r="F357" s="239" t="s">
        <v>534</v>
      </c>
      <c r="G357" s="240" t="s">
        <v>145</v>
      </c>
      <c r="H357" s="241">
        <v>2</v>
      </c>
      <c r="I357" s="242"/>
      <c r="J357" s="243">
        <f>ROUND(I357*H357,2)</f>
        <v>0</v>
      </c>
      <c r="K357" s="239" t="s">
        <v>32</v>
      </c>
      <c r="L357" s="244"/>
      <c r="M357" s="245" t="s">
        <v>32</v>
      </c>
      <c r="N357" s="246" t="s">
        <v>50</v>
      </c>
      <c r="O357" s="65"/>
      <c r="P357" s="197">
        <f>O357*H357</f>
        <v>0</v>
      </c>
      <c r="Q357" s="197">
        <v>3.54</v>
      </c>
      <c r="R357" s="197">
        <f>Q357*H357</f>
        <v>7.08</v>
      </c>
      <c r="S357" s="197">
        <v>0</v>
      </c>
      <c r="T357" s="198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9" t="s">
        <v>149</v>
      </c>
      <c r="AT357" s="199" t="s">
        <v>275</v>
      </c>
      <c r="AU357" s="199" t="s">
        <v>86</v>
      </c>
      <c r="AY357" s="17" t="s">
        <v>129</v>
      </c>
      <c r="BE357" s="200">
        <f>IF(N357="základní",J357,0)</f>
        <v>0</v>
      </c>
      <c r="BF357" s="200">
        <f>IF(N357="snížená",J357,0)</f>
        <v>0</v>
      </c>
      <c r="BG357" s="200">
        <f>IF(N357="zákl. přenesená",J357,0)</f>
        <v>0</v>
      </c>
      <c r="BH357" s="200">
        <f>IF(N357="sníž. přenesená",J357,0)</f>
        <v>0</v>
      </c>
      <c r="BI357" s="200">
        <f>IF(N357="nulová",J357,0)</f>
        <v>0</v>
      </c>
      <c r="BJ357" s="17" t="s">
        <v>136</v>
      </c>
      <c r="BK357" s="200">
        <f>ROUND(I357*H357,2)</f>
        <v>0</v>
      </c>
      <c r="BL357" s="17" t="s">
        <v>136</v>
      </c>
      <c r="BM357" s="199" t="s">
        <v>535</v>
      </c>
    </row>
    <row r="358" spans="1:47" s="2" customFormat="1" ht="12">
      <c r="A358" s="34"/>
      <c r="B358" s="35"/>
      <c r="C358" s="36"/>
      <c r="D358" s="201" t="s">
        <v>138</v>
      </c>
      <c r="E358" s="36"/>
      <c r="F358" s="202" t="s">
        <v>534</v>
      </c>
      <c r="G358" s="36"/>
      <c r="H358" s="36"/>
      <c r="I358" s="109"/>
      <c r="J358" s="36"/>
      <c r="K358" s="36"/>
      <c r="L358" s="39"/>
      <c r="M358" s="203"/>
      <c r="N358" s="204"/>
      <c r="O358" s="65"/>
      <c r="P358" s="65"/>
      <c r="Q358" s="65"/>
      <c r="R358" s="65"/>
      <c r="S358" s="65"/>
      <c r="T358" s="66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138</v>
      </c>
      <c r="AU358" s="17" t="s">
        <v>86</v>
      </c>
    </row>
    <row r="359" spans="2:51" s="13" customFormat="1" ht="12">
      <c r="B359" s="205"/>
      <c r="C359" s="206"/>
      <c r="D359" s="201" t="s">
        <v>140</v>
      </c>
      <c r="E359" s="207" t="s">
        <v>32</v>
      </c>
      <c r="F359" s="208" t="s">
        <v>347</v>
      </c>
      <c r="G359" s="206"/>
      <c r="H359" s="207" t="s">
        <v>32</v>
      </c>
      <c r="I359" s="209"/>
      <c r="J359" s="206"/>
      <c r="K359" s="206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140</v>
      </c>
      <c r="AU359" s="214" t="s">
        <v>86</v>
      </c>
      <c r="AV359" s="13" t="s">
        <v>23</v>
      </c>
      <c r="AW359" s="13" t="s">
        <v>38</v>
      </c>
      <c r="AX359" s="13" t="s">
        <v>77</v>
      </c>
      <c r="AY359" s="214" t="s">
        <v>129</v>
      </c>
    </row>
    <row r="360" spans="2:51" s="13" customFormat="1" ht="12">
      <c r="B360" s="205"/>
      <c r="C360" s="206"/>
      <c r="D360" s="201" t="s">
        <v>140</v>
      </c>
      <c r="E360" s="207" t="s">
        <v>32</v>
      </c>
      <c r="F360" s="208" t="s">
        <v>536</v>
      </c>
      <c r="G360" s="206"/>
      <c r="H360" s="207" t="s">
        <v>32</v>
      </c>
      <c r="I360" s="209"/>
      <c r="J360" s="206"/>
      <c r="K360" s="206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140</v>
      </c>
      <c r="AU360" s="214" t="s">
        <v>86</v>
      </c>
      <c r="AV360" s="13" t="s">
        <v>23</v>
      </c>
      <c r="AW360" s="13" t="s">
        <v>38</v>
      </c>
      <c r="AX360" s="13" t="s">
        <v>77</v>
      </c>
      <c r="AY360" s="214" t="s">
        <v>129</v>
      </c>
    </row>
    <row r="361" spans="2:51" s="13" customFormat="1" ht="22.5">
      <c r="B361" s="205"/>
      <c r="C361" s="206"/>
      <c r="D361" s="201" t="s">
        <v>140</v>
      </c>
      <c r="E361" s="207" t="s">
        <v>32</v>
      </c>
      <c r="F361" s="208" t="s">
        <v>537</v>
      </c>
      <c r="G361" s="206"/>
      <c r="H361" s="207" t="s">
        <v>32</v>
      </c>
      <c r="I361" s="209"/>
      <c r="J361" s="206"/>
      <c r="K361" s="206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140</v>
      </c>
      <c r="AU361" s="214" t="s">
        <v>86</v>
      </c>
      <c r="AV361" s="13" t="s">
        <v>23</v>
      </c>
      <c r="AW361" s="13" t="s">
        <v>38</v>
      </c>
      <c r="AX361" s="13" t="s">
        <v>77</v>
      </c>
      <c r="AY361" s="214" t="s">
        <v>129</v>
      </c>
    </row>
    <row r="362" spans="2:51" s="13" customFormat="1" ht="22.5">
      <c r="B362" s="205"/>
      <c r="C362" s="206"/>
      <c r="D362" s="201" t="s">
        <v>140</v>
      </c>
      <c r="E362" s="207" t="s">
        <v>32</v>
      </c>
      <c r="F362" s="208" t="s">
        <v>538</v>
      </c>
      <c r="G362" s="206"/>
      <c r="H362" s="207" t="s">
        <v>32</v>
      </c>
      <c r="I362" s="209"/>
      <c r="J362" s="206"/>
      <c r="K362" s="206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140</v>
      </c>
      <c r="AU362" s="214" t="s">
        <v>86</v>
      </c>
      <c r="AV362" s="13" t="s">
        <v>23</v>
      </c>
      <c r="AW362" s="13" t="s">
        <v>38</v>
      </c>
      <c r="AX362" s="13" t="s">
        <v>77</v>
      </c>
      <c r="AY362" s="214" t="s">
        <v>129</v>
      </c>
    </row>
    <row r="363" spans="2:51" s="13" customFormat="1" ht="12">
      <c r="B363" s="205"/>
      <c r="C363" s="206"/>
      <c r="D363" s="201" t="s">
        <v>140</v>
      </c>
      <c r="E363" s="207" t="s">
        <v>32</v>
      </c>
      <c r="F363" s="208" t="s">
        <v>539</v>
      </c>
      <c r="G363" s="206"/>
      <c r="H363" s="207" t="s">
        <v>32</v>
      </c>
      <c r="I363" s="209"/>
      <c r="J363" s="206"/>
      <c r="K363" s="206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140</v>
      </c>
      <c r="AU363" s="214" t="s">
        <v>86</v>
      </c>
      <c r="AV363" s="13" t="s">
        <v>23</v>
      </c>
      <c r="AW363" s="13" t="s">
        <v>38</v>
      </c>
      <c r="AX363" s="13" t="s">
        <v>77</v>
      </c>
      <c r="AY363" s="214" t="s">
        <v>129</v>
      </c>
    </row>
    <row r="364" spans="2:51" s="13" customFormat="1" ht="22.5">
      <c r="B364" s="205"/>
      <c r="C364" s="206"/>
      <c r="D364" s="201" t="s">
        <v>140</v>
      </c>
      <c r="E364" s="207" t="s">
        <v>32</v>
      </c>
      <c r="F364" s="208" t="s">
        <v>540</v>
      </c>
      <c r="G364" s="206"/>
      <c r="H364" s="207" t="s">
        <v>32</v>
      </c>
      <c r="I364" s="209"/>
      <c r="J364" s="206"/>
      <c r="K364" s="206"/>
      <c r="L364" s="210"/>
      <c r="M364" s="211"/>
      <c r="N364" s="212"/>
      <c r="O364" s="212"/>
      <c r="P364" s="212"/>
      <c r="Q364" s="212"/>
      <c r="R364" s="212"/>
      <c r="S364" s="212"/>
      <c r="T364" s="213"/>
      <c r="AT364" s="214" t="s">
        <v>140</v>
      </c>
      <c r="AU364" s="214" t="s">
        <v>86</v>
      </c>
      <c r="AV364" s="13" t="s">
        <v>23</v>
      </c>
      <c r="AW364" s="13" t="s">
        <v>38</v>
      </c>
      <c r="AX364" s="13" t="s">
        <v>77</v>
      </c>
      <c r="AY364" s="214" t="s">
        <v>129</v>
      </c>
    </row>
    <row r="365" spans="2:51" s="14" customFormat="1" ht="12">
      <c r="B365" s="215"/>
      <c r="C365" s="216"/>
      <c r="D365" s="201" t="s">
        <v>140</v>
      </c>
      <c r="E365" s="217" t="s">
        <v>32</v>
      </c>
      <c r="F365" s="218" t="s">
        <v>86</v>
      </c>
      <c r="G365" s="216"/>
      <c r="H365" s="219">
        <v>2</v>
      </c>
      <c r="I365" s="220"/>
      <c r="J365" s="216"/>
      <c r="K365" s="216"/>
      <c r="L365" s="221"/>
      <c r="M365" s="222"/>
      <c r="N365" s="223"/>
      <c r="O365" s="223"/>
      <c r="P365" s="223"/>
      <c r="Q365" s="223"/>
      <c r="R365" s="223"/>
      <c r="S365" s="223"/>
      <c r="T365" s="224"/>
      <c r="AT365" s="225" t="s">
        <v>140</v>
      </c>
      <c r="AU365" s="225" t="s">
        <v>86</v>
      </c>
      <c r="AV365" s="14" t="s">
        <v>86</v>
      </c>
      <c r="AW365" s="14" t="s">
        <v>38</v>
      </c>
      <c r="AX365" s="14" t="s">
        <v>23</v>
      </c>
      <c r="AY365" s="225" t="s">
        <v>129</v>
      </c>
    </row>
    <row r="366" spans="1:65" s="2" customFormat="1" ht="16.5" customHeight="1">
      <c r="A366" s="34"/>
      <c r="B366" s="35"/>
      <c r="C366" s="237" t="s">
        <v>541</v>
      </c>
      <c r="D366" s="237" t="s">
        <v>275</v>
      </c>
      <c r="E366" s="238" t="s">
        <v>542</v>
      </c>
      <c r="F366" s="239" t="s">
        <v>543</v>
      </c>
      <c r="G366" s="240" t="s">
        <v>145</v>
      </c>
      <c r="H366" s="241">
        <v>9</v>
      </c>
      <c r="I366" s="242"/>
      <c r="J366" s="243">
        <f>ROUND(I366*H366,2)</f>
        <v>0</v>
      </c>
      <c r="K366" s="239" t="s">
        <v>32</v>
      </c>
      <c r="L366" s="244"/>
      <c r="M366" s="245" t="s">
        <v>32</v>
      </c>
      <c r="N366" s="246" t="s">
        <v>50</v>
      </c>
      <c r="O366" s="65"/>
      <c r="P366" s="197">
        <f>O366*H366</f>
        <v>0</v>
      </c>
      <c r="Q366" s="197">
        <v>3.54</v>
      </c>
      <c r="R366" s="197">
        <f>Q366*H366</f>
        <v>31.86</v>
      </c>
      <c r="S366" s="197">
        <v>0</v>
      </c>
      <c r="T366" s="198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9" t="s">
        <v>149</v>
      </c>
      <c r="AT366" s="199" t="s">
        <v>275</v>
      </c>
      <c r="AU366" s="199" t="s">
        <v>86</v>
      </c>
      <c r="AY366" s="17" t="s">
        <v>129</v>
      </c>
      <c r="BE366" s="200">
        <f>IF(N366="základní",J366,0)</f>
        <v>0</v>
      </c>
      <c r="BF366" s="200">
        <f>IF(N366="snížená",J366,0)</f>
        <v>0</v>
      </c>
      <c r="BG366" s="200">
        <f>IF(N366="zákl. přenesená",J366,0)</f>
        <v>0</v>
      </c>
      <c r="BH366" s="200">
        <f>IF(N366="sníž. přenesená",J366,0)</f>
        <v>0</v>
      </c>
      <c r="BI366" s="200">
        <f>IF(N366="nulová",J366,0)</f>
        <v>0</v>
      </c>
      <c r="BJ366" s="17" t="s">
        <v>136</v>
      </c>
      <c r="BK366" s="200">
        <f>ROUND(I366*H366,2)</f>
        <v>0</v>
      </c>
      <c r="BL366" s="17" t="s">
        <v>136</v>
      </c>
      <c r="BM366" s="199" t="s">
        <v>544</v>
      </c>
    </row>
    <row r="367" spans="1:47" s="2" customFormat="1" ht="12">
      <c r="A367" s="34"/>
      <c r="B367" s="35"/>
      <c r="C367" s="36"/>
      <c r="D367" s="201" t="s">
        <v>138</v>
      </c>
      <c r="E367" s="36"/>
      <c r="F367" s="202" t="s">
        <v>543</v>
      </c>
      <c r="G367" s="36"/>
      <c r="H367" s="36"/>
      <c r="I367" s="109"/>
      <c r="J367" s="36"/>
      <c r="K367" s="36"/>
      <c r="L367" s="39"/>
      <c r="M367" s="203"/>
      <c r="N367" s="204"/>
      <c r="O367" s="65"/>
      <c r="P367" s="65"/>
      <c r="Q367" s="65"/>
      <c r="R367" s="65"/>
      <c r="S367" s="65"/>
      <c r="T367" s="66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138</v>
      </c>
      <c r="AU367" s="17" t="s">
        <v>86</v>
      </c>
    </row>
    <row r="368" spans="2:51" s="13" customFormat="1" ht="22.5">
      <c r="B368" s="205"/>
      <c r="C368" s="206"/>
      <c r="D368" s="201" t="s">
        <v>140</v>
      </c>
      <c r="E368" s="207" t="s">
        <v>32</v>
      </c>
      <c r="F368" s="208" t="s">
        <v>545</v>
      </c>
      <c r="G368" s="206"/>
      <c r="H368" s="207" t="s">
        <v>32</v>
      </c>
      <c r="I368" s="209"/>
      <c r="J368" s="206"/>
      <c r="K368" s="206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140</v>
      </c>
      <c r="AU368" s="214" t="s">
        <v>86</v>
      </c>
      <c r="AV368" s="13" t="s">
        <v>23</v>
      </c>
      <c r="AW368" s="13" t="s">
        <v>38</v>
      </c>
      <c r="AX368" s="13" t="s">
        <v>77</v>
      </c>
      <c r="AY368" s="214" t="s">
        <v>129</v>
      </c>
    </row>
    <row r="369" spans="2:51" s="14" customFormat="1" ht="12">
      <c r="B369" s="215"/>
      <c r="C369" s="216"/>
      <c r="D369" s="201" t="s">
        <v>140</v>
      </c>
      <c r="E369" s="217" t="s">
        <v>32</v>
      </c>
      <c r="F369" s="218" t="s">
        <v>192</v>
      </c>
      <c r="G369" s="216"/>
      <c r="H369" s="219">
        <v>9</v>
      </c>
      <c r="I369" s="220"/>
      <c r="J369" s="216"/>
      <c r="K369" s="216"/>
      <c r="L369" s="221"/>
      <c r="M369" s="222"/>
      <c r="N369" s="223"/>
      <c r="O369" s="223"/>
      <c r="P369" s="223"/>
      <c r="Q369" s="223"/>
      <c r="R369" s="223"/>
      <c r="S369" s="223"/>
      <c r="T369" s="224"/>
      <c r="AT369" s="225" t="s">
        <v>140</v>
      </c>
      <c r="AU369" s="225" t="s">
        <v>86</v>
      </c>
      <c r="AV369" s="14" t="s">
        <v>86</v>
      </c>
      <c r="AW369" s="14" t="s">
        <v>38</v>
      </c>
      <c r="AX369" s="14" t="s">
        <v>23</v>
      </c>
      <c r="AY369" s="225" t="s">
        <v>129</v>
      </c>
    </row>
    <row r="370" spans="1:65" s="2" customFormat="1" ht="16.5" customHeight="1">
      <c r="A370" s="34"/>
      <c r="B370" s="35"/>
      <c r="C370" s="188" t="s">
        <v>546</v>
      </c>
      <c r="D370" s="188" t="s">
        <v>131</v>
      </c>
      <c r="E370" s="189" t="s">
        <v>547</v>
      </c>
      <c r="F370" s="190" t="s">
        <v>548</v>
      </c>
      <c r="G370" s="191" t="s">
        <v>549</v>
      </c>
      <c r="H370" s="192">
        <v>1</v>
      </c>
      <c r="I370" s="193"/>
      <c r="J370" s="194">
        <f>ROUND(I370*H370,2)</f>
        <v>0</v>
      </c>
      <c r="K370" s="190" t="s">
        <v>32</v>
      </c>
      <c r="L370" s="39"/>
      <c r="M370" s="195" t="s">
        <v>32</v>
      </c>
      <c r="N370" s="196" t="s">
        <v>50</v>
      </c>
      <c r="O370" s="65"/>
      <c r="P370" s="197">
        <f>O370*H370</f>
        <v>0</v>
      </c>
      <c r="Q370" s="197">
        <v>0.08015</v>
      </c>
      <c r="R370" s="197">
        <f>Q370*H370</f>
        <v>0.08015</v>
      </c>
      <c r="S370" s="197">
        <v>0</v>
      </c>
      <c r="T370" s="198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9" t="s">
        <v>136</v>
      </c>
      <c r="AT370" s="199" t="s">
        <v>131</v>
      </c>
      <c r="AU370" s="199" t="s">
        <v>86</v>
      </c>
      <c r="AY370" s="17" t="s">
        <v>129</v>
      </c>
      <c r="BE370" s="200">
        <f>IF(N370="základní",J370,0)</f>
        <v>0</v>
      </c>
      <c r="BF370" s="200">
        <f>IF(N370="snížená",J370,0)</f>
        <v>0</v>
      </c>
      <c r="BG370" s="200">
        <f>IF(N370="zákl. přenesená",J370,0)</f>
        <v>0</v>
      </c>
      <c r="BH370" s="200">
        <f>IF(N370="sníž. přenesená",J370,0)</f>
        <v>0</v>
      </c>
      <c r="BI370" s="200">
        <f>IF(N370="nulová",J370,0)</f>
        <v>0</v>
      </c>
      <c r="BJ370" s="17" t="s">
        <v>136</v>
      </c>
      <c r="BK370" s="200">
        <f>ROUND(I370*H370,2)</f>
        <v>0</v>
      </c>
      <c r="BL370" s="17" t="s">
        <v>136</v>
      </c>
      <c r="BM370" s="199" t="s">
        <v>550</v>
      </c>
    </row>
    <row r="371" spans="1:47" s="2" customFormat="1" ht="12">
      <c r="A371" s="34"/>
      <c r="B371" s="35"/>
      <c r="C371" s="36"/>
      <c r="D371" s="201" t="s">
        <v>138</v>
      </c>
      <c r="E371" s="36"/>
      <c r="F371" s="202" t="s">
        <v>548</v>
      </c>
      <c r="G371" s="36"/>
      <c r="H371" s="36"/>
      <c r="I371" s="109"/>
      <c r="J371" s="36"/>
      <c r="K371" s="36"/>
      <c r="L371" s="39"/>
      <c r="M371" s="203"/>
      <c r="N371" s="204"/>
      <c r="O371" s="65"/>
      <c r="P371" s="65"/>
      <c r="Q371" s="65"/>
      <c r="R371" s="65"/>
      <c r="S371" s="65"/>
      <c r="T371" s="66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138</v>
      </c>
      <c r="AU371" s="17" t="s">
        <v>86</v>
      </c>
    </row>
    <row r="372" spans="2:51" s="13" customFormat="1" ht="12">
      <c r="B372" s="205"/>
      <c r="C372" s="206"/>
      <c r="D372" s="201" t="s">
        <v>140</v>
      </c>
      <c r="E372" s="207" t="s">
        <v>32</v>
      </c>
      <c r="F372" s="208" t="s">
        <v>551</v>
      </c>
      <c r="G372" s="206"/>
      <c r="H372" s="207" t="s">
        <v>32</v>
      </c>
      <c r="I372" s="209"/>
      <c r="J372" s="206"/>
      <c r="K372" s="206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140</v>
      </c>
      <c r="AU372" s="214" t="s">
        <v>86</v>
      </c>
      <c r="AV372" s="13" t="s">
        <v>23</v>
      </c>
      <c r="AW372" s="13" t="s">
        <v>38</v>
      </c>
      <c r="AX372" s="13" t="s">
        <v>77</v>
      </c>
      <c r="AY372" s="214" t="s">
        <v>129</v>
      </c>
    </row>
    <row r="373" spans="2:51" s="14" customFormat="1" ht="12">
      <c r="B373" s="215"/>
      <c r="C373" s="216"/>
      <c r="D373" s="201" t="s">
        <v>140</v>
      </c>
      <c r="E373" s="217" t="s">
        <v>32</v>
      </c>
      <c r="F373" s="218" t="s">
        <v>23</v>
      </c>
      <c r="G373" s="216"/>
      <c r="H373" s="219">
        <v>1</v>
      </c>
      <c r="I373" s="220"/>
      <c r="J373" s="216"/>
      <c r="K373" s="216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140</v>
      </c>
      <c r="AU373" s="225" t="s">
        <v>86</v>
      </c>
      <c r="AV373" s="14" t="s">
        <v>86</v>
      </c>
      <c r="AW373" s="14" t="s">
        <v>38</v>
      </c>
      <c r="AX373" s="14" t="s">
        <v>23</v>
      </c>
      <c r="AY373" s="225" t="s">
        <v>129</v>
      </c>
    </row>
    <row r="374" spans="2:63" s="12" customFormat="1" ht="22.9" customHeight="1">
      <c r="B374" s="172"/>
      <c r="C374" s="173"/>
      <c r="D374" s="174" t="s">
        <v>76</v>
      </c>
      <c r="E374" s="186" t="s">
        <v>136</v>
      </c>
      <c r="F374" s="186" t="s">
        <v>552</v>
      </c>
      <c r="G374" s="173"/>
      <c r="H374" s="173"/>
      <c r="I374" s="176"/>
      <c r="J374" s="187">
        <f>BK374</f>
        <v>0</v>
      </c>
      <c r="K374" s="173"/>
      <c r="L374" s="178"/>
      <c r="M374" s="179"/>
      <c r="N374" s="180"/>
      <c r="O374" s="180"/>
      <c r="P374" s="181">
        <f>SUM(P375:P404)</f>
        <v>0</v>
      </c>
      <c r="Q374" s="180"/>
      <c r="R374" s="181">
        <f>SUM(R375:R404)</f>
        <v>167.88950934000002</v>
      </c>
      <c r="S374" s="180"/>
      <c r="T374" s="182">
        <f>SUM(T375:T404)</f>
        <v>0</v>
      </c>
      <c r="AR374" s="183" t="s">
        <v>23</v>
      </c>
      <c r="AT374" s="184" t="s">
        <v>76</v>
      </c>
      <c r="AU374" s="184" t="s">
        <v>23</v>
      </c>
      <c r="AY374" s="183" t="s">
        <v>129</v>
      </c>
      <c r="BK374" s="185">
        <f>SUM(BK375:BK404)</f>
        <v>0</v>
      </c>
    </row>
    <row r="375" spans="1:65" s="2" customFormat="1" ht="16.5" customHeight="1">
      <c r="A375" s="34"/>
      <c r="B375" s="35"/>
      <c r="C375" s="188" t="s">
        <v>553</v>
      </c>
      <c r="D375" s="188" t="s">
        <v>131</v>
      </c>
      <c r="E375" s="189" t="s">
        <v>554</v>
      </c>
      <c r="F375" s="190" t="s">
        <v>555</v>
      </c>
      <c r="G375" s="191" t="s">
        <v>255</v>
      </c>
      <c r="H375" s="192">
        <v>95.9</v>
      </c>
      <c r="I375" s="193"/>
      <c r="J375" s="194">
        <f>ROUND(I375*H375,2)</f>
        <v>0</v>
      </c>
      <c r="K375" s="190" t="s">
        <v>135</v>
      </c>
      <c r="L375" s="39"/>
      <c r="M375" s="195" t="s">
        <v>32</v>
      </c>
      <c r="N375" s="196" t="s">
        <v>50</v>
      </c>
      <c r="O375" s="65"/>
      <c r="P375" s="197">
        <f>O375*H375</f>
        <v>0</v>
      </c>
      <c r="Q375" s="197">
        <v>0</v>
      </c>
      <c r="R375" s="197">
        <f>Q375*H375</f>
        <v>0</v>
      </c>
      <c r="S375" s="197">
        <v>0</v>
      </c>
      <c r="T375" s="198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9" t="s">
        <v>136</v>
      </c>
      <c r="AT375" s="199" t="s">
        <v>131</v>
      </c>
      <c r="AU375" s="199" t="s">
        <v>86</v>
      </c>
      <c r="AY375" s="17" t="s">
        <v>129</v>
      </c>
      <c r="BE375" s="200">
        <f>IF(N375="základní",J375,0)</f>
        <v>0</v>
      </c>
      <c r="BF375" s="200">
        <f>IF(N375="snížená",J375,0)</f>
        <v>0</v>
      </c>
      <c r="BG375" s="200">
        <f>IF(N375="zákl. přenesená",J375,0)</f>
        <v>0</v>
      </c>
      <c r="BH375" s="200">
        <f>IF(N375="sníž. přenesená",J375,0)</f>
        <v>0</v>
      </c>
      <c r="BI375" s="200">
        <f>IF(N375="nulová",J375,0)</f>
        <v>0</v>
      </c>
      <c r="BJ375" s="17" t="s">
        <v>136</v>
      </c>
      <c r="BK375" s="200">
        <f>ROUND(I375*H375,2)</f>
        <v>0</v>
      </c>
      <c r="BL375" s="17" t="s">
        <v>136</v>
      </c>
      <c r="BM375" s="199" t="s">
        <v>556</v>
      </c>
    </row>
    <row r="376" spans="1:47" s="2" customFormat="1" ht="12">
      <c r="A376" s="34"/>
      <c r="B376" s="35"/>
      <c r="C376" s="36"/>
      <c r="D376" s="201" t="s">
        <v>138</v>
      </c>
      <c r="E376" s="36"/>
      <c r="F376" s="202" t="s">
        <v>557</v>
      </c>
      <c r="G376" s="36"/>
      <c r="H376" s="36"/>
      <c r="I376" s="109"/>
      <c r="J376" s="36"/>
      <c r="K376" s="36"/>
      <c r="L376" s="39"/>
      <c r="M376" s="203"/>
      <c r="N376" s="204"/>
      <c r="O376" s="65"/>
      <c r="P376" s="65"/>
      <c r="Q376" s="65"/>
      <c r="R376" s="65"/>
      <c r="S376" s="65"/>
      <c r="T376" s="66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138</v>
      </c>
      <c r="AU376" s="17" t="s">
        <v>86</v>
      </c>
    </row>
    <row r="377" spans="2:51" s="13" customFormat="1" ht="12">
      <c r="B377" s="205"/>
      <c r="C377" s="206"/>
      <c r="D377" s="201" t="s">
        <v>140</v>
      </c>
      <c r="E377" s="207" t="s">
        <v>32</v>
      </c>
      <c r="F377" s="208" t="s">
        <v>558</v>
      </c>
      <c r="G377" s="206"/>
      <c r="H377" s="207" t="s">
        <v>32</v>
      </c>
      <c r="I377" s="209"/>
      <c r="J377" s="206"/>
      <c r="K377" s="206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140</v>
      </c>
      <c r="AU377" s="214" t="s">
        <v>86</v>
      </c>
      <c r="AV377" s="13" t="s">
        <v>23</v>
      </c>
      <c r="AW377" s="13" t="s">
        <v>38</v>
      </c>
      <c r="AX377" s="13" t="s">
        <v>77</v>
      </c>
      <c r="AY377" s="214" t="s">
        <v>129</v>
      </c>
    </row>
    <row r="378" spans="2:51" s="14" customFormat="1" ht="12">
      <c r="B378" s="215"/>
      <c r="C378" s="216"/>
      <c r="D378" s="201" t="s">
        <v>140</v>
      </c>
      <c r="E378" s="217" t="s">
        <v>32</v>
      </c>
      <c r="F378" s="218" t="s">
        <v>559</v>
      </c>
      <c r="G378" s="216"/>
      <c r="H378" s="219">
        <v>95.9</v>
      </c>
      <c r="I378" s="220"/>
      <c r="J378" s="216"/>
      <c r="K378" s="216"/>
      <c r="L378" s="221"/>
      <c r="M378" s="222"/>
      <c r="N378" s="223"/>
      <c r="O378" s="223"/>
      <c r="P378" s="223"/>
      <c r="Q378" s="223"/>
      <c r="R378" s="223"/>
      <c r="S378" s="223"/>
      <c r="T378" s="224"/>
      <c r="AT378" s="225" t="s">
        <v>140</v>
      </c>
      <c r="AU378" s="225" t="s">
        <v>86</v>
      </c>
      <c r="AV378" s="14" t="s">
        <v>86</v>
      </c>
      <c r="AW378" s="14" t="s">
        <v>38</v>
      </c>
      <c r="AX378" s="14" t="s">
        <v>23</v>
      </c>
      <c r="AY378" s="225" t="s">
        <v>129</v>
      </c>
    </row>
    <row r="379" spans="1:65" s="2" customFormat="1" ht="16.5" customHeight="1">
      <c r="A379" s="34"/>
      <c r="B379" s="35"/>
      <c r="C379" s="188" t="s">
        <v>560</v>
      </c>
      <c r="D379" s="188" t="s">
        <v>131</v>
      </c>
      <c r="E379" s="189" t="s">
        <v>561</v>
      </c>
      <c r="F379" s="190" t="s">
        <v>562</v>
      </c>
      <c r="G379" s="191" t="s">
        <v>255</v>
      </c>
      <c r="H379" s="192">
        <v>3.272</v>
      </c>
      <c r="I379" s="193"/>
      <c r="J379" s="194">
        <f>ROUND(I379*H379,2)</f>
        <v>0</v>
      </c>
      <c r="K379" s="190" t="s">
        <v>135</v>
      </c>
      <c r="L379" s="39"/>
      <c r="M379" s="195" t="s">
        <v>32</v>
      </c>
      <c r="N379" s="196" t="s">
        <v>50</v>
      </c>
      <c r="O379" s="65"/>
      <c r="P379" s="197">
        <f>O379*H379</f>
        <v>0</v>
      </c>
      <c r="Q379" s="197">
        <v>0.00726</v>
      </c>
      <c r="R379" s="197">
        <f>Q379*H379</f>
        <v>0.02375472</v>
      </c>
      <c r="S379" s="197">
        <v>0</v>
      </c>
      <c r="T379" s="198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9" t="s">
        <v>136</v>
      </c>
      <c r="AT379" s="199" t="s">
        <v>131</v>
      </c>
      <c r="AU379" s="199" t="s">
        <v>86</v>
      </c>
      <c r="AY379" s="17" t="s">
        <v>129</v>
      </c>
      <c r="BE379" s="200">
        <f>IF(N379="základní",J379,0)</f>
        <v>0</v>
      </c>
      <c r="BF379" s="200">
        <f>IF(N379="snížená",J379,0)</f>
        <v>0</v>
      </c>
      <c r="BG379" s="200">
        <f>IF(N379="zákl. přenesená",J379,0)</f>
        <v>0</v>
      </c>
      <c r="BH379" s="200">
        <f>IF(N379="sníž. přenesená",J379,0)</f>
        <v>0</v>
      </c>
      <c r="BI379" s="200">
        <f>IF(N379="nulová",J379,0)</f>
        <v>0</v>
      </c>
      <c r="BJ379" s="17" t="s">
        <v>136</v>
      </c>
      <c r="BK379" s="200">
        <f>ROUND(I379*H379,2)</f>
        <v>0</v>
      </c>
      <c r="BL379" s="17" t="s">
        <v>136</v>
      </c>
      <c r="BM379" s="199" t="s">
        <v>563</v>
      </c>
    </row>
    <row r="380" spans="1:47" s="2" customFormat="1" ht="29.25">
      <c r="A380" s="34"/>
      <c r="B380" s="35"/>
      <c r="C380" s="36"/>
      <c r="D380" s="201" t="s">
        <v>138</v>
      </c>
      <c r="E380" s="36"/>
      <c r="F380" s="202" t="s">
        <v>564</v>
      </c>
      <c r="G380" s="36"/>
      <c r="H380" s="36"/>
      <c r="I380" s="109"/>
      <c r="J380" s="36"/>
      <c r="K380" s="36"/>
      <c r="L380" s="39"/>
      <c r="M380" s="203"/>
      <c r="N380" s="204"/>
      <c r="O380" s="65"/>
      <c r="P380" s="65"/>
      <c r="Q380" s="65"/>
      <c r="R380" s="65"/>
      <c r="S380" s="65"/>
      <c r="T380" s="66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7" t="s">
        <v>138</v>
      </c>
      <c r="AU380" s="17" t="s">
        <v>86</v>
      </c>
    </row>
    <row r="381" spans="2:51" s="13" customFormat="1" ht="12">
      <c r="B381" s="205"/>
      <c r="C381" s="206"/>
      <c r="D381" s="201" t="s">
        <v>140</v>
      </c>
      <c r="E381" s="207" t="s">
        <v>32</v>
      </c>
      <c r="F381" s="208" t="s">
        <v>565</v>
      </c>
      <c r="G381" s="206"/>
      <c r="H381" s="207" t="s">
        <v>32</v>
      </c>
      <c r="I381" s="209"/>
      <c r="J381" s="206"/>
      <c r="K381" s="206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140</v>
      </c>
      <c r="AU381" s="214" t="s">
        <v>86</v>
      </c>
      <c r="AV381" s="13" t="s">
        <v>23</v>
      </c>
      <c r="AW381" s="13" t="s">
        <v>38</v>
      </c>
      <c r="AX381" s="13" t="s">
        <v>77</v>
      </c>
      <c r="AY381" s="214" t="s">
        <v>129</v>
      </c>
    </row>
    <row r="382" spans="2:51" s="14" customFormat="1" ht="12">
      <c r="B382" s="215"/>
      <c r="C382" s="216"/>
      <c r="D382" s="201" t="s">
        <v>140</v>
      </c>
      <c r="E382" s="217" t="s">
        <v>32</v>
      </c>
      <c r="F382" s="218" t="s">
        <v>566</v>
      </c>
      <c r="G382" s="216"/>
      <c r="H382" s="219">
        <v>3.272</v>
      </c>
      <c r="I382" s="220"/>
      <c r="J382" s="216"/>
      <c r="K382" s="216"/>
      <c r="L382" s="221"/>
      <c r="M382" s="222"/>
      <c r="N382" s="223"/>
      <c r="O382" s="223"/>
      <c r="P382" s="223"/>
      <c r="Q382" s="223"/>
      <c r="R382" s="223"/>
      <c r="S382" s="223"/>
      <c r="T382" s="224"/>
      <c r="AT382" s="225" t="s">
        <v>140</v>
      </c>
      <c r="AU382" s="225" t="s">
        <v>86</v>
      </c>
      <c r="AV382" s="14" t="s">
        <v>86</v>
      </c>
      <c r="AW382" s="14" t="s">
        <v>38</v>
      </c>
      <c r="AX382" s="14" t="s">
        <v>23</v>
      </c>
      <c r="AY382" s="225" t="s">
        <v>129</v>
      </c>
    </row>
    <row r="383" spans="1:65" s="2" customFormat="1" ht="16.5" customHeight="1">
      <c r="A383" s="34"/>
      <c r="B383" s="35"/>
      <c r="C383" s="188" t="s">
        <v>567</v>
      </c>
      <c r="D383" s="188" t="s">
        <v>131</v>
      </c>
      <c r="E383" s="189" t="s">
        <v>568</v>
      </c>
      <c r="F383" s="190" t="s">
        <v>569</v>
      </c>
      <c r="G383" s="191" t="s">
        <v>255</v>
      </c>
      <c r="H383" s="192">
        <v>3.272</v>
      </c>
      <c r="I383" s="193"/>
      <c r="J383" s="194">
        <f>ROUND(I383*H383,2)</f>
        <v>0</v>
      </c>
      <c r="K383" s="190" t="s">
        <v>135</v>
      </c>
      <c r="L383" s="39"/>
      <c r="M383" s="195" t="s">
        <v>32</v>
      </c>
      <c r="N383" s="196" t="s">
        <v>50</v>
      </c>
      <c r="O383" s="65"/>
      <c r="P383" s="197">
        <f>O383*H383</f>
        <v>0</v>
      </c>
      <c r="Q383" s="197">
        <v>0.00086</v>
      </c>
      <c r="R383" s="197">
        <f>Q383*H383</f>
        <v>0.0028139199999999997</v>
      </c>
      <c r="S383" s="197">
        <v>0</v>
      </c>
      <c r="T383" s="198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99" t="s">
        <v>136</v>
      </c>
      <c r="AT383" s="199" t="s">
        <v>131</v>
      </c>
      <c r="AU383" s="199" t="s">
        <v>86</v>
      </c>
      <c r="AY383" s="17" t="s">
        <v>129</v>
      </c>
      <c r="BE383" s="200">
        <f>IF(N383="základní",J383,0)</f>
        <v>0</v>
      </c>
      <c r="BF383" s="200">
        <f>IF(N383="snížená",J383,0)</f>
        <v>0</v>
      </c>
      <c r="BG383" s="200">
        <f>IF(N383="zákl. přenesená",J383,0)</f>
        <v>0</v>
      </c>
      <c r="BH383" s="200">
        <f>IF(N383="sníž. přenesená",J383,0)</f>
        <v>0</v>
      </c>
      <c r="BI383" s="200">
        <f>IF(N383="nulová",J383,0)</f>
        <v>0</v>
      </c>
      <c r="BJ383" s="17" t="s">
        <v>136</v>
      </c>
      <c r="BK383" s="200">
        <f>ROUND(I383*H383,2)</f>
        <v>0</v>
      </c>
      <c r="BL383" s="17" t="s">
        <v>136</v>
      </c>
      <c r="BM383" s="199" t="s">
        <v>570</v>
      </c>
    </row>
    <row r="384" spans="1:47" s="2" customFormat="1" ht="29.25">
      <c r="A384" s="34"/>
      <c r="B384" s="35"/>
      <c r="C384" s="36"/>
      <c r="D384" s="201" t="s">
        <v>138</v>
      </c>
      <c r="E384" s="36"/>
      <c r="F384" s="202" t="s">
        <v>571</v>
      </c>
      <c r="G384" s="36"/>
      <c r="H384" s="36"/>
      <c r="I384" s="109"/>
      <c r="J384" s="36"/>
      <c r="K384" s="36"/>
      <c r="L384" s="39"/>
      <c r="M384" s="203"/>
      <c r="N384" s="204"/>
      <c r="O384" s="65"/>
      <c r="P384" s="65"/>
      <c r="Q384" s="65"/>
      <c r="R384" s="65"/>
      <c r="S384" s="65"/>
      <c r="T384" s="66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T384" s="17" t="s">
        <v>138</v>
      </c>
      <c r="AU384" s="17" t="s">
        <v>86</v>
      </c>
    </row>
    <row r="385" spans="1:65" s="2" customFormat="1" ht="16.5" customHeight="1">
      <c r="A385" s="34"/>
      <c r="B385" s="35"/>
      <c r="C385" s="188" t="s">
        <v>572</v>
      </c>
      <c r="D385" s="188" t="s">
        <v>131</v>
      </c>
      <c r="E385" s="189" t="s">
        <v>573</v>
      </c>
      <c r="F385" s="190" t="s">
        <v>574</v>
      </c>
      <c r="G385" s="191" t="s">
        <v>158</v>
      </c>
      <c r="H385" s="192">
        <v>51.63</v>
      </c>
      <c r="I385" s="193"/>
      <c r="J385" s="194">
        <f>ROUND(I385*H385,2)</f>
        <v>0</v>
      </c>
      <c r="K385" s="190" t="s">
        <v>135</v>
      </c>
      <c r="L385" s="39"/>
      <c r="M385" s="195" t="s">
        <v>32</v>
      </c>
      <c r="N385" s="196" t="s">
        <v>50</v>
      </c>
      <c r="O385" s="65"/>
      <c r="P385" s="197">
        <f>O385*H385</f>
        <v>0</v>
      </c>
      <c r="Q385" s="197">
        <v>2.13408</v>
      </c>
      <c r="R385" s="197">
        <f>Q385*H385</f>
        <v>110.18255040000001</v>
      </c>
      <c r="S385" s="197">
        <v>0</v>
      </c>
      <c r="T385" s="198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99" t="s">
        <v>136</v>
      </c>
      <c r="AT385" s="199" t="s">
        <v>131</v>
      </c>
      <c r="AU385" s="199" t="s">
        <v>86</v>
      </c>
      <c r="AY385" s="17" t="s">
        <v>129</v>
      </c>
      <c r="BE385" s="200">
        <f>IF(N385="základní",J385,0)</f>
        <v>0</v>
      </c>
      <c r="BF385" s="200">
        <f>IF(N385="snížená",J385,0)</f>
        <v>0</v>
      </c>
      <c r="BG385" s="200">
        <f>IF(N385="zákl. přenesená",J385,0)</f>
        <v>0</v>
      </c>
      <c r="BH385" s="200">
        <f>IF(N385="sníž. přenesená",J385,0)</f>
        <v>0</v>
      </c>
      <c r="BI385" s="200">
        <f>IF(N385="nulová",J385,0)</f>
        <v>0</v>
      </c>
      <c r="BJ385" s="17" t="s">
        <v>136</v>
      </c>
      <c r="BK385" s="200">
        <f>ROUND(I385*H385,2)</f>
        <v>0</v>
      </c>
      <c r="BL385" s="17" t="s">
        <v>136</v>
      </c>
      <c r="BM385" s="199" t="s">
        <v>575</v>
      </c>
    </row>
    <row r="386" spans="1:47" s="2" customFormat="1" ht="12">
      <c r="A386" s="34"/>
      <c r="B386" s="35"/>
      <c r="C386" s="36"/>
      <c r="D386" s="201" t="s">
        <v>138</v>
      </c>
      <c r="E386" s="36"/>
      <c r="F386" s="202" t="s">
        <v>576</v>
      </c>
      <c r="G386" s="36"/>
      <c r="H386" s="36"/>
      <c r="I386" s="109"/>
      <c r="J386" s="36"/>
      <c r="K386" s="36"/>
      <c r="L386" s="39"/>
      <c r="M386" s="203"/>
      <c r="N386" s="204"/>
      <c r="O386" s="65"/>
      <c r="P386" s="65"/>
      <c r="Q386" s="65"/>
      <c r="R386" s="65"/>
      <c r="S386" s="65"/>
      <c r="T386" s="66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7" t="s">
        <v>138</v>
      </c>
      <c r="AU386" s="17" t="s">
        <v>86</v>
      </c>
    </row>
    <row r="387" spans="2:51" s="13" customFormat="1" ht="12">
      <c r="B387" s="205"/>
      <c r="C387" s="206"/>
      <c r="D387" s="201" t="s">
        <v>140</v>
      </c>
      <c r="E387" s="207" t="s">
        <v>32</v>
      </c>
      <c r="F387" s="208" t="s">
        <v>577</v>
      </c>
      <c r="G387" s="206"/>
      <c r="H387" s="207" t="s">
        <v>32</v>
      </c>
      <c r="I387" s="209"/>
      <c r="J387" s="206"/>
      <c r="K387" s="206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140</v>
      </c>
      <c r="AU387" s="214" t="s">
        <v>86</v>
      </c>
      <c r="AV387" s="13" t="s">
        <v>23</v>
      </c>
      <c r="AW387" s="13" t="s">
        <v>38</v>
      </c>
      <c r="AX387" s="13" t="s">
        <v>77</v>
      </c>
      <c r="AY387" s="214" t="s">
        <v>129</v>
      </c>
    </row>
    <row r="388" spans="2:51" s="14" customFormat="1" ht="12">
      <c r="B388" s="215"/>
      <c r="C388" s="216"/>
      <c r="D388" s="201" t="s">
        <v>140</v>
      </c>
      <c r="E388" s="217" t="s">
        <v>32</v>
      </c>
      <c r="F388" s="218" t="s">
        <v>578</v>
      </c>
      <c r="G388" s="216"/>
      <c r="H388" s="219">
        <v>51.63</v>
      </c>
      <c r="I388" s="220"/>
      <c r="J388" s="216"/>
      <c r="K388" s="216"/>
      <c r="L388" s="221"/>
      <c r="M388" s="222"/>
      <c r="N388" s="223"/>
      <c r="O388" s="223"/>
      <c r="P388" s="223"/>
      <c r="Q388" s="223"/>
      <c r="R388" s="223"/>
      <c r="S388" s="223"/>
      <c r="T388" s="224"/>
      <c r="AT388" s="225" t="s">
        <v>140</v>
      </c>
      <c r="AU388" s="225" t="s">
        <v>86</v>
      </c>
      <c r="AV388" s="14" t="s">
        <v>86</v>
      </c>
      <c r="AW388" s="14" t="s">
        <v>38</v>
      </c>
      <c r="AX388" s="14" t="s">
        <v>23</v>
      </c>
      <c r="AY388" s="225" t="s">
        <v>129</v>
      </c>
    </row>
    <row r="389" spans="1:65" s="2" customFormat="1" ht="16.5" customHeight="1">
      <c r="A389" s="34"/>
      <c r="B389" s="35"/>
      <c r="C389" s="188" t="s">
        <v>579</v>
      </c>
      <c r="D389" s="188" t="s">
        <v>131</v>
      </c>
      <c r="E389" s="189" t="s">
        <v>580</v>
      </c>
      <c r="F389" s="190" t="s">
        <v>581</v>
      </c>
      <c r="G389" s="191" t="s">
        <v>158</v>
      </c>
      <c r="H389" s="192">
        <v>26.12</v>
      </c>
      <c r="I389" s="193"/>
      <c r="J389" s="194">
        <f>ROUND(I389*H389,2)</f>
        <v>0</v>
      </c>
      <c r="K389" s="190" t="s">
        <v>135</v>
      </c>
      <c r="L389" s="39"/>
      <c r="M389" s="195" t="s">
        <v>32</v>
      </c>
      <c r="N389" s="196" t="s">
        <v>50</v>
      </c>
      <c r="O389" s="65"/>
      <c r="P389" s="197">
        <f>O389*H389</f>
        <v>0</v>
      </c>
      <c r="Q389" s="197">
        <v>1.9968</v>
      </c>
      <c r="R389" s="197">
        <f>Q389*H389</f>
        <v>52.156416</v>
      </c>
      <c r="S389" s="197">
        <v>0</v>
      </c>
      <c r="T389" s="198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99" t="s">
        <v>136</v>
      </c>
      <c r="AT389" s="199" t="s">
        <v>131</v>
      </c>
      <c r="AU389" s="199" t="s">
        <v>86</v>
      </c>
      <c r="AY389" s="17" t="s">
        <v>129</v>
      </c>
      <c r="BE389" s="200">
        <f>IF(N389="základní",J389,0)</f>
        <v>0</v>
      </c>
      <c r="BF389" s="200">
        <f>IF(N389="snížená",J389,0)</f>
        <v>0</v>
      </c>
      <c r="BG389" s="200">
        <f>IF(N389="zákl. přenesená",J389,0)</f>
        <v>0</v>
      </c>
      <c r="BH389" s="200">
        <f>IF(N389="sníž. přenesená",J389,0)</f>
        <v>0</v>
      </c>
      <c r="BI389" s="200">
        <f>IF(N389="nulová",J389,0)</f>
        <v>0</v>
      </c>
      <c r="BJ389" s="17" t="s">
        <v>136</v>
      </c>
      <c r="BK389" s="200">
        <f>ROUND(I389*H389,2)</f>
        <v>0</v>
      </c>
      <c r="BL389" s="17" t="s">
        <v>136</v>
      </c>
      <c r="BM389" s="199" t="s">
        <v>582</v>
      </c>
    </row>
    <row r="390" spans="1:47" s="2" customFormat="1" ht="12">
      <c r="A390" s="34"/>
      <c r="B390" s="35"/>
      <c r="C390" s="36"/>
      <c r="D390" s="201" t="s">
        <v>138</v>
      </c>
      <c r="E390" s="36"/>
      <c r="F390" s="202" t="s">
        <v>583</v>
      </c>
      <c r="G390" s="36"/>
      <c r="H390" s="36"/>
      <c r="I390" s="109"/>
      <c r="J390" s="36"/>
      <c r="K390" s="36"/>
      <c r="L390" s="39"/>
      <c r="M390" s="203"/>
      <c r="N390" s="204"/>
      <c r="O390" s="65"/>
      <c r="P390" s="65"/>
      <c r="Q390" s="65"/>
      <c r="R390" s="65"/>
      <c r="S390" s="65"/>
      <c r="T390" s="66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7" t="s">
        <v>138</v>
      </c>
      <c r="AU390" s="17" t="s">
        <v>86</v>
      </c>
    </row>
    <row r="391" spans="2:51" s="13" customFormat="1" ht="12">
      <c r="B391" s="205"/>
      <c r="C391" s="206"/>
      <c r="D391" s="201" t="s">
        <v>140</v>
      </c>
      <c r="E391" s="207" t="s">
        <v>32</v>
      </c>
      <c r="F391" s="208" t="s">
        <v>347</v>
      </c>
      <c r="G391" s="206"/>
      <c r="H391" s="207" t="s">
        <v>32</v>
      </c>
      <c r="I391" s="209"/>
      <c r="J391" s="206"/>
      <c r="K391" s="206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140</v>
      </c>
      <c r="AU391" s="214" t="s">
        <v>86</v>
      </c>
      <c r="AV391" s="13" t="s">
        <v>23</v>
      </c>
      <c r="AW391" s="13" t="s">
        <v>38</v>
      </c>
      <c r="AX391" s="13" t="s">
        <v>77</v>
      </c>
      <c r="AY391" s="214" t="s">
        <v>129</v>
      </c>
    </row>
    <row r="392" spans="2:51" s="13" customFormat="1" ht="12">
      <c r="B392" s="205"/>
      <c r="C392" s="206"/>
      <c r="D392" s="201" t="s">
        <v>140</v>
      </c>
      <c r="E392" s="207" t="s">
        <v>32</v>
      </c>
      <c r="F392" s="208" t="s">
        <v>584</v>
      </c>
      <c r="G392" s="206"/>
      <c r="H392" s="207" t="s">
        <v>32</v>
      </c>
      <c r="I392" s="209"/>
      <c r="J392" s="206"/>
      <c r="K392" s="206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140</v>
      </c>
      <c r="AU392" s="214" t="s">
        <v>86</v>
      </c>
      <c r="AV392" s="13" t="s">
        <v>23</v>
      </c>
      <c r="AW392" s="13" t="s">
        <v>38</v>
      </c>
      <c r="AX392" s="13" t="s">
        <v>77</v>
      </c>
      <c r="AY392" s="214" t="s">
        <v>129</v>
      </c>
    </row>
    <row r="393" spans="2:51" s="14" customFormat="1" ht="12">
      <c r="B393" s="215"/>
      <c r="C393" s="216"/>
      <c r="D393" s="201" t="s">
        <v>140</v>
      </c>
      <c r="E393" s="217" t="s">
        <v>32</v>
      </c>
      <c r="F393" s="218" t="s">
        <v>585</v>
      </c>
      <c r="G393" s="216"/>
      <c r="H393" s="219">
        <v>13.64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140</v>
      </c>
      <c r="AU393" s="225" t="s">
        <v>86</v>
      </c>
      <c r="AV393" s="14" t="s">
        <v>86</v>
      </c>
      <c r="AW393" s="14" t="s">
        <v>38</v>
      </c>
      <c r="AX393" s="14" t="s">
        <v>77</v>
      </c>
      <c r="AY393" s="225" t="s">
        <v>129</v>
      </c>
    </row>
    <row r="394" spans="2:51" s="13" customFormat="1" ht="12">
      <c r="B394" s="205"/>
      <c r="C394" s="206"/>
      <c r="D394" s="201" t="s">
        <v>140</v>
      </c>
      <c r="E394" s="207" t="s">
        <v>32</v>
      </c>
      <c r="F394" s="208" t="s">
        <v>586</v>
      </c>
      <c r="G394" s="206"/>
      <c r="H394" s="207" t="s">
        <v>32</v>
      </c>
      <c r="I394" s="209"/>
      <c r="J394" s="206"/>
      <c r="K394" s="206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140</v>
      </c>
      <c r="AU394" s="214" t="s">
        <v>86</v>
      </c>
      <c r="AV394" s="13" t="s">
        <v>23</v>
      </c>
      <c r="AW394" s="13" t="s">
        <v>38</v>
      </c>
      <c r="AX394" s="13" t="s">
        <v>77</v>
      </c>
      <c r="AY394" s="214" t="s">
        <v>129</v>
      </c>
    </row>
    <row r="395" spans="2:51" s="14" customFormat="1" ht="12">
      <c r="B395" s="215"/>
      <c r="C395" s="216"/>
      <c r="D395" s="201" t="s">
        <v>140</v>
      </c>
      <c r="E395" s="217" t="s">
        <v>32</v>
      </c>
      <c r="F395" s="218" t="s">
        <v>587</v>
      </c>
      <c r="G395" s="216"/>
      <c r="H395" s="219">
        <v>12.48</v>
      </c>
      <c r="I395" s="220"/>
      <c r="J395" s="216"/>
      <c r="K395" s="216"/>
      <c r="L395" s="221"/>
      <c r="M395" s="222"/>
      <c r="N395" s="223"/>
      <c r="O395" s="223"/>
      <c r="P395" s="223"/>
      <c r="Q395" s="223"/>
      <c r="R395" s="223"/>
      <c r="S395" s="223"/>
      <c r="T395" s="224"/>
      <c r="AT395" s="225" t="s">
        <v>140</v>
      </c>
      <c r="AU395" s="225" t="s">
        <v>86</v>
      </c>
      <c r="AV395" s="14" t="s">
        <v>86</v>
      </c>
      <c r="AW395" s="14" t="s">
        <v>38</v>
      </c>
      <c r="AX395" s="14" t="s">
        <v>77</v>
      </c>
      <c r="AY395" s="225" t="s">
        <v>129</v>
      </c>
    </row>
    <row r="396" spans="2:51" s="15" customFormat="1" ht="12">
      <c r="B396" s="226"/>
      <c r="C396" s="227"/>
      <c r="D396" s="201" t="s">
        <v>140</v>
      </c>
      <c r="E396" s="228" t="s">
        <v>32</v>
      </c>
      <c r="F396" s="229" t="s">
        <v>262</v>
      </c>
      <c r="G396" s="227"/>
      <c r="H396" s="230">
        <v>26.12</v>
      </c>
      <c r="I396" s="231"/>
      <c r="J396" s="227"/>
      <c r="K396" s="227"/>
      <c r="L396" s="232"/>
      <c r="M396" s="233"/>
      <c r="N396" s="234"/>
      <c r="O396" s="234"/>
      <c r="P396" s="234"/>
      <c r="Q396" s="234"/>
      <c r="R396" s="234"/>
      <c r="S396" s="234"/>
      <c r="T396" s="235"/>
      <c r="AT396" s="236" t="s">
        <v>140</v>
      </c>
      <c r="AU396" s="236" t="s">
        <v>86</v>
      </c>
      <c r="AV396" s="15" t="s">
        <v>136</v>
      </c>
      <c r="AW396" s="15" t="s">
        <v>38</v>
      </c>
      <c r="AX396" s="15" t="s">
        <v>23</v>
      </c>
      <c r="AY396" s="236" t="s">
        <v>129</v>
      </c>
    </row>
    <row r="397" spans="1:65" s="2" customFormat="1" ht="16.5" customHeight="1">
      <c r="A397" s="34"/>
      <c r="B397" s="35"/>
      <c r="C397" s="188" t="s">
        <v>588</v>
      </c>
      <c r="D397" s="188" t="s">
        <v>131</v>
      </c>
      <c r="E397" s="189" t="s">
        <v>589</v>
      </c>
      <c r="F397" s="190" t="s">
        <v>590</v>
      </c>
      <c r="G397" s="191" t="s">
        <v>158</v>
      </c>
      <c r="H397" s="192">
        <v>1.15</v>
      </c>
      <c r="I397" s="193"/>
      <c r="J397" s="194">
        <f>ROUND(I397*H397,2)</f>
        <v>0</v>
      </c>
      <c r="K397" s="190" t="s">
        <v>135</v>
      </c>
      <c r="L397" s="39"/>
      <c r="M397" s="195" t="s">
        <v>32</v>
      </c>
      <c r="N397" s="196" t="s">
        <v>50</v>
      </c>
      <c r="O397" s="65"/>
      <c r="P397" s="197">
        <f>O397*H397</f>
        <v>0</v>
      </c>
      <c r="Q397" s="197">
        <v>2.16</v>
      </c>
      <c r="R397" s="197">
        <f>Q397*H397</f>
        <v>2.484</v>
      </c>
      <c r="S397" s="197">
        <v>0</v>
      </c>
      <c r="T397" s="198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9" t="s">
        <v>136</v>
      </c>
      <c r="AT397" s="199" t="s">
        <v>131</v>
      </c>
      <c r="AU397" s="199" t="s">
        <v>86</v>
      </c>
      <c r="AY397" s="17" t="s">
        <v>129</v>
      </c>
      <c r="BE397" s="200">
        <f>IF(N397="základní",J397,0)</f>
        <v>0</v>
      </c>
      <c r="BF397" s="200">
        <f>IF(N397="snížená",J397,0)</f>
        <v>0</v>
      </c>
      <c r="BG397" s="200">
        <f>IF(N397="zákl. přenesená",J397,0)</f>
        <v>0</v>
      </c>
      <c r="BH397" s="200">
        <f>IF(N397="sníž. přenesená",J397,0)</f>
        <v>0</v>
      </c>
      <c r="BI397" s="200">
        <f>IF(N397="nulová",J397,0)</f>
        <v>0</v>
      </c>
      <c r="BJ397" s="17" t="s">
        <v>136</v>
      </c>
      <c r="BK397" s="200">
        <f>ROUND(I397*H397,2)</f>
        <v>0</v>
      </c>
      <c r="BL397" s="17" t="s">
        <v>136</v>
      </c>
      <c r="BM397" s="199" t="s">
        <v>591</v>
      </c>
    </row>
    <row r="398" spans="1:47" s="2" customFormat="1" ht="12">
      <c r="A398" s="34"/>
      <c r="B398" s="35"/>
      <c r="C398" s="36"/>
      <c r="D398" s="201" t="s">
        <v>138</v>
      </c>
      <c r="E398" s="36"/>
      <c r="F398" s="202" t="s">
        <v>592</v>
      </c>
      <c r="G398" s="36"/>
      <c r="H398" s="36"/>
      <c r="I398" s="109"/>
      <c r="J398" s="36"/>
      <c r="K398" s="36"/>
      <c r="L398" s="39"/>
      <c r="M398" s="203"/>
      <c r="N398" s="204"/>
      <c r="O398" s="65"/>
      <c r="P398" s="65"/>
      <c r="Q398" s="65"/>
      <c r="R398" s="65"/>
      <c r="S398" s="65"/>
      <c r="T398" s="66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138</v>
      </c>
      <c r="AU398" s="17" t="s">
        <v>86</v>
      </c>
    </row>
    <row r="399" spans="2:51" s="13" customFormat="1" ht="12">
      <c r="B399" s="205"/>
      <c r="C399" s="206"/>
      <c r="D399" s="201" t="s">
        <v>140</v>
      </c>
      <c r="E399" s="207" t="s">
        <v>32</v>
      </c>
      <c r="F399" s="208" t="s">
        <v>593</v>
      </c>
      <c r="G399" s="206"/>
      <c r="H399" s="207" t="s">
        <v>32</v>
      </c>
      <c r="I399" s="209"/>
      <c r="J399" s="206"/>
      <c r="K399" s="206"/>
      <c r="L399" s="210"/>
      <c r="M399" s="211"/>
      <c r="N399" s="212"/>
      <c r="O399" s="212"/>
      <c r="P399" s="212"/>
      <c r="Q399" s="212"/>
      <c r="R399" s="212"/>
      <c r="S399" s="212"/>
      <c r="T399" s="213"/>
      <c r="AT399" s="214" t="s">
        <v>140</v>
      </c>
      <c r="AU399" s="214" t="s">
        <v>86</v>
      </c>
      <c r="AV399" s="13" t="s">
        <v>23</v>
      </c>
      <c r="AW399" s="13" t="s">
        <v>38</v>
      </c>
      <c r="AX399" s="13" t="s">
        <v>77</v>
      </c>
      <c r="AY399" s="214" t="s">
        <v>129</v>
      </c>
    </row>
    <row r="400" spans="2:51" s="14" customFormat="1" ht="12">
      <c r="B400" s="215"/>
      <c r="C400" s="216"/>
      <c r="D400" s="201" t="s">
        <v>140</v>
      </c>
      <c r="E400" s="217" t="s">
        <v>32</v>
      </c>
      <c r="F400" s="218" t="s">
        <v>594</v>
      </c>
      <c r="G400" s="216"/>
      <c r="H400" s="219">
        <v>1.15</v>
      </c>
      <c r="I400" s="220"/>
      <c r="J400" s="216"/>
      <c r="K400" s="216"/>
      <c r="L400" s="221"/>
      <c r="M400" s="222"/>
      <c r="N400" s="223"/>
      <c r="O400" s="223"/>
      <c r="P400" s="223"/>
      <c r="Q400" s="223"/>
      <c r="R400" s="223"/>
      <c r="S400" s="223"/>
      <c r="T400" s="224"/>
      <c r="AT400" s="225" t="s">
        <v>140</v>
      </c>
      <c r="AU400" s="225" t="s">
        <v>86</v>
      </c>
      <c r="AV400" s="14" t="s">
        <v>86</v>
      </c>
      <c r="AW400" s="14" t="s">
        <v>38</v>
      </c>
      <c r="AX400" s="14" t="s">
        <v>23</v>
      </c>
      <c r="AY400" s="225" t="s">
        <v>129</v>
      </c>
    </row>
    <row r="401" spans="1:65" s="2" customFormat="1" ht="16.5" customHeight="1">
      <c r="A401" s="34"/>
      <c r="B401" s="35"/>
      <c r="C401" s="188" t="s">
        <v>595</v>
      </c>
      <c r="D401" s="188" t="s">
        <v>131</v>
      </c>
      <c r="E401" s="189" t="s">
        <v>596</v>
      </c>
      <c r="F401" s="190" t="s">
        <v>597</v>
      </c>
      <c r="G401" s="191" t="s">
        <v>255</v>
      </c>
      <c r="H401" s="192">
        <v>4.09</v>
      </c>
      <c r="I401" s="193"/>
      <c r="J401" s="194">
        <f>ROUND(I401*H401,2)</f>
        <v>0</v>
      </c>
      <c r="K401" s="190" t="s">
        <v>135</v>
      </c>
      <c r="L401" s="39"/>
      <c r="M401" s="195" t="s">
        <v>32</v>
      </c>
      <c r="N401" s="196" t="s">
        <v>50</v>
      </c>
      <c r="O401" s="65"/>
      <c r="P401" s="197">
        <f>O401*H401</f>
        <v>0</v>
      </c>
      <c r="Q401" s="197">
        <v>0.74327</v>
      </c>
      <c r="R401" s="197">
        <f>Q401*H401</f>
        <v>3.0399743</v>
      </c>
      <c r="S401" s="197">
        <v>0</v>
      </c>
      <c r="T401" s="198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99" t="s">
        <v>136</v>
      </c>
      <c r="AT401" s="199" t="s">
        <v>131</v>
      </c>
      <c r="AU401" s="199" t="s">
        <v>86</v>
      </c>
      <c r="AY401" s="17" t="s">
        <v>129</v>
      </c>
      <c r="BE401" s="200">
        <f>IF(N401="základní",J401,0)</f>
        <v>0</v>
      </c>
      <c r="BF401" s="200">
        <f>IF(N401="snížená",J401,0)</f>
        <v>0</v>
      </c>
      <c r="BG401" s="200">
        <f>IF(N401="zákl. přenesená",J401,0)</f>
        <v>0</v>
      </c>
      <c r="BH401" s="200">
        <f>IF(N401="sníž. přenesená",J401,0)</f>
        <v>0</v>
      </c>
      <c r="BI401" s="200">
        <f>IF(N401="nulová",J401,0)</f>
        <v>0</v>
      </c>
      <c r="BJ401" s="17" t="s">
        <v>136</v>
      </c>
      <c r="BK401" s="200">
        <f>ROUND(I401*H401,2)</f>
        <v>0</v>
      </c>
      <c r="BL401" s="17" t="s">
        <v>136</v>
      </c>
      <c r="BM401" s="199" t="s">
        <v>598</v>
      </c>
    </row>
    <row r="402" spans="1:47" s="2" customFormat="1" ht="12">
      <c r="A402" s="34"/>
      <c r="B402" s="35"/>
      <c r="C402" s="36"/>
      <c r="D402" s="201" t="s">
        <v>138</v>
      </c>
      <c r="E402" s="36"/>
      <c r="F402" s="202" t="s">
        <v>599</v>
      </c>
      <c r="G402" s="36"/>
      <c r="H402" s="36"/>
      <c r="I402" s="109"/>
      <c r="J402" s="36"/>
      <c r="K402" s="36"/>
      <c r="L402" s="39"/>
      <c r="M402" s="203"/>
      <c r="N402" s="204"/>
      <c r="O402" s="65"/>
      <c r="P402" s="65"/>
      <c r="Q402" s="65"/>
      <c r="R402" s="65"/>
      <c r="S402" s="65"/>
      <c r="T402" s="66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7" t="s">
        <v>138</v>
      </c>
      <c r="AU402" s="17" t="s">
        <v>86</v>
      </c>
    </row>
    <row r="403" spans="2:51" s="13" customFormat="1" ht="12">
      <c r="B403" s="205"/>
      <c r="C403" s="206"/>
      <c r="D403" s="201" t="s">
        <v>140</v>
      </c>
      <c r="E403" s="207" t="s">
        <v>32</v>
      </c>
      <c r="F403" s="208" t="s">
        <v>600</v>
      </c>
      <c r="G403" s="206"/>
      <c r="H403" s="207" t="s">
        <v>32</v>
      </c>
      <c r="I403" s="209"/>
      <c r="J403" s="206"/>
      <c r="K403" s="206"/>
      <c r="L403" s="210"/>
      <c r="M403" s="211"/>
      <c r="N403" s="212"/>
      <c r="O403" s="212"/>
      <c r="P403" s="212"/>
      <c r="Q403" s="212"/>
      <c r="R403" s="212"/>
      <c r="S403" s="212"/>
      <c r="T403" s="213"/>
      <c r="AT403" s="214" t="s">
        <v>140</v>
      </c>
      <c r="AU403" s="214" t="s">
        <v>86</v>
      </c>
      <c r="AV403" s="13" t="s">
        <v>23</v>
      </c>
      <c r="AW403" s="13" t="s">
        <v>38</v>
      </c>
      <c r="AX403" s="13" t="s">
        <v>77</v>
      </c>
      <c r="AY403" s="214" t="s">
        <v>129</v>
      </c>
    </row>
    <row r="404" spans="2:51" s="14" customFormat="1" ht="12">
      <c r="B404" s="215"/>
      <c r="C404" s="216"/>
      <c r="D404" s="201" t="s">
        <v>140</v>
      </c>
      <c r="E404" s="217" t="s">
        <v>32</v>
      </c>
      <c r="F404" s="218" t="s">
        <v>601</v>
      </c>
      <c r="G404" s="216"/>
      <c r="H404" s="219">
        <v>4.09</v>
      </c>
      <c r="I404" s="220"/>
      <c r="J404" s="216"/>
      <c r="K404" s="216"/>
      <c r="L404" s="221"/>
      <c r="M404" s="222"/>
      <c r="N404" s="223"/>
      <c r="O404" s="223"/>
      <c r="P404" s="223"/>
      <c r="Q404" s="223"/>
      <c r="R404" s="223"/>
      <c r="S404" s="223"/>
      <c r="T404" s="224"/>
      <c r="AT404" s="225" t="s">
        <v>140</v>
      </c>
      <c r="AU404" s="225" t="s">
        <v>86</v>
      </c>
      <c r="AV404" s="14" t="s">
        <v>86</v>
      </c>
      <c r="AW404" s="14" t="s">
        <v>38</v>
      </c>
      <c r="AX404" s="14" t="s">
        <v>23</v>
      </c>
      <c r="AY404" s="225" t="s">
        <v>129</v>
      </c>
    </row>
    <row r="405" spans="2:63" s="12" customFormat="1" ht="22.9" customHeight="1">
      <c r="B405" s="172"/>
      <c r="C405" s="173"/>
      <c r="D405" s="174" t="s">
        <v>76</v>
      </c>
      <c r="E405" s="186" t="s">
        <v>163</v>
      </c>
      <c r="F405" s="186" t="s">
        <v>602</v>
      </c>
      <c r="G405" s="173"/>
      <c r="H405" s="173"/>
      <c r="I405" s="176"/>
      <c r="J405" s="187">
        <f>BK405</f>
        <v>0</v>
      </c>
      <c r="K405" s="173"/>
      <c r="L405" s="178"/>
      <c r="M405" s="179"/>
      <c r="N405" s="180"/>
      <c r="O405" s="180"/>
      <c r="P405" s="181">
        <f>SUM(P406:P417)</f>
        <v>0</v>
      </c>
      <c r="Q405" s="180"/>
      <c r="R405" s="181">
        <f>SUM(R406:R417)</f>
        <v>0</v>
      </c>
      <c r="S405" s="180"/>
      <c r="T405" s="182">
        <f>SUM(T406:T417)</f>
        <v>0</v>
      </c>
      <c r="AR405" s="183" t="s">
        <v>23</v>
      </c>
      <c r="AT405" s="184" t="s">
        <v>76</v>
      </c>
      <c r="AU405" s="184" t="s">
        <v>23</v>
      </c>
      <c r="AY405" s="183" t="s">
        <v>129</v>
      </c>
      <c r="BK405" s="185">
        <f>SUM(BK406:BK417)</f>
        <v>0</v>
      </c>
    </row>
    <row r="406" spans="1:65" s="2" customFormat="1" ht="16.5" customHeight="1">
      <c r="A406" s="34"/>
      <c r="B406" s="35"/>
      <c r="C406" s="188" t="s">
        <v>603</v>
      </c>
      <c r="D406" s="188" t="s">
        <v>131</v>
      </c>
      <c r="E406" s="189" t="s">
        <v>604</v>
      </c>
      <c r="F406" s="190" t="s">
        <v>605</v>
      </c>
      <c r="G406" s="191" t="s">
        <v>255</v>
      </c>
      <c r="H406" s="192">
        <v>15.2</v>
      </c>
      <c r="I406" s="193"/>
      <c r="J406" s="194">
        <f>ROUND(I406*H406,2)</f>
        <v>0</v>
      </c>
      <c r="K406" s="190" t="s">
        <v>135</v>
      </c>
      <c r="L406" s="39"/>
      <c r="M406" s="195" t="s">
        <v>32</v>
      </c>
      <c r="N406" s="196" t="s">
        <v>50</v>
      </c>
      <c r="O406" s="65"/>
      <c r="P406" s="197">
        <f>O406*H406</f>
        <v>0</v>
      </c>
      <c r="Q406" s="197">
        <v>0</v>
      </c>
      <c r="R406" s="197">
        <f>Q406*H406</f>
        <v>0</v>
      </c>
      <c r="S406" s="197">
        <v>0</v>
      </c>
      <c r="T406" s="198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99" t="s">
        <v>136</v>
      </c>
      <c r="AT406" s="199" t="s">
        <v>131</v>
      </c>
      <c r="AU406" s="199" t="s">
        <v>86</v>
      </c>
      <c r="AY406" s="17" t="s">
        <v>129</v>
      </c>
      <c r="BE406" s="200">
        <f>IF(N406="základní",J406,0)</f>
        <v>0</v>
      </c>
      <c r="BF406" s="200">
        <f>IF(N406="snížená",J406,0)</f>
        <v>0</v>
      </c>
      <c r="BG406" s="200">
        <f>IF(N406="zákl. přenesená",J406,0)</f>
        <v>0</v>
      </c>
      <c r="BH406" s="200">
        <f>IF(N406="sníž. přenesená",J406,0)</f>
        <v>0</v>
      </c>
      <c r="BI406" s="200">
        <f>IF(N406="nulová",J406,0)</f>
        <v>0</v>
      </c>
      <c r="BJ406" s="17" t="s">
        <v>136</v>
      </c>
      <c r="BK406" s="200">
        <f>ROUND(I406*H406,2)</f>
        <v>0</v>
      </c>
      <c r="BL406" s="17" t="s">
        <v>136</v>
      </c>
      <c r="BM406" s="199" t="s">
        <v>606</v>
      </c>
    </row>
    <row r="407" spans="1:47" s="2" customFormat="1" ht="12">
      <c r="A407" s="34"/>
      <c r="B407" s="35"/>
      <c r="C407" s="36"/>
      <c r="D407" s="201" t="s">
        <v>138</v>
      </c>
      <c r="E407" s="36"/>
      <c r="F407" s="202" t="s">
        <v>607</v>
      </c>
      <c r="G407" s="36"/>
      <c r="H407" s="36"/>
      <c r="I407" s="109"/>
      <c r="J407" s="36"/>
      <c r="K407" s="36"/>
      <c r="L407" s="39"/>
      <c r="M407" s="203"/>
      <c r="N407" s="204"/>
      <c r="O407" s="65"/>
      <c r="P407" s="65"/>
      <c r="Q407" s="65"/>
      <c r="R407" s="65"/>
      <c r="S407" s="65"/>
      <c r="T407" s="66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7" t="s">
        <v>138</v>
      </c>
      <c r="AU407" s="17" t="s">
        <v>86</v>
      </c>
    </row>
    <row r="408" spans="2:51" s="13" customFormat="1" ht="12">
      <c r="B408" s="205"/>
      <c r="C408" s="206"/>
      <c r="D408" s="201" t="s">
        <v>140</v>
      </c>
      <c r="E408" s="207" t="s">
        <v>32</v>
      </c>
      <c r="F408" s="208" t="s">
        <v>608</v>
      </c>
      <c r="G408" s="206"/>
      <c r="H408" s="207" t="s">
        <v>32</v>
      </c>
      <c r="I408" s="209"/>
      <c r="J408" s="206"/>
      <c r="K408" s="206"/>
      <c r="L408" s="210"/>
      <c r="M408" s="211"/>
      <c r="N408" s="212"/>
      <c r="O408" s="212"/>
      <c r="P408" s="212"/>
      <c r="Q408" s="212"/>
      <c r="R408" s="212"/>
      <c r="S408" s="212"/>
      <c r="T408" s="213"/>
      <c r="AT408" s="214" t="s">
        <v>140</v>
      </c>
      <c r="AU408" s="214" t="s">
        <v>86</v>
      </c>
      <c r="AV408" s="13" t="s">
        <v>23</v>
      </c>
      <c r="AW408" s="13" t="s">
        <v>38</v>
      </c>
      <c r="AX408" s="13" t="s">
        <v>77</v>
      </c>
      <c r="AY408" s="214" t="s">
        <v>129</v>
      </c>
    </row>
    <row r="409" spans="2:51" s="14" customFormat="1" ht="12">
      <c r="B409" s="215"/>
      <c r="C409" s="216"/>
      <c r="D409" s="201" t="s">
        <v>140</v>
      </c>
      <c r="E409" s="217" t="s">
        <v>32</v>
      </c>
      <c r="F409" s="218" t="s">
        <v>609</v>
      </c>
      <c r="G409" s="216"/>
      <c r="H409" s="219">
        <v>15.2</v>
      </c>
      <c r="I409" s="220"/>
      <c r="J409" s="216"/>
      <c r="K409" s="216"/>
      <c r="L409" s="221"/>
      <c r="M409" s="222"/>
      <c r="N409" s="223"/>
      <c r="O409" s="223"/>
      <c r="P409" s="223"/>
      <c r="Q409" s="223"/>
      <c r="R409" s="223"/>
      <c r="S409" s="223"/>
      <c r="T409" s="224"/>
      <c r="AT409" s="225" t="s">
        <v>140</v>
      </c>
      <c r="AU409" s="225" t="s">
        <v>86</v>
      </c>
      <c r="AV409" s="14" t="s">
        <v>86</v>
      </c>
      <c r="AW409" s="14" t="s">
        <v>38</v>
      </c>
      <c r="AX409" s="14" t="s">
        <v>23</v>
      </c>
      <c r="AY409" s="225" t="s">
        <v>129</v>
      </c>
    </row>
    <row r="410" spans="1:65" s="2" customFormat="1" ht="16.5" customHeight="1">
      <c r="A410" s="34"/>
      <c r="B410" s="35"/>
      <c r="C410" s="188" t="s">
        <v>610</v>
      </c>
      <c r="D410" s="188" t="s">
        <v>131</v>
      </c>
      <c r="E410" s="189" t="s">
        <v>611</v>
      </c>
      <c r="F410" s="190" t="s">
        <v>612</v>
      </c>
      <c r="G410" s="191" t="s">
        <v>255</v>
      </c>
      <c r="H410" s="192">
        <v>42</v>
      </c>
      <c r="I410" s="193"/>
      <c r="J410" s="194">
        <f>ROUND(I410*H410,2)</f>
        <v>0</v>
      </c>
      <c r="K410" s="190" t="s">
        <v>135</v>
      </c>
      <c r="L410" s="39"/>
      <c r="M410" s="195" t="s">
        <v>32</v>
      </c>
      <c r="N410" s="196" t="s">
        <v>50</v>
      </c>
      <c r="O410" s="65"/>
      <c r="P410" s="197">
        <f>O410*H410</f>
        <v>0</v>
      </c>
      <c r="Q410" s="197">
        <v>0</v>
      </c>
      <c r="R410" s="197">
        <f>Q410*H410</f>
        <v>0</v>
      </c>
      <c r="S410" s="197">
        <v>0</v>
      </c>
      <c r="T410" s="198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99" t="s">
        <v>136</v>
      </c>
      <c r="AT410" s="199" t="s">
        <v>131</v>
      </c>
      <c r="AU410" s="199" t="s">
        <v>86</v>
      </c>
      <c r="AY410" s="17" t="s">
        <v>129</v>
      </c>
      <c r="BE410" s="200">
        <f>IF(N410="základní",J410,0)</f>
        <v>0</v>
      </c>
      <c r="BF410" s="200">
        <f>IF(N410="snížená",J410,0)</f>
        <v>0</v>
      </c>
      <c r="BG410" s="200">
        <f>IF(N410="zákl. přenesená",J410,0)</f>
        <v>0</v>
      </c>
      <c r="BH410" s="200">
        <f>IF(N410="sníž. přenesená",J410,0)</f>
        <v>0</v>
      </c>
      <c r="BI410" s="200">
        <f>IF(N410="nulová",J410,0)</f>
        <v>0</v>
      </c>
      <c r="BJ410" s="17" t="s">
        <v>136</v>
      </c>
      <c r="BK410" s="200">
        <f>ROUND(I410*H410,2)</f>
        <v>0</v>
      </c>
      <c r="BL410" s="17" t="s">
        <v>136</v>
      </c>
      <c r="BM410" s="199" t="s">
        <v>613</v>
      </c>
    </row>
    <row r="411" spans="1:47" s="2" customFormat="1" ht="12">
      <c r="A411" s="34"/>
      <c r="B411" s="35"/>
      <c r="C411" s="36"/>
      <c r="D411" s="201" t="s">
        <v>138</v>
      </c>
      <c r="E411" s="36"/>
      <c r="F411" s="202" t="s">
        <v>614</v>
      </c>
      <c r="G411" s="36"/>
      <c r="H411" s="36"/>
      <c r="I411" s="109"/>
      <c r="J411" s="36"/>
      <c r="K411" s="36"/>
      <c r="L411" s="39"/>
      <c r="M411" s="203"/>
      <c r="N411" s="204"/>
      <c r="O411" s="65"/>
      <c r="P411" s="65"/>
      <c r="Q411" s="65"/>
      <c r="R411" s="65"/>
      <c r="S411" s="65"/>
      <c r="T411" s="66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138</v>
      </c>
      <c r="AU411" s="17" t="s">
        <v>86</v>
      </c>
    </row>
    <row r="412" spans="2:51" s="13" customFormat="1" ht="12">
      <c r="B412" s="205"/>
      <c r="C412" s="206"/>
      <c r="D412" s="201" t="s">
        <v>140</v>
      </c>
      <c r="E412" s="207" t="s">
        <v>32</v>
      </c>
      <c r="F412" s="208" t="s">
        <v>615</v>
      </c>
      <c r="G412" s="206"/>
      <c r="H412" s="207" t="s">
        <v>32</v>
      </c>
      <c r="I412" s="209"/>
      <c r="J412" s="206"/>
      <c r="K412" s="206"/>
      <c r="L412" s="210"/>
      <c r="M412" s="211"/>
      <c r="N412" s="212"/>
      <c r="O412" s="212"/>
      <c r="P412" s="212"/>
      <c r="Q412" s="212"/>
      <c r="R412" s="212"/>
      <c r="S412" s="212"/>
      <c r="T412" s="213"/>
      <c r="AT412" s="214" t="s">
        <v>140</v>
      </c>
      <c r="AU412" s="214" t="s">
        <v>86</v>
      </c>
      <c r="AV412" s="13" t="s">
        <v>23</v>
      </c>
      <c r="AW412" s="13" t="s">
        <v>38</v>
      </c>
      <c r="AX412" s="13" t="s">
        <v>77</v>
      </c>
      <c r="AY412" s="214" t="s">
        <v>129</v>
      </c>
    </row>
    <row r="413" spans="2:51" s="14" customFormat="1" ht="12">
      <c r="B413" s="215"/>
      <c r="C413" s="216"/>
      <c r="D413" s="201" t="s">
        <v>140</v>
      </c>
      <c r="E413" s="217" t="s">
        <v>32</v>
      </c>
      <c r="F413" s="218" t="s">
        <v>616</v>
      </c>
      <c r="G413" s="216"/>
      <c r="H413" s="219">
        <v>42</v>
      </c>
      <c r="I413" s="220"/>
      <c r="J413" s="216"/>
      <c r="K413" s="216"/>
      <c r="L413" s="221"/>
      <c r="M413" s="222"/>
      <c r="N413" s="223"/>
      <c r="O413" s="223"/>
      <c r="P413" s="223"/>
      <c r="Q413" s="223"/>
      <c r="R413" s="223"/>
      <c r="S413" s="223"/>
      <c r="T413" s="224"/>
      <c r="AT413" s="225" t="s">
        <v>140</v>
      </c>
      <c r="AU413" s="225" t="s">
        <v>86</v>
      </c>
      <c r="AV413" s="14" t="s">
        <v>86</v>
      </c>
      <c r="AW413" s="14" t="s">
        <v>38</v>
      </c>
      <c r="AX413" s="14" t="s">
        <v>23</v>
      </c>
      <c r="AY413" s="225" t="s">
        <v>129</v>
      </c>
    </row>
    <row r="414" spans="1:65" s="2" customFormat="1" ht="16.5" customHeight="1">
      <c r="A414" s="34"/>
      <c r="B414" s="35"/>
      <c r="C414" s="188" t="s">
        <v>617</v>
      </c>
      <c r="D414" s="188" t="s">
        <v>131</v>
      </c>
      <c r="E414" s="189" t="s">
        <v>618</v>
      </c>
      <c r="F414" s="190" t="s">
        <v>619</v>
      </c>
      <c r="G414" s="191" t="s">
        <v>255</v>
      </c>
      <c r="H414" s="192">
        <v>46</v>
      </c>
      <c r="I414" s="193"/>
      <c r="J414" s="194">
        <f>ROUND(I414*H414,2)</f>
        <v>0</v>
      </c>
      <c r="K414" s="190" t="s">
        <v>135</v>
      </c>
      <c r="L414" s="39"/>
      <c r="M414" s="195" t="s">
        <v>32</v>
      </c>
      <c r="N414" s="196" t="s">
        <v>50</v>
      </c>
      <c r="O414" s="65"/>
      <c r="P414" s="197">
        <f>O414*H414</f>
        <v>0</v>
      </c>
      <c r="Q414" s="197">
        <v>0</v>
      </c>
      <c r="R414" s="197">
        <f>Q414*H414</f>
        <v>0</v>
      </c>
      <c r="S414" s="197">
        <v>0</v>
      </c>
      <c r="T414" s="198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9" t="s">
        <v>136</v>
      </c>
      <c r="AT414" s="199" t="s">
        <v>131</v>
      </c>
      <c r="AU414" s="199" t="s">
        <v>86</v>
      </c>
      <c r="AY414" s="17" t="s">
        <v>129</v>
      </c>
      <c r="BE414" s="200">
        <f>IF(N414="základní",J414,0)</f>
        <v>0</v>
      </c>
      <c r="BF414" s="200">
        <f>IF(N414="snížená",J414,0)</f>
        <v>0</v>
      </c>
      <c r="BG414" s="200">
        <f>IF(N414="zákl. přenesená",J414,0)</f>
        <v>0</v>
      </c>
      <c r="BH414" s="200">
        <f>IF(N414="sníž. přenesená",J414,0)</f>
        <v>0</v>
      </c>
      <c r="BI414" s="200">
        <f>IF(N414="nulová",J414,0)</f>
        <v>0</v>
      </c>
      <c r="BJ414" s="17" t="s">
        <v>136</v>
      </c>
      <c r="BK414" s="200">
        <f>ROUND(I414*H414,2)</f>
        <v>0</v>
      </c>
      <c r="BL414" s="17" t="s">
        <v>136</v>
      </c>
      <c r="BM414" s="199" t="s">
        <v>620</v>
      </c>
    </row>
    <row r="415" spans="1:47" s="2" customFormat="1" ht="12">
      <c r="A415" s="34"/>
      <c r="B415" s="35"/>
      <c r="C415" s="36"/>
      <c r="D415" s="201" t="s">
        <v>138</v>
      </c>
      <c r="E415" s="36"/>
      <c r="F415" s="202" t="s">
        <v>621</v>
      </c>
      <c r="G415" s="36"/>
      <c r="H415" s="36"/>
      <c r="I415" s="109"/>
      <c r="J415" s="36"/>
      <c r="K415" s="36"/>
      <c r="L415" s="39"/>
      <c r="M415" s="203"/>
      <c r="N415" s="204"/>
      <c r="O415" s="65"/>
      <c r="P415" s="65"/>
      <c r="Q415" s="65"/>
      <c r="R415" s="65"/>
      <c r="S415" s="65"/>
      <c r="T415" s="66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138</v>
      </c>
      <c r="AU415" s="17" t="s">
        <v>86</v>
      </c>
    </row>
    <row r="416" spans="2:51" s="13" customFormat="1" ht="12">
      <c r="B416" s="205"/>
      <c r="C416" s="206"/>
      <c r="D416" s="201" t="s">
        <v>140</v>
      </c>
      <c r="E416" s="207" t="s">
        <v>32</v>
      </c>
      <c r="F416" s="208" t="s">
        <v>622</v>
      </c>
      <c r="G416" s="206"/>
      <c r="H416" s="207" t="s">
        <v>32</v>
      </c>
      <c r="I416" s="209"/>
      <c r="J416" s="206"/>
      <c r="K416" s="206"/>
      <c r="L416" s="210"/>
      <c r="M416" s="211"/>
      <c r="N416" s="212"/>
      <c r="O416" s="212"/>
      <c r="P416" s="212"/>
      <c r="Q416" s="212"/>
      <c r="R416" s="212"/>
      <c r="S416" s="212"/>
      <c r="T416" s="213"/>
      <c r="AT416" s="214" t="s">
        <v>140</v>
      </c>
      <c r="AU416" s="214" t="s">
        <v>86</v>
      </c>
      <c r="AV416" s="13" t="s">
        <v>23</v>
      </c>
      <c r="AW416" s="13" t="s">
        <v>38</v>
      </c>
      <c r="AX416" s="13" t="s">
        <v>77</v>
      </c>
      <c r="AY416" s="214" t="s">
        <v>129</v>
      </c>
    </row>
    <row r="417" spans="2:51" s="14" customFormat="1" ht="12">
      <c r="B417" s="215"/>
      <c r="C417" s="216"/>
      <c r="D417" s="201" t="s">
        <v>140</v>
      </c>
      <c r="E417" s="217" t="s">
        <v>32</v>
      </c>
      <c r="F417" s="218" t="s">
        <v>623</v>
      </c>
      <c r="G417" s="216"/>
      <c r="H417" s="219">
        <v>46</v>
      </c>
      <c r="I417" s="220"/>
      <c r="J417" s="216"/>
      <c r="K417" s="216"/>
      <c r="L417" s="221"/>
      <c r="M417" s="222"/>
      <c r="N417" s="223"/>
      <c r="O417" s="223"/>
      <c r="P417" s="223"/>
      <c r="Q417" s="223"/>
      <c r="R417" s="223"/>
      <c r="S417" s="223"/>
      <c r="T417" s="224"/>
      <c r="AT417" s="225" t="s">
        <v>140</v>
      </c>
      <c r="AU417" s="225" t="s">
        <v>86</v>
      </c>
      <c r="AV417" s="14" t="s">
        <v>86</v>
      </c>
      <c r="AW417" s="14" t="s">
        <v>38</v>
      </c>
      <c r="AX417" s="14" t="s">
        <v>23</v>
      </c>
      <c r="AY417" s="225" t="s">
        <v>129</v>
      </c>
    </row>
    <row r="418" spans="2:63" s="12" customFormat="1" ht="22.9" customHeight="1">
      <c r="B418" s="172"/>
      <c r="C418" s="173"/>
      <c r="D418" s="174" t="s">
        <v>76</v>
      </c>
      <c r="E418" s="186" t="s">
        <v>192</v>
      </c>
      <c r="F418" s="186" t="s">
        <v>624</v>
      </c>
      <c r="G418" s="173"/>
      <c r="H418" s="173"/>
      <c r="I418" s="176"/>
      <c r="J418" s="187">
        <f>BK418</f>
        <v>0</v>
      </c>
      <c r="K418" s="173"/>
      <c r="L418" s="178"/>
      <c r="M418" s="179"/>
      <c r="N418" s="180"/>
      <c r="O418" s="180"/>
      <c r="P418" s="181">
        <f>SUM(P419:P435)</f>
        <v>0</v>
      </c>
      <c r="Q418" s="180"/>
      <c r="R418" s="181">
        <f>SUM(R419:R435)</f>
        <v>0.8965470400000001</v>
      </c>
      <c r="S418" s="180"/>
      <c r="T418" s="182">
        <f>SUM(T419:T435)</f>
        <v>120</v>
      </c>
      <c r="AR418" s="183" t="s">
        <v>23</v>
      </c>
      <c r="AT418" s="184" t="s">
        <v>76</v>
      </c>
      <c r="AU418" s="184" t="s">
        <v>23</v>
      </c>
      <c r="AY418" s="183" t="s">
        <v>129</v>
      </c>
      <c r="BK418" s="185">
        <f>SUM(BK419:BK435)</f>
        <v>0</v>
      </c>
    </row>
    <row r="419" spans="1:65" s="2" customFormat="1" ht="16.5" customHeight="1">
      <c r="A419" s="34"/>
      <c r="B419" s="35"/>
      <c r="C419" s="188" t="s">
        <v>625</v>
      </c>
      <c r="D419" s="188" t="s">
        <v>131</v>
      </c>
      <c r="E419" s="189" t="s">
        <v>626</v>
      </c>
      <c r="F419" s="190" t="s">
        <v>627</v>
      </c>
      <c r="G419" s="191" t="s">
        <v>255</v>
      </c>
      <c r="H419" s="192">
        <v>10.824</v>
      </c>
      <c r="I419" s="193"/>
      <c r="J419" s="194">
        <f>ROUND(I419*H419,2)</f>
        <v>0</v>
      </c>
      <c r="K419" s="190" t="s">
        <v>32</v>
      </c>
      <c r="L419" s="39"/>
      <c r="M419" s="195" t="s">
        <v>32</v>
      </c>
      <c r="N419" s="196" t="s">
        <v>50</v>
      </c>
      <c r="O419" s="65"/>
      <c r="P419" s="197">
        <f>O419*H419</f>
        <v>0</v>
      </c>
      <c r="Q419" s="197">
        <v>0.08246</v>
      </c>
      <c r="R419" s="197">
        <f>Q419*H419</f>
        <v>0.8925470400000001</v>
      </c>
      <c r="S419" s="197">
        <v>0</v>
      </c>
      <c r="T419" s="198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9" t="s">
        <v>136</v>
      </c>
      <c r="AT419" s="199" t="s">
        <v>131</v>
      </c>
      <c r="AU419" s="199" t="s">
        <v>86</v>
      </c>
      <c r="AY419" s="17" t="s">
        <v>129</v>
      </c>
      <c r="BE419" s="200">
        <f>IF(N419="základní",J419,0)</f>
        <v>0</v>
      </c>
      <c r="BF419" s="200">
        <f>IF(N419="snížená",J419,0)</f>
        <v>0</v>
      </c>
      <c r="BG419" s="200">
        <f>IF(N419="zákl. přenesená",J419,0)</f>
        <v>0</v>
      </c>
      <c r="BH419" s="200">
        <f>IF(N419="sníž. přenesená",J419,0)</f>
        <v>0</v>
      </c>
      <c r="BI419" s="200">
        <f>IF(N419="nulová",J419,0)</f>
        <v>0</v>
      </c>
      <c r="BJ419" s="17" t="s">
        <v>136</v>
      </c>
      <c r="BK419" s="200">
        <f>ROUND(I419*H419,2)</f>
        <v>0</v>
      </c>
      <c r="BL419" s="17" t="s">
        <v>136</v>
      </c>
      <c r="BM419" s="199" t="s">
        <v>628</v>
      </c>
    </row>
    <row r="420" spans="1:47" s="2" customFormat="1" ht="19.5">
      <c r="A420" s="34"/>
      <c r="B420" s="35"/>
      <c r="C420" s="36"/>
      <c r="D420" s="201" t="s">
        <v>138</v>
      </c>
      <c r="E420" s="36"/>
      <c r="F420" s="202" t="s">
        <v>629</v>
      </c>
      <c r="G420" s="36"/>
      <c r="H420" s="36"/>
      <c r="I420" s="109"/>
      <c r="J420" s="36"/>
      <c r="K420" s="36"/>
      <c r="L420" s="39"/>
      <c r="M420" s="203"/>
      <c r="N420" s="204"/>
      <c r="O420" s="65"/>
      <c r="P420" s="65"/>
      <c r="Q420" s="65"/>
      <c r="R420" s="65"/>
      <c r="S420" s="65"/>
      <c r="T420" s="66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T420" s="17" t="s">
        <v>138</v>
      </c>
      <c r="AU420" s="17" t="s">
        <v>86</v>
      </c>
    </row>
    <row r="421" spans="2:51" s="13" customFormat="1" ht="12">
      <c r="B421" s="205"/>
      <c r="C421" s="206"/>
      <c r="D421" s="201" t="s">
        <v>140</v>
      </c>
      <c r="E421" s="207" t="s">
        <v>32</v>
      </c>
      <c r="F421" s="208" t="s">
        <v>630</v>
      </c>
      <c r="G421" s="206"/>
      <c r="H421" s="207" t="s">
        <v>32</v>
      </c>
      <c r="I421" s="209"/>
      <c r="J421" s="206"/>
      <c r="K421" s="206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140</v>
      </c>
      <c r="AU421" s="214" t="s">
        <v>86</v>
      </c>
      <c r="AV421" s="13" t="s">
        <v>23</v>
      </c>
      <c r="AW421" s="13" t="s">
        <v>38</v>
      </c>
      <c r="AX421" s="13" t="s">
        <v>77</v>
      </c>
      <c r="AY421" s="214" t="s">
        <v>129</v>
      </c>
    </row>
    <row r="422" spans="2:51" s="14" customFormat="1" ht="12">
      <c r="B422" s="215"/>
      <c r="C422" s="216"/>
      <c r="D422" s="201" t="s">
        <v>140</v>
      </c>
      <c r="E422" s="217" t="s">
        <v>32</v>
      </c>
      <c r="F422" s="218" t="s">
        <v>631</v>
      </c>
      <c r="G422" s="216"/>
      <c r="H422" s="219">
        <v>10.824</v>
      </c>
      <c r="I422" s="220"/>
      <c r="J422" s="216"/>
      <c r="K422" s="216"/>
      <c r="L422" s="221"/>
      <c r="M422" s="222"/>
      <c r="N422" s="223"/>
      <c r="O422" s="223"/>
      <c r="P422" s="223"/>
      <c r="Q422" s="223"/>
      <c r="R422" s="223"/>
      <c r="S422" s="223"/>
      <c r="T422" s="224"/>
      <c r="AT422" s="225" t="s">
        <v>140</v>
      </c>
      <c r="AU422" s="225" t="s">
        <v>86</v>
      </c>
      <c r="AV422" s="14" t="s">
        <v>86</v>
      </c>
      <c r="AW422" s="14" t="s">
        <v>38</v>
      </c>
      <c r="AX422" s="14" t="s">
        <v>23</v>
      </c>
      <c r="AY422" s="225" t="s">
        <v>129</v>
      </c>
    </row>
    <row r="423" spans="1:65" s="2" customFormat="1" ht="16.5" customHeight="1">
      <c r="A423" s="34"/>
      <c r="B423" s="35"/>
      <c r="C423" s="188" t="s">
        <v>632</v>
      </c>
      <c r="D423" s="188" t="s">
        <v>131</v>
      </c>
      <c r="E423" s="189" t="s">
        <v>633</v>
      </c>
      <c r="F423" s="190" t="s">
        <v>634</v>
      </c>
      <c r="G423" s="191" t="s">
        <v>255</v>
      </c>
      <c r="H423" s="192">
        <v>6000</v>
      </c>
      <c r="I423" s="193"/>
      <c r="J423" s="194">
        <f>ROUND(I423*H423,2)</f>
        <v>0</v>
      </c>
      <c r="K423" s="190" t="s">
        <v>135</v>
      </c>
      <c r="L423" s="39"/>
      <c r="M423" s="195" t="s">
        <v>32</v>
      </c>
      <c r="N423" s="196" t="s">
        <v>50</v>
      </c>
      <c r="O423" s="65"/>
      <c r="P423" s="197">
        <f>O423*H423</f>
        <v>0</v>
      </c>
      <c r="Q423" s="197">
        <v>0</v>
      </c>
      <c r="R423" s="197">
        <f>Q423*H423</f>
        <v>0</v>
      </c>
      <c r="S423" s="197">
        <v>0.02</v>
      </c>
      <c r="T423" s="198">
        <f>S423*H423</f>
        <v>120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99" t="s">
        <v>136</v>
      </c>
      <c r="AT423" s="199" t="s">
        <v>131</v>
      </c>
      <c r="AU423" s="199" t="s">
        <v>86</v>
      </c>
      <c r="AY423" s="17" t="s">
        <v>129</v>
      </c>
      <c r="BE423" s="200">
        <f>IF(N423="základní",J423,0)</f>
        <v>0</v>
      </c>
      <c r="BF423" s="200">
        <f>IF(N423="snížená",J423,0)</f>
        <v>0</v>
      </c>
      <c r="BG423" s="200">
        <f>IF(N423="zákl. přenesená",J423,0)</f>
        <v>0</v>
      </c>
      <c r="BH423" s="200">
        <f>IF(N423="sníž. přenesená",J423,0)</f>
        <v>0</v>
      </c>
      <c r="BI423" s="200">
        <f>IF(N423="nulová",J423,0)</f>
        <v>0</v>
      </c>
      <c r="BJ423" s="17" t="s">
        <v>136</v>
      </c>
      <c r="BK423" s="200">
        <f>ROUND(I423*H423,2)</f>
        <v>0</v>
      </c>
      <c r="BL423" s="17" t="s">
        <v>136</v>
      </c>
      <c r="BM423" s="199" t="s">
        <v>635</v>
      </c>
    </row>
    <row r="424" spans="1:47" s="2" customFormat="1" ht="19.5">
      <c r="A424" s="34"/>
      <c r="B424" s="35"/>
      <c r="C424" s="36"/>
      <c r="D424" s="201" t="s">
        <v>138</v>
      </c>
      <c r="E424" s="36"/>
      <c r="F424" s="202" t="s">
        <v>636</v>
      </c>
      <c r="G424" s="36"/>
      <c r="H424" s="36"/>
      <c r="I424" s="109"/>
      <c r="J424" s="36"/>
      <c r="K424" s="36"/>
      <c r="L424" s="39"/>
      <c r="M424" s="203"/>
      <c r="N424" s="204"/>
      <c r="O424" s="65"/>
      <c r="P424" s="65"/>
      <c r="Q424" s="65"/>
      <c r="R424" s="65"/>
      <c r="S424" s="65"/>
      <c r="T424" s="66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T424" s="17" t="s">
        <v>138</v>
      </c>
      <c r="AU424" s="17" t="s">
        <v>86</v>
      </c>
    </row>
    <row r="425" spans="2:51" s="13" customFormat="1" ht="12">
      <c r="B425" s="205"/>
      <c r="C425" s="206"/>
      <c r="D425" s="201" t="s">
        <v>140</v>
      </c>
      <c r="E425" s="207" t="s">
        <v>32</v>
      </c>
      <c r="F425" s="208" t="s">
        <v>516</v>
      </c>
      <c r="G425" s="206"/>
      <c r="H425" s="207" t="s">
        <v>32</v>
      </c>
      <c r="I425" s="209"/>
      <c r="J425" s="206"/>
      <c r="K425" s="206"/>
      <c r="L425" s="210"/>
      <c r="M425" s="211"/>
      <c r="N425" s="212"/>
      <c r="O425" s="212"/>
      <c r="P425" s="212"/>
      <c r="Q425" s="212"/>
      <c r="R425" s="212"/>
      <c r="S425" s="212"/>
      <c r="T425" s="213"/>
      <c r="AT425" s="214" t="s">
        <v>140</v>
      </c>
      <c r="AU425" s="214" t="s">
        <v>86</v>
      </c>
      <c r="AV425" s="13" t="s">
        <v>23</v>
      </c>
      <c r="AW425" s="13" t="s">
        <v>38</v>
      </c>
      <c r="AX425" s="13" t="s">
        <v>77</v>
      </c>
      <c r="AY425" s="214" t="s">
        <v>129</v>
      </c>
    </row>
    <row r="426" spans="2:51" s="13" customFormat="1" ht="12">
      <c r="B426" s="205"/>
      <c r="C426" s="206"/>
      <c r="D426" s="201" t="s">
        <v>140</v>
      </c>
      <c r="E426" s="207" t="s">
        <v>32</v>
      </c>
      <c r="F426" s="208" t="s">
        <v>637</v>
      </c>
      <c r="G426" s="206"/>
      <c r="H426" s="207" t="s">
        <v>32</v>
      </c>
      <c r="I426" s="209"/>
      <c r="J426" s="206"/>
      <c r="K426" s="206"/>
      <c r="L426" s="210"/>
      <c r="M426" s="211"/>
      <c r="N426" s="212"/>
      <c r="O426" s="212"/>
      <c r="P426" s="212"/>
      <c r="Q426" s="212"/>
      <c r="R426" s="212"/>
      <c r="S426" s="212"/>
      <c r="T426" s="213"/>
      <c r="AT426" s="214" t="s">
        <v>140</v>
      </c>
      <c r="AU426" s="214" t="s">
        <v>86</v>
      </c>
      <c r="AV426" s="13" t="s">
        <v>23</v>
      </c>
      <c r="AW426" s="13" t="s">
        <v>38</v>
      </c>
      <c r="AX426" s="13" t="s">
        <v>77</v>
      </c>
      <c r="AY426" s="214" t="s">
        <v>129</v>
      </c>
    </row>
    <row r="427" spans="2:51" s="14" customFormat="1" ht="12">
      <c r="B427" s="215"/>
      <c r="C427" s="216"/>
      <c r="D427" s="201" t="s">
        <v>140</v>
      </c>
      <c r="E427" s="217" t="s">
        <v>32</v>
      </c>
      <c r="F427" s="218" t="s">
        <v>638</v>
      </c>
      <c r="G427" s="216"/>
      <c r="H427" s="219">
        <v>6000</v>
      </c>
      <c r="I427" s="220"/>
      <c r="J427" s="216"/>
      <c r="K427" s="216"/>
      <c r="L427" s="221"/>
      <c r="M427" s="222"/>
      <c r="N427" s="223"/>
      <c r="O427" s="223"/>
      <c r="P427" s="223"/>
      <c r="Q427" s="223"/>
      <c r="R427" s="223"/>
      <c r="S427" s="223"/>
      <c r="T427" s="224"/>
      <c r="AT427" s="225" t="s">
        <v>140</v>
      </c>
      <c r="AU427" s="225" t="s">
        <v>86</v>
      </c>
      <c r="AV427" s="14" t="s">
        <v>86</v>
      </c>
      <c r="AW427" s="14" t="s">
        <v>38</v>
      </c>
      <c r="AX427" s="14" t="s">
        <v>23</v>
      </c>
      <c r="AY427" s="225" t="s">
        <v>129</v>
      </c>
    </row>
    <row r="428" spans="1:65" s="2" customFormat="1" ht="16.5" customHeight="1">
      <c r="A428" s="34"/>
      <c r="B428" s="35"/>
      <c r="C428" s="188" t="s">
        <v>639</v>
      </c>
      <c r="D428" s="188" t="s">
        <v>131</v>
      </c>
      <c r="E428" s="189" t="s">
        <v>640</v>
      </c>
      <c r="F428" s="190" t="s">
        <v>641</v>
      </c>
      <c r="G428" s="191" t="s">
        <v>145</v>
      </c>
      <c r="H428" s="192">
        <v>16</v>
      </c>
      <c r="I428" s="193"/>
      <c r="J428" s="194">
        <f>ROUND(I428*H428,2)</f>
        <v>0</v>
      </c>
      <c r="K428" s="190" t="s">
        <v>32</v>
      </c>
      <c r="L428" s="39"/>
      <c r="M428" s="195" t="s">
        <v>32</v>
      </c>
      <c r="N428" s="196" t="s">
        <v>50</v>
      </c>
      <c r="O428" s="65"/>
      <c r="P428" s="197">
        <f>O428*H428</f>
        <v>0</v>
      </c>
      <c r="Q428" s="197">
        <v>1E-05</v>
      </c>
      <c r="R428" s="197">
        <f>Q428*H428</f>
        <v>0.00016</v>
      </c>
      <c r="S428" s="197">
        <v>0</v>
      </c>
      <c r="T428" s="198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9" t="s">
        <v>136</v>
      </c>
      <c r="AT428" s="199" t="s">
        <v>131</v>
      </c>
      <c r="AU428" s="199" t="s">
        <v>86</v>
      </c>
      <c r="AY428" s="17" t="s">
        <v>129</v>
      </c>
      <c r="BE428" s="200">
        <f>IF(N428="základní",J428,0)</f>
        <v>0</v>
      </c>
      <c r="BF428" s="200">
        <f>IF(N428="snížená",J428,0)</f>
        <v>0</v>
      </c>
      <c r="BG428" s="200">
        <f>IF(N428="zákl. přenesená",J428,0)</f>
        <v>0</v>
      </c>
      <c r="BH428" s="200">
        <f>IF(N428="sníž. přenesená",J428,0)</f>
        <v>0</v>
      </c>
      <c r="BI428" s="200">
        <f>IF(N428="nulová",J428,0)</f>
        <v>0</v>
      </c>
      <c r="BJ428" s="17" t="s">
        <v>136</v>
      </c>
      <c r="BK428" s="200">
        <f>ROUND(I428*H428,2)</f>
        <v>0</v>
      </c>
      <c r="BL428" s="17" t="s">
        <v>136</v>
      </c>
      <c r="BM428" s="199" t="s">
        <v>642</v>
      </c>
    </row>
    <row r="429" spans="1:47" s="2" customFormat="1" ht="12">
      <c r="A429" s="34"/>
      <c r="B429" s="35"/>
      <c r="C429" s="36"/>
      <c r="D429" s="201" t="s">
        <v>138</v>
      </c>
      <c r="E429" s="36"/>
      <c r="F429" s="202" t="s">
        <v>643</v>
      </c>
      <c r="G429" s="36"/>
      <c r="H429" s="36"/>
      <c r="I429" s="109"/>
      <c r="J429" s="36"/>
      <c r="K429" s="36"/>
      <c r="L429" s="39"/>
      <c r="M429" s="203"/>
      <c r="N429" s="204"/>
      <c r="O429" s="65"/>
      <c r="P429" s="65"/>
      <c r="Q429" s="65"/>
      <c r="R429" s="65"/>
      <c r="S429" s="65"/>
      <c r="T429" s="66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138</v>
      </c>
      <c r="AU429" s="17" t="s">
        <v>86</v>
      </c>
    </row>
    <row r="430" spans="2:51" s="13" customFormat="1" ht="12">
      <c r="B430" s="205"/>
      <c r="C430" s="206"/>
      <c r="D430" s="201" t="s">
        <v>140</v>
      </c>
      <c r="E430" s="207" t="s">
        <v>32</v>
      </c>
      <c r="F430" s="208" t="s">
        <v>644</v>
      </c>
      <c r="G430" s="206"/>
      <c r="H430" s="207" t="s">
        <v>32</v>
      </c>
      <c r="I430" s="209"/>
      <c r="J430" s="206"/>
      <c r="K430" s="206"/>
      <c r="L430" s="210"/>
      <c r="M430" s="211"/>
      <c r="N430" s="212"/>
      <c r="O430" s="212"/>
      <c r="P430" s="212"/>
      <c r="Q430" s="212"/>
      <c r="R430" s="212"/>
      <c r="S430" s="212"/>
      <c r="T430" s="213"/>
      <c r="AT430" s="214" t="s">
        <v>140</v>
      </c>
      <c r="AU430" s="214" t="s">
        <v>86</v>
      </c>
      <c r="AV430" s="13" t="s">
        <v>23</v>
      </c>
      <c r="AW430" s="13" t="s">
        <v>38</v>
      </c>
      <c r="AX430" s="13" t="s">
        <v>77</v>
      </c>
      <c r="AY430" s="214" t="s">
        <v>129</v>
      </c>
    </row>
    <row r="431" spans="2:51" s="14" customFormat="1" ht="12">
      <c r="B431" s="215"/>
      <c r="C431" s="216"/>
      <c r="D431" s="201" t="s">
        <v>140</v>
      </c>
      <c r="E431" s="217" t="s">
        <v>32</v>
      </c>
      <c r="F431" s="218" t="s">
        <v>645</v>
      </c>
      <c r="G431" s="216"/>
      <c r="H431" s="219">
        <v>16</v>
      </c>
      <c r="I431" s="220"/>
      <c r="J431" s="216"/>
      <c r="K431" s="216"/>
      <c r="L431" s="221"/>
      <c r="M431" s="222"/>
      <c r="N431" s="223"/>
      <c r="O431" s="223"/>
      <c r="P431" s="223"/>
      <c r="Q431" s="223"/>
      <c r="R431" s="223"/>
      <c r="S431" s="223"/>
      <c r="T431" s="224"/>
      <c r="AT431" s="225" t="s">
        <v>140</v>
      </c>
      <c r="AU431" s="225" t="s">
        <v>86</v>
      </c>
      <c r="AV431" s="14" t="s">
        <v>86</v>
      </c>
      <c r="AW431" s="14" t="s">
        <v>38</v>
      </c>
      <c r="AX431" s="14" t="s">
        <v>23</v>
      </c>
      <c r="AY431" s="225" t="s">
        <v>129</v>
      </c>
    </row>
    <row r="432" spans="1:65" s="2" customFormat="1" ht="16.5" customHeight="1">
      <c r="A432" s="34"/>
      <c r="B432" s="35"/>
      <c r="C432" s="188" t="s">
        <v>646</v>
      </c>
      <c r="D432" s="188" t="s">
        <v>131</v>
      </c>
      <c r="E432" s="189" t="s">
        <v>647</v>
      </c>
      <c r="F432" s="190" t="s">
        <v>648</v>
      </c>
      <c r="G432" s="191" t="s">
        <v>145</v>
      </c>
      <c r="H432" s="192">
        <v>16</v>
      </c>
      <c r="I432" s="193"/>
      <c r="J432" s="194">
        <f>ROUND(I432*H432,2)</f>
        <v>0</v>
      </c>
      <c r="K432" s="190" t="s">
        <v>135</v>
      </c>
      <c r="L432" s="39"/>
      <c r="M432" s="195" t="s">
        <v>32</v>
      </c>
      <c r="N432" s="196" t="s">
        <v>50</v>
      </c>
      <c r="O432" s="65"/>
      <c r="P432" s="197">
        <f>O432*H432</f>
        <v>0</v>
      </c>
      <c r="Q432" s="197">
        <v>0.00024</v>
      </c>
      <c r="R432" s="197">
        <f>Q432*H432</f>
        <v>0.00384</v>
      </c>
      <c r="S432" s="197">
        <v>0</v>
      </c>
      <c r="T432" s="198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199" t="s">
        <v>136</v>
      </c>
      <c r="AT432" s="199" t="s">
        <v>131</v>
      </c>
      <c r="AU432" s="199" t="s">
        <v>86</v>
      </c>
      <c r="AY432" s="17" t="s">
        <v>129</v>
      </c>
      <c r="BE432" s="200">
        <f>IF(N432="základní",J432,0)</f>
        <v>0</v>
      </c>
      <c r="BF432" s="200">
        <f>IF(N432="snížená",J432,0)</f>
        <v>0</v>
      </c>
      <c r="BG432" s="200">
        <f>IF(N432="zákl. přenesená",J432,0)</f>
        <v>0</v>
      </c>
      <c r="BH432" s="200">
        <f>IF(N432="sníž. přenesená",J432,0)</f>
        <v>0</v>
      </c>
      <c r="BI432" s="200">
        <f>IF(N432="nulová",J432,0)</f>
        <v>0</v>
      </c>
      <c r="BJ432" s="17" t="s">
        <v>136</v>
      </c>
      <c r="BK432" s="200">
        <f>ROUND(I432*H432,2)</f>
        <v>0</v>
      </c>
      <c r="BL432" s="17" t="s">
        <v>136</v>
      </c>
      <c r="BM432" s="199" t="s">
        <v>649</v>
      </c>
    </row>
    <row r="433" spans="1:47" s="2" customFormat="1" ht="12">
      <c r="A433" s="34"/>
      <c r="B433" s="35"/>
      <c r="C433" s="36"/>
      <c r="D433" s="201" t="s">
        <v>138</v>
      </c>
      <c r="E433" s="36"/>
      <c r="F433" s="202" t="s">
        <v>650</v>
      </c>
      <c r="G433" s="36"/>
      <c r="H433" s="36"/>
      <c r="I433" s="109"/>
      <c r="J433" s="36"/>
      <c r="K433" s="36"/>
      <c r="L433" s="39"/>
      <c r="M433" s="203"/>
      <c r="N433" s="204"/>
      <c r="O433" s="65"/>
      <c r="P433" s="65"/>
      <c r="Q433" s="65"/>
      <c r="R433" s="65"/>
      <c r="S433" s="65"/>
      <c r="T433" s="66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T433" s="17" t="s">
        <v>138</v>
      </c>
      <c r="AU433" s="17" t="s">
        <v>86</v>
      </c>
    </row>
    <row r="434" spans="2:51" s="13" customFormat="1" ht="12">
      <c r="B434" s="205"/>
      <c r="C434" s="206"/>
      <c r="D434" s="201" t="s">
        <v>140</v>
      </c>
      <c r="E434" s="207" t="s">
        <v>32</v>
      </c>
      <c r="F434" s="208" t="s">
        <v>651</v>
      </c>
      <c r="G434" s="206"/>
      <c r="H434" s="207" t="s">
        <v>32</v>
      </c>
      <c r="I434" s="209"/>
      <c r="J434" s="206"/>
      <c r="K434" s="206"/>
      <c r="L434" s="210"/>
      <c r="M434" s="211"/>
      <c r="N434" s="212"/>
      <c r="O434" s="212"/>
      <c r="P434" s="212"/>
      <c r="Q434" s="212"/>
      <c r="R434" s="212"/>
      <c r="S434" s="212"/>
      <c r="T434" s="213"/>
      <c r="AT434" s="214" t="s">
        <v>140</v>
      </c>
      <c r="AU434" s="214" t="s">
        <v>86</v>
      </c>
      <c r="AV434" s="13" t="s">
        <v>23</v>
      </c>
      <c r="AW434" s="13" t="s">
        <v>38</v>
      </c>
      <c r="AX434" s="13" t="s">
        <v>77</v>
      </c>
      <c r="AY434" s="214" t="s">
        <v>129</v>
      </c>
    </row>
    <row r="435" spans="2:51" s="14" customFormat="1" ht="12">
      <c r="B435" s="215"/>
      <c r="C435" s="216"/>
      <c r="D435" s="201" t="s">
        <v>140</v>
      </c>
      <c r="E435" s="217" t="s">
        <v>32</v>
      </c>
      <c r="F435" s="218" t="s">
        <v>645</v>
      </c>
      <c r="G435" s="216"/>
      <c r="H435" s="219">
        <v>16</v>
      </c>
      <c r="I435" s="220"/>
      <c r="J435" s="216"/>
      <c r="K435" s="216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140</v>
      </c>
      <c r="AU435" s="225" t="s">
        <v>86</v>
      </c>
      <c r="AV435" s="14" t="s">
        <v>86</v>
      </c>
      <c r="AW435" s="14" t="s">
        <v>38</v>
      </c>
      <c r="AX435" s="14" t="s">
        <v>23</v>
      </c>
      <c r="AY435" s="225" t="s">
        <v>129</v>
      </c>
    </row>
    <row r="436" spans="2:63" s="12" customFormat="1" ht="22.9" customHeight="1">
      <c r="B436" s="172"/>
      <c r="C436" s="173"/>
      <c r="D436" s="174" t="s">
        <v>76</v>
      </c>
      <c r="E436" s="186" t="s">
        <v>652</v>
      </c>
      <c r="F436" s="186" t="s">
        <v>653</v>
      </c>
      <c r="G436" s="173"/>
      <c r="H436" s="173"/>
      <c r="I436" s="176"/>
      <c r="J436" s="187">
        <f>BK436</f>
        <v>0</v>
      </c>
      <c r="K436" s="173"/>
      <c r="L436" s="178"/>
      <c r="M436" s="179"/>
      <c r="N436" s="180"/>
      <c r="O436" s="180"/>
      <c r="P436" s="181">
        <f>SUM(P437:P452)</f>
        <v>0</v>
      </c>
      <c r="Q436" s="180"/>
      <c r="R436" s="181">
        <f>SUM(R437:R452)</f>
        <v>0</v>
      </c>
      <c r="S436" s="180"/>
      <c r="T436" s="182">
        <f>SUM(T437:T452)</f>
        <v>0</v>
      </c>
      <c r="AR436" s="183" t="s">
        <v>23</v>
      </c>
      <c r="AT436" s="184" t="s">
        <v>76</v>
      </c>
      <c r="AU436" s="184" t="s">
        <v>23</v>
      </c>
      <c r="AY436" s="183" t="s">
        <v>129</v>
      </c>
      <c r="BK436" s="185">
        <f>SUM(BK437:BK452)</f>
        <v>0</v>
      </c>
    </row>
    <row r="437" spans="1:65" s="2" customFormat="1" ht="16.5" customHeight="1">
      <c r="A437" s="34"/>
      <c r="B437" s="35"/>
      <c r="C437" s="188" t="s">
        <v>654</v>
      </c>
      <c r="D437" s="188" t="s">
        <v>131</v>
      </c>
      <c r="E437" s="189" t="s">
        <v>655</v>
      </c>
      <c r="F437" s="190" t="s">
        <v>656</v>
      </c>
      <c r="G437" s="191" t="s">
        <v>278</v>
      </c>
      <c r="H437" s="192">
        <v>4.14</v>
      </c>
      <c r="I437" s="193"/>
      <c r="J437" s="194">
        <f>ROUND(I437*H437,2)</f>
        <v>0</v>
      </c>
      <c r="K437" s="190" t="s">
        <v>32</v>
      </c>
      <c r="L437" s="39"/>
      <c r="M437" s="195" t="s">
        <v>32</v>
      </c>
      <c r="N437" s="196" t="s">
        <v>50</v>
      </c>
      <c r="O437" s="65"/>
      <c r="P437" s="197">
        <f>O437*H437</f>
        <v>0</v>
      </c>
      <c r="Q437" s="197">
        <v>0</v>
      </c>
      <c r="R437" s="197">
        <f>Q437*H437</f>
        <v>0</v>
      </c>
      <c r="S437" s="197">
        <v>0</v>
      </c>
      <c r="T437" s="198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99" t="s">
        <v>136</v>
      </c>
      <c r="AT437" s="199" t="s">
        <v>131</v>
      </c>
      <c r="AU437" s="199" t="s">
        <v>86</v>
      </c>
      <c r="AY437" s="17" t="s">
        <v>129</v>
      </c>
      <c r="BE437" s="200">
        <f>IF(N437="základní",J437,0)</f>
        <v>0</v>
      </c>
      <c r="BF437" s="200">
        <f>IF(N437="snížená",J437,0)</f>
        <v>0</v>
      </c>
      <c r="BG437" s="200">
        <f>IF(N437="zákl. přenesená",J437,0)</f>
        <v>0</v>
      </c>
      <c r="BH437" s="200">
        <f>IF(N437="sníž. přenesená",J437,0)</f>
        <v>0</v>
      </c>
      <c r="BI437" s="200">
        <f>IF(N437="nulová",J437,0)</f>
        <v>0</v>
      </c>
      <c r="BJ437" s="17" t="s">
        <v>136</v>
      </c>
      <c r="BK437" s="200">
        <f>ROUND(I437*H437,2)</f>
        <v>0</v>
      </c>
      <c r="BL437" s="17" t="s">
        <v>136</v>
      </c>
      <c r="BM437" s="199" t="s">
        <v>657</v>
      </c>
    </row>
    <row r="438" spans="1:47" s="2" customFormat="1" ht="12">
      <c r="A438" s="34"/>
      <c r="B438" s="35"/>
      <c r="C438" s="36"/>
      <c r="D438" s="201" t="s">
        <v>138</v>
      </c>
      <c r="E438" s="36"/>
      <c r="F438" s="202" t="s">
        <v>658</v>
      </c>
      <c r="G438" s="36"/>
      <c r="H438" s="36"/>
      <c r="I438" s="109"/>
      <c r="J438" s="36"/>
      <c r="K438" s="36"/>
      <c r="L438" s="39"/>
      <c r="M438" s="203"/>
      <c r="N438" s="204"/>
      <c r="O438" s="65"/>
      <c r="P438" s="65"/>
      <c r="Q438" s="65"/>
      <c r="R438" s="65"/>
      <c r="S438" s="65"/>
      <c r="T438" s="66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T438" s="17" t="s">
        <v>138</v>
      </c>
      <c r="AU438" s="17" t="s">
        <v>86</v>
      </c>
    </row>
    <row r="439" spans="2:51" s="13" customFormat="1" ht="12">
      <c r="B439" s="205"/>
      <c r="C439" s="206"/>
      <c r="D439" s="201" t="s">
        <v>140</v>
      </c>
      <c r="E439" s="207" t="s">
        <v>32</v>
      </c>
      <c r="F439" s="208" t="s">
        <v>659</v>
      </c>
      <c r="G439" s="206"/>
      <c r="H439" s="207" t="s">
        <v>32</v>
      </c>
      <c r="I439" s="209"/>
      <c r="J439" s="206"/>
      <c r="K439" s="206"/>
      <c r="L439" s="210"/>
      <c r="M439" s="211"/>
      <c r="N439" s="212"/>
      <c r="O439" s="212"/>
      <c r="P439" s="212"/>
      <c r="Q439" s="212"/>
      <c r="R439" s="212"/>
      <c r="S439" s="212"/>
      <c r="T439" s="213"/>
      <c r="AT439" s="214" t="s">
        <v>140</v>
      </c>
      <c r="AU439" s="214" t="s">
        <v>86</v>
      </c>
      <c r="AV439" s="13" t="s">
        <v>23</v>
      </c>
      <c r="AW439" s="13" t="s">
        <v>38</v>
      </c>
      <c r="AX439" s="13" t="s">
        <v>77</v>
      </c>
      <c r="AY439" s="214" t="s">
        <v>129</v>
      </c>
    </row>
    <row r="440" spans="2:51" s="14" customFormat="1" ht="12">
      <c r="B440" s="215"/>
      <c r="C440" s="216"/>
      <c r="D440" s="201" t="s">
        <v>140</v>
      </c>
      <c r="E440" s="217" t="s">
        <v>32</v>
      </c>
      <c r="F440" s="218" t="s">
        <v>660</v>
      </c>
      <c r="G440" s="216"/>
      <c r="H440" s="219">
        <v>3.6</v>
      </c>
      <c r="I440" s="220"/>
      <c r="J440" s="216"/>
      <c r="K440" s="216"/>
      <c r="L440" s="221"/>
      <c r="M440" s="222"/>
      <c r="N440" s="223"/>
      <c r="O440" s="223"/>
      <c r="P440" s="223"/>
      <c r="Q440" s="223"/>
      <c r="R440" s="223"/>
      <c r="S440" s="223"/>
      <c r="T440" s="224"/>
      <c r="AT440" s="225" t="s">
        <v>140</v>
      </c>
      <c r="AU440" s="225" t="s">
        <v>86</v>
      </c>
      <c r="AV440" s="14" t="s">
        <v>86</v>
      </c>
      <c r="AW440" s="14" t="s">
        <v>38</v>
      </c>
      <c r="AX440" s="14" t="s">
        <v>77</v>
      </c>
      <c r="AY440" s="225" t="s">
        <v>129</v>
      </c>
    </row>
    <row r="441" spans="2:51" s="14" customFormat="1" ht="12">
      <c r="B441" s="215"/>
      <c r="C441" s="216"/>
      <c r="D441" s="201" t="s">
        <v>140</v>
      </c>
      <c r="E441" s="217" t="s">
        <v>32</v>
      </c>
      <c r="F441" s="218" t="s">
        <v>661</v>
      </c>
      <c r="G441" s="216"/>
      <c r="H441" s="219">
        <v>0.54</v>
      </c>
      <c r="I441" s="220"/>
      <c r="J441" s="216"/>
      <c r="K441" s="216"/>
      <c r="L441" s="221"/>
      <c r="M441" s="222"/>
      <c r="N441" s="223"/>
      <c r="O441" s="223"/>
      <c r="P441" s="223"/>
      <c r="Q441" s="223"/>
      <c r="R441" s="223"/>
      <c r="S441" s="223"/>
      <c r="T441" s="224"/>
      <c r="AT441" s="225" t="s">
        <v>140</v>
      </c>
      <c r="AU441" s="225" t="s">
        <v>86</v>
      </c>
      <c r="AV441" s="14" t="s">
        <v>86</v>
      </c>
      <c r="AW441" s="14" t="s">
        <v>38</v>
      </c>
      <c r="AX441" s="14" t="s">
        <v>77</v>
      </c>
      <c r="AY441" s="225" t="s">
        <v>129</v>
      </c>
    </row>
    <row r="442" spans="2:51" s="15" customFormat="1" ht="12">
      <c r="B442" s="226"/>
      <c r="C442" s="227"/>
      <c r="D442" s="201" t="s">
        <v>140</v>
      </c>
      <c r="E442" s="228" t="s">
        <v>32</v>
      </c>
      <c r="F442" s="229" t="s">
        <v>262</v>
      </c>
      <c r="G442" s="227"/>
      <c r="H442" s="230">
        <v>4.14</v>
      </c>
      <c r="I442" s="231"/>
      <c r="J442" s="227"/>
      <c r="K442" s="227"/>
      <c r="L442" s="232"/>
      <c r="M442" s="233"/>
      <c r="N442" s="234"/>
      <c r="O442" s="234"/>
      <c r="P442" s="234"/>
      <c r="Q442" s="234"/>
      <c r="R442" s="234"/>
      <c r="S442" s="234"/>
      <c r="T442" s="235"/>
      <c r="AT442" s="236" t="s">
        <v>140</v>
      </c>
      <c r="AU442" s="236" t="s">
        <v>86</v>
      </c>
      <c r="AV442" s="15" t="s">
        <v>136</v>
      </c>
      <c r="AW442" s="15" t="s">
        <v>38</v>
      </c>
      <c r="AX442" s="15" t="s">
        <v>23</v>
      </c>
      <c r="AY442" s="236" t="s">
        <v>129</v>
      </c>
    </row>
    <row r="443" spans="1:65" s="2" customFormat="1" ht="16.5" customHeight="1">
      <c r="A443" s="34"/>
      <c r="B443" s="35"/>
      <c r="C443" s="188" t="s">
        <v>662</v>
      </c>
      <c r="D443" s="188" t="s">
        <v>131</v>
      </c>
      <c r="E443" s="189" t="s">
        <v>663</v>
      </c>
      <c r="F443" s="190" t="s">
        <v>664</v>
      </c>
      <c r="G443" s="191" t="s">
        <v>278</v>
      </c>
      <c r="H443" s="192">
        <v>6.513</v>
      </c>
      <c r="I443" s="193"/>
      <c r="J443" s="194">
        <f>ROUND(I443*H443,2)</f>
        <v>0</v>
      </c>
      <c r="K443" s="190" t="s">
        <v>32</v>
      </c>
      <c r="L443" s="39"/>
      <c r="M443" s="195" t="s">
        <v>32</v>
      </c>
      <c r="N443" s="196" t="s">
        <v>50</v>
      </c>
      <c r="O443" s="65"/>
      <c r="P443" s="197">
        <f>O443*H443</f>
        <v>0</v>
      </c>
      <c r="Q443" s="197">
        <v>0</v>
      </c>
      <c r="R443" s="197">
        <f>Q443*H443</f>
        <v>0</v>
      </c>
      <c r="S443" s="197">
        <v>0</v>
      </c>
      <c r="T443" s="198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99" t="s">
        <v>136</v>
      </c>
      <c r="AT443" s="199" t="s">
        <v>131</v>
      </c>
      <c r="AU443" s="199" t="s">
        <v>86</v>
      </c>
      <c r="AY443" s="17" t="s">
        <v>129</v>
      </c>
      <c r="BE443" s="200">
        <f>IF(N443="základní",J443,0)</f>
        <v>0</v>
      </c>
      <c r="BF443" s="200">
        <f>IF(N443="snížená",J443,0)</f>
        <v>0</v>
      </c>
      <c r="BG443" s="200">
        <f>IF(N443="zákl. přenesená",J443,0)</f>
        <v>0</v>
      </c>
      <c r="BH443" s="200">
        <f>IF(N443="sníž. přenesená",J443,0)</f>
        <v>0</v>
      </c>
      <c r="BI443" s="200">
        <f>IF(N443="nulová",J443,0)</f>
        <v>0</v>
      </c>
      <c r="BJ443" s="17" t="s">
        <v>136</v>
      </c>
      <c r="BK443" s="200">
        <f>ROUND(I443*H443,2)</f>
        <v>0</v>
      </c>
      <c r="BL443" s="17" t="s">
        <v>136</v>
      </c>
      <c r="BM443" s="199" t="s">
        <v>665</v>
      </c>
    </row>
    <row r="444" spans="1:47" s="2" customFormat="1" ht="12">
      <c r="A444" s="34"/>
      <c r="B444" s="35"/>
      <c r="C444" s="36"/>
      <c r="D444" s="201" t="s">
        <v>138</v>
      </c>
      <c r="E444" s="36"/>
      <c r="F444" s="202" t="s">
        <v>666</v>
      </c>
      <c r="G444" s="36"/>
      <c r="H444" s="36"/>
      <c r="I444" s="109"/>
      <c r="J444" s="36"/>
      <c r="K444" s="36"/>
      <c r="L444" s="39"/>
      <c r="M444" s="203"/>
      <c r="N444" s="204"/>
      <c r="O444" s="65"/>
      <c r="P444" s="65"/>
      <c r="Q444" s="65"/>
      <c r="R444" s="65"/>
      <c r="S444" s="65"/>
      <c r="T444" s="66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7" t="s">
        <v>138</v>
      </c>
      <c r="AU444" s="17" t="s">
        <v>86</v>
      </c>
    </row>
    <row r="445" spans="2:51" s="13" customFormat="1" ht="12">
      <c r="B445" s="205"/>
      <c r="C445" s="206"/>
      <c r="D445" s="201" t="s">
        <v>140</v>
      </c>
      <c r="E445" s="207" t="s">
        <v>32</v>
      </c>
      <c r="F445" s="208" t="s">
        <v>667</v>
      </c>
      <c r="G445" s="206"/>
      <c r="H445" s="207" t="s">
        <v>32</v>
      </c>
      <c r="I445" s="209"/>
      <c r="J445" s="206"/>
      <c r="K445" s="206"/>
      <c r="L445" s="210"/>
      <c r="M445" s="211"/>
      <c r="N445" s="212"/>
      <c r="O445" s="212"/>
      <c r="P445" s="212"/>
      <c r="Q445" s="212"/>
      <c r="R445" s="212"/>
      <c r="S445" s="212"/>
      <c r="T445" s="213"/>
      <c r="AT445" s="214" t="s">
        <v>140</v>
      </c>
      <c r="AU445" s="214" t="s">
        <v>86</v>
      </c>
      <c r="AV445" s="13" t="s">
        <v>23</v>
      </c>
      <c r="AW445" s="13" t="s">
        <v>38</v>
      </c>
      <c r="AX445" s="13" t="s">
        <v>77</v>
      </c>
      <c r="AY445" s="214" t="s">
        <v>129</v>
      </c>
    </row>
    <row r="446" spans="2:51" s="13" customFormat="1" ht="12">
      <c r="B446" s="205"/>
      <c r="C446" s="206"/>
      <c r="D446" s="201" t="s">
        <v>140</v>
      </c>
      <c r="E446" s="207" t="s">
        <v>32</v>
      </c>
      <c r="F446" s="208" t="s">
        <v>668</v>
      </c>
      <c r="G446" s="206"/>
      <c r="H446" s="207" t="s">
        <v>32</v>
      </c>
      <c r="I446" s="209"/>
      <c r="J446" s="206"/>
      <c r="K446" s="206"/>
      <c r="L446" s="210"/>
      <c r="M446" s="211"/>
      <c r="N446" s="212"/>
      <c r="O446" s="212"/>
      <c r="P446" s="212"/>
      <c r="Q446" s="212"/>
      <c r="R446" s="212"/>
      <c r="S446" s="212"/>
      <c r="T446" s="213"/>
      <c r="AT446" s="214" t="s">
        <v>140</v>
      </c>
      <c r="AU446" s="214" t="s">
        <v>86</v>
      </c>
      <c r="AV446" s="13" t="s">
        <v>23</v>
      </c>
      <c r="AW446" s="13" t="s">
        <v>38</v>
      </c>
      <c r="AX446" s="13" t="s">
        <v>77</v>
      </c>
      <c r="AY446" s="214" t="s">
        <v>129</v>
      </c>
    </row>
    <row r="447" spans="2:51" s="14" customFormat="1" ht="12">
      <c r="B447" s="215"/>
      <c r="C447" s="216"/>
      <c r="D447" s="201" t="s">
        <v>140</v>
      </c>
      <c r="E447" s="217" t="s">
        <v>32</v>
      </c>
      <c r="F447" s="218" t="s">
        <v>669</v>
      </c>
      <c r="G447" s="216"/>
      <c r="H447" s="219">
        <v>6.513</v>
      </c>
      <c r="I447" s="220"/>
      <c r="J447" s="216"/>
      <c r="K447" s="216"/>
      <c r="L447" s="221"/>
      <c r="M447" s="222"/>
      <c r="N447" s="223"/>
      <c r="O447" s="223"/>
      <c r="P447" s="223"/>
      <c r="Q447" s="223"/>
      <c r="R447" s="223"/>
      <c r="S447" s="223"/>
      <c r="T447" s="224"/>
      <c r="AT447" s="225" t="s">
        <v>140</v>
      </c>
      <c r="AU447" s="225" t="s">
        <v>86</v>
      </c>
      <c r="AV447" s="14" t="s">
        <v>86</v>
      </c>
      <c r="AW447" s="14" t="s">
        <v>38</v>
      </c>
      <c r="AX447" s="14" t="s">
        <v>23</v>
      </c>
      <c r="AY447" s="225" t="s">
        <v>129</v>
      </c>
    </row>
    <row r="448" spans="1:65" s="2" customFormat="1" ht="16.5" customHeight="1">
      <c r="A448" s="34"/>
      <c r="B448" s="35"/>
      <c r="C448" s="188" t="s">
        <v>670</v>
      </c>
      <c r="D448" s="188" t="s">
        <v>131</v>
      </c>
      <c r="E448" s="189" t="s">
        <v>671</v>
      </c>
      <c r="F448" s="190" t="s">
        <v>672</v>
      </c>
      <c r="G448" s="191" t="s">
        <v>278</v>
      </c>
      <c r="H448" s="192">
        <v>13.2</v>
      </c>
      <c r="I448" s="193"/>
      <c r="J448" s="194">
        <f>ROUND(I448*H448,2)</f>
        <v>0</v>
      </c>
      <c r="K448" s="190" t="s">
        <v>32</v>
      </c>
      <c r="L448" s="39"/>
      <c r="M448" s="195" t="s">
        <v>32</v>
      </c>
      <c r="N448" s="196" t="s">
        <v>50</v>
      </c>
      <c r="O448" s="65"/>
      <c r="P448" s="197">
        <f>O448*H448</f>
        <v>0</v>
      </c>
      <c r="Q448" s="197">
        <v>0</v>
      </c>
      <c r="R448" s="197">
        <f>Q448*H448</f>
        <v>0</v>
      </c>
      <c r="S448" s="197">
        <v>0</v>
      </c>
      <c r="T448" s="198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99" t="s">
        <v>136</v>
      </c>
      <c r="AT448" s="199" t="s">
        <v>131</v>
      </c>
      <c r="AU448" s="199" t="s">
        <v>86</v>
      </c>
      <c r="AY448" s="17" t="s">
        <v>129</v>
      </c>
      <c r="BE448" s="200">
        <f>IF(N448="základní",J448,0)</f>
        <v>0</v>
      </c>
      <c r="BF448" s="200">
        <f>IF(N448="snížená",J448,0)</f>
        <v>0</v>
      </c>
      <c r="BG448" s="200">
        <f>IF(N448="zákl. přenesená",J448,0)</f>
        <v>0</v>
      </c>
      <c r="BH448" s="200">
        <f>IF(N448="sníž. přenesená",J448,0)</f>
        <v>0</v>
      </c>
      <c r="BI448" s="200">
        <f>IF(N448="nulová",J448,0)</f>
        <v>0</v>
      </c>
      <c r="BJ448" s="17" t="s">
        <v>136</v>
      </c>
      <c r="BK448" s="200">
        <f>ROUND(I448*H448,2)</f>
        <v>0</v>
      </c>
      <c r="BL448" s="17" t="s">
        <v>136</v>
      </c>
      <c r="BM448" s="199" t="s">
        <v>673</v>
      </c>
    </row>
    <row r="449" spans="1:47" s="2" customFormat="1" ht="12">
      <c r="A449" s="34"/>
      <c r="B449" s="35"/>
      <c r="C449" s="36"/>
      <c r="D449" s="201" t="s">
        <v>138</v>
      </c>
      <c r="E449" s="36"/>
      <c r="F449" s="202" t="s">
        <v>674</v>
      </c>
      <c r="G449" s="36"/>
      <c r="H449" s="36"/>
      <c r="I449" s="109"/>
      <c r="J449" s="36"/>
      <c r="K449" s="36"/>
      <c r="L449" s="39"/>
      <c r="M449" s="203"/>
      <c r="N449" s="204"/>
      <c r="O449" s="65"/>
      <c r="P449" s="65"/>
      <c r="Q449" s="65"/>
      <c r="R449" s="65"/>
      <c r="S449" s="65"/>
      <c r="T449" s="66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T449" s="17" t="s">
        <v>138</v>
      </c>
      <c r="AU449" s="17" t="s">
        <v>86</v>
      </c>
    </row>
    <row r="450" spans="2:51" s="13" customFormat="1" ht="12">
      <c r="B450" s="205"/>
      <c r="C450" s="206"/>
      <c r="D450" s="201" t="s">
        <v>140</v>
      </c>
      <c r="E450" s="207" t="s">
        <v>32</v>
      </c>
      <c r="F450" s="208" t="s">
        <v>516</v>
      </c>
      <c r="G450" s="206"/>
      <c r="H450" s="207" t="s">
        <v>32</v>
      </c>
      <c r="I450" s="209"/>
      <c r="J450" s="206"/>
      <c r="K450" s="206"/>
      <c r="L450" s="210"/>
      <c r="M450" s="211"/>
      <c r="N450" s="212"/>
      <c r="O450" s="212"/>
      <c r="P450" s="212"/>
      <c r="Q450" s="212"/>
      <c r="R450" s="212"/>
      <c r="S450" s="212"/>
      <c r="T450" s="213"/>
      <c r="AT450" s="214" t="s">
        <v>140</v>
      </c>
      <c r="AU450" s="214" t="s">
        <v>86</v>
      </c>
      <c r="AV450" s="13" t="s">
        <v>23</v>
      </c>
      <c r="AW450" s="13" t="s">
        <v>38</v>
      </c>
      <c r="AX450" s="13" t="s">
        <v>77</v>
      </c>
      <c r="AY450" s="214" t="s">
        <v>129</v>
      </c>
    </row>
    <row r="451" spans="2:51" s="13" customFormat="1" ht="12">
      <c r="B451" s="205"/>
      <c r="C451" s="206"/>
      <c r="D451" s="201" t="s">
        <v>140</v>
      </c>
      <c r="E451" s="207" t="s">
        <v>32</v>
      </c>
      <c r="F451" s="208" t="s">
        <v>675</v>
      </c>
      <c r="G451" s="206"/>
      <c r="H451" s="207" t="s">
        <v>32</v>
      </c>
      <c r="I451" s="209"/>
      <c r="J451" s="206"/>
      <c r="K451" s="206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140</v>
      </c>
      <c r="AU451" s="214" t="s">
        <v>86</v>
      </c>
      <c r="AV451" s="13" t="s">
        <v>23</v>
      </c>
      <c r="AW451" s="13" t="s">
        <v>38</v>
      </c>
      <c r="AX451" s="13" t="s">
        <v>77</v>
      </c>
      <c r="AY451" s="214" t="s">
        <v>129</v>
      </c>
    </row>
    <row r="452" spans="2:51" s="14" customFormat="1" ht="12">
      <c r="B452" s="215"/>
      <c r="C452" s="216"/>
      <c r="D452" s="201" t="s">
        <v>140</v>
      </c>
      <c r="E452" s="217" t="s">
        <v>32</v>
      </c>
      <c r="F452" s="218" t="s">
        <v>676</v>
      </c>
      <c r="G452" s="216"/>
      <c r="H452" s="219">
        <v>13.2</v>
      </c>
      <c r="I452" s="220"/>
      <c r="J452" s="216"/>
      <c r="K452" s="216"/>
      <c r="L452" s="221"/>
      <c r="M452" s="222"/>
      <c r="N452" s="223"/>
      <c r="O452" s="223"/>
      <c r="P452" s="223"/>
      <c r="Q452" s="223"/>
      <c r="R452" s="223"/>
      <c r="S452" s="223"/>
      <c r="T452" s="224"/>
      <c r="AT452" s="225" t="s">
        <v>140</v>
      </c>
      <c r="AU452" s="225" t="s">
        <v>86</v>
      </c>
      <c r="AV452" s="14" t="s">
        <v>86</v>
      </c>
      <c r="AW452" s="14" t="s">
        <v>38</v>
      </c>
      <c r="AX452" s="14" t="s">
        <v>23</v>
      </c>
      <c r="AY452" s="225" t="s">
        <v>129</v>
      </c>
    </row>
    <row r="453" spans="2:63" s="12" customFormat="1" ht="22.9" customHeight="1">
      <c r="B453" s="172"/>
      <c r="C453" s="173"/>
      <c r="D453" s="174" t="s">
        <v>76</v>
      </c>
      <c r="E453" s="186" t="s">
        <v>677</v>
      </c>
      <c r="F453" s="186" t="s">
        <v>678</v>
      </c>
      <c r="G453" s="173"/>
      <c r="H453" s="173"/>
      <c r="I453" s="176"/>
      <c r="J453" s="187">
        <f>BK453</f>
        <v>0</v>
      </c>
      <c r="K453" s="173"/>
      <c r="L453" s="178"/>
      <c r="M453" s="179"/>
      <c r="N453" s="180"/>
      <c r="O453" s="180"/>
      <c r="P453" s="181">
        <f>SUM(P454:P455)</f>
        <v>0</v>
      </c>
      <c r="Q453" s="180"/>
      <c r="R453" s="181">
        <f>SUM(R454:R455)</f>
        <v>0</v>
      </c>
      <c r="S453" s="180"/>
      <c r="T453" s="182">
        <f>SUM(T454:T455)</f>
        <v>0</v>
      </c>
      <c r="AR453" s="183" t="s">
        <v>23</v>
      </c>
      <c r="AT453" s="184" t="s">
        <v>76</v>
      </c>
      <c r="AU453" s="184" t="s">
        <v>23</v>
      </c>
      <c r="AY453" s="183" t="s">
        <v>129</v>
      </c>
      <c r="BK453" s="185">
        <f>SUM(BK454:BK455)</f>
        <v>0</v>
      </c>
    </row>
    <row r="454" spans="1:65" s="2" customFormat="1" ht="16.5" customHeight="1">
      <c r="A454" s="34"/>
      <c r="B454" s="35"/>
      <c r="C454" s="188" t="s">
        <v>679</v>
      </c>
      <c r="D454" s="188" t="s">
        <v>131</v>
      </c>
      <c r="E454" s="189" t="s">
        <v>680</v>
      </c>
      <c r="F454" s="190" t="s">
        <v>681</v>
      </c>
      <c r="G454" s="191" t="s">
        <v>278</v>
      </c>
      <c r="H454" s="192">
        <v>426.604</v>
      </c>
      <c r="I454" s="193"/>
      <c r="J454" s="194">
        <f>ROUND(I454*H454,2)</f>
        <v>0</v>
      </c>
      <c r="K454" s="190" t="s">
        <v>135</v>
      </c>
      <c r="L454" s="39"/>
      <c r="M454" s="195" t="s">
        <v>32</v>
      </c>
      <c r="N454" s="196" t="s">
        <v>50</v>
      </c>
      <c r="O454" s="65"/>
      <c r="P454" s="197">
        <f>O454*H454</f>
        <v>0</v>
      </c>
      <c r="Q454" s="197">
        <v>0</v>
      </c>
      <c r="R454" s="197">
        <f>Q454*H454</f>
        <v>0</v>
      </c>
      <c r="S454" s="197">
        <v>0</v>
      </c>
      <c r="T454" s="198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99" t="s">
        <v>136</v>
      </c>
      <c r="AT454" s="199" t="s">
        <v>131</v>
      </c>
      <c r="AU454" s="199" t="s">
        <v>86</v>
      </c>
      <c r="AY454" s="17" t="s">
        <v>129</v>
      </c>
      <c r="BE454" s="200">
        <f>IF(N454="základní",J454,0)</f>
        <v>0</v>
      </c>
      <c r="BF454" s="200">
        <f>IF(N454="snížená",J454,0)</f>
        <v>0</v>
      </c>
      <c r="BG454" s="200">
        <f>IF(N454="zákl. přenesená",J454,0)</f>
        <v>0</v>
      </c>
      <c r="BH454" s="200">
        <f>IF(N454="sníž. přenesená",J454,0)</f>
        <v>0</v>
      </c>
      <c r="BI454" s="200">
        <f>IF(N454="nulová",J454,0)</f>
        <v>0</v>
      </c>
      <c r="BJ454" s="17" t="s">
        <v>136</v>
      </c>
      <c r="BK454" s="200">
        <f>ROUND(I454*H454,2)</f>
        <v>0</v>
      </c>
      <c r="BL454" s="17" t="s">
        <v>136</v>
      </c>
      <c r="BM454" s="199" t="s">
        <v>682</v>
      </c>
    </row>
    <row r="455" spans="1:47" s="2" customFormat="1" ht="12">
      <c r="A455" s="34"/>
      <c r="B455" s="35"/>
      <c r="C455" s="36"/>
      <c r="D455" s="201" t="s">
        <v>138</v>
      </c>
      <c r="E455" s="36"/>
      <c r="F455" s="202" t="s">
        <v>683</v>
      </c>
      <c r="G455" s="36"/>
      <c r="H455" s="36"/>
      <c r="I455" s="109"/>
      <c r="J455" s="36"/>
      <c r="K455" s="36"/>
      <c r="L455" s="39"/>
      <c r="M455" s="203"/>
      <c r="N455" s="204"/>
      <c r="O455" s="65"/>
      <c r="P455" s="65"/>
      <c r="Q455" s="65"/>
      <c r="R455" s="65"/>
      <c r="S455" s="65"/>
      <c r="T455" s="66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T455" s="17" t="s">
        <v>138</v>
      </c>
      <c r="AU455" s="17" t="s">
        <v>86</v>
      </c>
    </row>
    <row r="456" spans="2:63" s="12" customFormat="1" ht="25.9" customHeight="1">
      <c r="B456" s="172"/>
      <c r="C456" s="173"/>
      <c r="D456" s="174" t="s">
        <v>76</v>
      </c>
      <c r="E456" s="175" t="s">
        <v>684</v>
      </c>
      <c r="F456" s="175" t="s">
        <v>685</v>
      </c>
      <c r="G456" s="173"/>
      <c r="H456" s="173"/>
      <c r="I456" s="176"/>
      <c r="J456" s="177">
        <f>BK456</f>
        <v>0</v>
      </c>
      <c r="K456" s="173"/>
      <c r="L456" s="178"/>
      <c r="M456" s="179"/>
      <c r="N456" s="180"/>
      <c r="O456" s="180"/>
      <c r="P456" s="181">
        <f>P457+P465+P474+P509</f>
        <v>0</v>
      </c>
      <c r="Q456" s="180"/>
      <c r="R456" s="181">
        <f>R457+R465+R474+R509</f>
        <v>1.2496432</v>
      </c>
      <c r="S456" s="180"/>
      <c r="T456" s="182">
        <f>T457+T465+T474+T509</f>
        <v>0</v>
      </c>
      <c r="AR456" s="183" t="s">
        <v>86</v>
      </c>
      <c r="AT456" s="184" t="s">
        <v>76</v>
      </c>
      <c r="AU456" s="184" t="s">
        <v>77</v>
      </c>
      <c r="AY456" s="183" t="s">
        <v>129</v>
      </c>
      <c r="BK456" s="185">
        <f>BK457+BK465+BK474+BK509</f>
        <v>0</v>
      </c>
    </row>
    <row r="457" spans="2:63" s="12" customFormat="1" ht="22.9" customHeight="1">
      <c r="B457" s="172"/>
      <c r="C457" s="173"/>
      <c r="D457" s="174" t="s">
        <v>76</v>
      </c>
      <c r="E457" s="186" t="s">
        <v>686</v>
      </c>
      <c r="F457" s="186" t="s">
        <v>687</v>
      </c>
      <c r="G457" s="173"/>
      <c r="H457" s="173"/>
      <c r="I457" s="176"/>
      <c r="J457" s="187">
        <f>BK457</f>
        <v>0</v>
      </c>
      <c r="K457" s="173"/>
      <c r="L457" s="178"/>
      <c r="M457" s="179"/>
      <c r="N457" s="180"/>
      <c r="O457" s="180"/>
      <c r="P457" s="181">
        <f>SUM(P458:P464)</f>
        <v>0</v>
      </c>
      <c r="Q457" s="180"/>
      <c r="R457" s="181">
        <f>SUM(R458:R464)</f>
        <v>0.29106</v>
      </c>
      <c r="S457" s="180"/>
      <c r="T457" s="182">
        <f>SUM(T458:T464)</f>
        <v>0</v>
      </c>
      <c r="AR457" s="183" t="s">
        <v>86</v>
      </c>
      <c r="AT457" s="184" t="s">
        <v>76</v>
      </c>
      <c r="AU457" s="184" t="s">
        <v>23</v>
      </c>
      <c r="AY457" s="183" t="s">
        <v>129</v>
      </c>
      <c r="BK457" s="185">
        <f>SUM(BK458:BK464)</f>
        <v>0</v>
      </c>
    </row>
    <row r="458" spans="1:65" s="2" customFormat="1" ht="16.5" customHeight="1">
      <c r="A458" s="34"/>
      <c r="B458" s="35"/>
      <c r="C458" s="188" t="s">
        <v>688</v>
      </c>
      <c r="D458" s="188" t="s">
        <v>131</v>
      </c>
      <c r="E458" s="189" t="s">
        <v>689</v>
      </c>
      <c r="F458" s="190" t="s">
        <v>690</v>
      </c>
      <c r="G458" s="191" t="s">
        <v>255</v>
      </c>
      <c r="H458" s="192">
        <v>176.4</v>
      </c>
      <c r="I458" s="193"/>
      <c r="J458" s="194">
        <f>ROUND(I458*H458,2)</f>
        <v>0</v>
      </c>
      <c r="K458" s="190" t="s">
        <v>135</v>
      </c>
      <c r="L458" s="39"/>
      <c r="M458" s="195" t="s">
        <v>32</v>
      </c>
      <c r="N458" s="196" t="s">
        <v>50</v>
      </c>
      <c r="O458" s="65"/>
      <c r="P458" s="197">
        <f>O458*H458</f>
        <v>0</v>
      </c>
      <c r="Q458" s="197">
        <v>0</v>
      </c>
      <c r="R458" s="197">
        <f>Q458*H458</f>
        <v>0</v>
      </c>
      <c r="S458" s="197">
        <v>0</v>
      </c>
      <c r="T458" s="198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99" t="s">
        <v>239</v>
      </c>
      <c r="AT458" s="199" t="s">
        <v>131</v>
      </c>
      <c r="AU458" s="199" t="s">
        <v>86</v>
      </c>
      <c r="AY458" s="17" t="s">
        <v>129</v>
      </c>
      <c r="BE458" s="200">
        <f>IF(N458="základní",J458,0)</f>
        <v>0</v>
      </c>
      <c r="BF458" s="200">
        <f>IF(N458="snížená",J458,0)</f>
        <v>0</v>
      </c>
      <c r="BG458" s="200">
        <f>IF(N458="zákl. přenesená",J458,0)</f>
        <v>0</v>
      </c>
      <c r="BH458" s="200">
        <f>IF(N458="sníž. přenesená",J458,0)</f>
        <v>0</v>
      </c>
      <c r="BI458" s="200">
        <f>IF(N458="nulová",J458,0)</f>
        <v>0</v>
      </c>
      <c r="BJ458" s="17" t="s">
        <v>136</v>
      </c>
      <c r="BK458" s="200">
        <f>ROUND(I458*H458,2)</f>
        <v>0</v>
      </c>
      <c r="BL458" s="17" t="s">
        <v>239</v>
      </c>
      <c r="BM458" s="199" t="s">
        <v>691</v>
      </c>
    </row>
    <row r="459" spans="1:47" s="2" customFormat="1" ht="12">
      <c r="A459" s="34"/>
      <c r="B459" s="35"/>
      <c r="C459" s="36"/>
      <c r="D459" s="201" t="s">
        <v>138</v>
      </c>
      <c r="E459" s="36"/>
      <c r="F459" s="202" t="s">
        <v>692</v>
      </c>
      <c r="G459" s="36"/>
      <c r="H459" s="36"/>
      <c r="I459" s="109"/>
      <c r="J459" s="36"/>
      <c r="K459" s="36"/>
      <c r="L459" s="39"/>
      <c r="M459" s="203"/>
      <c r="N459" s="204"/>
      <c r="O459" s="65"/>
      <c r="P459" s="65"/>
      <c r="Q459" s="65"/>
      <c r="R459" s="65"/>
      <c r="S459" s="65"/>
      <c r="T459" s="66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T459" s="17" t="s">
        <v>138</v>
      </c>
      <c r="AU459" s="17" t="s">
        <v>86</v>
      </c>
    </row>
    <row r="460" spans="2:51" s="13" customFormat="1" ht="12">
      <c r="B460" s="205"/>
      <c r="C460" s="206"/>
      <c r="D460" s="201" t="s">
        <v>140</v>
      </c>
      <c r="E460" s="207" t="s">
        <v>32</v>
      </c>
      <c r="F460" s="208" t="s">
        <v>693</v>
      </c>
      <c r="G460" s="206"/>
      <c r="H460" s="207" t="s">
        <v>32</v>
      </c>
      <c r="I460" s="209"/>
      <c r="J460" s="206"/>
      <c r="K460" s="206"/>
      <c r="L460" s="210"/>
      <c r="M460" s="211"/>
      <c r="N460" s="212"/>
      <c r="O460" s="212"/>
      <c r="P460" s="212"/>
      <c r="Q460" s="212"/>
      <c r="R460" s="212"/>
      <c r="S460" s="212"/>
      <c r="T460" s="213"/>
      <c r="AT460" s="214" t="s">
        <v>140</v>
      </c>
      <c r="AU460" s="214" t="s">
        <v>86</v>
      </c>
      <c r="AV460" s="13" t="s">
        <v>23</v>
      </c>
      <c r="AW460" s="13" t="s">
        <v>38</v>
      </c>
      <c r="AX460" s="13" t="s">
        <v>77</v>
      </c>
      <c r="AY460" s="214" t="s">
        <v>129</v>
      </c>
    </row>
    <row r="461" spans="2:51" s="14" customFormat="1" ht="12">
      <c r="B461" s="215"/>
      <c r="C461" s="216"/>
      <c r="D461" s="201" t="s">
        <v>140</v>
      </c>
      <c r="E461" s="217" t="s">
        <v>32</v>
      </c>
      <c r="F461" s="218" t="s">
        <v>694</v>
      </c>
      <c r="G461" s="216"/>
      <c r="H461" s="219">
        <v>176.4</v>
      </c>
      <c r="I461" s="220"/>
      <c r="J461" s="216"/>
      <c r="K461" s="216"/>
      <c r="L461" s="221"/>
      <c r="M461" s="222"/>
      <c r="N461" s="223"/>
      <c r="O461" s="223"/>
      <c r="P461" s="223"/>
      <c r="Q461" s="223"/>
      <c r="R461" s="223"/>
      <c r="S461" s="223"/>
      <c r="T461" s="224"/>
      <c r="AT461" s="225" t="s">
        <v>140</v>
      </c>
      <c r="AU461" s="225" t="s">
        <v>86</v>
      </c>
      <c r="AV461" s="14" t="s">
        <v>86</v>
      </c>
      <c r="AW461" s="14" t="s">
        <v>38</v>
      </c>
      <c r="AX461" s="14" t="s">
        <v>23</v>
      </c>
      <c r="AY461" s="225" t="s">
        <v>129</v>
      </c>
    </row>
    <row r="462" spans="1:65" s="2" customFormat="1" ht="16.5" customHeight="1">
      <c r="A462" s="34"/>
      <c r="B462" s="35"/>
      <c r="C462" s="237" t="s">
        <v>695</v>
      </c>
      <c r="D462" s="237" t="s">
        <v>275</v>
      </c>
      <c r="E462" s="238" t="s">
        <v>696</v>
      </c>
      <c r="F462" s="239" t="s">
        <v>697</v>
      </c>
      <c r="G462" s="240" t="s">
        <v>419</v>
      </c>
      <c r="H462" s="241">
        <v>291.06</v>
      </c>
      <c r="I462" s="242"/>
      <c r="J462" s="243">
        <f>ROUND(I462*H462,2)</f>
        <v>0</v>
      </c>
      <c r="K462" s="239" t="s">
        <v>135</v>
      </c>
      <c r="L462" s="244"/>
      <c r="M462" s="245" t="s">
        <v>32</v>
      </c>
      <c r="N462" s="246" t="s">
        <v>50</v>
      </c>
      <c r="O462" s="65"/>
      <c r="P462" s="197">
        <f>O462*H462</f>
        <v>0</v>
      </c>
      <c r="Q462" s="197">
        <v>0.001</v>
      </c>
      <c r="R462" s="197">
        <f>Q462*H462</f>
        <v>0.29106</v>
      </c>
      <c r="S462" s="197">
        <v>0</v>
      </c>
      <c r="T462" s="198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99" t="s">
        <v>351</v>
      </c>
      <c r="AT462" s="199" t="s">
        <v>275</v>
      </c>
      <c r="AU462" s="199" t="s">
        <v>86</v>
      </c>
      <c r="AY462" s="17" t="s">
        <v>129</v>
      </c>
      <c r="BE462" s="200">
        <f>IF(N462="základní",J462,0)</f>
        <v>0</v>
      </c>
      <c r="BF462" s="200">
        <f>IF(N462="snížená",J462,0)</f>
        <v>0</v>
      </c>
      <c r="BG462" s="200">
        <f>IF(N462="zákl. přenesená",J462,0)</f>
        <v>0</v>
      </c>
      <c r="BH462" s="200">
        <f>IF(N462="sníž. přenesená",J462,0)</f>
        <v>0</v>
      </c>
      <c r="BI462" s="200">
        <f>IF(N462="nulová",J462,0)</f>
        <v>0</v>
      </c>
      <c r="BJ462" s="17" t="s">
        <v>136</v>
      </c>
      <c r="BK462" s="200">
        <f>ROUND(I462*H462,2)</f>
        <v>0</v>
      </c>
      <c r="BL462" s="17" t="s">
        <v>239</v>
      </c>
      <c r="BM462" s="199" t="s">
        <v>698</v>
      </c>
    </row>
    <row r="463" spans="1:47" s="2" customFormat="1" ht="12">
      <c r="A463" s="34"/>
      <c r="B463" s="35"/>
      <c r="C463" s="36"/>
      <c r="D463" s="201" t="s">
        <v>138</v>
      </c>
      <c r="E463" s="36"/>
      <c r="F463" s="202" t="s">
        <v>697</v>
      </c>
      <c r="G463" s="36"/>
      <c r="H463" s="36"/>
      <c r="I463" s="109"/>
      <c r="J463" s="36"/>
      <c r="K463" s="36"/>
      <c r="L463" s="39"/>
      <c r="M463" s="203"/>
      <c r="N463" s="204"/>
      <c r="O463" s="65"/>
      <c r="P463" s="65"/>
      <c r="Q463" s="65"/>
      <c r="R463" s="65"/>
      <c r="S463" s="65"/>
      <c r="T463" s="66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7" t="s">
        <v>138</v>
      </c>
      <c r="AU463" s="17" t="s">
        <v>86</v>
      </c>
    </row>
    <row r="464" spans="2:51" s="14" customFormat="1" ht="12">
      <c r="B464" s="215"/>
      <c r="C464" s="216"/>
      <c r="D464" s="201" t="s">
        <v>140</v>
      </c>
      <c r="E464" s="216"/>
      <c r="F464" s="218" t="s">
        <v>699</v>
      </c>
      <c r="G464" s="216"/>
      <c r="H464" s="219">
        <v>291.06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140</v>
      </c>
      <c r="AU464" s="225" t="s">
        <v>86</v>
      </c>
      <c r="AV464" s="14" t="s">
        <v>86</v>
      </c>
      <c r="AW464" s="14" t="s">
        <v>4</v>
      </c>
      <c r="AX464" s="14" t="s">
        <v>23</v>
      </c>
      <c r="AY464" s="225" t="s">
        <v>129</v>
      </c>
    </row>
    <row r="465" spans="2:63" s="12" customFormat="1" ht="22.9" customHeight="1">
      <c r="B465" s="172"/>
      <c r="C465" s="173"/>
      <c r="D465" s="174" t="s">
        <v>76</v>
      </c>
      <c r="E465" s="186" t="s">
        <v>700</v>
      </c>
      <c r="F465" s="186" t="s">
        <v>701</v>
      </c>
      <c r="G465" s="173"/>
      <c r="H465" s="173"/>
      <c r="I465" s="176"/>
      <c r="J465" s="187">
        <f>BK465</f>
        <v>0</v>
      </c>
      <c r="K465" s="173"/>
      <c r="L465" s="178"/>
      <c r="M465" s="179"/>
      <c r="N465" s="180"/>
      <c r="O465" s="180"/>
      <c r="P465" s="181">
        <f>SUM(P466:P473)</f>
        <v>0</v>
      </c>
      <c r="Q465" s="180"/>
      <c r="R465" s="181">
        <f>SUM(R466:R473)</f>
        <v>0.73645</v>
      </c>
      <c r="S465" s="180"/>
      <c r="T465" s="182">
        <f>SUM(T466:T473)</f>
        <v>0</v>
      </c>
      <c r="AR465" s="183" t="s">
        <v>86</v>
      </c>
      <c r="AT465" s="184" t="s">
        <v>76</v>
      </c>
      <c r="AU465" s="184" t="s">
        <v>23</v>
      </c>
      <c r="AY465" s="183" t="s">
        <v>129</v>
      </c>
      <c r="BK465" s="185">
        <f>SUM(BK466:BK473)</f>
        <v>0</v>
      </c>
    </row>
    <row r="466" spans="1:65" s="2" customFormat="1" ht="16.5" customHeight="1">
      <c r="A466" s="34"/>
      <c r="B466" s="35"/>
      <c r="C466" s="237" t="s">
        <v>702</v>
      </c>
      <c r="D466" s="237" t="s">
        <v>275</v>
      </c>
      <c r="E466" s="238" t="s">
        <v>703</v>
      </c>
      <c r="F466" s="239" t="s">
        <v>704</v>
      </c>
      <c r="G466" s="240" t="s">
        <v>158</v>
      </c>
      <c r="H466" s="241">
        <v>1.339</v>
      </c>
      <c r="I466" s="242"/>
      <c r="J466" s="243">
        <f>ROUND(I466*H466,2)</f>
        <v>0</v>
      </c>
      <c r="K466" s="239" t="s">
        <v>32</v>
      </c>
      <c r="L466" s="244"/>
      <c r="M466" s="245" t="s">
        <v>32</v>
      </c>
      <c r="N466" s="246" t="s">
        <v>50</v>
      </c>
      <c r="O466" s="65"/>
      <c r="P466" s="197">
        <f>O466*H466</f>
        <v>0</v>
      </c>
      <c r="Q466" s="197">
        <v>0.55</v>
      </c>
      <c r="R466" s="197">
        <f>Q466*H466</f>
        <v>0.73645</v>
      </c>
      <c r="S466" s="197">
        <v>0</v>
      </c>
      <c r="T466" s="198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99" t="s">
        <v>351</v>
      </c>
      <c r="AT466" s="199" t="s">
        <v>275</v>
      </c>
      <c r="AU466" s="199" t="s">
        <v>86</v>
      </c>
      <c r="AY466" s="17" t="s">
        <v>129</v>
      </c>
      <c r="BE466" s="200">
        <f>IF(N466="základní",J466,0)</f>
        <v>0</v>
      </c>
      <c r="BF466" s="200">
        <f>IF(N466="snížená",J466,0)</f>
        <v>0</v>
      </c>
      <c r="BG466" s="200">
        <f>IF(N466="zákl. přenesená",J466,0)</f>
        <v>0</v>
      </c>
      <c r="BH466" s="200">
        <f>IF(N466="sníž. přenesená",J466,0)</f>
        <v>0</v>
      </c>
      <c r="BI466" s="200">
        <f>IF(N466="nulová",J466,0)</f>
        <v>0</v>
      </c>
      <c r="BJ466" s="17" t="s">
        <v>136</v>
      </c>
      <c r="BK466" s="200">
        <f>ROUND(I466*H466,2)</f>
        <v>0</v>
      </c>
      <c r="BL466" s="17" t="s">
        <v>239</v>
      </c>
      <c r="BM466" s="199" t="s">
        <v>705</v>
      </c>
    </row>
    <row r="467" spans="1:47" s="2" customFormat="1" ht="12">
      <c r="A467" s="34"/>
      <c r="B467" s="35"/>
      <c r="C467" s="36"/>
      <c r="D467" s="201" t="s">
        <v>138</v>
      </c>
      <c r="E467" s="36"/>
      <c r="F467" s="202" t="s">
        <v>706</v>
      </c>
      <c r="G467" s="36"/>
      <c r="H467" s="36"/>
      <c r="I467" s="109"/>
      <c r="J467" s="36"/>
      <c r="K467" s="36"/>
      <c r="L467" s="39"/>
      <c r="M467" s="203"/>
      <c r="N467" s="204"/>
      <c r="O467" s="65"/>
      <c r="P467" s="65"/>
      <c r="Q467" s="65"/>
      <c r="R467" s="65"/>
      <c r="S467" s="65"/>
      <c r="T467" s="66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138</v>
      </c>
      <c r="AU467" s="17" t="s">
        <v>86</v>
      </c>
    </row>
    <row r="468" spans="2:51" s="13" customFormat="1" ht="22.5">
      <c r="B468" s="205"/>
      <c r="C468" s="206"/>
      <c r="D468" s="201" t="s">
        <v>140</v>
      </c>
      <c r="E468" s="207" t="s">
        <v>32</v>
      </c>
      <c r="F468" s="208" t="s">
        <v>707</v>
      </c>
      <c r="G468" s="206"/>
      <c r="H468" s="207" t="s">
        <v>32</v>
      </c>
      <c r="I468" s="209"/>
      <c r="J468" s="206"/>
      <c r="K468" s="206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140</v>
      </c>
      <c r="AU468" s="214" t="s">
        <v>86</v>
      </c>
      <c r="AV468" s="13" t="s">
        <v>23</v>
      </c>
      <c r="AW468" s="13" t="s">
        <v>38</v>
      </c>
      <c r="AX468" s="13" t="s">
        <v>77</v>
      </c>
      <c r="AY468" s="214" t="s">
        <v>129</v>
      </c>
    </row>
    <row r="469" spans="2:51" s="13" customFormat="1" ht="12">
      <c r="B469" s="205"/>
      <c r="C469" s="206"/>
      <c r="D469" s="201" t="s">
        <v>140</v>
      </c>
      <c r="E469" s="207" t="s">
        <v>32</v>
      </c>
      <c r="F469" s="208" t="s">
        <v>708</v>
      </c>
      <c r="G469" s="206"/>
      <c r="H469" s="207" t="s">
        <v>32</v>
      </c>
      <c r="I469" s="209"/>
      <c r="J469" s="206"/>
      <c r="K469" s="206"/>
      <c r="L469" s="210"/>
      <c r="M469" s="211"/>
      <c r="N469" s="212"/>
      <c r="O469" s="212"/>
      <c r="P469" s="212"/>
      <c r="Q469" s="212"/>
      <c r="R469" s="212"/>
      <c r="S469" s="212"/>
      <c r="T469" s="213"/>
      <c r="AT469" s="214" t="s">
        <v>140</v>
      </c>
      <c r="AU469" s="214" t="s">
        <v>86</v>
      </c>
      <c r="AV469" s="13" t="s">
        <v>23</v>
      </c>
      <c r="AW469" s="13" t="s">
        <v>38</v>
      </c>
      <c r="AX469" s="13" t="s">
        <v>77</v>
      </c>
      <c r="AY469" s="214" t="s">
        <v>129</v>
      </c>
    </row>
    <row r="470" spans="2:51" s="14" customFormat="1" ht="12">
      <c r="B470" s="215"/>
      <c r="C470" s="216"/>
      <c r="D470" s="201" t="s">
        <v>140</v>
      </c>
      <c r="E470" s="217" t="s">
        <v>32</v>
      </c>
      <c r="F470" s="218" t="s">
        <v>709</v>
      </c>
      <c r="G470" s="216"/>
      <c r="H470" s="219">
        <v>0.619</v>
      </c>
      <c r="I470" s="220"/>
      <c r="J470" s="216"/>
      <c r="K470" s="216"/>
      <c r="L470" s="221"/>
      <c r="M470" s="222"/>
      <c r="N470" s="223"/>
      <c r="O470" s="223"/>
      <c r="P470" s="223"/>
      <c r="Q470" s="223"/>
      <c r="R470" s="223"/>
      <c r="S470" s="223"/>
      <c r="T470" s="224"/>
      <c r="AT470" s="225" t="s">
        <v>140</v>
      </c>
      <c r="AU470" s="225" t="s">
        <v>86</v>
      </c>
      <c r="AV470" s="14" t="s">
        <v>86</v>
      </c>
      <c r="AW470" s="14" t="s">
        <v>38</v>
      </c>
      <c r="AX470" s="14" t="s">
        <v>77</v>
      </c>
      <c r="AY470" s="225" t="s">
        <v>129</v>
      </c>
    </row>
    <row r="471" spans="2:51" s="13" customFormat="1" ht="12">
      <c r="B471" s="205"/>
      <c r="C471" s="206"/>
      <c r="D471" s="201" t="s">
        <v>140</v>
      </c>
      <c r="E471" s="207" t="s">
        <v>32</v>
      </c>
      <c r="F471" s="208" t="s">
        <v>710</v>
      </c>
      <c r="G471" s="206"/>
      <c r="H471" s="207" t="s">
        <v>32</v>
      </c>
      <c r="I471" s="209"/>
      <c r="J471" s="206"/>
      <c r="K471" s="206"/>
      <c r="L471" s="210"/>
      <c r="M471" s="211"/>
      <c r="N471" s="212"/>
      <c r="O471" s="212"/>
      <c r="P471" s="212"/>
      <c r="Q471" s="212"/>
      <c r="R471" s="212"/>
      <c r="S471" s="212"/>
      <c r="T471" s="213"/>
      <c r="AT471" s="214" t="s">
        <v>140</v>
      </c>
      <c r="AU471" s="214" t="s">
        <v>86</v>
      </c>
      <c r="AV471" s="13" t="s">
        <v>23</v>
      </c>
      <c r="AW471" s="13" t="s">
        <v>38</v>
      </c>
      <c r="AX471" s="13" t="s">
        <v>77</v>
      </c>
      <c r="AY471" s="214" t="s">
        <v>129</v>
      </c>
    </row>
    <row r="472" spans="2:51" s="14" customFormat="1" ht="12">
      <c r="B472" s="215"/>
      <c r="C472" s="216"/>
      <c r="D472" s="201" t="s">
        <v>140</v>
      </c>
      <c r="E472" s="217" t="s">
        <v>32</v>
      </c>
      <c r="F472" s="218" t="s">
        <v>711</v>
      </c>
      <c r="G472" s="216"/>
      <c r="H472" s="219">
        <v>0.72</v>
      </c>
      <c r="I472" s="220"/>
      <c r="J472" s="216"/>
      <c r="K472" s="216"/>
      <c r="L472" s="221"/>
      <c r="M472" s="222"/>
      <c r="N472" s="223"/>
      <c r="O472" s="223"/>
      <c r="P472" s="223"/>
      <c r="Q472" s="223"/>
      <c r="R472" s="223"/>
      <c r="S472" s="223"/>
      <c r="T472" s="224"/>
      <c r="AT472" s="225" t="s">
        <v>140</v>
      </c>
      <c r="AU472" s="225" t="s">
        <v>86</v>
      </c>
      <c r="AV472" s="14" t="s">
        <v>86</v>
      </c>
      <c r="AW472" s="14" t="s">
        <v>38</v>
      </c>
      <c r="AX472" s="14" t="s">
        <v>77</v>
      </c>
      <c r="AY472" s="225" t="s">
        <v>129</v>
      </c>
    </row>
    <row r="473" spans="2:51" s="15" customFormat="1" ht="12">
      <c r="B473" s="226"/>
      <c r="C473" s="227"/>
      <c r="D473" s="201" t="s">
        <v>140</v>
      </c>
      <c r="E473" s="228" t="s">
        <v>32</v>
      </c>
      <c r="F473" s="229" t="s">
        <v>262</v>
      </c>
      <c r="G473" s="227"/>
      <c r="H473" s="230">
        <v>1.339</v>
      </c>
      <c r="I473" s="231"/>
      <c r="J473" s="227"/>
      <c r="K473" s="227"/>
      <c r="L473" s="232"/>
      <c r="M473" s="233"/>
      <c r="N473" s="234"/>
      <c r="O473" s="234"/>
      <c r="P473" s="234"/>
      <c r="Q473" s="234"/>
      <c r="R473" s="234"/>
      <c r="S473" s="234"/>
      <c r="T473" s="235"/>
      <c r="AT473" s="236" t="s">
        <v>140</v>
      </c>
      <c r="AU473" s="236" t="s">
        <v>86</v>
      </c>
      <c r="AV473" s="15" t="s">
        <v>136</v>
      </c>
      <c r="AW473" s="15" t="s">
        <v>38</v>
      </c>
      <c r="AX473" s="15" t="s">
        <v>23</v>
      </c>
      <c r="AY473" s="236" t="s">
        <v>129</v>
      </c>
    </row>
    <row r="474" spans="2:63" s="12" customFormat="1" ht="22.9" customHeight="1">
      <c r="B474" s="172"/>
      <c r="C474" s="173"/>
      <c r="D474" s="174" t="s">
        <v>76</v>
      </c>
      <c r="E474" s="186" t="s">
        <v>712</v>
      </c>
      <c r="F474" s="186" t="s">
        <v>713</v>
      </c>
      <c r="G474" s="173"/>
      <c r="H474" s="173"/>
      <c r="I474" s="176"/>
      <c r="J474" s="187">
        <f>BK474</f>
        <v>0</v>
      </c>
      <c r="K474" s="173"/>
      <c r="L474" s="178"/>
      <c r="M474" s="179"/>
      <c r="N474" s="180"/>
      <c r="O474" s="180"/>
      <c r="P474" s="181">
        <f>SUM(P475:P508)</f>
        <v>0</v>
      </c>
      <c r="Q474" s="180"/>
      <c r="R474" s="181">
        <f>SUM(R475:R508)</f>
        <v>0.21798840000000003</v>
      </c>
      <c r="S474" s="180"/>
      <c r="T474" s="182">
        <f>SUM(T475:T508)</f>
        <v>0</v>
      </c>
      <c r="AR474" s="183" t="s">
        <v>86</v>
      </c>
      <c r="AT474" s="184" t="s">
        <v>76</v>
      </c>
      <c r="AU474" s="184" t="s">
        <v>23</v>
      </c>
      <c r="AY474" s="183" t="s">
        <v>129</v>
      </c>
      <c r="BK474" s="185">
        <f>SUM(BK475:BK508)</f>
        <v>0</v>
      </c>
    </row>
    <row r="475" spans="1:65" s="2" customFormat="1" ht="16.5" customHeight="1">
      <c r="A475" s="34"/>
      <c r="B475" s="35"/>
      <c r="C475" s="188" t="s">
        <v>714</v>
      </c>
      <c r="D475" s="188" t="s">
        <v>131</v>
      </c>
      <c r="E475" s="189" t="s">
        <v>715</v>
      </c>
      <c r="F475" s="190" t="s">
        <v>716</v>
      </c>
      <c r="G475" s="191" t="s">
        <v>419</v>
      </c>
      <c r="H475" s="192">
        <v>18.24</v>
      </c>
      <c r="I475" s="193"/>
      <c r="J475" s="194">
        <f>ROUND(I475*H475,2)</f>
        <v>0</v>
      </c>
      <c r="K475" s="190" t="s">
        <v>135</v>
      </c>
      <c r="L475" s="39"/>
      <c r="M475" s="195" t="s">
        <v>32</v>
      </c>
      <c r="N475" s="196" t="s">
        <v>50</v>
      </c>
      <c r="O475" s="65"/>
      <c r="P475" s="197">
        <f>O475*H475</f>
        <v>0</v>
      </c>
      <c r="Q475" s="197">
        <v>7E-05</v>
      </c>
      <c r="R475" s="197">
        <f>Q475*H475</f>
        <v>0.0012767999999999998</v>
      </c>
      <c r="S475" s="197">
        <v>0</v>
      </c>
      <c r="T475" s="198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99" t="s">
        <v>239</v>
      </c>
      <c r="AT475" s="199" t="s">
        <v>131</v>
      </c>
      <c r="AU475" s="199" t="s">
        <v>86</v>
      </c>
      <c r="AY475" s="17" t="s">
        <v>129</v>
      </c>
      <c r="BE475" s="200">
        <f>IF(N475="základní",J475,0)</f>
        <v>0</v>
      </c>
      <c r="BF475" s="200">
        <f>IF(N475="snížená",J475,0)</f>
        <v>0</v>
      </c>
      <c r="BG475" s="200">
        <f>IF(N475="zákl. přenesená",J475,0)</f>
        <v>0</v>
      </c>
      <c r="BH475" s="200">
        <f>IF(N475="sníž. přenesená",J475,0)</f>
        <v>0</v>
      </c>
      <c r="BI475" s="200">
        <f>IF(N475="nulová",J475,0)</f>
        <v>0</v>
      </c>
      <c r="BJ475" s="17" t="s">
        <v>136</v>
      </c>
      <c r="BK475" s="200">
        <f>ROUND(I475*H475,2)</f>
        <v>0</v>
      </c>
      <c r="BL475" s="17" t="s">
        <v>239</v>
      </c>
      <c r="BM475" s="199" t="s">
        <v>717</v>
      </c>
    </row>
    <row r="476" spans="1:47" s="2" customFormat="1" ht="12">
      <c r="A476" s="34"/>
      <c r="B476" s="35"/>
      <c r="C476" s="36"/>
      <c r="D476" s="201" t="s">
        <v>138</v>
      </c>
      <c r="E476" s="36"/>
      <c r="F476" s="202" t="s">
        <v>718</v>
      </c>
      <c r="G476" s="36"/>
      <c r="H476" s="36"/>
      <c r="I476" s="109"/>
      <c r="J476" s="36"/>
      <c r="K476" s="36"/>
      <c r="L476" s="39"/>
      <c r="M476" s="203"/>
      <c r="N476" s="204"/>
      <c r="O476" s="65"/>
      <c r="P476" s="65"/>
      <c r="Q476" s="65"/>
      <c r="R476" s="65"/>
      <c r="S476" s="65"/>
      <c r="T476" s="66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T476" s="17" t="s">
        <v>138</v>
      </c>
      <c r="AU476" s="17" t="s">
        <v>86</v>
      </c>
    </row>
    <row r="477" spans="2:51" s="13" customFormat="1" ht="12">
      <c r="B477" s="205"/>
      <c r="C477" s="206"/>
      <c r="D477" s="201" t="s">
        <v>140</v>
      </c>
      <c r="E477" s="207" t="s">
        <v>32</v>
      </c>
      <c r="F477" s="208" t="s">
        <v>347</v>
      </c>
      <c r="G477" s="206"/>
      <c r="H477" s="207" t="s">
        <v>32</v>
      </c>
      <c r="I477" s="209"/>
      <c r="J477" s="206"/>
      <c r="K477" s="206"/>
      <c r="L477" s="210"/>
      <c r="M477" s="211"/>
      <c r="N477" s="212"/>
      <c r="O477" s="212"/>
      <c r="P477" s="212"/>
      <c r="Q477" s="212"/>
      <c r="R477" s="212"/>
      <c r="S477" s="212"/>
      <c r="T477" s="213"/>
      <c r="AT477" s="214" t="s">
        <v>140</v>
      </c>
      <c r="AU477" s="214" t="s">
        <v>86</v>
      </c>
      <c r="AV477" s="13" t="s">
        <v>23</v>
      </c>
      <c r="AW477" s="13" t="s">
        <v>38</v>
      </c>
      <c r="AX477" s="13" t="s">
        <v>77</v>
      </c>
      <c r="AY477" s="214" t="s">
        <v>129</v>
      </c>
    </row>
    <row r="478" spans="2:51" s="13" customFormat="1" ht="12">
      <c r="B478" s="205"/>
      <c r="C478" s="206"/>
      <c r="D478" s="201" t="s">
        <v>140</v>
      </c>
      <c r="E478" s="207" t="s">
        <v>32</v>
      </c>
      <c r="F478" s="208" t="s">
        <v>719</v>
      </c>
      <c r="G478" s="206"/>
      <c r="H478" s="207" t="s">
        <v>32</v>
      </c>
      <c r="I478" s="209"/>
      <c r="J478" s="206"/>
      <c r="K478" s="206"/>
      <c r="L478" s="210"/>
      <c r="M478" s="211"/>
      <c r="N478" s="212"/>
      <c r="O478" s="212"/>
      <c r="P478" s="212"/>
      <c r="Q478" s="212"/>
      <c r="R478" s="212"/>
      <c r="S478" s="212"/>
      <c r="T478" s="213"/>
      <c r="AT478" s="214" t="s">
        <v>140</v>
      </c>
      <c r="AU478" s="214" t="s">
        <v>86</v>
      </c>
      <c r="AV478" s="13" t="s">
        <v>23</v>
      </c>
      <c r="AW478" s="13" t="s">
        <v>38</v>
      </c>
      <c r="AX478" s="13" t="s">
        <v>77</v>
      </c>
      <c r="AY478" s="214" t="s">
        <v>129</v>
      </c>
    </row>
    <row r="479" spans="2:51" s="14" customFormat="1" ht="12">
      <c r="B479" s="215"/>
      <c r="C479" s="216"/>
      <c r="D479" s="201" t="s">
        <v>140</v>
      </c>
      <c r="E479" s="217" t="s">
        <v>32</v>
      </c>
      <c r="F479" s="218" t="s">
        <v>720</v>
      </c>
      <c r="G479" s="216"/>
      <c r="H479" s="219">
        <v>16</v>
      </c>
      <c r="I479" s="220"/>
      <c r="J479" s="216"/>
      <c r="K479" s="216"/>
      <c r="L479" s="221"/>
      <c r="M479" s="222"/>
      <c r="N479" s="223"/>
      <c r="O479" s="223"/>
      <c r="P479" s="223"/>
      <c r="Q479" s="223"/>
      <c r="R479" s="223"/>
      <c r="S479" s="223"/>
      <c r="T479" s="224"/>
      <c r="AT479" s="225" t="s">
        <v>140</v>
      </c>
      <c r="AU479" s="225" t="s">
        <v>86</v>
      </c>
      <c r="AV479" s="14" t="s">
        <v>86</v>
      </c>
      <c r="AW479" s="14" t="s">
        <v>38</v>
      </c>
      <c r="AX479" s="14" t="s">
        <v>77</v>
      </c>
      <c r="AY479" s="225" t="s">
        <v>129</v>
      </c>
    </row>
    <row r="480" spans="2:51" s="13" customFormat="1" ht="12">
      <c r="B480" s="205"/>
      <c r="C480" s="206"/>
      <c r="D480" s="201" t="s">
        <v>140</v>
      </c>
      <c r="E480" s="207" t="s">
        <v>32</v>
      </c>
      <c r="F480" s="208" t="s">
        <v>721</v>
      </c>
      <c r="G480" s="206"/>
      <c r="H480" s="207" t="s">
        <v>32</v>
      </c>
      <c r="I480" s="209"/>
      <c r="J480" s="206"/>
      <c r="K480" s="206"/>
      <c r="L480" s="210"/>
      <c r="M480" s="211"/>
      <c r="N480" s="212"/>
      <c r="O480" s="212"/>
      <c r="P480" s="212"/>
      <c r="Q480" s="212"/>
      <c r="R480" s="212"/>
      <c r="S480" s="212"/>
      <c r="T480" s="213"/>
      <c r="AT480" s="214" t="s">
        <v>140</v>
      </c>
      <c r="AU480" s="214" t="s">
        <v>86</v>
      </c>
      <c r="AV480" s="13" t="s">
        <v>23</v>
      </c>
      <c r="AW480" s="13" t="s">
        <v>38</v>
      </c>
      <c r="AX480" s="13" t="s">
        <v>77</v>
      </c>
      <c r="AY480" s="214" t="s">
        <v>129</v>
      </c>
    </row>
    <row r="481" spans="2:51" s="14" customFormat="1" ht="12">
      <c r="B481" s="215"/>
      <c r="C481" s="216"/>
      <c r="D481" s="201" t="s">
        <v>140</v>
      </c>
      <c r="E481" s="217" t="s">
        <v>32</v>
      </c>
      <c r="F481" s="218" t="s">
        <v>722</v>
      </c>
      <c r="G481" s="216"/>
      <c r="H481" s="219">
        <v>2.24</v>
      </c>
      <c r="I481" s="220"/>
      <c r="J481" s="216"/>
      <c r="K481" s="216"/>
      <c r="L481" s="221"/>
      <c r="M481" s="222"/>
      <c r="N481" s="223"/>
      <c r="O481" s="223"/>
      <c r="P481" s="223"/>
      <c r="Q481" s="223"/>
      <c r="R481" s="223"/>
      <c r="S481" s="223"/>
      <c r="T481" s="224"/>
      <c r="AT481" s="225" t="s">
        <v>140</v>
      </c>
      <c r="AU481" s="225" t="s">
        <v>86</v>
      </c>
      <c r="AV481" s="14" t="s">
        <v>86</v>
      </c>
      <c r="AW481" s="14" t="s">
        <v>38</v>
      </c>
      <c r="AX481" s="14" t="s">
        <v>77</v>
      </c>
      <c r="AY481" s="225" t="s">
        <v>129</v>
      </c>
    </row>
    <row r="482" spans="2:51" s="15" customFormat="1" ht="12">
      <c r="B482" s="226"/>
      <c r="C482" s="227"/>
      <c r="D482" s="201" t="s">
        <v>140</v>
      </c>
      <c r="E482" s="228" t="s">
        <v>32</v>
      </c>
      <c r="F482" s="229" t="s">
        <v>262</v>
      </c>
      <c r="G482" s="227"/>
      <c r="H482" s="230">
        <v>18.24</v>
      </c>
      <c r="I482" s="231"/>
      <c r="J482" s="227"/>
      <c r="K482" s="227"/>
      <c r="L482" s="232"/>
      <c r="M482" s="233"/>
      <c r="N482" s="234"/>
      <c r="O482" s="234"/>
      <c r="P482" s="234"/>
      <c r="Q482" s="234"/>
      <c r="R482" s="234"/>
      <c r="S482" s="234"/>
      <c r="T482" s="235"/>
      <c r="AT482" s="236" t="s">
        <v>140</v>
      </c>
      <c r="AU482" s="236" t="s">
        <v>86</v>
      </c>
      <c r="AV482" s="15" t="s">
        <v>136</v>
      </c>
      <c r="AW482" s="15" t="s">
        <v>38</v>
      </c>
      <c r="AX482" s="15" t="s">
        <v>23</v>
      </c>
      <c r="AY482" s="236" t="s">
        <v>129</v>
      </c>
    </row>
    <row r="483" spans="1:65" s="2" customFormat="1" ht="16.5" customHeight="1">
      <c r="A483" s="34"/>
      <c r="B483" s="35"/>
      <c r="C483" s="237" t="s">
        <v>723</v>
      </c>
      <c r="D483" s="237" t="s">
        <v>275</v>
      </c>
      <c r="E483" s="238" t="s">
        <v>724</v>
      </c>
      <c r="F483" s="239" t="s">
        <v>725</v>
      </c>
      <c r="G483" s="240" t="s">
        <v>145</v>
      </c>
      <c r="H483" s="241">
        <v>4</v>
      </c>
      <c r="I483" s="242"/>
      <c r="J483" s="243">
        <f>ROUND(I483*H483,2)</f>
        <v>0</v>
      </c>
      <c r="K483" s="239" t="s">
        <v>135</v>
      </c>
      <c r="L483" s="244"/>
      <c r="M483" s="245" t="s">
        <v>32</v>
      </c>
      <c r="N483" s="246" t="s">
        <v>50</v>
      </c>
      <c r="O483" s="65"/>
      <c r="P483" s="197">
        <f>O483*H483</f>
        <v>0</v>
      </c>
      <c r="Q483" s="197">
        <v>0.004</v>
      </c>
      <c r="R483" s="197">
        <f>Q483*H483</f>
        <v>0.016</v>
      </c>
      <c r="S483" s="197">
        <v>0</v>
      </c>
      <c r="T483" s="198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99" t="s">
        <v>351</v>
      </c>
      <c r="AT483" s="199" t="s">
        <v>275</v>
      </c>
      <c r="AU483" s="199" t="s">
        <v>86</v>
      </c>
      <c r="AY483" s="17" t="s">
        <v>129</v>
      </c>
      <c r="BE483" s="200">
        <f>IF(N483="základní",J483,0)</f>
        <v>0</v>
      </c>
      <c r="BF483" s="200">
        <f>IF(N483="snížená",J483,0)</f>
        <v>0</v>
      </c>
      <c r="BG483" s="200">
        <f>IF(N483="zákl. přenesená",J483,0)</f>
        <v>0</v>
      </c>
      <c r="BH483" s="200">
        <f>IF(N483="sníž. přenesená",J483,0)</f>
        <v>0</v>
      </c>
      <c r="BI483" s="200">
        <f>IF(N483="nulová",J483,0)</f>
        <v>0</v>
      </c>
      <c r="BJ483" s="17" t="s">
        <v>136</v>
      </c>
      <c r="BK483" s="200">
        <f>ROUND(I483*H483,2)</f>
        <v>0</v>
      </c>
      <c r="BL483" s="17" t="s">
        <v>239</v>
      </c>
      <c r="BM483" s="199" t="s">
        <v>726</v>
      </c>
    </row>
    <row r="484" spans="1:47" s="2" customFormat="1" ht="12">
      <c r="A484" s="34"/>
      <c r="B484" s="35"/>
      <c r="C484" s="36"/>
      <c r="D484" s="201" t="s">
        <v>138</v>
      </c>
      <c r="E484" s="36"/>
      <c r="F484" s="202" t="s">
        <v>725</v>
      </c>
      <c r="G484" s="36"/>
      <c r="H484" s="36"/>
      <c r="I484" s="109"/>
      <c r="J484" s="36"/>
      <c r="K484" s="36"/>
      <c r="L484" s="39"/>
      <c r="M484" s="203"/>
      <c r="N484" s="204"/>
      <c r="O484" s="65"/>
      <c r="P484" s="65"/>
      <c r="Q484" s="65"/>
      <c r="R484" s="65"/>
      <c r="S484" s="65"/>
      <c r="T484" s="66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T484" s="17" t="s">
        <v>138</v>
      </c>
      <c r="AU484" s="17" t="s">
        <v>86</v>
      </c>
    </row>
    <row r="485" spans="2:51" s="13" customFormat="1" ht="12">
      <c r="B485" s="205"/>
      <c r="C485" s="206"/>
      <c r="D485" s="201" t="s">
        <v>140</v>
      </c>
      <c r="E485" s="207" t="s">
        <v>32</v>
      </c>
      <c r="F485" s="208" t="s">
        <v>719</v>
      </c>
      <c r="G485" s="206"/>
      <c r="H485" s="207" t="s">
        <v>32</v>
      </c>
      <c r="I485" s="209"/>
      <c r="J485" s="206"/>
      <c r="K485" s="206"/>
      <c r="L485" s="210"/>
      <c r="M485" s="211"/>
      <c r="N485" s="212"/>
      <c r="O485" s="212"/>
      <c r="P485" s="212"/>
      <c r="Q485" s="212"/>
      <c r="R485" s="212"/>
      <c r="S485" s="212"/>
      <c r="T485" s="213"/>
      <c r="AT485" s="214" t="s">
        <v>140</v>
      </c>
      <c r="AU485" s="214" t="s">
        <v>86</v>
      </c>
      <c r="AV485" s="13" t="s">
        <v>23</v>
      </c>
      <c r="AW485" s="13" t="s">
        <v>38</v>
      </c>
      <c r="AX485" s="13" t="s">
        <v>77</v>
      </c>
      <c r="AY485" s="214" t="s">
        <v>129</v>
      </c>
    </row>
    <row r="486" spans="2:51" s="14" customFormat="1" ht="12">
      <c r="B486" s="215"/>
      <c r="C486" s="216"/>
      <c r="D486" s="201" t="s">
        <v>140</v>
      </c>
      <c r="E486" s="217" t="s">
        <v>32</v>
      </c>
      <c r="F486" s="218" t="s">
        <v>136</v>
      </c>
      <c r="G486" s="216"/>
      <c r="H486" s="219">
        <v>4</v>
      </c>
      <c r="I486" s="220"/>
      <c r="J486" s="216"/>
      <c r="K486" s="216"/>
      <c r="L486" s="221"/>
      <c r="M486" s="222"/>
      <c r="N486" s="223"/>
      <c r="O486" s="223"/>
      <c r="P486" s="223"/>
      <c r="Q486" s="223"/>
      <c r="R486" s="223"/>
      <c r="S486" s="223"/>
      <c r="T486" s="224"/>
      <c r="AT486" s="225" t="s">
        <v>140</v>
      </c>
      <c r="AU486" s="225" t="s">
        <v>86</v>
      </c>
      <c r="AV486" s="14" t="s">
        <v>86</v>
      </c>
      <c r="AW486" s="14" t="s">
        <v>38</v>
      </c>
      <c r="AX486" s="14" t="s">
        <v>23</v>
      </c>
      <c r="AY486" s="225" t="s">
        <v>129</v>
      </c>
    </row>
    <row r="487" spans="1:65" s="2" customFormat="1" ht="16.5" customHeight="1">
      <c r="A487" s="34"/>
      <c r="B487" s="35"/>
      <c r="C487" s="237" t="s">
        <v>727</v>
      </c>
      <c r="D487" s="237" t="s">
        <v>275</v>
      </c>
      <c r="E487" s="238" t="s">
        <v>728</v>
      </c>
      <c r="F487" s="239" t="s">
        <v>729</v>
      </c>
      <c r="G487" s="240" t="s">
        <v>145</v>
      </c>
      <c r="H487" s="241">
        <v>14</v>
      </c>
      <c r="I487" s="242"/>
      <c r="J487" s="243">
        <f>ROUND(I487*H487,2)</f>
        <v>0</v>
      </c>
      <c r="K487" s="239" t="s">
        <v>32</v>
      </c>
      <c r="L487" s="244"/>
      <c r="M487" s="245" t="s">
        <v>32</v>
      </c>
      <c r="N487" s="246" t="s">
        <v>50</v>
      </c>
      <c r="O487" s="65"/>
      <c r="P487" s="197">
        <f>O487*H487</f>
        <v>0</v>
      </c>
      <c r="Q487" s="197">
        <v>0.00016</v>
      </c>
      <c r="R487" s="197">
        <f>Q487*H487</f>
        <v>0.0022400000000000002</v>
      </c>
      <c r="S487" s="197">
        <v>0</v>
      </c>
      <c r="T487" s="198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99" t="s">
        <v>351</v>
      </c>
      <c r="AT487" s="199" t="s">
        <v>275</v>
      </c>
      <c r="AU487" s="199" t="s">
        <v>86</v>
      </c>
      <c r="AY487" s="17" t="s">
        <v>129</v>
      </c>
      <c r="BE487" s="200">
        <f>IF(N487="základní",J487,0)</f>
        <v>0</v>
      </c>
      <c r="BF487" s="200">
        <f>IF(N487="snížená",J487,0)</f>
        <v>0</v>
      </c>
      <c r="BG487" s="200">
        <f>IF(N487="zákl. přenesená",J487,0)</f>
        <v>0</v>
      </c>
      <c r="BH487" s="200">
        <f>IF(N487="sníž. přenesená",J487,0)</f>
        <v>0</v>
      </c>
      <c r="BI487" s="200">
        <f>IF(N487="nulová",J487,0)</f>
        <v>0</v>
      </c>
      <c r="BJ487" s="17" t="s">
        <v>136</v>
      </c>
      <c r="BK487" s="200">
        <f>ROUND(I487*H487,2)</f>
        <v>0</v>
      </c>
      <c r="BL487" s="17" t="s">
        <v>239</v>
      </c>
      <c r="BM487" s="199" t="s">
        <v>730</v>
      </c>
    </row>
    <row r="488" spans="1:47" s="2" customFormat="1" ht="12">
      <c r="A488" s="34"/>
      <c r="B488" s="35"/>
      <c r="C488" s="36"/>
      <c r="D488" s="201" t="s">
        <v>138</v>
      </c>
      <c r="E488" s="36"/>
      <c r="F488" s="202" t="s">
        <v>729</v>
      </c>
      <c r="G488" s="36"/>
      <c r="H488" s="36"/>
      <c r="I488" s="109"/>
      <c r="J488" s="36"/>
      <c r="K488" s="36"/>
      <c r="L488" s="39"/>
      <c r="M488" s="203"/>
      <c r="N488" s="204"/>
      <c r="O488" s="65"/>
      <c r="P488" s="65"/>
      <c r="Q488" s="65"/>
      <c r="R488" s="65"/>
      <c r="S488" s="65"/>
      <c r="T488" s="66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T488" s="17" t="s">
        <v>138</v>
      </c>
      <c r="AU488" s="17" t="s">
        <v>86</v>
      </c>
    </row>
    <row r="489" spans="2:51" s="13" customFormat="1" ht="12">
      <c r="B489" s="205"/>
      <c r="C489" s="206"/>
      <c r="D489" s="201" t="s">
        <v>140</v>
      </c>
      <c r="E489" s="207" t="s">
        <v>32</v>
      </c>
      <c r="F489" s="208" t="s">
        <v>731</v>
      </c>
      <c r="G489" s="206"/>
      <c r="H489" s="207" t="s">
        <v>32</v>
      </c>
      <c r="I489" s="209"/>
      <c r="J489" s="206"/>
      <c r="K489" s="206"/>
      <c r="L489" s="210"/>
      <c r="M489" s="211"/>
      <c r="N489" s="212"/>
      <c r="O489" s="212"/>
      <c r="P489" s="212"/>
      <c r="Q489" s="212"/>
      <c r="R489" s="212"/>
      <c r="S489" s="212"/>
      <c r="T489" s="213"/>
      <c r="AT489" s="214" t="s">
        <v>140</v>
      </c>
      <c r="AU489" s="214" t="s">
        <v>86</v>
      </c>
      <c r="AV489" s="13" t="s">
        <v>23</v>
      </c>
      <c r="AW489" s="13" t="s">
        <v>38</v>
      </c>
      <c r="AX489" s="13" t="s">
        <v>77</v>
      </c>
      <c r="AY489" s="214" t="s">
        <v>129</v>
      </c>
    </row>
    <row r="490" spans="2:51" s="14" customFormat="1" ht="12">
      <c r="B490" s="215"/>
      <c r="C490" s="216"/>
      <c r="D490" s="201" t="s">
        <v>140</v>
      </c>
      <c r="E490" s="217" t="s">
        <v>32</v>
      </c>
      <c r="F490" s="218" t="s">
        <v>732</v>
      </c>
      <c r="G490" s="216"/>
      <c r="H490" s="219">
        <v>14</v>
      </c>
      <c r="I490" s="220"/>
      <c r="J490" s="216"/>
      <c r="K490" s="216"/>
      <c r="L490" s="221"/>
      <c r="M490" s="222"/>
      <c r="N490" s="223"/>
      <c r="O490" s="223"/>
      <c r="P490" s="223"/>
      <c r="Q490" s="223"/>
      <c r="R490" s="223"/>
      <c r="S490" s="223"/>
      <c r="T490" s="224"/>
      <c r="AT490" s="225" t="s">
        <v>140</v>
      </c>
      <c r="AU490" s="225" t="s">
        <v>86</v>
      </c>
      <c r="AV490" s="14" t="s">
        <v>86</v>
      </c>
      <c r="AW490" s="14" t="s">
        <v>38</v>
      </c>
      <c r="AX490" s="14" t="s">
        <v>23</v>
      </c>
      <c r="AY490" s="225" t="s">
        <v>129</v>
      </c>
    </row>
    <row r="491" spans="1:65" s="2" customFormat="1" ht="16.5" customHeight="1">
      <c r="A491" s="34"/>
      <c r="B491" s="35"/>
      <c r="C491" s="188" t="s">
        <v>733</v>
      </c>
      <c r="D491" s="188" t="s">
        <v>131</v>
      </c>
      <c r="E491" s="189" t="s">
        <v>734</v>
      </c>
      <c r="F491" s="190" t="s">
        <v>735</v>
      </c>
      <c r="G491" s="191" t="s">
        <v>419</v>
      </c>
      <c r="H491" s="192">
        <v>107.776</v>
      </c>
      <c r="I491" s="193"/>
      <c r="J491" s="194">
        <f>ROUND(I491*H491,2)</f>
        <v>0</v>
      </c>
      <c r="K491" s="190" t="s">
        <v>135</v>
      </c>
      <c r="L491" s="39"/>
      <c r="M491" s="195" t="s">
        <v>32</v>
      </c>
      <c r="N491" s="196" t="s">
        <v>50</v>
      </c>
      <c r="O491" s="65"/>
      <c r="P491" s="197">
        <f>O491*H491</f>
        <v>0</v>
      </c>
      <c r="Q491" s="197">
        <v>6E-05</v>
      </c>
      <c r="R491" s="197">
        <f>Q491*H491</f>
        <v>0.00646656</v>
      </c>
      <c r="S491" s="197">
        <v>0</v>
      </c>
      <c r="T491" s="198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99" t="s">
        <v>239</v>
      </c>
      <c r="AT491" s="199" t="s">
        <v>131</v>
      </c>
      <c r="AU491" s="199" t="s">
        <v>86</v>
      </c>
      <c r="AY491" s="17" t="s">
        <v>129</v>
      </c>
      <c r="BE491" s="200">
        <f>IF(N491="základní",J491,0)</f>
        <v>0</v>
      </c>
      <c r="BF491" s="200">
        <f>IF(N491="snížená",J491,0)</f>
        <v>0</v>
      </c>
      <c r="BG491" s="200">
        <f>IF(N491="zákl. přenesená",J491,0)</f>
        <v>0</v>
      </c>
      <c r="BH491" s="200">
        <f>IF(N491="sníž. přenesená",J491,0)</f>
        <v>0</v>
      </c>
      <c r="BI491" s="200">
        <f>IF(N491="nulová",J491,0)</f>
        <v>0</v>
      </c>
      <c r="BJ491" s="17" t="s">
        <v>136</v>
      </c>
      <c r="BK491" s="200">
        <f>ROUND(I491*H491,2)</f>
        <v>0</v>
      </c>
      <c r="BL491" s="17" t="s">
        <v>239</v>
      </c>
      <c r="BM491" s="199" t="s">
        <v>736</v>
      </c>
    </row>
    <row r="492" spans="1:47" s="2" customFormat="1" ht="12">
      <c r="A492" s="34"/>
      <c r="B492" s="35"/>
      <c r="C492" s="36"/>
      <c r="D492" s="201" t="s">
        <v>138</v>
      </c>
      <c r="E492" s="36"/>
      <c r="F492" s="202" t="s">
        <v>737</v>
      </c>
      <c r="G492" s="36"/>
      <c r="H492" s="36"/>
      <c r="I492" s="109"/>
      <c r="J492" s="36"/>
      <c r="K492" s="36"/>
      <c r="L492" s="39"/>
      <c r="M492" s="203"/>
      <c r="N492" s="204"/>
      <c r="O492" s="65"/>
      <c r="P492" s="65"/>
      <c r="Q492" s="65"/>
      <c r="R492" s="65"/>
      <c r="S492" s="65"/>
      <c r="T492" s="66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138</v>
      </c>
      <c r="AU492" s="17" t="s">
        <v>86</v>
      </c>
    </row>
    <row r="493" spans="2:51" s="13" customFormat="1" ht="12">
      <c r="B493" s="205"/>
      <c r="C493" s="206"/>
      <c r="D493" s="201" t="s">
        <v>140</v>
      </c>
      <c r="E493" s="207" t="s">
        <v>32</v>
      </c>
      <c r="F493" s="208" t="s">
        <v>738</v>
      </c>
      <c r="G493" s="206"/>
      <c r="H493" s="207" t="s">
        <v>32</v>
      </c>
      <c r="I493" s="209"/>
      <c r="J493" s="206"/>
      <c r="K493" s="206"/>
      <c r="L493" s="210"/>
      <c r="M493" s="211"/>
      <c r="N493" s="212"/>
      <c r="O493" s="212"/>
      <c r="P493" s="212"/>
      <c r="Q493" s="212"/>
      <c r="R493" s="212"/>
      <c r="S493" s="212"/>
      <c r="T493" s="213"/>
      <c r="AT493" s="214" t="s">
        <v>140</v>
      </c>
      <c r="AU493" s="214" t="s">
        <v>86</v>
      </c>
      <c r="AV493" s="13" t="s">
        <v>23</v>
      </c>
      <c r="AW493" s="13" t="s">
        <v>38</v>
      </c>
      <c r="AX493" s="13" t="s">
        <v>77</v>
      </c>
      <c r="AY493" s="214" t="s">
        <v>129</v>
      </c>
    </row>
    <row r="494" spans="2:51" s="14" customFormat="1" ht="12">
      <c r="B494" s="215"/>
      <c r="C494" s="216"/>
      <c r="D494" s="201" t="s">
        <v>140</v>
      </c>
      <c r="E494" s="217" t="s">
        <v>32</v>
      </c>
      <c r="F494" s="218" t="s">
        <v>739</v>
      </c>
      <c r="G494" s="216"/>
      <c r="H494" s="219">
        <v>107.776</v>
      </c>
      <c r="I494" s="220"/>
      <c r="J494" s="216"/>
      <c r="K494" s="216"/>
      <c r="L494" s="221"/>
      <c r="M494" s="222"/>
      <c r="N494" s="223"/>
      <c r="O494" s="223"/>
      <c r="P494" s="223"/>
      <c r="Q494" s="223"/>
      <c r="R494" s="223"/>
      <c r="S494" s="223"/>
      <c r="T494" s="224"/>
      <c r="AT494" s="225" t="s">
        <v>140</v>
      </c>
      <c r="AU494" s="225" t="s">
        <v>86</v>
      </c>
      <c r="AV494" s="14" t="s">
        <v>86</v>
      </c>
      <c r="AW494" s="14" t="s">
        <v>38</v>
      </c>
      <c r="AX494" s="14" t="s">
        <v>23</v>
      </c>
      <c r="AY494" s="225" t="s">
        <v>129</v>
      </c>
    </row>
    <row r="495" spans="1:65" s="2" customFormat="1" ht="16.5" customHeight="1">
      <c r="A495" s="34"/>
      <c r="B495" s="35"/>
      <c r="C495" s="237" t="s">
        <v>740</v>
      </c>
      <c r="D495" s="237" t="s">
        <v>275</v>
      </c>
      <c r="E495" s="238" t="s">
        <v>741</v>
      </c>
      <c r="F495" s="239" t="s">
        <v>742</v>
      </c>
      <c r="G495" s="240" t="s">
        <v>278</v>
      </c>
      <c r="H495" s="241">
        <v>0.108</v>
      </c>
      <c r="I495" s="242"/>
      <c r="J495" s="243">
        <f>ROUND(I495*H495,2)</f>
        <v>0</v>
      </c>
      <c r="K495" s="239" t="s">
        <v>135</v>
      </c>
      <c r="L495" s="244"/>
      <c r="M495" s="245" t="s">
        <v>32</v>
      </c>
      <c r="N495" s="246" t="s">
        <v>50</v>
      </c>
      <c r="O495" s="65"/>
      <c r="P495" s="197">
        <f>O495*H495</f>
        <v>0</v>
      </c>
      <c r="Q495" s="197">
        <v>1</v>
      </c>
      <c r="R495" s="197">
        <f>Q495*H495</f>
        <v>0.108</v>
      </c>
      <c r="S495" s="197">
        <v>0</v>
      </c>
      <c r="T495" s="198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99" t="s">
        <v>351</v>
      </c>
      <c r="AT495" s="199" t="s">
        <v>275</v>
      </c>
      <c r="AU495" s="199" t="s">
        <v>86</v>
      </c>
      <c r="AY495" s="17" t="s">
        <v>129</v>
      </c>
      <c r="BE495" s="200">
        <f>IF(N495="základní",J495,0)</f>
        <v>0</v>
      </c>
      <c r="BF495" s="200">
        <f>IF(N495="snížená",J495,0)</f>
        <v>0</v>
      </c>
      <c r="BG495" s="200">
        <f>IF(N495="zákl. přenesená",J495,0)</f>
        <v>0</v>
      </c>
      <c r="BH495" s="200">
        <f>IF(N495="sníž. přenesená",J495,0)</f>
        <v>0</v>
      </c>
      <c r="BI495" s="200">
        <f>IF(N495="nulová",J495,0)</f>
        <v>0</v>
      </c>
      <c r="BJ495" s="17" t="s">
        <v>136</v>
      </c>
      <c r="BK495" s="200">
        <f>ROUND(I495*H495,2)</f>
        <v>0</v>
      </c>
      <c r="BL495" s="17" t="s">
        <v>239</v>
      </c>
      <c r="BM495" s="199" t="s">
        <v>743</v>
      </c>
    </row>
    <row r="496" spans="1:47" s="2" customFormat="1" ht="12">
      <c r="A496" s="34"/>
      <c r="B496" s="35"/>
      <c r="C496" s="36"/>
      <c r="D496" s="201" t="s">
        <v>138</v>
      </c>
      <c r="E496" s="36"/>
      <c r="F496" s="202" t="s">
        <v>742</v>
      </c>
      <c r="G496" s="36"/>
      <c r="H496" s="36"/>
      <c r="I496" s="109"/>
      <c r="J496" s="36"/>
      <c r="K496" s="36"/>
      <c r="L496" s="39"/>
      <c r="M496" s="203"/>
      <c r="N496" s="204"/>
      <c r="O496" s="65"/>
      <c r="P496" s="65"/>
      <c r="Q496" s="65"/>
      <c r="R496" s="65"/>
      <c r="S496" s="65"/>
      <c r="T496" s="66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T496" s="17" t="s">
        <v>138</v>
      </c>
      <c r="AU496" s="17" t="s">
        <v>86</v>
      </c>
    </row>
    <row r="497" spans="2:51" s="13" customFormat="1" ht="12">
      <c r="B497" s="205"/>
      <c r="C497" s="206"/>
      <c r="D497" s="201" t="s">
        <v>140</v>
      </c>
      <c r="E497" s="207" t="s">
        <v>32</v>
      </c>
      <c r="F497" s="208" t="s">
        <v>744</v>
      </c>
      <c r="G497" s="206"/>
      <c r="H497" s="207" t="s">
        <v>32</v>
      </c>
      <c r="I497" s="209"/>
      <c r="J497" s="206"/>
      <c r="K497" s="206"/>
      <c r="L497" s="210"/>
      <c r="M497" s="211"/>
      <c r="N497" s="212"/>
      <c r="O497" s="212"/>
      <c r="P497" s="212"/>
      <c r="Q497" s="212"/>
      <c r="R497" s="212"/>
      <c r="S497" s="212"/>
      <c r="T497" s="213"/>
      <c r="AT497" s="214" t="s">
        <v>140</v>
      </c>
      <c r="AU497" s="214" t="s">
        <v>86</v>
      </c>
      <c r="AV497" s="13" t="s">
        <v>23</v>
      </c>
      <c r="AW497" s="13" t="s">
        <v>38</v>
      </c>
      <c r="AX497" s="13" t="s">
        <v>77</v>
      </c>
      <c r="AY497" s="214" t="s">
        <v>129</v>
      </c>
    </row>
    <row r="498" spans="2:51" s="14" customFormat="1" ht="12">
      <c r="B498" s="215"/>
      <c r="C498" s="216"/>
      <c r="D498" s="201" t="s">
        <v>140</v>
      </c>
      <c r="E498" s="217" t="s">
        <v>32</v>
      </c>
      <c r="F498" s="218" t="s">
        <v>745</v>
      </c>
      <c r="G498" s="216"/>
      <c r="H498" s="219">
        <v>0.108</v>
      </c>
      <c r="I498" s="220"/>
      <c r="J498" s="216"/>
      <c r="K498" s="216"/>
      <c r="L498" s="221"/>
      <c r="M498" s="222"/>
      <c r="N498" s="223"/>
      <c r="O498" s="223"/>
      <c r="P498" s="223"/>
      <c r="Q498" s="223"/>
      <c r="R498" s="223"/>
      <c r="S498" s="223"/>
      <c r="T498" s="224"/>
      <c r="AT498" s="225" t="s">
        <v>140</v>
      </c>
      <c r="AU498" s="225" t="s">
        <v>86</v>
      </c>
      <c r="AV498" s="14" t="s">
        <v>86</v>
      </c>
      <c r="AW498" s="14" t="s">
        <v>38</v>
      </c>
      <c r="AX498" s="14" t="s">
        <v>23</v>
      </c>
      <c r="AY498" s="225" t="s">
        <v>129</v>
      </c>
    </row>
    <row r="499" spans="1:65" s="2" customFormat="1" ht="16.5" customHeight="1">
      <c r="A499" s="34"/>
      <c r="B499" s="35"/>
      <c r="C499" s="188" t="s">
        <v>746</v>
      </c>
      <c r="D499" s="188" t="s">
        <v>131</v>
      </c>
      <c r="E499" s="189" t="s">
        <v>747</v>
      </c>
      <c r="F499" s="190" t="s">
        <v>748</v>
      </c>
      <c r="G499" s="191" t="s">
        <v>419</v>
      </c>
      <c r="H499" s="192">
        <v>0.084</v>
      </c>
      <c r="I499" s="193"/>
      <c r="J499" s="194">
        <f>ROUND(I499*H499,2)</f>
        <v>0</v>
      </c>
      <c r="K499" s="190" t="s">
        <v>135</v>
      </c>
      <c r="L499" s="39"/>
      <c r="M499" s="195" t="s">
        <v>32</v>
      </c>
      <c r="N499" s="196" t="s">
        <v>50</v>
      </c>
      <c r="O499" s="65"/>
      <c r="P499" s="197">
        <f>O499*H499</f>
        <v>0</v>
      </c>
      <c r="Q499" s="197">
        <v>6E-05</v>
      </c>
      <c r="R499" s="197">
        <f>Q499*H499</f>
        <v>5.04E-06</v>
      </c>
      <c r="S499" s="197">
        <v>0</v>
      </c>
      <c r="T499" s="198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199" t="s">
        <v>239</v>
      </c>
      <c r="AT499" s="199" t="s">
        <v>131</v>
      </c>
      <c r="AU499" s="199" t="s">
        <v>86</v>
      </c>
      <c r="AY499" s="17" t="s">
        <v>129</v>
      </c>
      <c r="BE499" s="200">
        <f>IF(N499="základní",J499,0)</f>
        <v>0</v>
      </c>
      <c r="BF499" s="200">
        <f>IF(N499="snížená",J499,0)</f>
        <v>0</v>
      </c>
      <c r="BG499" s="200">
        <f>IF(N499="zákl. přenesená",J499,0)</f>
        <v>0</v>
      </c>
      <c r="BH499" s="200">
        <f>IF(N499="sníž. přenesená",J499,0)</f>
        <v>0</v>
      </c>
      <c r="BI499" s="200">
        <f>IF(N499="nulová",J499,0)</f>
        <v>0</v>
      </c>
      <c r="BJ499" s="17" t="s">
        <v>136</v>
      </c>
      <c r="BK499" s="200">
        <f>ROUND(I499*H499,2)</f>
        <v>0</v>
      </c>
      <c r="BL499" s="17" t="s">
        <v>239</v>
      </c>
      <c r="BM499" s="199" t="s">
        <v>749</v>
      </c>
    </row>
    <row r="500" spans="1:47" s="2" customFormat="1" ht="12">
      <c r="A500" s="34"/>
      <c r="B500" s="35"/>
      <c r="C500" s="36"/>
      <c r="D500" s="201" t="s">
        <v>138</v>
      </c>
      <c r="E500" s="36"/>
      <c r="F500" s="202" t="s">
        <v>750</v>
      </c>
      <c r="G500" s="36"/>
      <c r="H500" s="36"/>
      <c r="I500" s="109"/>
      <c r="J500" s="36"/>
      <c r="K500" s="36"/>
      <c r="L500" s="39"/>
      <c r="M500" s="203"/>
      <c r="N500" s="204"/>
      <c r="O500" s="65"/>
      <c r="P500" s="65"/>
      <c r="Q500" s="65"/>
      <c r="R500" s="65"/>
      <c r="S500" s="65"/>
      <c r="T500" s="66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T500" s="17" t="s">
        <v>138</v>
      </c>
      <c r="AU500" s="17" t="s">
        <v>86</v>
      </c>
    </row>
    <row r="501" spans="2:51" s="13" customFormat="1" ht="12">
      <c r="B501" s="205"/>
      <c r="C501" s="206"/>
      <c r="D501" s="201" t="s">
        <v>140</v>
      </c>
      <c r="E501" s="207" t="s">
        <v>32</v>
      </c>
      <c r="F501" s="208" t="s">
        <v>751</v>
      </c>
      <c r="G501" s="206"/>
      <c r="H501" s="207" t="s">
        <v>32</v>
      </c>
      <c r="I501" s="209"/>
      <c r="J501" s="206"/>
      <c r="K501" s="206"/>
      <c r="L501" s="210"/>
      <c r="M501" s="211"/>
      <c r="N501" s="212"/>
      <c r="O501" s="212"/>
      <c r="P501" s="212"/>
      <c r="Q501" s="212"/>
      <c r="R501" s="212"/>
      <c r="S501" s="212"/>
      <c r="T501" s="213"/>
      <c r="AT501" s="214" t="s">
        <v>140</v>
      </c>
      <c r="AU501" s="214" t="s">
        <v>86</v>
      </c>
      <c r="AV501" s="13" t="s">
        <v>23</v>
      </c>
      <c r="AW501" s="13" t="s">
        <v>38</v>
      </c>
      <c r="AX501" s="13" t="s">
        <v>77</v>
      </c>
      <c r="AY501" s="214" t="s">
        <v>129</v>
      </c>
    </row>
    <row r="502" spans="2:51" s="14" customFormat="1" ht="12">
      <c r="B502" s="215"/>
      <c r="C502" s="216"/>
      <c r="D502" s="201" t="s">
        <v>140</v>
      </c>
      <c r="E502" s="217" t="s">
        <v>32</v>
      </c>
      <c r="F502" s="218" t="s">
        <v>752</v>
      </c>
      <c r="G502" s="216"/>
      <c r="H502" s="219">
        <v>0.084</v>
      </c>
      <c r="I502" s="220"/>
      <c r="J502" s="216"/>
      <c r="K502" s="216"/>
      <c r="L502" s="221"/>
      <c r="M502" s="222"/>
      <c r="N502" s="223"/>
      <c r="O502" s="223"/>
      <c r="P502" s="223"/>
      <c r="Q502" s="223"/>
      <c r="R502" s="223"/>
      <c r="S502" s="223"/>
      <c r="T502" s="224"/>
      <c r="AT502" s="225" t="s">
        <v>140</v>
      </c>
      <c r="AU502" s="225" t="s">
        <v>86</v>
      </c>
      <c r="AV502" s="14" t="s">
        <v>86</v>
      </c>
      <c r="AW502" s="14" t="s">
        <v>38</v>
      </c>
      <c r="AX502" s="14" t="s">
        <v>23</v>
      </c>
      <c r="AY502" s="225" t="s">
        <v>129</v>
      </c>
    </row>
    <row r="503" spans="1:65" s="2" customFormat="1" ht="16.5" customHeight="1">
      <c r="A503" s="34"/>
      <c r="B503" s="35"/>
      <c r="C503" s="237" t="s">
        <v>753</v>
      </c>
      <c r="D503" s="237" t="s">
        <v>275</v>
      </c>
      <c r="E503" s="238" t="s">
        <v>754</v>
      </c>
      <c r="F503" s="239" t="s">
        <v>755</v>
      </c>
      <c r="G503" s="240" t="s">
        <v>278</v>
      </c>
      <c r="H503" s="241">
        <v>0.084</v>
      </c>
      <c r="I503" s="242"/>
      <c r="J503" s="243">
        <f>ROUND(I503*H503,2)</f>
        <v>0</v>
      </c>
      <c r="K503" s="239" t="s">
        <v>135</v>
      </c>
      <c r="L503" s="244"/>
      <c r="M503" s="245" t="s">
        <v>32</v>
      </c>
      <c r="N503" s="246" t="s">
        <v>50</v>
      </c>
      <c r="O503" s="65"/>
      <c r="P503" s="197">
        <f>O503*H503</f>
        <v>0</v>
      </c>
      <c r="Q503" s="197">
        <v>1</v>
      </c>
      <c r="R503" s="197">
        <f>Q503*H503</f>
        <v>0.084</v>
      </c>
      <c r="S503" s="197">
        <v>0</v>
      </c>
      <c r="T503" s="198">
        <f>S503*H503</f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199" t="s">
        <v>351</v>
      </c>
      <c r="AT503" s="199" t="s">
        <v>275</v>
      </c>
      <c r="AU503" s="199" t="s">
        <v>86</v>
      </c>
      <c r="AY503" s="17" t="s">
        <v>129</v>
      </c>
      <c r="BE503" s="200">
        <f>IF(N503="základní",J503,0)</f>
        <v>0</v>
      </c>
      <c r="BF503" s="200">
        <f>IF(N503="snížená",J503,0)</f>
        <v>0</v>
      </c>
      <c r="BG503" s="200">
        <f>IF(N503="zákl. přenesená",J503,0)</f>
        <v>0</v>
      </c>
      <c r="BH503" s="200">
        <f>IF(N503="sníž. přenesená",J503,0)</f>
        <v>0</v>
      </c>
      <c r="BI503" s="200">
        <f>IF(N503="nulová",J503,0)</f>
        <v>0</v>
      </c>
      <c r="BJ503" s="17" t="s">
        <v>136</v>
      </c>
      <c r="BK503" s="200">
        <f>ROUND(I503*H503,2)</f>
        <v>0</v>
      </c>
      <c r="BL503" s="17" t="s">
        <v>239</v>
      </c>
      <c r="BM503" s="199" t="s">
        <v>756</v>
      </c>
    </row>
    <row r="504" spans="1:47" s="2" customFormat="1" ht="12">
      <c r="A504" s="34"/>
      <c r="B504" s="35"/>
      <c r="C504" s="36"/>
      <c r="D504" s="201" t="s">
        <v>138</v>
      </c>
      <c r="E504" s="36"/>
      <c r="F504" s="202" t="s">
        <v>755</v>
      </c>
      <c r="G504" s="36"/>
      <c r="H504" s="36"/>
      <c r="I504" s="109"/>
      <c r="J504" s="36"/>
      <c r="K504" s="36"/>
      <c r="L504" s="39"/>
      <c r="M504" s="203"/>
      <c r="N504" s="204"/>
      <c r="O504" s="65"/>
      <c r="P504" s="65"/>
      <c r="Q504" s="65"/>
      <c r="R504" s="65"/>
      <c r="S504" s="65"/>
      <c r="T504" s="66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T504" s="17" t="s">
        <v>138</v>
      </c>
      <c r="AU504" s="17" t="s">
        <v>86</v>
      </c>
    </row>
    <row r="505" spans="2:51" s="13" customFormat="1" ht="12">
      <c r="B505" s="205"/>
      <c r="C505" s="206"/>
      <c r="D505" s="201" t="s">
        <v>140</v>
      </c>
      <c r="E505" s="207" t="s">
        <v>32</v>
      </c>
      <c r="F505" s="208" t="s">
        <v>757</v>
      </c>
      <c r="G505" s="206"/>
      <c r="H505" s="207" t="s">
        <v>32</v>
      </c>
      <c r="I505" s="209"/>
      <c r="J505" s="206"/>
      <c r="K505" s="206"/>
      <c r="L505" s="210"/>
      <c r="M505" s="211"/>
      <c r="N505" s="212"/>
      <c r="O505" s="212"/>
      <c r="P505" s="212"/>
      <c r="Q505" s="212"/>
      <c r="R505" s="212"/>
      <c r="S505" s="212"/>
      <c r="T505" s="213"/>
      <c r="AT505" s="214" t="s">
        <v>140</v>
      </c>
      <c r="AU505" s="214" t="s">
        <v>86</v>
      </c>
      <c r="AV505" s="13" t="s">
        <v>23</v>
      </c>
      <c r="AW505" s="13" t="s">
        <v>38</v>
      </c>
      <c r="AX505" s="13" t="s">
        <v>77</v>
      </c>
      <c r="AY505" s="214" t="s">
        <v>129</v>
      </c>
    </row>
    <row r="506" spans="2:51" s="14" customFormat="1" ht="12">
      <c r="B506" s="215"/>
      <c r="C506" s="216"/>
      <c r="D506" s="201" t="s">
        <v>140</v>
      </c>
      <c r="E506" s="217" t="s">
        <v>32</v>
      </c>
      <c r="F506" s="218" t="s">
        <v>752</v>
      </c>
      <c r="G506" s="216"/>
      <c r="H506" s="219">
        <v>0.084</v>
      </c>
      <c r="I506" s="220"/>
      <c r="J506" s="216"/>
      <c r="K506" s="216"/>
      <c r="L506" s="221"/>
      <c r="M506" s="222"/>
      <c r="N506" s="223"/>
      <c r="O506" s="223"/>
      <c r="P506" s="223"/>
      <c r="Q506" s="223"/>
      <c r="R506" s="223"/>
      <c r="S506" s="223"/>
      <c r="T506" s="224"/>
      <c r="AT506" s="225" t="s">
        <v>140</v>
      </c>
      <c r="AU506" s="225" t="s">
        <v>86</v>
      </c>
      <c r="AV506" s="14" t="s">
        <v>86</v>
      </c>
      <c r="AW506" s="14" t="s">
        <v>38</v>
      </c>
      <c r="AX506" s="14" t="s">
        <v>23</v>
      </c>
      <c r="AY506" s="225" t="s">
        <v>129</v>
      </c>
    </row>
    <row r="507" spans="1:65" s="2" customFormat="1" ht="16.5" customHeight="1">
      <c r="A507" s="34"/>
      <c r="B507" s="35"/>
      <c r="C507" s="188" t="s">
        <v>758</v>
      </c>
      <c r="D507" s="188" t="s">
        <v>131</v>
      </c>
      <c r="E507" s="189" t="s">
        <v>759</v>
      </c>
      <c r="F507" s="190" t="s">
        <v>760</v>
      </c>
      <c r="G507" s="191" t="s">
        <v>278</v>
      </c>
      <c r="H507" s="192">
        <v>0.218</v>
      </c>
      <c r="I507" s="193"/>
      <c r="J507" s="194">
        <f>ROUND(I507*H507,2)</f>
        <v>0</v>
      </c>
      <c r="K507" s="190" t="s">
        <v>135</v>
      </c>
      <c r="L507" s="39"/>
      <c r="M507" s="195" t="s">
        <v>32</v>
      </c>
      <c r="N507" s="196" t="s">
        <v>50</v>
      </c>
      <c r="O507" s="65"/>
      <c r="P507" s="197">
        <f>O507*H507</f>
        <v>0</v>
      </c>
      <c r="Q507" s="197">
        <v>0</v>
      </c>
      <c r="R507" s="197">
        <f>Q507*H507</f>
        <v>0</v>
      </c>
      <c r="S507" s="197">
        <v>0</v>
      </c>
      <c r="T507" s="198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99" t="s">
        <v>239</v>
      </c>
      <c r="AT507" s="199" t="s">
        <v>131</v>
      </c>
      <c r="AU507" s="199" t="s">
        <v>86</v>
      </c>
      <c r="AY507" s="17" t="s">
        <v>129</v>
      </c>
      <c r="BE507" s="200">
        <f>IF(N507="základní",J507,0)</f>
        <v>0</v>
      </c>
      <c r="BF507" s="200">
        <f>IF(N507="snížená",J507,0)</f>
        <v>0</v>
      </c>
      <c r="BG507" s="200">
        <f>IF(N507="zákl. přenesená",J507,0)</f>
        <v>0</v>
      </c>
      <c r="BH507" s="200">
        <f>IF(N507="sníž. přenesená",J507,0)</f>
        <v>0</v>
      </c>
      <c r="BI507" s="200">
        <f>IF(N507="nulová",J507,0)</f>
        <v>0</v>
      </c>
      <c r="BJ507" s="17" t="s">
        <v>136</v>
      </c>
      <c r="BK507" s="200">
        <f>ROUND(I507*H507,2)</f>
        <v>0</v>
      </c>
      <c r="BL507" s="17" t="s">
        <v>239</v>
      </c>
      <c r="BM507" s="199" t="s">
        <v>761</v>
      </c>
    </row>
    <row r="508" spans="1:47" s="2" customFormat="1" ht="19.5">
      <c r="A508" s="34"/>
      <c r="B508" s="35"/>
      <c r="C508" s="36"/>
      <c r="D508" s="201" t="s">
        <v>138</v>
      </c>
      <c r="E508" s="36"/>
      <c r="F508" s="202" t="s">
        <v>762</v>
      </c>
      <c r="G508" s="36"/>
      <c r="H508" s="36"/>
      <c r="I508" s="109"/>
      <c r="J508" s="36"/>
      <c r="K508" s="36"/>
      <c r="L508" s="39"/>
      <c r="M508" s="203"/>
      <c r="N508" s="204"/>
      <c r="O508" s="65"/>
      <c r="P508" s="65"/>
      <c r="Q508" s="65"/>
      <c r="R508" s="65"/>
      <c r="S508" s="65"/>
      <c r="T508" s="66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T508" s="17" t="s">
        <v>138</v>
      </c>
      <c r="AU508" s="17" t="s">
        <v>86</v>
      </c>
    </row>
    <row r="509" spans="2:63" s="12" customFormat="1" ht="22.9" customHeight="1">
      <c r="B509" s="172"/>
      <c r="C509" s="173"/>
      <c r="D509" s="174" t="s">
        <v>76</v>
      </c>
      <c r="E509" s="186" t="s">
        <v>763</v>
      </c>
      <c r="F509" s="186" t="s">
        <v>764</v>
      </c>
      <c r="G509" s="173"/>
      <c r="H509" s="173"/>
      <c r="I509" s="176"/>
      <c r="J509" s="187">
        <f>BK509</f>
        <v>0</v>
      </c>
      <c r="K509" s="173"/>
      <c r="L509" s="178"/>
      <c r="M509" s="179"/>
      <c r="N509" s="180"/>
      <c r="O509" s="180"/>
      <c r="P509" s="181">
        <f>SUM(P510:P513)</f>
        <v>0</v>
      </c>
      <c r="Q509" s="180"/>
      <c r="R509" s="181">
        <f>SUM(R510:R513)</f>
        <v>0.0041448</v>
      </c>
      <c r="S509" s="180"/>
      <c r="T509" s="182">
        <f>SUM(T510:T513)</f>
        <v>0</v>
      </c>
      <c r="AR509" s="183" t="s">
        <v>86</v>
      </c>
      <c r="AT509" s="184" t="s">
        <v>76</v>
      </c>
      <c r="AU509" s="184" t="s">
        <v>23</v>
      </c>
      <c r="AY509" s="183" t="s">
        <v>129</v>
      </c>
      <c r="BK509" s="185">
        <f>SUM(BK510:BK513)</f>
        <v>0</v>
      </c>
    </row>
    <row r="510" spans="1:65" s="2" customFormat="1" ht="16.5" customHeight="1">
      <c r="A510" s="34"/>
      <c r="B510" s="35"/>
      <c r="C510" s="188" t="s">
        <v>765</v>
      </c>
      <c r="D510" s="188" t="s">
        <v>131</v>
      </c>
      <c r="E510" s="189" t="s">
        <v>766</v>
      </c>
      <c r="F510" s="190" t="s">
        <v>767</v>
      </c>
      <c r="G510" s="191" t="s">
        <v>255</v>
      </c>
      <c r="H510" s="192">
        <v>4.71</v>
      </c>
      <c r="I510" s="193"/>
      <c r="J510" s="194">
        <f>ROUND(I510*H510,2)</f>
        <v>0</v>
      </c>
      <c r="K510" s="190" t="s">
        <v>32</v>
      </c>
      <c r="L510" s="39"/>
      <c r="M510" s="195" t="s">
        <v>32</v>
      </c>
      <c r="N510" s="196" t="s">
        <v>50</v>
      </c>
      <c r="O510" s="65"/>
      <c r="P510" s="197">
        <f>O510*H510</f>
        <v>0</v>
      </c>
      <c r="Q510" s="197">
        <v>0.00088</v>
      </c>
      <c r="R510" s="197">
        <f>Q510*H510</f>
        <v>0.0041448</v>
      </c>
      <c r="S510" s="197">
        <v>0</v>
      </c>
      <c r="T510" s="198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99" t="s">
        <v>239</v>
      </c>
      <c r="AT510" s="199" t="s">
        <v>131</v>
      </c>
      <c r="AU510" s="199" t="s">
        <v>86</v>
      </c>
      <c r="AY510" s="17" t="s">
        <v>129</v>
      </c>
      <c r="BE510" s="200">
        <f>IF(N510="základní",J510,0)</f>
        <v>0</v>
      </c>
      <c r="BF510" s="200">
        <f>IF(N510="snížená",J510,0)</f>
        <v>0</v>
      </c>
      <c r="BG510" s="200">
        <f>IF(N510="zákl. přenesená",J510,0)</f>
        <v>0</v>
      </c>
      <c r="BH510" s="200">
        <f>IF(N510="sníž. přenesená",J510,0)</f>
        <v>0</v>
      </c>
      <c r="BI510" s="200">
        <f>IF(N510="nulová",J510,0)</f>
        <v>0</v>
      </c>
      <c r="BJ510" s="17" t="s">
        <v>136</v>
      </c>
      <c r="BK510" s="200">
        <f>ROUND(I510*H510,2)</f>
        <v>0</v>
      </c>
      <c r="BL510" s="17" t="s">
        <v>239</v>
      </c>
      <c r="BM510" s="199" t="s">
        <v>768</v>
      </c>
    </row>
    <row r="511" spans="1:47" s="2" customFormat="1" ht="12">
      <c r="A511" s="34"/>
      <c r="B511" s="35"/>
      <c r="C511" s="36"/>
      <c r="D511" s="201" t="s">
        <v>138</v>
      </c>
      <c r="E511" s="36"/>
      <c r="F511" s="202" t="s">
        <v>767</v>
      </c>
      <c r="G511" s="36"/>
      <c r="H511" s="36"/>
      <c r="I511" s="109"/>
      <c r="J511" s="36"/>
      <c r="K511" s="36"/>
      <c r="L511" s="39"/>
      <c r="M511" s="203"/>
      <c r="N511" s="204"/>
      <c r="O511" s="65"/>
      <c r="P511" s="65"/>
      <c r="Q511" s="65"/>
      <c r="R511" s="65"/>
      <c r="S511" s="65"/>
      <c r="T511" s="66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T511" s="17" t="s">
        <v>138</v>
      </c>
      <c r="AU511" s="17" t="s">
        <v>86</v>
      </c>
    </row>
    <row r="512" spans="2:51" s="13" customFormat="1" ht="12">
      <c r="B512" s="205"/>
      <c r="C512" s="206"/>
      <c r="D512" s="201" t="s">
        <v>140</v>
      </c>
      <c r="E512" s="207" t="s">
        <v>32</v>
      </c>
      <c r="F512" s="208" t="s">
        <v>769</v>
      </c>
      <c r="G512" s="206"/>
      <c r="H512" s="207" t="s">
        <v>32</v>
      </c>
      <c r="I512" s="209"/>
      <c r="J512" s="206"/>
      <c r="K512" s="206"/>
      <c r="L512" s="210"/>
      <c r="M512" s="211"/>
      <c r="N512" s="212"/>
      <c r="O512" s="212"/>
      <c r="P512" s="212"/>
      <c r="Q512" s="212"/>
      <c r="R512" s="212"/>
      <c r="S512" s="212"/>
      <c r="T512" s="213"/>
      <c r="AT512" s="214" t="s">
        <v>140</v>
      </c>
      <c r="AU512" s="214" t="s">
        <v>86</v>
      </c>
      <c r="AV512" s="13" t="s">
        <v>23</v>
      </c>
      <c r="AW512" s="13" t="s">
        <v>38</v>
      </c>
      <c r="AX512" s="13" t="s">
        <v>77</v>
      </c>
      <c r="AY512" s="214" t="s">
        <v>129</v>
      </c>
    </row>
    <row r="513" spans="2:51" s="14" customFormat="1" ht="12">
      <c r="B513" s="215"/>
      <c r="C513" s="216"/>
      <c r="D513" s="201" t="s">
        <v>140</v>
      </c>
      <c r="E513" s="217" t="s">
        <v>32</v>
      </c>
      <c r="F513" s="218" t="s">
        <v>770</v>
      </c>
      <c r="G513" s="216"/>
      <c r="H513" s="219">
        <v>4.71</v>
      </c>
      <c r="I513" s="220"/>
      <c r="J513" s="216"/>
      <c r="K513" s="216"/>
      <c r="L513" s="221"/>
      <c r="M513" s="247"/>
      <c r="N513" s="248"/>
      <c r="O513" s="248"/>
      <c r="P513" s="248"/>
      <c r="Q513" s="248"/>
      <c r="R513" s="248"/>
      <c r="S513" s="248"/>
      <c r="T513" s="249"/>
      <c r="AT513" s="225" t="s">
        <v>140</v>
      </c>
      <c r="AU513" s="225" t="s">
        <v>86</v>
      </c>
      <c r="AV513" s="14" t="s">
        <v>86</v>
      </c>
      <c r="AW513" s="14" t="s">
        <v>38</v>
      </c>
      <c r="AX513" s="14" t="s">
        <v>23</v>
      </c>
      <c r="AY513" s="225" t="s">
        <v>129</v>
      </c>
    </row>
    <row r="514" spans="1:31" s="2" customFormat="1" ht="6.95" customHeight="1">
      <c r="A514" s="34"/>
      <c r="B514" s="48"/>
      <c r="C514" s="49"/>
      <c r="D514" s="49"/>
      <c r="E514" s="49"/>
      <c r="F514" s="49"/>
      <c r="G514" s="49"/>
      <c r="H514" s="49"/>
      <c r="I514" s="137"/>
      <c r="J514" s="49"/>
      <c r="K514" s="49"/>
      <c r="L514" s="39"/>
      <c r="M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</row>
  </sheetData>
  <sheetProtection algorithmName="SHA-512" hashValue="a8waoVKnt64RYJ2VT+oFfvr5Sh/fY9Zgk/ttXz2gc+2xBzPA+mRENpNhrR/4NK6xBsKwwGsIbLjjIOUQ+ky3tw==" saltValue="5OAZbbI8dYiiiv+ZyXVVlPBDo56eecD+geOecGO5C8mGv9PONbIa1SJVj86/WQKilnFJLeIlBclm2Hizr8BJOw==" spinCount="100000" sheet="1" objects="1" scenarios="1" formatColumns="0" formatRows="0" autoFilter="0"/>
  <autoFilter ref="C93:K513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7" t="s">
        <v>90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0"/>
      <c r="AT3" s="17" t="s">
        <v>86</v>
      </c>
    </row>
    <row r="4" spans="2:46" s="1" customFormat="1" ht="24.95" customHeight="1">
      <c r="B4" s="20"/>
      <c r="D4" s="106" t="s">
        <v>91</v>
      </c>
      <c r="I4" s="102"/>
      <c r="L4" s="20"/>
      <c r="M4" s="107" t="s">
        <v>10</v>
      </c>
      <c r="AT4" s="17" t="s">
        <v>38</v>
      </c>
    </row>
    <row r="5" spans="2:12" s="1" customFormat="1" ht="6.95" customHeight="1">
      <c r="B5" s="20"/>
      <c r="I5" s="102"/>
      <c r="L5" s="20"/>
    </row>
    <row r="6" spans="2:12" s="1" customFormat="1" ht="12" customHeight="1">
      <c r="B6" s="20"/>
      <c r="D6" s="108" t="s">
        <v>16</v>
      </c>
      <c r="I6" s="102"/>
      <c r="L6" s="20"/>
    </row>
    <row r="7" spans="2:12" s="1" customFormat="1" ht="16.5" customHeight="1">
      <c r="B7" s="20"/>
      <c r="E7" s="293" t="str">
        <f>'Rekapitulace stavby'!K6</f>
        <v>Labe, Ostrá, obnova napojení odstaveného ramene Doubka</v>
      </c>
      <c r="F7" s="294"/>
      <c r="G7" s="294"/>
      <c r="H7" s="294"/>
      <c r="I7" s="102"/>
      <c r="L7" s="20"/>
    </row>
    <row r="8" spans="1:31" s="2" customFormat="1" ht="12" customHeight="1">
      <c r="A8" s="34"/>
      <c r="B8" s="39"/>
      <c r="C8" s="34"/>
      <c r="D8" s="108" t="s">
        <v>92</v>
      </c>
      <c r="E8" s="34"/>
      <c r="F8" s="34"/>
      <c r="G8" s="34"/>
      <c r="H8" s="34"/>
      <c r="I8" s="109"/>
      <c r="J8" s="34"/>
      <c r="K8" s="34"/>
      <c r="L8" s="11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5" t="s">
        <v>771</v>
      </c>
      <c r="F9" s="296"/>
      <c r="G9" s="296"/>
      <c r="H9" s="296"/>
      <c r="I9" s="109"/>
      <c r="J9" s="34"/>
      <c r="K9" s="34"/>
      <c r="L9" s="11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109"/>
      <c r="J10" s="34"/>
      <c r="K10" s="34"/>
      <c r="L10" s="11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19</v>
      </c>
      <c r="E11" s="34"/>
      <c r="F11" s="111" t="s">
        <v>20</v>
      </c>
      <c r="G11" s="34"/>
      <c r="H11" s="34"/>
      <c r="I11" s="112" t="s">
        <v>21</v>
      </c>
      <c r="J11" s="111" t="s">
        <v>22</v>
      </c>
      <c r="K11" s="34"/>
      <c r="L11" s="11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24</v>
      </c>
      <c r="E12" s="34"/>
      <c r="F12" s="111" t="s">
        <v>25</v>
      </c>
      <c r="G12" s="34"/>
      <c r="H12" s="34"/>
      <c r="I12" s="112" t="s">
        <v>26</v>
      </c>
      <c r="J12" s="113" t="str">
        <f>'Rekapitulace stavby'!AN8</f>
        <v>5.8.2019</v>
      </c>
      <c r="K12" s="34"/>
      <c r="L12" s="11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09"/>
      <c r="J13" s="34"/>
      <c r="K13" s="34"/>
      <c r="L13" s="11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30</v>
      </c>
      <c r="E14" s="34"/>
      <c r="F14" s="34"/>
      <c r="G14" s="34"/>
      <c r="H14" s="34"/>
      <c r="I14" s="112" t="s">
        <v>31</v>
      </c>
      <c r="J14" s="111" t="s">
        <v>32</v>
      </c>
      <c r="K14" s="34"/>
      <c r="L14" s="11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1" t="s">
        <v>33</v>
      </c>
      <c r="F15" s="34"/>
      <c r="G15" s="34"/>
      <c r="H15" s="34"/>
      <c r="I15" s="112" t="s">
        <v>34</v>
      </c>
      <c r="J15" s="111" t="s">
        <v>32</v>
      </c>
      <c r="K15" s="34"/>
      <c r="L15" s="11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09"/>
      <c r="J16" s="34"/>
      <c r="K16" s="34"/>
      <c r="L16" s="11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35</v>
      </c>
      <c r="E17" s="34"/>
      <c r="F17" s="34"/>
      <c r="G17" s="34"/>
      <c r="H17" s="34"/>
      <c r="I17" s="112" t="s">
        <v>31</v>
      </c>
      <c r="J17" s="30" t="str">
        <f>'Rekapitulace stavby'!AN13</f>
        <v>Vyplň údaj</v>
      </c>
      <c r="K17" s="34"/>
      <c r="L17" s="11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7" t="str">
        <f>'Rekapitulace stavby'!E14</f>
        <v>Vyplň údaj</v>
      </c>
      <c r="F18" s="298"/>
      <c r="G18" s="298"/>
      <c r="H18" s="298"/>
      <c r="I18" s="112" t="s">
        <v>34</v>
      </c>
      <c r="J18" s="30" t="str">
        <f>'Rekapitulace stavby'!AN14</f>
        <v>Vyplň údaj</v>
      </c>
      <c r="K18" s="34"/>
      <c r="L18" s="11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09"/>
      <c r="J19" s="34"/>
      <c r="K19" s="34"/>
      <c r="L19" s="11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37</v>
      </c>
      <c r="E20" s="34"/>
      <c r="F20" s="34"/>
      <c r="G20" s="34"/>
      <c r="H20" s="34"/>
      <c r="I20" s="112" t="s">
        <v>31</v>
      </c>
      <c r="J20" s="111" t="s">
        <v>32</v>
      </c>
      <c r="K20" s="34"/>
      <c r="L20" s="11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1" t="s">
        <v>33</v>
      </c>
      <c r="F21" s="34"/>
      <c r="G21" s="34"/>
      <c r="H21" s="34"/>
      <c r="I21" s="112" t="s">
        <v>34</v>
      </c>
      <c r="J21" s="111" t="s">
        <v>32</v>
      </c>
      <c r="K21" s="34"/>
      <c r="L21" s="11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09"/>
      <c r="J22" s="34"/>
      <c r="K22" s="34"/>
      <c r="L22" s="11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39</v>
      </c>
      <c r="E23" s="34"/>
      <c r="F23" s="34"/>
      <c r="G23" s="34"/>
      <c r="H23" s="34"/>
      <c r="I23" s="112" t="s">
        <v>31</v>
      </c>
      <c r="J23" s="111" t="s">
        <v>32</v>
      </c>
      <c r="K23" s="34"/>
      <c r="L23" s="11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1" t="s">
        <v>40</v>
      </c>
      <c r="F24" s="34"/>
      <c r="G24" s="34"/>
      <c r="H24" s="34"/>
      <c r="I24" s="112" t="s">
        <v>34</v>
      </c>
      <c r="J24" s="111" t="s">
        <v>32</v>
      </c>
      <c r="K24" s="34"/>
      <c r="L24" s="11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09"/>
      <c r="J25" s="34"/>
      <c r="K25" s="34"/>
      <c r="L25" s="11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41</v>
      </c>
      <c r="E26" s="34"/>
      <c r="F26" s="34"/>
      <c r="G26" s="34"/>
      <c r="H26" s="34"/>
      <c r="I26" s="109"/>
      <c r="J26" s="34"/>
      <c r="K26" s="34"/>
      <c r="L26" s="11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25.5" customHeight="1">
      <c r="A27" s="114"/>
      <c r="B27" s="115"/>
      <c r="C27" s="114"/>
      <c r="D27" s="114"/>
      <c r="E27" s="299" t="s">
        <v>94</v>
      </c>
      <c r="F27" s="299"/>
      <c r="G27" s="299"/>
      <c r="H27" s="299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09"/>
      <c r="J28" s="34"/>
      <c r="K28" s="34"/>
      <c r="L28" s="11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9"/>
      <c r="J29" s="118"/>
      <c r="K29" s="118"/>
      <c r="L29" s="11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43</v>
      </c>
      <c r="E30" s="34"/>
      <c r="F30" s="34"/>
      <c r="G30" s="34"/>
      <c r="H30" s="34"/>
      <c r="I30" s="109"/>
      <c r="J30" s="121">
        <f>ROUND(J84,2)</f>
        <v>0</v>
      </c>
      <c r="K30" s="34"/>
      <c r="L30" s="11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9"/>
      <c r="J31" s="118"/>
      <c r="K31" s="118"/>
      <c r="L31" s="11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45</v>
      </c>
      <c r="G32" s="34"/>
      <c r="H32" s="34"/>
      <c r="I32" s="123" t="s">
        <v>44</v>
      </c>
      <c r="J32" s="122" t="s">
        <v>46</v>
      </c>
      <c r="K32" s="34"/>
      <c r="L32" s="11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4" t="s">
        <v>47</v>
      </c>
      <c r="E33" s="108" t="s">
        <v>48</v>
      </c>
      <c r="F33" s="125">
        <f>ROUND((SUM(BE84:BE159)),2)</f>
        <v>0</v>
      </c>
      <c r="G33" s="34"/>
      <c r="H33" s="34"/>
      <c r="I33" s="126">
        <v>0.21</v>
      </c>
      <c r="J33" s="125">
        <f>ROUND(((SUM(BE84:BE159))*I33),2)</f>
        <v>0</v>
      </c>
      <c r="K33" s="34"/>
      <c r="L33" s="11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8" t="s">
        <v>49</v>
      </c>
      <c r="F34" s="125">
        <f>ROUND((SUM(BF84:BF159)),2)</f>
        <v>0</v>
      </c>
      <c r="G34" s="34"/>
      <c r="H34" s="34"/>
      <c r="I34" s="126">
        <v>0.15</v>
      </c>
      <c r="J34" s="125">
        <f>ROUND(((SUM(BF84:BF159))*I34),2)</f>
        <v>0</v>
      </c>
      <c r="K34" s="34"/>
      <c r="L34" s="11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08" t="s">
        <v>47</v>
      </c>
      <c r="E35" s="108" t="s">
        <v>50</v>
      </c>
      <c r="F35" s="125">
        <f>ROUND((SUM(BG84:BG159)),2)</f>
        <v>0</v>
      </c>
      <c r="G35" s="34"/>
      <c r="H35" s="34"/>
      <c r="I35" s="126">
        <v>0.21</v>
      </c>
      <c r="J35" s="125">
        <f>0</f>
        <v>0</v>
      </c>
      <c r="K35" s="34"/>
      <c r="L35" s="11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08" t="s">
        <v>51</v>
      </c>
      <c r="F36" s="125">
        <f>ROUND((SUM(BH84:BH159)),2)</f>
        <v>0</v>
      </c>
      <c r="G36" s="34"/>
      <c r="H36" s="34"/>
      <c r="I36" s="126">
        <v>0.15</v>
      </c>
      <c r="J36" s="125">
        <f>0</f>
        <v>0</v>
      </c>
      <c r="K36" s="34"/>
      <c r="L36" s="11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8" t="s">
        <v>52</v>
      </c>
      <c r="F37" s="125">
        <f>ROUND((SUM(BI84:BI159)),2)</f>
        <v>0</v>
      </c>
      <c r="G37" s="34"/>
      <c r="H37" s="34"/>
      <c r="I37" s="126">
        <v>0</v>
      </c>
      <c r="J37" s="125">
        <f>0</f>
        <v>0</v>
      </c>
      <c r="K37" s="34"/>
      <c r="L37" s="11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09"/>
      <c r="J38" s="34"/>
      <c r="K38" s="34"/>
      <c r="L38" s="11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7"/>
      <c r="D39" s="128" t="s">
        <v>53</v>
      </c>
      <c r="E39" s="129"/>
      <c r="F39" s="129"/>
      <c r="G39" s="130" t="s">
        <v>54</v>
      </c>
      <c r="H39" s="131" t="s">
        <v>55</v>
      </c>
      <c r="I39" s="132"/>
      <c r="J39" s="133">
        <f>SUM(J30:J37)</f>
        <v>0</v>
      </c>
      <c r="K39" s="134"/>
      <c r="L39" s="11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95</v>
      </c>
      <c r="D45" s="36"/>
      <c r="E45" s="36"/>
      <c r="F45" s="36"/>
      <c r="G45" s="36"/>
      <c r="H45" s="36"/>
      <c r="I45" s="109"/>
      <c r="J45" s="36"/>
      <c r="K45" s="36"/>
      <c r="L45" s="110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109"/>
      <c r="J46" s="36"/>
      <c r="K46" s="36"/>
      <c r="L46" s="110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9"/>
      <c r="J47" s="36"/>
      <c r="K47" s="36"/>
      <c r="L47" s="11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291" t="str">
        <f>E7</f>
        <v>Labe, Ostrá, obnova napojení odstaveného ramene Doubka</v>
      </c>
      <c r="F48" s="292"/>
      <c r="G48" s="292"/>
      <c r="H48" s="292"/>
      <c r="I48" s="109"/>
      <c r="J48" s="36"/>
      <c r="K48" s="36"/>
      <c r="L48" s="11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92</v>
      </c>
      <c r="D49" s="36"/>
      <c r="E49" s="36"/>
      <c r="F49" s="36"/>
      <c r="G49" s="36"/>
      <c r="H49" s="36"/>
      <c r="I49" s="109"/>
      <c r="J49" s="36"/>
      <c r="K49" s="36"/>
      <c r="L49" s="110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269" t="str">
        <f>E9</f>
        <v>VON.01 - Soupis prací - Vedlejší a ostatní náklady</v>
      </c>
      <c r="F50" s="290"/>
      <c r="G50" s="290"/>
      <c r="H50" s="290"/>
      <c r="I50" s="109"/>
      <c r="J50" s="36"/>
      <c r="K50" s="36"/>
      <c r="L50" s="110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109"/>
      <c r="J51" s="36"/>
      <c r="K51" s="36"/>
      <c r="L51" s="110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24</v>
      </c>
      <c r="D52" s="36"/>
      <c r="E52" s="36"/>
      <c r="F52" s="27" t="str">
        <f>F12</f>
        <v>Ostrá</v>
      </c>
      <c r="G52" s="36"/>
      <c r="H52" s="36"/>
      <c r="I52" s="112" t="s">
        <v>26</v>
      </c>
      <c r="J52" s="60" t="str">
        <f>IF(J12="","",J12)</f>
        <v>5.8.2019</v>
      </c>
      <c r="K52" s="36"/>
      <c r="L52" s="110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109"/>
      <c r="J53" s="36"/>
      <c r="K53" s="36"/>
      <c r="L53" s="110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3.15" customHeight="1">
      <c r="A54" s="34"/>
      <c r="B54" s="35"/>
      <c r="C54" s="29" t="s">
        <v>30</v>
      </c>
      <c r="D54" s="36"/>
      <c r="E54" s="36"/>
      <c r="F54" s="27" t="str">
        <f>E15</f>
        <v>Povodí Labe, státní podnik, OIČ, Hradec Králové</v>
      </c>
      <c r="G54" s="36"/>
      <c r="H54" s="36"/>
      <c r="I54" s="112" t="s">
        <v>37</v>
      </c>
      <c r="J54" s="32" t="str">
        <f>E21</f>
        <v>Povodí Labe, státní podnik, OIČ, Hradec Králové</v>
      </c>
      <c r="K54" s="36"/>
      <c r="L54" s="110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35</v>
      </c>
      <c r="D55" s="36"/>
      <c r="E55" s="36"/>
      <c r="F55" s="27" t="str">
        <f>IF(E18="","",E18)</f>
        <v>Vyplň údaj</v>
      </c>
      <c r="G55" s="36"/>
      <c r="H55" s="36"/>
      <c r="I55" s="112" t="s">
        <v>39</v>
      </c>
      <c r="J55" s="32" t="str">
        <f>E24</f>
        <v>Ing. Eva Morkesová</v>
      </c>
      <c r="K55" s="36"/>
      <c r="L55" s="11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109"/>
      <c r="J56" s="36"/>
      <c r="K56" s="36"/>
      <c r="L56" s="110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41" t="s">
        <v>96</v>
      </c>
      <c r="D57" s="142"/>
      <c r="E57" s="142"/>
      <c r="F57" s="142"/>
      <c r="G57" s="142"/>
      <c r="H57" s="142"/>
      <c r="I57" s="143"/>
      <c r="J57" s="144" t="s">
        <v>97</v>
      </c>
      <c r="K57" s="142"/>
      <c r="L57" s="110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109"/>
      <c r="J58" s="36"/>
      <c r="K58" s="36"/>
      <c r="L58" s="110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45" t="s">
        <v>75</v>
      </c>
      <c r="D59" s="36"/>
      <c r="E59" s="36"/>
      <c r="F59" s="36"/>
      <c r="G59" s="36"/>
      <c r="H59" s="36"/>
      <c r="I59" s="109"/>
      <c r="J59" s="78">
        <f>J84</f>
        <v>0</v>
      </c>
      <c r="K59" s="36"/>
      <c r="L59" s="110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98</v>
      </c>
    </row>
    <row r="60" spans="2:12" s="9" customFormat="1" ht="24.95" customHeight="1">
      <c r="B60" s="146"/>
      <c r="C60" s="147"/>
      <c r="D60" s="148" t="s">
        <v>772</v>
      </c>
      <c r="E60" s="149"/>
      <c r="F60" s="149"/>
      <c r="G60" s="149"/>
      <c r="H60" s="149"/>
      <c r="I60" s="150"/>
      <c r="J60" s="151">
        <f>J85</f>
        <v>0</v>
      </c>
      <c r="K60" s="147"/>
      <c r="L60" s="152"/>
    </row>
    <row r="61" spans="2:12" s="10" customFormat="1" ht="19.9" customHeight="1">
      <c r="B61" s="153"/>
      <c r="C61" s="154"/>
      <c r="D61" s="155" t="s">
        <v>773</v>
      </c>
      <c r="E61" s="156"/>
      <c r="F61" s="156"/>
      <c r="G61" s="156"/>
      <c r="H61" s="156"/>
      <c r="I61" s="157"/>
      <c r="J61" s="158">
        <f>J86</f>
        <v>0</v>
      </c>
      <c r="K61" s="154"/>
      <c r="L61" s="159"/>
    </row>
    <row r="62" spans="2:12" s="10" customFormat="1" ht="19.9" customHeight="1">
      <c r="B62" s="153"/>
      <c r="C62" s="154"/>
      <c r="D62" s="155" t="s">
        <v>774</v>
      </c>
      <c r="E62" s="156"/>
      <c r="F62" s="156"/>
      <c r="G62" s="156"/>
      <c r="H62" s="156"/>
      <c r="I62" s="157"/>
      <c r="J62" s="158">
        <f>J112</f>
        <v>0</v>
      </c>
      <c r="K62" s="154"/>
      <c r="L62" s="159"/>
    </row>
    <row r="63" spans="2:12" s="10" customFormat="1" ht="19.9" customHeight="1">
      <c r="B63" s="153"/>
      <c r="C63" s="154"/>
      <c r="D63" s="155" t="s">
        <v>775</v>
      </c>
      <c r="E63" s="156"/>
      <c r="F63" s="156"/>
      <c r="G63" s="156"/>
      <c r="H63" s="156"/>
      <c r="I63" s="157"/>
      <c r="J63" s="158">
        <f>J123</f>
        <v>0</v>
      </c>
      <c r="K63" s="154"/>
      <c r="L63" s="159"/>
    </row>
    <row r="64" spans="2:12" s="10" customFormat="1" ht="19.9" customHeight="1">
      <c r="B64" s="153"/>
      <c r="C64" s="154"/>
      <c r="D64" s="155" t="s">
        <v>776</v>
      </c>
      <c r="E64" s="156"/>
      <c r="F64" s="156"/>
      <c r="G64" s="156"/>
      <c r="H64" s="156"/>
      <c r="I64" s="157"/>
      <c r="J64" s="158">
        <f>J128</f>
        <v>0</v>
      </c>
      <c r="K64" s="154"/>
      <c r="L64" s="159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109"/>
      <c r="J65" s="36"/>
      <c r="K65" s="36"/>
      <c r="L65" s="110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8"/>
      <c r="C66" s="49"/>
      <c r="D66" s="49"/>
      <c r="E66" s="49"/>
      <c r="F66" s="49"/>
      <c r="G66" s="49"/>
      <c r="H66" s="49"/>
      <c r="I66" s="137"/>
      <c r="J66" s="49"/>
      <c r="K66" s="49"/>
      <c r="L66" s="110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50"/>
      <c r="C70" s="51"/>
      <c r="D70" s="51"/>
      <c r="E70" s="51"/>
      <c r="F70" s="51"/>
      <c r="G70" s="51"/>
      <c r="H70" s="51"/>
      <c r="I70" s="140"/>
      <c r="J70" s="51"/>
      <c r="K70" s="51"/>
      <c r="L70" s="110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114</v>
      </c>
      <c r="D71" s="36"/>
      <c r="E71" s="36"/>
      <c r="F71" s="36"/>
      <c r="G71" s="36"/>
      <c r="H71" s="36"/>
      <c r="I71" s="109"/>
      <c r="J71" s="36"/>
      <c r="K71" s="36"/>
      <c r="L71" s="110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109"/>
      <c r="J72" s="36"/>
      <c r="K72" s="36"/>
      <c r="L72" s="110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109"/>
      <c r="J73" s="36"/>
      <c r="K73" s="36"/>
      <c r="L73" s="110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91" t="str">
        <f>E7</f>
        <v>Labe, Ostrá, obnova napojení odstaveného ramene Doubka</v>
      </c>
      <c r="F74" s="292"/>
      <c r="G74" s="292"/>
      <c r="H74" s="292"/>
      <c r="I74" s="109"/>
      <c r="J74" s="36"/>
      <c r="K74" s="36"/>
      <c r="L74" s="110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92</v>
      </c>
      <c r="D75" s="36"/>
      <c r="E75" s="36"/>
      <c r="F75" s="36"/>
      <c r="G75" s="36"/>
      <c r="H75" s="36"/>
      <c r="I75" s="109"/>
      <c r="J75" s="36"/>
      <c r="K75" s="36"/>
      <c r="L75" s="110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269" t="str">
        <f>E9</f>
        <v>VON.01 - Soupis prací - Vedlejší a ostatní náklady</v>
      </c>
      <c r="F76" s="290"/>
      <c r="G76" s="290"/>
      <c r="H76" s="290"/>
      <c r="I76" s="109"/>
      <c r="J76" s="36"/>
      <c r="K76" s="36"/>
      <c r="L76" s="11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109"/>
      <c r="J77" s="36"/>
      <c r="K77" s="36"/>
      <c r="L77" s="11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24</v>
      </c>
      <c r="D78" s="36"/>
      <c r="E78" s="36"/>
      <c r="F78" s="27" t="str">
        <f>F12</f>
        <v>Ostrá</v>
      </c>
      <c r="G78" s="36"/>
      <c r="H78" s="36"/>
      <c r="I78" s="112" t="s">
        <v>26</v>
      </c>
      <c r="J78" s="60" t="str">
        <f>IF(J12="","",J12)</f>
        <v>5.8.2019</v>
      </c>
      <c r="K78" s="36"/>
      <c r="L78" s="110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109"/>
      <c r="J79" s="36"/>
      <c r="K79" s="36"/>
      <c r="L79" s="110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43.15" customHeight="1">
      <c r="A80" s="34"/>
      <c r="B80" s="35"/>
      <c r="C80" s="29" t="s">
        <v>30</v>
      </c>
      <c r="D80" s="36"/>
      <c r="E80" s="36"/>
      <c r="F80" s="27" t="str">
        <f>E15</f>
        <v>Povodí Labe, státní podnik, OIČ, Hradec Králové</v>
      </c>
      <c r="G80" s="36"/>
      <c r="H80" s="36"/>
      <c r="I80" s="112" t="s">
        <v>37</v>
      </c>
      <c r="J80" s="32" t="str">
        <f>E21</f>
        <v>Povodí Labe, státní podnik, OIČ, Hradec Králové</v>
      </c>
      <c r="K80" s="36"/>
      <c r="L80" s="110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35</v>
      </c>
      <c r="D81" s="36"/>
      <c r="E81" s="36"/>
      <c r="F81" s="27" t="str">
        <f>IF(E18="","",E18)</f>
        <v>Vyplň údaj</v>
      </c>
      <c r="G81" s="36"/>
      <c r="H81" s="36"/>
      <c r="I81" s="112" t="s">
        <v>39</v>
      </c>
      <c r="J81" s="32" t="str">
        <f>E24</f>
        <v>Ing. Eva Morkesová</v>
      </c>
      <c r="K81" s="36"/>
      <c r="L81" s="11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109"/>
      <c r="J82" s="36"/>
      <c r="K82" s="36"/>
      <c r="L82" s="11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60"/>
      <c r="B83" s="161"/>
      <c r="C83" s="162" t="s">
        <v>115</v>
      </c>
      <c r="D83" s="163" t="s">
        <v>62</v>
      </c>
      <c r="E83" s="163" t="s">
        <v>58</v>
      </c>
      <c r="F83" s="163" t="s">
        <v>59</v>
      </c>
      <c r="G83" s="163" t="s">
        <v>116</v>
      </c>
      <c r="H83" s="163" t="s">
        <v>117</v>
      </c>
      <c r="I83" s="164" t="s">
        <v>118</v>
      </c>
      <c r="J83" s="163" t="s">
        <v>97</v>
      </c>
      <c r="K83" s="165" t="s">
        <v>119</v>
      </c>
      <c r="L83" s="166"/>
      <c r="M83" s="69" t="s">
        <v>32</v>
      </c>
      <c r="N83" s="70" t="s">
        <v>47</v>
      </c>
      <c r="O83" s="70" t="s">
        <v>120</v>
      </c>
      <c r="P83" s="70" t="s">
        <v>121</v>
      </c>
      <c r="Q83" s="70" t="s">
        <v>122</v>
      </c>
      <c r="R83" s="70" t="s">
        <v>123</v>
      </c>
      <c r="S83" s="70" t="s">
        <v>124</v>
      </c>
      <c r="T83" s="71" t="s">
        <v>125</v>
      </c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</row>
    <row r="84" spans="1:63" s="2" customFormat="1" ht="22.9" customHeight="1">
      <c r="A84" s="34"/>
      <c r="B84" s="35"/>
      <c r="C84" s="76" t="s">
        <v>126</v>
      </c>
      <c r="D84" s="36"/>
      <c r="E84" s="36"/>
      <c r="F84" s="36"/>
      <c r="G84" s="36"/>
      <c r="H84" s="36"/>
      <c r="I84" s="109"/>
      <c r="J84" s="167">
        <f>BK84</f>
        <v>0</v>
      </c>
      <c r="K84" s="36"/>
      <c r="L84" s="39"/>
      <c r="M84" s="72"/>
      <c r="N84" s="168"/>
      <c r="O84" s="73"/>
      <c r="P84" s="169">
        <f>P85</f>
        <v>0</v>
      </c>
      <c r="Q84" s="73"/>
      <c r="R84" s="169">
        <f>R85</f>
        <v>0</v>
      </c>
      <c r="S84" s="73"/>
      <c r="T84" s="170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76</v>
      </c>
      <c r="AU84" s="17" t="s">
        <v>98</v>
      </c>
      <c r="BK84" s="171">
        <f>BK85</f>
        <v>0</v>
      </c>
    </row>
    <row r="85" spans="2:63" s="12" customFormat="1" ht="25.9" customHeight="1">
      <c r="B85" s="172"/>
      <c r="C85" s="173"/>
      <c r="D85" s="174" t="s">
        <v>76</v>
      </c>
      <c r="E85" s="175" t="s">
        <v>777</v>
      </c>
      <c r="F85" s="175" t="s">
        <v>778</v>
      </c>
      <c r="G85" s="173"/>
      <c r="H85" s="173"/>
      <c r="I85" s="176"/>
      <c r="J85" s="177">
        <f>BK85</f>
        <v>0</v>
      </c>
      <c r="K85" s="173"/>
      <c r="L85" s="178"/>
      <c r="M85" s="179"/>
      <c r="N85" s="180"/>
      <c r="O85" s="180"/>
      <c r="P85" s="181">
        <f>P86+P112+P123+P128</f>
        <v>0</v>
      </c>
      <c r="Q85" s="180"/>
      <c r="R85" s="181">
        <f>R86+R112+R123+R128</f>
        <v>0</v>
      </c>
      <c r="S85" s="180"/>
      <c r="T85" s="182">
        <f>T86+T112+T123+T128</f>
        <v>0</v>
      </c>
      <c r="AR85" s="183" t="s">
        <v>136</v>
      </c>
      <c r="AT85" s="184" t="s">
        <v>76</v>
      </c>
      <c r="AU85" s="184" t="s">
        <v>77</v>
      </c>
      <c r="AY85" s="183" t="s">
        <v>129</v>
      </c>
      <c r="BK85" s="185">
        <f>BK86+BK112+BK123+BK128</f>
        <v>0</v>
      </c>
    </row>
    <row r="86" spans="2:63" s="12" customFormat="1" ht="22.9" customHeight="1">
      <c r="B86" s="172"/>
      <c r="C86" s="173"/>
      <c r="D86" s="174" t="s">
        <v>76</v>
      </c>
      <c r="E86" s="186" t="s">
        <v>779</v>
      </c>
      <c r="F86" s="186" t="s">
        <v>780</v>
      </c>
      <c r="G86" s="173"/>
      <c r="H86" s="173"/>
      <c r="I86" s="176"/>
      <c r="J86" s="187">
        <f>BK86</f>
        <v>0</v>
      </c>
      <c r="K86" s="173"/>
      <c r="L86" s="178"/>
      <c r="M86" s="179"/>
      <c r="N86" s="180"/>
      <c r="O86" s="180"/>
      <c r="P86" s="181">
        <f>SUM(P87:P111)</f>
        <v>0</v>
      </c>
      <c r="Q86" s="180"/>
      <c r="R86" s="181">
        <f>SUM(R87:R111)</f>
        <v>0</v>
      </c>
      <c r="S86" s="180"/>
      <c r="T86" s="182">
        <f>SUM(T87:T111)</f>
        <v>0</v>
      </c>
      <c r="AR86" s="183" t="s">
        <v>136</v>
      </c>
      <c r="AT86" s="184" t="s">
        <v>76</v>
      </c>
      <c r="AU86" s="184" t="s">
        <v>23</v>
      </c>
      <c r="AY86" s="183" t="s">
        <v>129</v>
      </c>
      <c r="BK86" s="185">
        <f>SUM(BK87:BK111)</f>
        <v>0</v>
      </c>
    </row>
    <row r="87" spans="1:65" s="2" customFormat="1" ht="16.5" customHeight="1">
      <c r="A87" s="34"/>
      <c r="B87" s="35"/>
      <c r="C87" s="188" t="s">
        <v>23</v>
      </c>
      <c r="D87" s="188" t="s">
        <v>131</v>
      </c>
      <c r="E87" s="189" t="s">
        <v>781</v>
      </c>
      <c r="F87" s="190" t="s">
        <v>782</v>
      </c>
      <c r="G87" s="191" t="s">
        <v>166</v>
      </c>
      <c r="H87" s="192">
        <v>1</v>
      </c>
      <c r="I87" s="193"/>
      <c r="J87" s="194">
        <f>ROUND(I87*H87,2)</f>
        <v>0</v>
      </c>
      <c r="K87" s="190" t="s">
        <v>32</v>
      </c>
      <c r="L87" s="39"/>
      <c r="M87" s="195" t="s">
        <v>32</v>
      </c>
      <c r="N87" s="196" t="s">
        <v>50</v>
      </c>
      <c r="O87" s="65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99" t="s">
        <v>783</v>
      </c>
      <c r="AT87" s="199" t="s">
        <v>131</v>
      </c>
      <c r="AU87" s="199" t="s">
        <v>86</v>
      </c>
      <c r="AY87" s="17" t="s">
        <v>129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17" t="s">
        <v>136</v>
      </c>
      <c r="BK87" s="200">
        <f>ROUND(I87*H87,2)</f>
        <v>0</v>
      </c>
      <c r="BL87" s="17" t="s">
        <v>783</v>
      </c>
      <c r="BM87" s="199" t="s">
        <v>784</v>
      </c>
    </row>
    <row r="88" spans="1:47" s="2" customFormat="1" ht="12">
      <c r="A88" s="34"/>
      <c r="B88" s="35"/>
      <c r="C88" s="36"/>
      <c r="D88" s="201" t="s">
        <v>138</v>
      </c>
      <c r="E88" s="36"/>
      <c r="F88" s="202" t="s">
        <v>782</v>
      </c>
      <c r="G88" s="36"/>
      <c r="H88" s="36"/>
      <c r="I88" s="109"/>
      <c r="J88" s="36"/>
      <c r="K88" s="36"/>
      <c r="L88" s="39"/>
      <c r="M88" s="203"/>
      <c r="N88" s="204"/>
      <c r="O88" s="65"/>
      <c r="P88" s="65"/>
      <c r="Q88" s="65"/>
      <c r="R88" s="65"/>
      <c r="S88" s="65"/>
      <c r="T88" s="66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138</v>
      </c>
      <c r="AU88" s="17" t="s">
        <v>86</v>
      </c>
    </row>
    <row r="89" spans="2:51" s="13" customFormat="1" ht="12">
      <c r="B89" s="205"/>
      <c r="C89" s="206"/>
      <c r="D89" s="201" t="s">
        <v>140</v>
      </c>
      <c r="E89" s="207" t="s">
        <v>32</v>
      </c>
      <c r="F89" s="208" t="s">
        <v>785</v>
      </c>
      <c r="G89" s="206"/>
      <c r="H89" s="207" t="s">
        <v>32</v>
      </c>
      <c r="I89" s="209"/>
      <c r="J89" s="206"/>
      <c r="K89" s="206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140</v>
      </c>
      <c r="AU89" s="214" t="s">
        <v>86</v>
      </c>
      <c r="AV89" s="13" t="s">
        <v>23</v>
      </c>
      <c r="AW89" s="13" t="s">
        <v>38</v>
      </c>
      <c r="AX89" s="13" t="s">
        <v>77</v>
      </c>
      <c r="AY89" s="214" t="s">
        <v>129</v>
      </c>
    </row>
    <row r="90" spans="2:51" s="13" customFormat="1" ht="12">
      <c r="B90" s="205"/>
      <c r="C90" s="206"/>
      <c r="D90" s="201" t="s">
        <v>140</v>
      </c>
      <c r="E90" s="207" t="s">
        <v>32</v>
      </c>
      <c r="F90" s="208" t="s">
        <v>786</v>
      </c>
      <c r="G90" s="206"/>
      <c r="H90" s="207" t="s">
        <v>32</v>
      </c>
      <c r="I90" s="209"/>
      <c r="J90" s="206"/>
      <c r="K90" s="206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140</v>
      </c>
      <c r="AU90" s="214" t="s">
        <v>86</v>
      </c>
      <c r="AV90" s="13" t="s">
        <v>23</v>
      </c>
      <c r="AW90" s="13" t="s">
        <v>38</v>
      </c>
      <c r="AX90" s="13" t="s">
        <v>77</v>
      </c>
      <c r="AY90" s="214" t="s">
        <v>129</v>
      </c>
    </row>
    <row r="91" spans="2:51" s="13" customFormat="1" ht="12">
      <c r="B91" s="205"/>
      <c r="C91" s="206"/>
      <c r="D91" s="201" t="s">
        <v>140</v>
      </c>
      <c r="E91" s="207" t="s">
        <v>32</v>
      </c>
      <c r="F91" s="208" t="s">
        <v>787</v>
      </c>
      <c r="G91" s="206"/>
      <c r="H91" s="207" t="s">
        <v>32</v>
      </c>
      <c r="I91" s="209"/>
      <c r="J91" s="206"/>
      <c r="K91" s="206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140</v>
      </c>
      <c r="AU91" s="214" t="s">
        <v>86</v>
      </c>
      <c r="AV91" s="13" t="s">
        <v>23</v>
      </c>
      <c r="AW91" s="13" t="s">
        <v>38</v>
      </c>
      <c r="AX91" s="13" t="s">
        <v>77</v>
      </c>
      <c r="AY91" s="214" t="s">
        <v>129</v>
      </c>
    </row>
    <row r="92" spans="2:51" s="13" customFormat="1" ht="12">
      <c r="B92" s="205"/>
      <c r="C92" s="206"/>
      <c r="D92" s="201" t="s">
        <v>140</v>
      </c>
      <c r="E92" s="207" t="s">
        <v>32</v>
      </c>
      <c r="F92" s="208" t="s">
        <v>788</v>
      </c>
      <c r="G92" s="206"/>
      <c r="H92" s="207" t="s">
        <v>32</v>
      </c>
      <c r="I92" s="209"/>
      <c r="J92" s="206"/>
      <c r="K92" s="206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140</v>
      </c>
      <c r="AU92" s="214" t="s">
        <v>86</v>
      </c>
      <c r="AV92" s="13" t="s">
        <v>23</v>
      </c>
      <c r="AW92" s="13" t="s">
        <v>38</v>
      </c>
      <c r="AX92" s="13" t="s">
        <v>77</v>
      </c>
      <c r="AY92" s="214" t="s">
        <v>129</v>
      </c>
    </row>
    <row r="93" spans="2:51" s="13" customFormat="1" ht="12">
      <c r="B93" s="205"/>
      <c r="C93" s="206"/>
      <c r="D93" s="201" t="s">
        <v>140</v>
      </c>
      <c r="E93" s="207" t="s">
        <v>32</v>
      </c>
      <c r="F93" s="208" t="s">
        <v>789</v>
      </c>
      <c r="G93" s="206"/>
      <c r="H93" s="207" t="s">
        <v>32</v>
      </c>
      <c r="I93" s="209"/>
      <c r="J93" s="206"/>
      <c r="K93" s="206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140</v>
      </c>
      <c r="AU93" s="214" t="s">
        <v>86</v>
      </c>
      <c r="AV93" s="13" t="s">
        <v>23</v>
      </c>
      <c r="AW93" s="13" t="s">
        <v>38</v>
      </c>
      <c r="AX93" s="13" t="s">
        <v>77</v>
      </c>
      <c r="AY93" s="214" t="s">
        <v>129</v>
      </c>
    </row>
    <row r="94" spans="2:51" s="13" customFormat="1" ht="12">
      <c r="B94" s="205"/>
      <c r="C94" s="206"/>
      <c r="D94" s="201" t="s">
        <v>140</v>
      </c>
      <c r="E94" s="207" t="s">
        <v>32</v>
      </c>
      <c r="F94" s="208" t="s">
        <v>790</v>
      </c>
      <c r="G94" s="206"/>
      <c r="H94" s="207" t="s">
        <v>32</v>
      </c>
      <c r="I94" s="209"/>
      <c r="J94" s="206"/>
      <c r="K94" s="206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140</v>
      </c>
      <c r="AU94" s="214" t="s">
        <v>86</v>
      </c>
      <c r="AV94" s="13" t="s">
        <v>23</v>
      </c>
      <c r="AW94" s="13" t="s">
        <v>38</v>
      </c>
      <c r="AX94" s="13" t="s">
        <v>77</v>
      </c>
      <c r="AY94" s="214" t="s">
        <v>129</v>
      </c>
    </row>
    <row r="95" spans="2:51" s="13" customFormat="1" ht="22.5">
      <c r="B95" s="205"/>
      <c r="C95" s="206"/>
      <c r="D95" s="201" t="s">
        <v>140</v>
      </c>
      <c r="E95" s="207" t="s">
        <v>32</v>
      </c>
      <c r="F95" s="208" t="s">
        <v>791</v>
      </c>
      <c r="G95" s="206"/>
      <c r="H95" s="207" t="s">
        <v>32</v>
      </c>
      <c r="I95" s="209"/>
      <c r="J95" s="206"/>
      <c r="K95" s="206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140</v>
      </c>
      <c r="AU95" s="214" t="s">
        <v>86</v>
      </c>
      <c r="AV95" s="13" t="s">
        <v>23</v>
      </c>
      <c r="AW95" s="13" t="s">
        <v>38</v>
      </c>
      <c r="AX95" s="13" t="s">
        <v>77</v>
      </c>
      <c r="AY95" s="214" t="s">
        <v>129</v>
      </c>
    </row>
    <row r="96" spans="2:51" s="13" customFormat="1" ht="12">
      <c r="B96" s="205"/>
      <c r="C96" s="206"/>
      <c r="D96" s="201" t="s">
        <v>140</v>
      </c>
      <c r="E96" s="207" t="s">
        <v>32</v>
      </c>
      <c r="F96" s="208" t="s">
        <v>792</v>
      </c>
      <c r="G96" s="206"/>
      <c r="H96" s="207" t="s">
        <v>32</v>
      </c>
      <c r="I96" s="209"/>
      <c r="J96" s="206"/>
      <c r="K96" s="206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140</v>
      </c>
      <c r="AU96" s="214" t="s">
        <v>86</v>
      </c>
      <c r="AV96" s="13" t="s">
        <v>23</v>
      </c>
      <c r="AW96" s="13" t="s">
        <v>38</v>
      </c>
      <c r="AX96" s="13" t="s">
        <v>77</v>
      </c>
      <c r="AY96" s="214" t="s">
        <v>129</v>
      </c>
    </row>
    <row r="97" spans="2:51" s="13" customFormat="1" ht="22.5">
      <c r="B97" s="205"/>
      <c r="C97" s="206"/>
      <c r="D97" s="201" t="s">
        <v>140</v>
      </c>
      <c r="E97" s="207" t="s">
        <v>32</v>
      </c>
      <c r="F97" s="208" t="s">
        <v>793</v>
      </c>
      <c r="G97" s="206"/>
      <c r="H97" s="207" t="s">
        <v>32</v>
      </c>
      <c r="I97" s="209"/>
      <c r="J97" s="206"/>
      <c r="K97" s="206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140</v>
      </c>
      <c r="AU97" s="214" t="s">
        <v>86</v>
      </c>
      <c r="AV97" s="13" t="s">
        <v>23</v>
      </c>
      <c r="AW97" s="13" t="s">
        <v>38</v>
      </c>
      <c r="AX97" s="13" t="s">
        <v>77</v>
      </c>
      <c r="AY97" s="214" t="s">
        <v>129</v>
      </c>
    </row>
    <row r="98" spans="2:51" s="13" customFormat="1" ht="12">
      <c r="B98" s="205"/>
      <c r="C98" s="206"/>
      <c r="D98" s="201" t="s">
        <v>140</v>
      </c>
      <c r="E98" s="207" t="s">
        <v>32</v>
      </c>
      <c r="F98" s="208" t="s">
        <v>794</v>
      </c>
      <c r="G98" s="206"/>
      <c r="H98" s="207" t="s">
        <v>32</v>
      </c>
      <c r="I98" s="209"/>
      <c r="J98" s="206"/>
      <c r="K98" s="206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140</v>
      </c>
      <c r="AU98" s="214" t="s">
        <v>86</v>
      </c>
      <c r="AV98" s="13" t="s">
        <v>23</v>
      </c>
      <c r="AW98" s="13" t="s">
        <v>38</v>
      </c>
      <c r="AX98" s="13" t="s">
        <v>77</v>
      </c>
      <c r="AY98" s="214" t="s">
        <v>129</v>
      </c>
    </row>
    <row r="99" spans="2:51" s="13" customFormat="1" ht="12">
      <c r="B99" s="205"/>
      <c r="C99" s="206"/>
      <c r="D99" s="201" t="s">
        <v>140</v>
      </c>
      <c r="E99" s="207" t="s">
        <v>32</v>
      </c>
      <c r="F99" s="208" t="s">
        <v>795</v>
      </c>
      <c r="G99" s="206"/>
      <c r="H99" s="207" t="s">
        <v>32</v>
      </c>
      <c r="I99" s="209"/>
      <c r="J99" s="206"/>
      <c r="K99" s="206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140</v>
      </c>
      <c r="AU99" s="214" t="s">
        <v>86</v>
      </c>
      <c r="AV99" s="13" t="s">
        <v>23</v>
      </c>
      <c r="AW99" s="13" t="s">
        <v>38</v>
      </c>
      <c r="AX99" s="13" t="s">
        <v>77</v>
      </c>
      <c r="AY99" s="214" t="s">
        <v>129</v>
      </c>
    </row>
    <row r="100" spans="2:51" s="13" customFormat="1" ht="22.5">
      <c r="B100" s="205"/>
      <c r="C100" s="206"/>
      <c r="D100" s="201" t="s">
        <v>140</v>
      </c>
      <c r="E100" s="207" t="s">
        <v>32</v>
      </c>
      <c r="F100" s="208" t="s">
        <v>796</v>
      </c>
      <c r="G100" s="206"/>
      <c r="H100" s="207" t="s">
        <v>32</v>
      </c>
      <c r="I100" s="209"/>
      <c r="J100" s="206"/>
      <c r="K100" s="206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140</v>
      </c>
      <c r="AU100" s="214" t="s">
        <v>86</v>
      </c>
      <c r="AV100" s="13" t="s">
        <v>23</v>
      </c>
      <c r="AW100" s="13" t="s">
        <v>38</v>
      </c>
      <c r="AX100" s="13" t="s">
        <v>77</v>
      </c>
      <c r="AY100" s="214" t="s">
        <v>129</v>
      </c>
    </row>
    <row r="101" spans="2:51" s="14" customFormat="1" ht="12">
      <c r="B101" s="215"/>
      <c r="C101" s="216"/>
      <c r="D101" s="201" t="s">
        <v>140</v>
      </c>
      <c r="E101" s="217" t="s">
        <v>32</v>
      </c>
      <c r="F101" s="218" t="s">
        <v>23</v>
      </c>
      <c r="G101" s="216"/>
      <c r="H101" s="219">
        <v>1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140</v>
      </c>
      <c r="AU101" s="225" t="s">
        <v>86</v>
      </c>
      <c r="AV101" s="14" t="s">
        <v>86</v>
      </c>
      <c r="AW101" s="14" t="s">
        <v>38</v>
      </c>
      <c r="AX101" s="14" t="s">
        <v>23</v>
      </c>
      <c r="AY101" s="225" t="s">
        <v>129</v>
      </c>
    </row>
    <row r="102" spans="1:65" s="2" customFormat="1" ht="16.5" customHeight="1">
      <c r="A102" s="34"/>
      <c r="B102" s="35"/>
      <c r="C102" s="188" t="s">
        <v>86</v>
      </c>
      <c r="D102" s="188" t="s">
        <v>131</v>
      </c>
      <c r="E102" s="189" t="s">
        <v>797</v>
      </c>
      <c r="F102" s="190" t="s">
        <v>798</v>
      </c>
      <c r="G102" s="191" t="s">
        <v>166</v>
      </c>
      <c r="H102" s="192">
        <v>1</v>
      </c>
      <c r="I102" s="193"/>
      <c r="J102" s="194">
        <f>ROUND(I102*H102,2)</f>
        <v>0</v>
      </c>
      <c r="K102" s="190" t="s">
        <v>32</v>
      </c>
      <c r="L102" s="39"/>
      <c r="M102" s="195" t="s">
        <v>32</v>
      </c>
      <c r="N102" s="196" t="s">
        <v>50</v>
      </c>
      <c r="O102" s="65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99" t="s">
        <v>783</v>
      </c>
      <c r="AT102" s="199" t="s">
        <v>131</v>
      </c>
      <c r="AU102" s="199" t="s">
        <v>86</v>
      </c>
      <c r="AY102" s="17" t="s">
        <v>129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7" t="s">
        <v>136</v>
      </c>
      <c r="BK102" s="200">
        <f>ROUND(I102*H102,2)</f>
        <v>0</v>
      </c>
      <c r="BL102" s="17" t="s">
        <v>783</v>
      </c>
      <c r="BM102" s="199" t="s">
        <v>799</v>
      </c>
    </row>
    <row r="103" spans="1:47" s="2" customFormat="1" ht="12">
      <c r="A103" s="34"/>
      <c r="B103" s="35"/>
      <c r="C103" s="36"/>
      <c r="D103" s="201" t="s">
        <v>138</v>
      </c>
      <c r="E103" s="36"/>
      <c r="F103" s="202" t="s">
        <v>800</v>
      </c>
      <c r="G103" s="36"/>
      <c r="H103" s="36"/>
      <c r="I103" s="109"/>
      <c r="J103" s="36"/>
      <c r="K103" s="36"/>
      <c r="L103" s="39"/>
      <c r="M103" s="203"/>
      <c r="N103" s="204"/>
      <c r="O103" s="65"/>
      <c r="P103" s="65"/>
      <c r="Q103" s="65"/>
      <c r="R103" s="65"/>
      <c r="S103" s="65"/>
      <c r="T103" s="6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138</v>
      </c>
      <c r="AU103" s="17" t="s">
        <v>86</v>
      </c>
    </row>
    <row r="104" spans="2:51" s="13" customFormat="1" ht="12">
      <c r="B104" s="205"/>
      <c r="C104" s="206"/>
      <c r="D104" s="201" t="s">
        <v>140</v>
      </c>
      <c r="E104" s="207" t="s">
        <v>32</v>
      </c>
      <c r="F104" s="208" t="s">
        <v>801</v>
      </c>
      <c r="G104" s="206"/>
      <c r="H104" s="207" t="s">
        <v>32</v>
      </c>
      <c r="I104" s="209"/>
      <c r="J104" s="206"/>
      <c r="K104" s="206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140</v>
      </c>
      <c r="AU104" s="214" t="s">
        <v>86</v>
      </c>
      <c r="AV104" s="13" t="s">
        <v>23</v>
      </c>
      <c r="AW104" s="13" t="s">
        <v>38</v>
      </c>
      <c r="AX104" s="13" t="s">
        <v>77</v>
      </c>
      <c r="AY104" s="214" t="s">
        <v>129</v>
      </c>
    </row>
    <row r="105" spans="2:51" s="13" customFormat="1" ht="12">
      <c r="B105" s="205"/>
      <c r="C105" s="206"/>
      <c r="D105" s="201" t="s">
        <v>140</v>
      </c>
      <c r="E105" s="207" t="s">
        <v>32</v>
      </c>
      <c r="F105" s="208" t="s">
        <v>802</v>
      </c>
      <c r="G105" s="206"/>
      <c r="H105" s="207" t="s">
        <v>32</v>
      </c>
      <c r="I105" s="209"/>
      <c r="J105" s="206"/>
      <c r="K105" s="206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140</v>
      </c>
      <c r="AU105" s="214" t="s">
        <v>86</v>
      </c>
      <c r="AV105" s="13" t="s">
        <v>23</v>
      </c>
      <c r="AW105" s="13" t="s">
        <v>38</v>
      </c>
      <c r="AX105" s="13" t="s">
        <v>77</v>
      </c>
      <c r="AY105" s="214" t="s">
        <v>129</v>
      </c>
    </row>
    <row r="106" spans="2:51" s="14" customFormat="1" ht="12">
      <c r="B106" s="215"/>
      <c r="C106" s="216"/>
      <c r="D106" s="201" t="s">
        <v>140</v>
      </c>
      <c r="E106" s="217" t="s">
        <v>32</v>
      </c>
      <c r="F106" s="218" t="s">
        <v>23</v>
      </c>
      <c r="G106" s="216"/>
      <c r="H106" s="219">
        <v>1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140</v>
      </c>
      <c r="AU106" s="225" t="s">
        <v>86</v>
      </c>
      <c r="AV106" s="14" t="s">
        <v>86</v>
      </c>
      <c r="AW106" s="14" t="s">
        <v>38</v>
      </c>
      <c r="AX106" s="14" t="s">
        <v>23</v>
      </c>
      <c r="AY106" s="225" t="s">
        <v>129</v>
      </c>
    </row>
    <row r="107" spans="1:65" s="2" customFormat="1" ht="16.5" customHeight="1">
      <c r="A107" s="34"/>
      <c r="B107" s="35"/>
      <c r="C107" s="188" t="s">
        <v>150</v>
      </c>
      <c r="D107" s="188" t="s">
        <v>131</v>
      </c>
      <c r="E107" s="189" t="s">
        <v>803</v>
      </c>
      <c r="F107" s="190" t="s">
        <v>804</v>
      </c>
      <c r="G107" s="191" t="s">
        <v>166</v>
      </c>
      <c r="H107" s="192">
        <v>1</v>
      </c>
      <c r="I107" s="193"/>
      <c r="J107" s="194">
        <f>ROUND(I107*H107,2)</f>
        <v>0</v>
      </c>
      <c r="K107" s="190" t="s">
        <v>32</v>
      </c>
      <c r="L107" s="39"/>
      <c r="M107" s="195" t="s">
        <v>32</v>
      </c>
      <c r="N107" s="196" t="s">
        <v>50</v>
      </c>
      <c r="O107" s="65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99" t="s">
        <v>783</v>
      </c>
      <c r="AT107" s="199" t="s">
        <v>131</v>
      </c>
      <c r="AU107" s="199" t="s">
        <v>86</v>
      </c>
      <c r="AY107" s="17" t="s">
        <v>129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7" t="s">
        <v>136</v>
      </c>
      <c r="BK107" s="200">
        <f>ROUND(I107*H107,2)</f>
        <v>0</v>
      </c>
      <c r="BL107" s="17" t="s">
        <v>783</v>
      </c>
      <c r="BM107" s="199" t="s">
        <v>805</v>
      </c>
    </row>
    <row r="108" spans="1:47" s="2" customFormat="1" ht="12">
      <c r="A108" s="34"/>
      <c r="B108" s="35"/>
      <c r="C108" s="36"/>
      <c r="D108" s="201" t="s">
        <v>138</v>
      </c>
      <c r="E108" s="36"/>
      <c r="F108" s="202" t="s">
        <v>806</v>
      </c>
      <c r="G108" s="36"/>
      <c r="H108" s="36"/>
      <c r="I108" s="109"/>
      <c r="J108" s="36"/>
      <c r="K108" s="36"/>
      <c r="L108" s="39"/>
      <c r="M108" s="203"/>
      <c r="N108" s="204"/>
      <c r="O108" s="65"/>
      <c r="P108" s="65"/>
      <c r="Q108" s="65"/>
      <c r="R108" s="65"/>
      <c r="S108" s="65"/>
      <c r="T108" s="6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138</v>
      </c>
      <c r="AU108" s="17" t="s">
        <v>86</v>
      </c>
    </row>
    <row r="109" spans="2:51" s="13" customFormat="1" ht="12">
      <c r="B109" s="205"/>
      <c r="C109" s="206"/>
      <c r="D109" s="201" t="s">
        <v>140</v>
      </c>
      <c r="E109" s="207" t="s">
        <v>32</v>
      </c>
      <c r="F109" s="208" t="s">
        <v>807</v>
      </c>
      <c r="G109" s="206"/>
      <c r="H109" s="207" t="s">
        <v>32</v>
      </c>
      <c r="I109" s="209"/>
      <c r="J109" s="206"/>
      <c r="K109" s="206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140</v>
      </c>
      <c r="AU109" s="214" t="s">
        <v>86</v>
      </c>
      <c r="AV109" s="13" t="s">
        <v>23</v>
      </c>
      <c r="AW109" s="13" t="s">
        <v>38</v>
      </c>
      <c r="AX109" s="13" t="s">
        <v>77</v>
      </c>
      <c r="AY109" s="214" t="s">
        <v>129</v>
      </c>
    </row>
    <row r="110" spans="2:51" s="13" customFormat="1" ht="12">
      <c r="B110" s="205"/>
      <c r="C110" s="206"/>
      <c r="D110" s="201" t="s">
        <v>140</v>
      </c>
      <c r="E110" s="207" t="s">
        <v>32</v>
      </c>
      <c r="F110" s="208" t="s">
        <v>808</v>
      </c>
      <c r="G110" s="206"/>
      <c r="H110" s="207" t="s">
        <v>32</v>
      </c>
      <c r="I110" s="209"/>
      <c r="J110" s="206"/>
      <c r="K110" s="206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140</v>
      </c>
      <c r="AU110" s="214" t="s">
        <v>86</v>
      </c>
      <c r="AV110" s="13" t="s">
        <v>23</v>
      </c>
      <c r="AW110" s="13" t="s">
        <v>38</v>
      </c>
      <c r="AX110" s="13" t="s">
        <v>77</v>
      </c>
      <c r="AY110" s="214" t="s">
        <v>129</v>
      </c>
    </row>
    <row r="111" spans="2:51" s="14" customFormat="1" ht="12">
      <c r="B111" s="215"/>
      <c r="C111" s="216"/>
      <c r="D111" s="201" t="s">
        <v>140</v>
      </c>
      <c r="E111" s="217" t="s">
        <v>32</v>
      </c>
      <c r="F111" s="218" t="s">
        <v>23</v>
      </c>
      <c r="G111" s="216"/>
      <c r="H111" s="219">
        <v>1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140</v>
      </c>
      <c r="AU111" s="225" t="s">
        <v>86</v>
      </c>
      <c r="AV111" s="14" t="s">
        <v>86</v>
      </c>
      <c r="AW111" s="14" t="s">
        <v>38</v>
      </c>
      <c r="AX111" s="14" t="s">
        <v>23</v>
      </c>
      <c r="AY111" s="225" t="s">
        <v>129</v>
      </c>
    </row>
    <row r="112" spans="2:63" s="12" customFormat="1" ht="22.9" customHeight="1">
      <c r="B112" s="172"/>
      <c r="C112" s="173"/>
      <c r="D112" s="174" t="s">
        <v>76</v>
      </c>
      <c r="E112" s="186" t="s">
        <v>809</v>
      </c>
      <c r="F112" s="186" t="s">
        <v>810</v>
      </c>
      <c r="G112" s="173"/>
      <c r="H112" s="173"/>
      <c r="I112" s="176"/>
      <c r="J112" s="187">
        <f>BK112</f>
        <v>0</v>
      </c>
      <c r="K112" s="173"/>
      <c r="L112" s="178"/>
      <c r="M112" s="179"/>
      <c r="N112" s="180"/>
      <c r="O112" s="180"/>
      <c r="P112" s="181">
        <f>SUM(P113:P122)</f>
        <v>0</v>
      </c>
      <c r="Q112" s="180"/>
      <c r="R112" s="181">
        <f>SUM(R113:R122)</f>
        <v>0</v>
      </c>
      <c r="S112" s="180"/>
      <c r="T112" s="182">
        <f>SUM(T113:T122)</f>
        <v>0</v>
      </c>
      <c r="AR112" s="183" t="s">
        <v>136</v>
      </c>
      <c r="AT112" s="184" t="s">
        <v>76</v>
      </c>
      <c r="AU112" s="184" t="s">
        <v>23</v>
      </c>
      <c r="AY112" s="183" t="s">
        <v>129</v>
      </c>
      <c r="BK112" s="185">
        <f>SUM(BK113:BK122)</f>
        <v>0</v>
      </c>
    </row>
    <row r="113" spans="1:65" s="2" customFormat="1" ht="16.5" customHeight="1">
      <c r="A113" s="34"/>
      <c r="B113" s="35"/>
      <c r="C113" s="188" t="s">
        <v>136</v>
      </c>
      <c r="D113" s="188" t="s">
        <v>131</v>
      </c>
      <c r="E113" s="189" t="s">
        <v>811</v>
      </c>
      <c r="F113" s="190" t="s">
        <v>812</v>
      </c>
      <c r="G113" s="191" t="s">
        <v>145</v>
      </c>
      <c r="H113" s="192">
        <v>1</v>
      </c>
      <c r="I113" s="193"/>
      <c r="J113" s="194">
        <f>ROUND(I113*H113,2)</f>
        <v>0</v>
      </c>
      <c r="K113" s="190" t="s">
        <v>32</v>
      </c>
      <c r="L113" s="39"/>
      <c r="M113" s="195" t="s">
        <v>32</v>
      </c>
      <c r="N113" s="196" t="s">
        <v>50</v>
      </c>
      <c r="O113" s="65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99" t="s">
        <v>813</v>
      </c>
      <c r="AT113" s="199" t="s">
        <v>131</v>
      </c>
      <c r="AU113" s="199" t="s">
        <v>86</v>
      </c>
      <c r="AY113" s="17" t="s">
        <v>129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7" t="s">
        <v>136</v>
      </c>
      <c r="BK113" s="200">
        <f>ROUND(I113*H113,2)</f>
        <v>0</v>
      </c>
      <c r="BL113" s="17" t="s">
        <v>813</v>
      </c>
      <c r="BM113" s="199" t="s">
        <v>814</v>
      </c>
    </row>
    <row r="114" spans="1:47" s="2" customFormat="1" ht="19.5">
      <c r="A114" s="34"/>
      <c r="B114" s="35"/>
      <c r="C114" s="36"/>
      <c r="D114" s="201" t="s">
        <v>138</v>
      </c>
      <c r="E114" s="36"/>
      <c r="F114" s="202" t="s">
        <v>815</v>
      </c>
      <c r="G114" s="36"/>
      <c r="H114" s="36"/>
      <c r="I114" s="109"/>
      <c r="J114" s="36"/>
      <c r="K114" s="36"/>
      <c r="L114" s="39"/>
      <c r="M114" s="203"/>
      <c r="N114" s="204"/>
      <c r="O114" s="65"/>
      <c r="P114" s="65"/>
      <c r="Q114" s="65"/>
      <c r="R114" s="65"/>
      <c r="S114" s="65"/>
      <c r="T114" s="6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138</v>
      </c>
      <c r="AU114" s="17" t="s">
        <v>86</v>
      </c>
    </row>
    <row r="115" spans="1:65" s="2" customFormat="1" ht="24" customHeight="1">
      <c r="A115" s="34"/>
      <c r="B115" s="35"/>
      <c r="C115" s="188" t="s">
        <v>163</v>
      </c>
      <c r="D115" s="188" t="s">
        <v>131</v>
      </c>
      <c r="E115" s="189" t="s">
        <v>816</v>
      </c>
      <c r="F115" s="190" t="s">
        <v>817</v>
      </c>
      <c r="G115" s="191" t="s">
        <v>145</v>
      </c>
      <c r="H115" s="192">
        <v>1</v>
      </c>
      <c r="I115" s="193"/>
      <c r="J115" s="194">
        <f>ROUND(I115*H115,2)</f>
        <v>0</v>
      </c>
      <c r="K115" s="190" t="s">
        <v>32</v>
      </c>
      <c r="L115" s="39"/>
      <c r="M115" s="195" t="s">
        <v>32</v>
      </c>
      <c r="N115" s="196" t="s">
        <v>50</v>
      </c>
      <c r="O115" s="65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99" t="s">
        <v>813</v>
      </c>
      <c r="AT115" s="199" t="s">
        <v>131</v>
      </c>
      <c r="AU115" s="199" t="s">
        <v>86</v>
      </c>
      <c r="AY115" s="17" t="s">
        <v>129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17" t="s">
        <v>136</v>
      </c>
      <c r="BK115" s="200">
        <f>ROUND(I115*H115,2)</f>
        <v>0</v>
      </c>
      <c r="BL115" s="17" t="s">
        <v>813</v>
      </c>
      <c r="BM115" s="199" t="s">
        <v>818</v>
      </c>
    </row>
    <row r="116" spans="1:47" s="2" customFormat="1" ht="19.5">
      <c r="A116" s="34"/>
      <c r="B116" s="35"/>
      <c r="C116" s="36"/>
      <c r="D116" s="201" t="s">
        <v>138</v>
      </c>
      <c r="E116" s="36"/>
      <c r="F116" s="202" t="s">
        <v>817</v>
      </c>
      <c r="G116" s="36"/>
      <c r="H116" s="36"/>
      <c r="I116" s="109"/>
      <c r="J116" s="36"/>
      <c r="K116" s="36"/>
      <c r="L116" s="39"/>
      <c r="M116" s="203"/>
      <c r="N116" s="204"/>
      <c r="O116" s="65"/>
      <c r="P116" s="65"/>
      <c r="Q116" s="65"/>
      <c r="R116" s="65"/>
      <c r="S116" s="65"/>
      <c r="T116" s="6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138</v>
      </c>
      <c r="AU116" s="17" t="s">
        <v>86</v>
      </c>
    </row>
    <row r="117" spans="1:65" s="2" customFormat="1" ht="16.5" customHeight="1">
      <c r="A117" s="34"/>
      <c r="B117" s="35"/>
      <c r="C117" s="188" t="s">
        <v>170</v>
      </c>
      <c r="D117" s="188" t="s">
        <v>131</v>
      </c>
      <c r="E117" s="189" t="s">
        <v>819</v>
      </c>
      <c r="F117" s="190" t="s">
        <v>820</v>
      </c>
      <c r="G117" s="191" t="s">
        <v>166</v>
      </c>
      <c r="H117" s="192">
        <v>1</v>
      </c>
      <c r="I117" s="193"/>
      <c r="J117" s="194">
        <f>ROUND(I117*H117,2)</f>
        <v>0</v>
      </c>
      <c r="K117" s="190" t="s">
        <v>32</v>
      </c>
      <c r="L117" s="39"/>
      <c r="M117" s="195" t="s">
        <v>32</v>
      </c>
      <c r="N117" s="196" t="s">
        <v>50</v>
      </c>
      <c r="O117" s="65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99" t="s">
        <v>813</v>
      </c>
      <c r="AT117" s="199" t="s">
        <v>131</v>
      </c>
      <c r="AU117" s="199" t="s">
        <v>86</v>
      </c>
      <c r="AY117" s="17" t="s">
        <v>129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17" t="s">
        <v>136</v>
      </c>
      <c r="BK117" s="200">
        <f>ROUND(I117*H117,2)</f>
        <v>0</v>
      </c>
      <c r="BL117" s="17" t="s">
        <v>813</v>
      </c>
      <c r="BM117" s="199" t="s">
        <v>821</v>
      </c>
    </row>
    <row r="118" spans="1:47" s="2" customFormat="1" ht="12">
      <c r="A118" s="34"/>
      <c r="B118" s="35"/>
      <c r="C118" s="36"/>
      <c r="D118" s="201" t="s">
        <v>138</v>
      </c>
      <c r="E118" s="36"/>
      <c r="F118" s="202" t="s">
        <v>820</v>
      </c>
      <c r="G118" s="36"/>
      <c r="H118" s="36"/>
      <c r="I118" s="109"/>
      <c r="J118" s="36"/>
      <c r="K118" s="36"/>
      <c r="L118" s="39"/>
      <c r="M118" s="203"/>
      <c r="N118" s="204"/>
      <c r="O118" s="65"/>
      <c r="P118" s="65"/>
      <c r="Q118" s="65"/>
      <c r="R118" s="65"/>
      <c r="S118" s="65"/>
      <c r="T118" s="6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138</v>
      </c>
      <c r="AU118" s="17" t="s">
        <v>86</v>
      </c>
    </row>
    <row r="119" spans="1:65" s="2" customFormat="1" ht="16.5" customHeight="1">
      <c r="A119" s="34"/>
      <c r="B119" s="35"/>
      <c r="C119" s="188" t="s">
        <v>178</v>
      </c>
      <c r="D119" s="188" t="s">
        <v>131</v>
      </c>
      <c r="E119" s="189" t="s">
        <v>822</v>
      </c>
      <c r="F119" s="190" t="s">
        <v>823</v>
      </c>
      <c r="G119" s="191" t="s">
        <v>166</v>
      </c>
      <c r="H119" s="192">
        <v>1</v>
      </c>
      <c r="I119" s="193"/>
      <c r="J119" s="194">
        <f>ROUND(I119*H119,2)</f>
        <v>0</v>
      </c>
      <c r="K119" s="190" t="s">
        <v>32</v>
      </c>
      <c r="L119" s="39"/>
      <c r="M119" s="195" t="s">
        <v>32</v>
      </c>
      <c r="N119" s="196" t="s">
        <v>50</v>
      </c>
      <c r="O119" s="65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99" t="s">
        <v>783</v>
      </c>
      <c r="AT119" s="199" t="s">
        <v>131</v>
      </c>
      <c r="AU119" s="199" t="s">
        <v>86</v>
      </c>
      <c r="AY119" s="17" t="s">
        <v>129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17" t="s">
        <v>136</v>
      </c>
      <c r="BK119" s="200">
        <f>ROUND(I119*H119,2)</f>
        <v>0</v>
      </c>
      <c r="BL119" s="17" t="s">
        <v>783</v>
      </c>
      <c r="BM119" s="199" t="s">
        <v>824</v>
      </c>
    </row>
    <row r="120" spans="1:47" s="2" customFormat="1" ht="12">
      <c r="A120" s="34"/>
      <c r="B120" s="35"/>
      <c r="C120" s="36"/>
      <c r="D120" s="201" t="s">
        <v>138</v>
      </c>
      <c r="E120" s="36"/>
      <c r="F120" s="202" t="s">
        <v>823</v>
      </c>
      <c r="G120" s="36"/>
      <c r="H120" s="36"/>
      <c r="I120" s="109"/>
      <c r="J120" s="36"/>
      <c r="K120" s="36"/>
      <c r="L120" s="39"/>
      <c r="M120" s="203"/>
      <c r="N120" s="204"/>
      <c r="O120" s="65"/>
      <c r="P120" s="65"/>
      <c r="Q120" s="65"/>
      <c r="R120" s="65"/>
      <c r="S120" s="65"/>
      <c r="T120" s="6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138</v>
      </c>
      <c r="AU120" s="17" t="s">
        <v>86</v>
      </c>
    </row>
    <row r="121" spans="2:51" s="13" customFormat="1" ht="12">
      <c r="B121" s="205"/>
      <c r="C121" s="206"/>
      <c r="D121" s="201" t="s">
        <v>140</v>
      </c>
      <c r="E121" s="207" t="s">
        <v>32</v>
      </c>
      <c r="F121" s="208" t="s">
        <v>825</v>
      </c>
      <c r="G121" s="206"/>
      <c r="H121" s="207" t="s">
        <v>32</v>
      </c>
      <c r="I121" s="209"/>
      <c r="J121" s="206"/>
      <c r="K121" s="206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140</v>
      </c>
      <c r="AU121" s="214" t="s">
        <v>86</v>
      </c>
      <c r="AV121" s="13" t="s">
        <v>23</v>
      </c>
      <c r="AW121" s="13" t="s">
        <v>38</v>
      </c>
      <c r="AX121" s="13" t="s">
        <v>77</v>
      </c>
      <c r="AY121" s="214" t="s">
        <v>129</v>
      </c>
    </row>
    <row r="122" spans="2:51" s="14" customFormat="1" ht="12">
      <c r="B122" s="215"/>
      <c r="C122" s="216"/>
      <c r="D122" s="201" t="s">
        <v>140</v>
      </c>
      <c r="E122" s="217" t="s">
        <v>32</v>
      </c>
      <c r="F122" s="218" t="s">
        <v>23</v>
      </c>
      <c r="G122" s="216"/>
      <c r="H122" s="219">
        <v>1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140</v>
      </c>
      <c r="AU122" s="225" t="s">
        <v>86</v>
      </c>
      <c r="AV122" s="14" t="s">
        <v>86</v>
      </c>
      <c r="AW122" s="14" t="s">
        <v>38</v>
      </c>
      <c r="AX122" s="14" t="s">
        <v>23</v>
      </c>
      <c r="AY122" s="225" t="s">
        <v>129</v>
      </c>
    </row>
    <row r="123" spans="2:63" s="12" customFormat="1" ht="22.9" customHeight="1">
      <c r="B123" s="172"/>
      <c r="C123" s="173"/>
      <c r="D123" s="174" t="s">
        <v>76</v>
      </c>
      <c r="E123" s="186" t="s">
        <v>826</v>
      </c>
      <c r="F123" s="186" t="s">
        <v>827</v>
      </c>
      <c r="G123" s="173"/>
      <c r="H123" s="173"/>
      <c r="I123" s="176"/>
      <c r="J123" s="187">
        <f>BK123</f>
        <v>0</v>
      </c>
      <c r="K123" s="173"/>
      <c r="L123" s="178"/>
      <c r="M123" s="179"/>
      <c r="N123" s="180"/>
      <c r="O123" s="180"/>
      <c r="P123" s="181">
        <f>SUM(P124:P127)</f>
        <v>0</v>
      </c>
      <c r="Q123" s="180"/>
      <c r="R123" s="181">
        <f>SUM(R124:R127)</f>
        <v>0</v>
      </c>
      <c r="S123" s="180"/>
      <c r="T123" s="182">
        <f>SUM(T124:T127)</f>
        <v>0</v>
      </c>
      <c r="AR123" s="183" t="s">
        <v>136</v>
      </c>
      <c r="AT123" s="184" t="s">
        <v>76</v>
      </c>
      <c r="AU123" s="184" t="s">
        <v>23</v>
      </c>
      <c r="AY123" s="183" t="s">
        <v>129</v>
      </c>
      <c r="BK123" s="185">
        <f>SUM(BK124:BK127)</f>
        <v>0</v>
      </c>
    </row>
    <row r="124" spans="1:65" s="2" customFormat="1" ht="16.5" customHeight="1">
      <c r="A124" s="34"/>
      <c r="B124" s="35"/>
      <c r="C124" s="188" t="s">
        <v>149</v>
      </c>
      <c r="D124" s="188" t="s">
        <v>131</v>
      </c>
      <c r="E124" s="189" t="s">
        <v>828</v>
      </c>
      <c r="F124" s="190" t="s">
        <v>829</v>
      </c>
      <c r="G124" s="191" t="s">
        <v>145</v>
      </c>
      <c r="H124" s="192">
        <v>1</v>
      </c>
      <c r="I124" s="193"/>
      <c r="J124" s="194">
        <f>ROUND(I124*H124,2)</f>
        <v>0</v>
      </c>
      <c r="K124" s="190" t="s">
        <v>32</v>
      </c>
      <c r="L124" s="39"/>
      <c r="M124" s="195" t="s">
        <v>32</v>
      </c>
      <c r="N124" s="196" t="s">
        <v>50</v>
      </c>
      <c r="O124" s="65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830</v>
      </c>
      <c r="AT124" s="199" t="s">
        <v>131</v>
      </c>
      <c r="AU124" s="199" t="s">
        <v>86</v>
      </c>
      <c r="AY124" s="17" t="s">
        <v>129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136</v>
      </c>
      <c r="BK124" s="200">
        <f>ROUND(I124*H124,2)</f>
        <v>0</v>
      </c>
      <c r="BL124" s="17" t="s">
        <v>830</v>
      </c>
      <c r="BM124" s="199" t="s">
        <v>831</v>
      </c>
    </row>
    <row r="125" spans="1:47" s="2" customFormat="1" ht="12">
      <c r="A125" s="34"/>
      <c r="B125" s="35"/>
      <c r="C125" s="36"/>
      <c r="D125" s="201" t="s">
        <v>138</v>
      </c>
      <c r="E125" s="36"/>
      <c r="F125" s="202" t="s">
        <v>829</v>
      </c>
      <c r="G125" s="36"/>
      <c r="H125" s="36"/>
      <c r="I125" s="109"/>
      <c r="J125" s="36"/>
      <c r="K125" s="36"/>
      <c r="L125" s="39"/>
      <c r="M125" s="203"/>
      <c r="N125" s="204"/>
      <c r="O125" s="65"/>
      <c r="P125" s="65"/>
      <c r="Q125" s="65"/>
      <c r="R125" s="65"/>
      <c r="S125" s="65"/>
      <c r="T125" s="6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138</v>
      </c>
      <c r="AU125" s="17" t="s">
        <v>86</v>
      </c>
    </row>
    <row r="126" spans="1:65" s="2" customFormat="1" ht="16.5" customHeight="1">
      <c r="A126" s="34"/>
      <c r="B126" s="35"/>
      <c r="C126" s="188" t="s">
        <v>192</v>
      </c>
      <c r="D126" s="188" t="s">
        <v>131</v>
      </c>
      <c r="E126" s="189" t="s">
        <v>832</v>
      </c>
      <c r="F126" s="190" t="s">
        <v>833</v>
      </c>
      <c r="G126" s="191" t="s">
        <v>166</v>
      </c>
      <c r="H126" s="192">
        <v>1</v>
      </c>
      <c r="I126" s="193"/>
      <c r="J126" s="194">
        <f>ROUND(I126*H126,2)</f>
        <v>0</v>
      </c>
      <c r="K126" s="190" t="s">
        <v>32</v>
      </c>
      <c r="L126" s="39"/>
      <c r="M126" s="195" t="s">
        <v>32</v>
      </c>
      <c r="N126" s="196" t="s">
        <v>50</v>
      </c>
      <c r="O126" s="65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830</v>
      </c>
      <c r="AT126" s="199" t="s">
        <v>131</v>
      </c>
      <c r="AU126" s="199" t="s">
        <v>86</v>
      </c>
      <c r="AY126" s="17" t="s">
        <v>129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136</v>
      </c>
      <c r="BK126" s="200">
        <f>ROUND(I126*H126,2)</f>
        <v>0</v>
      </c>
      <c r="BL126" s="17" t="s">
        <v>830</v>
      </c>
      <c r="BM126" s="199" t="s">
        <v>834</v>
      </c>
    </row>
    <row r="127" spans="1:47" s="2" customFormat="1" ht="12">
      <c r="A127" s="34"/>
      <c r="B127" s="35"/>
      <c r="C127" s="36"/>
      <c r="D127" s="201" t="s">
        <v>138</v>
      </c>
      <c r="E127" s="36"/>
      <c r="F127" s="202" t="s">
        <v>833</v>
      </c>
      <c r="G127" s="36"/>
      <c r="H127" s="36"/>
      <c r="I127" s="109"/>
      <c r="J127" s="36"/>
      <c r="K127" s="36"/>
      <c r="L127" s="39"/>
      <c r="M127" s="203"/>
      <c r="N127" s="204"/>
      <c r="O127" s="65"/>
      <c r="P127" s="65"/>
      <c r="Q127" s="65"/>
      <c r="R127" s="65"/>
      <c r="S127" s="65"/>
      <c r="T127" s="6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138</v>
      </c>
      <c r="AU127" s="17" t="s">
        <v>86</v>
      </c>
    </row>
    <row r="128" spans="2:63" s="12" customFormat="1" ht="22.9" customHeight="1">
      <c r="B128" s="172"/>
      <c r="C128" s="173"/>
      <c r="D128" s="174" t="s">
        <v>76</v>
      </c>
      <c r="E128" s="186" t="s">
        <v>835</v>
      </c>
      <c r="F128" s="186" t="s">
        <v>836</v>
      </c>
      <c r="G128" s="173"/>
      <c r="H128" s="173"/>
      <c r="I128" s="176"/>
      <c r="J128" s="187">
        <f>BK128</f>
        <v>0</v>
      </c>
      <c r="K128" s="173"/>
      <c r="L128" s="178"/>
      <c r="M128" s="179"/>
      <c r="N128" s="180"/>
      <c r="O128" s="180"/>
      <c r="P128" s="181">
        <f>SUM(P129:P159)</f>
        <v>0</v>
      </c>
      <c r="Q128" s="180"/>
      <c r="R128" s="181">
        <f>SUM(R129:R159)</f>
        <v>0</v>
      </c>
      <c r="S128" s="180"/>
      <c r="T128" s="182">
        <f>SUM(T129:T159)</f>
        <v>0</v>
      </c>
      <c r="AR128" s="183" t="s">
        <v>136</v>
      </c>
      <c r="AT128" s="184" t="s">
        <v>76</v>
      </c>
      <c r="AU128" s="184" t="s">
        <v>23</v>
      </c>
      <c r="AY128" s="183" t="s">
        <v>129</v>
      </c>
      <c r="BK128" s="185">
        <f>SUM(BK129:BK159)</f>
        <v>0</v>
      </c>
    </row>
    <row r="129" spans="1:65" s="2" customFormat="1" ht="24" customHeight="1">
      <c r="A129" s="34"/>
      <c r="B129" s="35"/>
      <c r="C129" s="188" t="s">
        <v>28</v>
      </c>
      <c r="D129" s="188" t="s">
        <v>131</v>
      </c>
      <c r="E129" s="189" t="s">
        <v>837</v>
      </c>
      <c r="F129" s="190" t="s">
        <v>838</v>
      </c>
      <c r="G129" s="191" t="s">
        <v>166</v>
      </c>
      <c r="H129" s="192">
        <v>1</v>
      </c>
      <c r="I129" s="193"/>
      <c r="J129" s="194">
        <f>ROUND(I129*H129,2)</f>
        <v>0</v>
      </c>
      <c r="K129" s="190" t="s">
        <v>32</v>
      </c>
      <c r="L129" s="39"/>
      <c r="M129" s="195" t="s">
        <v>32</v>
      </c>
      <c r="N129" s="196" t="s">
        <v>50</v>
      </c>
      <c r="O129" s="65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830</v>
      </c>
      <c r="AT129" s="199" t="s">
        <v>131</v>
      </c>
      <c r="AU129" s="199" t="s">
        <v>86</v>
      </c>
      <c r="AY129" s="17" t="s">
        <v>129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136</v>
      </c>
      <c r="BK129" s="200">
        <f>ROUND(I129*H129,2)</f>
        <v>0</v>
      </c>
      <c r="BL129" s="17" t="s">
        <v>830</v>
      </c>
      <c r="BM129" s="199" t="s">
        <v>839</v>
      </c>
    </row>
    <row r="130" spans="1:47" s="2" customFormat="1" ht="19.5">
      <c r="A130" s="34"/>
      <c r="B130" s="35"/>
      <c r="C130" s="36"/>
      <c r="D130" s="201" t="s">
        <v>138</v>
      </c>
      <c r="E130" s="36"/>
      <c r="F130" s="202" t="s">
        <v>838</v>
      </c>
      <c r="G130" s="36"/>
      <c r="H130" s="36"/>
      <c r="I130" s="109"/>
      <c r="J130" s="36"/>
      <c r="K130" s="36"/>
      <c r="L130" s="39"/>
      <c r="M130" s="203"/>
      <c r="N130" s="204"/>
      <c r="O130" s="65"/>
      <c r="P130" s="65"/>
      <c r="Q130" s="65"/>
      <c r="R130" s="65"/>
      <c r="S130" s="65"/>
      <c r="T130" s="6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138</v>
      </c>
      <c r="AU130" s="17" t="s">
        <v>86</v>
      </c>
    </row>
    <row r="131" spans="1:65" s="2" customFormat="1" ht="16.5" customHeight="1">
      <c r="A131" s="34"/>
      <c r="B131" s="35"/>
      <c r="C131" s="188" t="s">
        <v>205</v>
      </c>
      <c r="D131" s="188" t="s">
        <v>131</v>
      </c>
      <c r="E131" s="189" t="s">
        <v>840</v>
      </c>
      <c r="F131" s="190" t="s">
        <v>841</v>
      </c>
      <c r="G131" s="191" t="s">
        <v>145</v>
      </c>
      <c r="H131" s="192">
        <v>1</v>
      </c>
      <c r="I131" s="193"/>
      <c r="J131" s="194">
        <f>ROUND(I131*H131,2)</f>
        <v>0</v>
      </c>
      <c r="K131" s="190" t="s">
        <v>32</v>
      </c>
      <c r="L131" s="39"/>
      <c r="M131" s="195" t="s">
        <v>32</v>
      </c>
      <c r="N131" s="196" t="s">
        <v>50</v>
      </c>
      <c r="O131" s="65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830</v>
      </c>
      <c r="AT131" s="199" t="s">
        <v>131</v>
      </c>
      <c r="AU131" s="199" t="s">
        <v>86</v>
      </c>
      <c r="AY131" s="17" t="s">
        <v>129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7" t="s">
        <v>136</v>
      </c>
      <c r="BK131" s="200">
        <f>ROUND(I131*H131,2)</f>
        <v>0</v>
      </c>
      <c r="BL131" s="17" t="s">
        <v>830</v>
      </c>
      <c r="BM131" s="199" t="s">
        <v>842</v>
      </c>
    </row>
    <row r="132" spans="1:47" s="2" customFormat="1" ht="12">
      <c r="A132" s="34"/>
      <c r="B132" s="35"/>
      <c r="C132" s="36"/>
      <c r="D132" s="201" t="s">
        <v>138</v>
      </c>
      <c r="E132" s="36"/>
      <c r="F132" s="202" t="s">
        <v>841</v>
      </c>
      <c r="G132" s="36"/>
      <c r="H132" s="36"/>
      <c r="I132" s="109"/>
      <c r="J132" s="36"/>
      <c r="K132" s="36"/>
      <c r="L132" s="39"/>
      <c r="M132" s="203"/>
      <c r="N132" s="204"/>
      <c r="O132" s="65"/>
      <c r="P132" s="65"/>
      <c r="Q132" s="65"/>
      <c r="R132" s="65"/>
      <c r="S132" s="65"/>
      <c r="T132" s="6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138</v>
      </c>
      <c r="AU132" s="17" t="s">
        <v>86</v>
      </c>
    </row>
    <row r="133" spans="1:65" s="2" customFormat="1" ht="24" customHeight="1">
      <c r="A133" s="34"/>
      <c r="B133" s="35"/>
      <c r="C133" s="188" t="s">
        <v>212</v>
      </c>
      <c r="D133" s="188" t="s">
        <v>131</v>
      </c>
      <c r="E133" s="189" t="s">
        <v>843</v>
      </c>
      <c r="F133" s="190" t="s">
        <v>844</v>
      </c>
      <c r="G133" s="191" t="s">
        <v>166</v>
      </c>
      <c r="H133" s="192">
        <v>1</v>
      </c>
      <c r="I133" s="193"/>
      <c r="J133" s="194">
        <f>ROUND(I133*H133,2)</f>
        <v>0</v>
      </c>
      <c r="K133" s="190" t="s">
        <v>32</v>
      </c>
      <c r="L133" s="39"/>
      <c r="M133" s="195" t="s">
        <v>32</v>
      </c>
      <c r="N133" s="196" t="s">
        <v>50</v>
      </c>
      <c r="O133" s="65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830</v>
      </c>
      <c r="AT133" s="199" t="s">
        <v>131</v>
      </c>
      <c r="AU133" s="199" t="s">
        <v>86</v>
      </c>
      <c r="AY133" s="17" t="s">
        <v>129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136</v>
      </c>
      <c r="BK133" s="200">
        <f>ROUND(I133*H133,2)</f>
        <v>0</v>
      </c>
      <c r="BL133" s="17" t="s">
        <v>830</v>
      </c>
      <c r="BM133" s="199" t="s">
        <v>845</v>
      </c>
    </row>
    <row r="134" spans="1:47" s="2" customFormat="1" ht="19.5">
      <c r="A134" s="34"/>
      <c r="B134" s="35"/>
      <c r="C134" s="36"/>
      <c r="D134" s="201" t="s">
        <v>138</v>
      </c>
      <c r="E134" s="36"/>
      <c r="F134" s="202" t="s">
        <v>844</v>
      </c>
      <c r="G134" s="36"/>
      <c r="H134" s="36"/>
      <c r="I134" s="109"/>
      <c r="J134" s="36"/>
      <c r="K134" s="36"/>
      <c r="L134" s="39"/>
      <c r="M134" s="203"/>
      <c r="N134" s="204"/>
      <c r="O134" s="65"/>
      <c r="P134" s="65"/>
      <c r="Q134" s="65"/>
      <c r="R134" s="65"/>
      <c r="S134" s="65"/>
      <c r="T134" s="6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138</v>
      </c>
      <c r="AU134" s="17" t="s">
        <v>86</v>
      </c>
    </row>
    <row r="135" spans="1:65" s="2" customFormat="1" ht="16.5" customHeight="1">
      <c r="A135" s="34"/>
      <c r="B135" s="35"/>
      <c r="C135" s="188" t="s">
        <v>219</v>
      </c>
      <c r="D135" s="188" t="s">
        <v>131</v>
      </c>
      <c r="E135" s="189" t="s">
        <v>846</v>
      </c>
      <c r="F135" s="190" t="s">
        <v>847</v>
      </c>
      <c r="G135" s="191" t="s">
        <v>145</v>
      </c>
      <c r="H135" s="192">
        <v>1</v>
      </c>
      <c r="I135" s="193"/>
      <c r="J135" s="194">
        <f>ROUND(I135*H135,2)</f>
        <v>0</v>
      </c>
      <c r="K135" s="190" t="s">
        <v>32</v>
      </c>
      <c r="L135" s="39"/>
      <c r="M135" s="195" t="s">
        <v>32</v>
      </c>
      <c r="N135" s="196" t="s">
        <v>50</v>
      </c>
      <c r="O135" s="65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830</v>
      </c>
      <c r="AT135" s="199" t="s">
        <v>131</v>
      </c>
      <c r="AU135" s="199" t="s">
        <v>86</v>
      </c>
      <c r="AY135" s="17" t="s">
        <v>129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136</v>
      </c>
      <c r="BK135" s="200">
        <f>ROUND(I135*H135,2)</f>
        <v>0</v>
      </c>
      <c r="BL135" s="17" t="s">
        <v>830</v>
      </c>
      <c r="BM135" s="199" t="s">
        <v>848</v>
      </c>
    </row>
    <row r="136" spans="1:47" s="2" customFormat="1" ht="12">
      <c r="A136" s="34"/>
      <c r="B136" s="35"/>
      <c r="C136" s="36"/>
      <c r="D136" s="201" t="s">
        <v>138</v>
      </c>
      <c r="E136" s="36"/>
      <c r="F136" s="202" t="s">
        <v>849</v>
      </c>
      <c r="G136" s="36"/>
      <c r="H136" s="36"/>
      <c r="I136" s="109"/>
      <c r="J136" s="36"/>
      <c r="K136" s="36"/>
      <c r="L136" s="39"/>
      <c r="M136" s="203"/>
      <c r="N136" s="204"/>
      <c r="O136" s="65"/>
      <c r="P136" s="65"/>
      <c r="Q136" s="65"/>
      <c r="R136" s="65"/>
      <c r="S136" s="65"/>
      <c r="T136" s="6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138</v>
      </c>
      <c r="AU136" s="17" t="s">
        <v>86</v>
      </c>
    </row>
    <row r="137" spans="1:65" s="2" customFormat="1" ht="16.5" customHeight="1">
      <c r="A137" s="34"/>
      <c r="B137" s="35"/>
      <c r="C137" s="188" t="s">
        <v>226</v>
      </c>
      <c r="D137" s="188" t="s">
        <v>131</v>
      </c>
      <c r="E137" s="189" t="s">
        <v>850</v>
      </c>
      <c r="F137" s="190" t="s">
        <v>851</v>
      </c>
      <c r="G137" s="191" t="s">
        <v>166</v>
      </c>
      <c r="H137" s="192">
        <v>1</v>
      </c>
      <c r="I137" s="193"/>
      <c r="J137" s="194">
        <f>ROUND(I137*H137,2)</f>
        <v>0</v>
      </c>
      <c r="K137" s="190" t="s">
        <v>32</v>
      </c>
      <c r="L137" s="39"/>
      <c r="M137" s="195" t="s">
        <v>32</v>
      </c>
      <c r="N137" s="196" t="s">
        <v>50</v>
      </c>
      <c r="O137" s="65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830</v>
      </c>
      <c r="AT137" s="199" t="s">
        <v>131</v>
      </c>
      <c r="AU137" s="199" t="s">
        <v>86</v>
      </c>
      <c r="AY137" s="17" t="s">
        <v>129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136</v>
      </c>
      <c r="BK137" s="200">
        <f>ROUND(I137*H137,2)</f>
        <v>0</v>
      </c>
      <c r="BL137" s="17" t="s">
        <v>830</v>
      </c>
      <c r="BM137" s="199" t="s">
        <v>852</v>
      </c>
    </row>
    <row r="138" spans="1:47" s="2" customFormat="1" ht="12">
      <c r="A138" s="34"/>
      <c r="B138" s="35"/>
      <c r="C138" s="36"/>
      <c r="D138" s="201" t="s">
        <v>138</v>
      </c>
      <c r="E138" s="36"/>
      <c r="F138" s="202" t="s">
        <v>851</v>
      </c>
      <c r="G138" s="36"/>
      <c r="H138" s="36"/>
      <c r="I138" s="109"/>
      <c r="J138" s="36"/>
      <c r="K138" s="36"/>
      <c r="L138" s="39"/>
      <c r="M138" s="203"/>
      <c r="N138" s="204"/>
      <c r="O138" s="65"/>
      <c r="P138" s="65"/>
      <c r="Q138" s="65"/>
      <c r="R138" s="65"/>
      <c r="S138" s="65"/>
      <c r="T138" s="6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138</v>
      </c>
      <c r="AU138" s="17" t="s">
        <v>86</v>
      </c>
    </row>
    <row r="139" spans="1:65" s="2" customFormat="1" ht="24" customHeight="1">
      <c r="A139" s="34"/>
      <c r="B139" s="35"/>
      <c r="C139" s="188" t="s">
        <v>8</v>
      </c>
      <c r="D139" s="188" t="s">
        <v>131</v>
      </c>
      <c r="E139" s="189" t="s">
        <v>853</v>
      </c>
      <c r="F139" s="190" t="s">
        <v>854</v>
      </c>
      <c r="G139" s="191" t="s">
        <v>166</v>
      </c>
      <c r="H139" s="192">
        <v>1</v>
      </c>
      <c r="I139" s="193"/>
      <c r="J139" s="194">
        <f>ROUND(I139*H139,2)</f>
        <v>0</v>
      </c>
      <c r="K139" s="190" t="s">
        <v>32</v>
      </c>
      <c r="L139" s="39"/>
      <c r="M139" s="195" t="s">
        <v>32</v>
      </c>
      <c r="N139" s="196" t="s">
        <v>50</v>
      </c>
      <c r="O139" s="65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830</v>
      </c>
      <c r="AT139" s="199" t="s">
        <v>131</v>
      </c>
      <c r="AU139" s="199" t="s">
        <v>86</v>
      </c>
      <c r="AY139" s="17" t="s">
        <v>129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136</v>
      </c>
      <c r="BK139" s="200">
        <f>ROUND(I139*H139,2)</f>
        <v>0</v>
      </c>
      <c r="BL139" s="17" t="s">
        <v>830</v>
      </c>
      <c r="BM139" s="199" t="s">
        <v>855</v>
      </c>
    </row>
    <row r="140" spans="1:47" s="2" customFormat="1" ht="12">
      <c r="A140" s="34"/>
      <c r="B140" s="35"/>
      <c r="C140" s="36"/>
      <c r="D140" s="201" t="s">
        <v>138</v>
      </c>
      <c r="E140" s="36"/>
      <c r="F140" s="202" t="s">
        <v>854</v>
      </c>
      <c r="G140" s="36"/>
      <c r="H140" s="36"/>
      <c r="I140" s="109"/>
      <c r="J140" s="36"/>
      <c r="K140" s="36"/>
      <c r="L140" s="39"/>
      <c r="M140" s="203"/>
      <c r="N140" s="204"/>
      <c r="O140" s="65"/>
      <c r="P140" s="65"/>
      <c r="Q140" s="65"/>
      <c r="R140" s="65"/>
      <c r="S140" s="65"/>
      <c r="T140" s="6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138</v>
      </c>
      <c r="AU140" s="17" t="s">
        <v>86</v>
      </c>
    </row>
    <row r="141" spans="1:65" s="2" customFormat="1" ht="16.5" customHeight="1">
      <c r="A141" s="34"/>
      <c r="B141" s="35"/>
      <c r="C141" s="188" t="s">
        <v>239</v>
      </c>
      <c r="D141" s="188" t="s">
        <v>131</v>
      </c>
      <c r="E141" s="189" t="s">
        <v>856</v>
      </c>
      <c r="F141" s="190" t="s">
        <v>857</v>
      </c>
      <c r="G141" s="191" t="s">
        <v>166</v>
      </c>
      <c r="H141" s="192">
        <v>1</v>
      </c>
      <c r="I141" s="193"/>
      <c r="J141" s="194">
        <f>ROUND(I141*H141,2)</f>
        <v>0</v>
      </c>
      <c r="K141" s="190" t="s">
        <v>32</v>
      </c>
      <c r="L141" s="39"/>
      <c r="M141" s="195" t="s">
        <v>32</v>
      </c>
      <c r="N141" s="196" t="s">
        <v>50</v>
      </c>
      <c r="O141" s="65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830</v>
      </c>
      <c r="AT141" s="199" t="s">
        <v>131</v>
      </c>
      <c r="AU141" s="199" t="s">
        <v>86</v>
      </c>
      <c r="AY141" s="17" t="s">
        <v>129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136</v>
      </c>
      <c r="BK141" s="200">
        <f>ROUND(I141*H141,2)</f>
        <v>0</v>
      </c>
      <c r="BL141" s="17" t="s">
        <v>830</v>
      </c>
      <c r="BM141" s="199" t="s">
        <v>858</v>
      </c>
    </row>
    <row r="142" spans="1:47" s="2" customFormat="1" ht="12">
      <c r="A142" s="34"/>
      <c r="B142" s="35"/>
      <c r="C142" s="36"/>
      <c r="D142" s="201" t="s">
        <v>138</v>
      </c>
      <c r="E142" s="36"/>
      <c r="F142" s="202" t="s">
        <v>857</v>
      </c>
      <c r="G142" s="36"/>
      <c r="H142" s="36"/>
      <c r="I142" s="109"/>
      <c r="J142" s="36"/>
      <c r="K142" s="36"/>
      <c r="L142" s="39"/>
      <c r="M142" s="203"/>
      <c r="N142" s="204"/>
      <c r="O142" s="65"/>
      <c r="P142" s="65"/>
      <c r="Q142" s="65"/>
      <c r="R142" s="65"/>
      <c r="S142" s="65"/>
      <c r="T142" s="6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138</v>
      </c>
      <c r="AU142" s="17" t="s">
        <v>86</v>
      </c>
    </row>
    <row r="143" spans="2:51" s="13" customFormat="1" ht="12">
      <c r="B143" s="205"/>
      <c r="C143" s="206"/>
      <c r="D143" s="201" t="s">
        <v>140</v>
      </c>
      <c r="E143" s="207" t="s">
        <v>32</v>
      </c>
      <c r="F143" s="208" t="s">
        <v>859</v>
      </c>
      <c r="G143" s="206"/>
      <c r="H143" s="207" t="s">
        <v>32</v>
      </c>
      <c r="I143" s="209"/>
      <c r="J143" s="206"/>
      <c r="K143" s="206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140</v>
      </c>
      <c r="AU143" s="214" t="s">
        <v>86</v>
      </c>
      <c r="AV143" s="13" t="s">
        <v>23</v>
      </c>
      <c r="AW143" s="13" t="s">
        <v>38</v>
      </c>
      <c r="AX143" s="13" t="s">
        <v>77</v>
      </c>
      <c r="AY143" s="214" t="s">
        <v>129</v>
      </c>
    </row>
    <row r="144" spans="2:51" s="13" customFormat="1" ht="12">
      <c r="B144" s="205"/>
      <c r="C144" s="206"/>
      <c r="D144" s="201" t="s">
        <v>140</v>
      </c>
      <c r="E144" s="207" t="s">
        <v>32</v>
      </c>
      <c r="F144" s="208" t="s">
        <v>860</v>
      </c>
      <c r="G144" s="206"/>
      <c r="H144" s="207" t="s">
        <v>32</v>
      </c>
      <c r="I144" s="209"/>
      <c r="J144" s="206"/>
      <c r="K144" s="206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140</v>
      </c>
      <c r="AU144" s="214" t="s">
        <v>86</v>
      </c>
      <c r="AV144" s="13" t="s">
        <v>23</v>
      </c>
      <c r="AW144" s="13" t="s">
        <v>38</v>
      </c>
      <c r="AX144" s="13" t="s">
        <v>77</v>
      </c>
      <c r="AY144" s="214" t="s">
        <v>129</v>
      </c>
    </row>
    <row r="145" spans="2:51" s="13" customFormat="1" ht="12">
      <c r="B145" s="205"/>
      <c r="C145" s="206"/>
      <c r="D145" s="201" t="s">
        <v>140</v>
      </c>
      <c r="E145" s="207" t="s">
        <v>32</v>
      </c>
      <c r="F145" s="208" t="s">
        <v>861</v>
      </c>
      <c r="G145" s="206"/>
      <c r="H145" s="207" t="s">
        <v>32</v>
      </c>
      <c r="I145" s="209"/>
      <c r="J145" s="206"/>
      <c r="K145" s="206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140</v>
      </c>
      <c r="AU145" s="214" t="s">
        <v>86</v>
      </c>
      <c r="AV145" s="13" t="s">
        <v>23</v>
      </c>
      <c r="AW145" s="13" t="s">
        <v>38</v>
      </c>
      <c r="AX145" s="13" t="s">
        <v>77</v>
      </c>
      <c r="AY145" s="214" t="s">
        <v>129</v>
      </c>
    </row>
    <row r="146" spans="2:51" s="14" customFormat="1" ht="12">
      <c r="B146" s="215"/>
      <c r="C146" s="216"/>
      <c r="D146" s="201" t="s">
        <v>140</v>
      </c>
      <c r="E146" s="217" t="s">
        <v>32</v>
      </c>
      <c r="F146" s="218" t="s">
        <v>23</v>
      </c>
      <c r="G146" s="216"/>
      <c r="H146" s="219">
        <v>1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140</v>
      </c>
      <c r="AU146" s="225" t="s">
        <v>86</v>
      </c>
      <c r="AV146" s="14" t="s">
        <v>86</v>
      </c>
      <c r="AW146" s="14" t="s">
        <v>38</v>
      </c>
      <c r="AX146" s="14" t="s">
        <v>23</v>
      </c>
      <c r="AY146" s="225" t="s">
        <v>129</v>
      </c>
    </row>
    <row r="147" spans="1:65" s="2" customFormat="1" ht="16.5" customHeight="1">
      <c r="A147" s="34"/>
      <c r="B147" s="35"/>
      <c r="C147" s="188" t="s">
        <v>246</v>
      </c>
      <c r="D147" s="188" t="s">
        <v>131</v>
      </c>
      <c r="E147" s="189" t="s">
        <v>862</v>
      </c>
      <c r="F147" s="190" t="s">
        <v>863</v>
      </c>
      <c r="G147" s="191" t="s">
        <v>166</v>
      </c>
      <c r="H147" s="192">
        <v>1</v>
      </c>
      <c r="I147" s="193"/>
      <c r="J147" s="194">
        <f>ROUND(I147*H147,2)</f>
        <v>0</v>
      </c>
      <c r="K147" s="190" t="s">
        <v>32</v>
      </c>
      <c r="L147" s="39"/>
      <c r="M147" s="195" t="s">
        <v>32</v>
      </c>
      <c r="N147" s="196" t="s">
        <v>50</v>
      </c>
      <c r="O147" s="65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830</v>
      </c>
      <c r="AT147" s="199" t="s">
        <v>131</v>
      </c>
      <c r="AU147" s="199" t="s">
        <v>86</v>
      </c>
      <c r="AY147" s="17" t="s">
        <v>129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136</v>
      </c>
      <c r="BK147" s="200">
        <f>ROUND(I147*H147,2)</f>
        <v>0</v>
      </c>
      <c r="BL147" s="17" t="s">
        <v>830</v>
      </c>
      <c r="BM147" s="199" t="s">
        <v>864</v>
      </c>
    </row>
    <row r="148" spans="1:47" s="2" customFormat="1" ht="12">
      <c r="A148" s="34"/>
      <c r="B148" s="35"/>
      <c r="C148" s="36"/>
      <c r="D148" s="201" t="s">
        <v>138</v>
      </c>
      <c r="E148" s="36"/>
      <c r="F148" s="202" t="s">
        <v>863</v>
      </c>
      <c r="G148" s="36"/>
      <c r="H148" s="36"/>
      <c r="I148" s="109"/>
      <c r="J148" s="36"/>
      <c r="K148" s="36"/>
      <c r="L148" s="39"/>
      <c r="M148" s="203"/>
      <c r="N148" s="204"/>
      <c r="O148" s="65"/>
      <c r="P148" s="65"/>
      <c r="Q148" s="65"/>
      <c r="R148" s="65"/>
      <c r="S148" s="65"/>
      <c r="T148" s="6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138</v>
      </c>
      <c r="AU148" s="17" t="s">
        <v>86</v>
      </c>
    </row>
    <row r="149" spans="1:65" s="2" customFormat="1" ht="24" customHeight="1">
      <c r="A149" s="34"/>
      <c r="B149" s="35"/>
      <c r="C149" s="188" t="s">
        <v>252</v>
      </c>
      <c r="D149" s="188" t="s">
        <v>131</v>
      </c>
      <c r="E149" s="189" t="s">
        <v>865</v>
      </c>
      <c r="F149" s="190" t="s">
        <v>866</v>
      </c>
      <c r="G149" s="191" t="s">
        <v>166</v>
      </c>
      <c r="H149" s="192">
        <v>1</v>
      </c>
      <c r="I149" s="193"/>
      <c r="J149" s="194">
        <f>ROUND(I149*H149,2)</f>
        <v>0</v>
      </c>
      <c r="K149" s="190" t="s">
        <v>32</v>
      </c>
      <c r="L149" s="39"/>
      <c r="M149" s="195" t="s">
        <v>32</v>
      </c>
      <c r="N149" s="196" t="s">
        <v>50</v>
      </c>
      <c r="O149" s="65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830</v>
      </c>
      <c r="AT149" s="199" t="s">
        <v>131</v>
      </c>
      <c r="AU149" s="199" t="s">
        <v>86</v>
      </c>
      <c r="AY149" s="17" t="s">
        <v>129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136</v>
      </c>
      <c r="BK149" s="200">
        <f>ROUND(I149*H149,2)</f>
        <v>0</v>
      </c>
      <c r="BL149" s="17" t="s">
        <v>830</v>
      </c>
      <c r="BM149" s="199" t="s">
        <v>867</v>
      </c>
    </row>
    <row r="150" spans="1:47" s="2" customFormat="1" ht="19.5">
      <c r="A150" s="34"/>
      <c r="B150" s="35"/>
      <c r="C150" s="36"/>
      <c r="D150" s="201" t="s">
        <v>138</v>
      </c>
      <c r="E150" s="36"/>
      <c r="F150" s="202" t="s">
        <v>866</v>
      </c>
      <c r="G150" s="36"/>
      <c r="H150" s="36"/>
      <c r="I150" s="109"/>
      <c r="J150" s="36"/>
      <c r="K150" s="36"/>
      <c r="L150" s="39"/>
      <c r="M150" s="203"/>
      <c r="N150" s="204"/>
      <c r="O150" s="65"/>
      <c r="P150" s="65"/>
      <c r="Q150" s="65"/>
      <c r="R150" s="65"/>
      <c r="S150" s="65"/>
      <c r="T150" s="66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138</v>
      </c>
      <c r="AU150" s="17" t="s">
        <v>86</v>
      </c>
    </row>
    <row r="151" spans="1:65" s="2" customFormat="1" ht="16.5" customHeight="1">
      <c r="A151" s="34"/>
      <c r="B151" s="35"/>
      <c r="C151" s="188" t="s">
        <v>263</v>
      </c>
      <c r="D151" s="188" t="s">
        <v>131</v>
      </c>
      <c r="E151" s="189" t="s">
        <v>868</v>
      </c>
      <c r="F151" s="190" t="s">
        <v>869</v>
      </c>
      <c r="G151" s="191" t="s">
        <v>166</v>
      </c>
      <c r="H151" s="192">
        <v>1</v>
      </c>
      <c r="I151" s="193"/>
      <c r="J151" s="194">
        <f>ROUND(I151*H151,2)</f>
        <v>0</v>
      </c>
      <c r="K151" s="190" t="s">
        <v>32</v>
      </c>
      <c r="L151" s="39"/>
      <c r="M151" s="195" t="s">
        <v>32</v>
      </c>
      <c r="N151" s="196" t="s">
        <v>50</v>
      </c>
      <c r="O151" s="65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830</v>
      </c>
      <c r="AT151" s="199" t="s">
        <v>131</v>
      </c>
      <c r="AU151" s="199" t="s">
        <v>86</v>
      </c>
      <c r="AY151" s="17" t="s">
        <v>129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136</v>
      </c>
      <c r="BK151" s="200">
        <f>ROUND(I151*H151,2)</f>
        <v>0</v>
      </c>
      <c r="BL151" s="17" t="s">
        <v>830</v>
      </c>
      <c r="BM151" s="199" t="s">
        <v>870</v>
      </c>
    </row>
    <row r="152" spans="1:47" s="2" customFormat="1" ht="12">
      <c r="A152" s="34"/>
      <c r="B152" s="35"/>
      <c r="C152" s="36"/>
      <c r="D152" s="201" t="s">
        <v>138</v>
      </c>
      <c r="E152" s="36"/>
      <c r="F152" s="202" t="s">
        <v>869</v>
      </c>
      <c r="G152" s="36"/>
      <c r="H152" s="36"/>
      <c r="I152" s="109"/>
      <c r="J152" s="36"/>
      <c r="K152" s="36"/>
      <c r="L152" s="39"/>
      <c r="M152" s="203"/>
      <c r="N152" s="204"/>
      <c r="O152" s="65"/>
      <c r="P152" s="65"/>
      <c r="Q152" s="65"/>
      <c r="R152" s="65"/>
      <c r="S152" s="65"/>
      <c r="T152" s="6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138</v>
      </c>
      <c r="AU152" s="17" t="s">
        <v>86</v>
      </c>
    </row>
    <row r="153" spans="2:51" s="13" customFormat="1" ht="12">
      <c r="B153" s="205"/>
      <c r="C153" s="206"/>
      <c r="D153" s="201" t="s">
        <v>140</v>
      </c>
      <c r="E153" s="207" t="s">
        <v>32</v>
      </c>
      <c r="F153" s="208" t="s">
        <v>871</v>
      </c>
      <c r="G153" s="206"/>
      <c r="H153" s="207" t="s">
        <v>32</v>
      </c>
      <c r="I153" s="209"/>
      <c r="J153" s="206"/>
      <c r="K153" s="206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140</v>
      </c>
      <c r="AU153" s="214" t="s">
        <v>86</v>
      </c>
      <c r="AV153" s="13" t="s">
        <v>23</v>
      </c>
      <c r="AW153" s="13" t="s">
        <v>38</v>
      </c>
      <c r="AX153" s="13" t="s">
        <v>77</v>
      </c>
      <c r="AY153" s="214" t="s">
        <v>129</v>
      </c>
    </row>
    <row r="154" spans="2:51" s="14" customFormat="1" ht="12">
      <c r="B154" s="215"/>
      <c r="C154" s="216"/>
      <c r="D154" s="201" t="s">
        <v>140</v>
      </c>
      <c r="E154" s="217" t="s">
        <v>32</v>
      </c>
      <c r="F154" s="218" t="s">
        <v>23</v>
      </c>
      <c r="G154" s="216"/>
      <c r="H154" s="219">
        <v>1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140</v>
      </c>
      <c r="AU154" s="225" t="s">
        <v>86</v>
      </c>
      <c r="AV154" s="14" t="s">
        <v>86</v>
      </c>
      <c r="AW154" s="14" t="s">
        <v>38</v>
      </c>
      <c r="AX154" s="14" t="s">
        <v>23</v>
      </c>
      <c r="AY154" s="225" t="s">
        <v>129</v>
      </c>
    </row>
    <row r="155" spans="1:65" s="2" customFormat="1" ht="16.5" customHeight="1">
      <c r="A155" s="34"/>
      <c r="B155" s="35"/>
      <c r="C155" s="188" t="s">
        <v>269</v>
      </c>
      <c r="D155" s="188" t="s">
        <v>131</v>
      </c>
      <c r="E155" s="189" t="s">
        <v>872</v>
      </c>
      <c r="F155" s="190" t="s">
        <v>873</v>
      </c>
      <c r="G155" s="191" t="s">
        <v>166</v>
      </c>
      <c r="H155" s="192">
        <v>1</v>
      </c>
      <c r="I155" s="193"/>
      <c r="J155" s="194">
        <f>ROUND(I155*H155,2)</f>
        <v>0</v>
      </c>
      <c r="K155" s="190" t="s">
        <v>32</v>
      </c>
      <c r="L155" s="39"/>
      <c r="M155" s="195" t="s">
        <v>32</v>
      </c>
      <c r="N155" s="196" t="s">
        <v>50</v>
      </c>
      <c r="O155" s="65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830</v>
      </c>
      <c r="AT155" s="199" t="s">
        <v>131</v>
      </c>
      <c r="AU155" s="199" t="s">
        <v>86</v>
      </c>
      <c r="AY155" s="17" t="s">
        <v>129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136</v>
      </c>
      <c r="BK155" s="200">
        <f>ROUND(I155*H155,2)</f>
        <v>0</v>
      </c>
      <c r="BL155" s="17" t="s">
        <v>830</v>
      </c>
      <c r="BM155" s="199" t="s">
        <v>874</v>
      </c>
    </row>
    <row r="156" spans="1:47" s="2" customFormat="1" ht="12">
      <c r="A156" s="34"/>
      <c r="B156" s="35"/>
      <c r="C156" s="36"/>
      <c r="D156" s="201" t="s">
        <v>138</v>
      </c>
      <c r="E156" s="36"/>
      <c r="F156" s="202" t="s">
        <v>873</v>
      </c>
      <c r="G156" s="36"/>
      <c r="H156" s="36"/>
      <c r="I156" s="109"/>
      <c r="J156" s="36"/>
      <c r="K156" s="36"/>
      <c r="L156" s="39"/>
      <c r="M156" s="203"/>
      <c r="N156" s="204"/>
      <c r="O156" s="65"/>
      <c r="P156" s="65"/>
      <c r="Q156" s="65"/>
      <c r="R156" s="65"/>
      <c r="S156" s="65"/>
      <c r="T156" s="66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138</v>
      </c>
      <c r="AU156" s="17" t="s">
        <v>86</v>
      </c>
    </row>
    <row r="157" spans="1:65" s="2" customFormat="1" ht="16.5" customHeight="1">
      <c r="A157" s="34"/>
      <c r="B157" s="35"/>
      <c r="C157" s="188" t="s">
        <v>7</v>
      </c>
      <c r="D157" s="188" t="s">
        <v>131</v>
      </c>
      <c r="E157" s="189" t="s">
        <v>875</v>
      </c>
      <c r="F157" s="190" t="s">
        <v>876</v>
      </c>
      <c r="G157" s="191" t="s">
        <v>166</v>
      </c>
      <c r="H157" s="192">
        <v>1</v>
      </c>
      <c r="I157" s="193"/>
      <c r="J157" s="194">
        <f>ROUND(I157*H157,2)</f>
        <v>0</v>
      </c>
      <c r="K157" s="190" t="s">
        <v>32</v>
      </c>
      <c r="L157" s="39"/>
      <c r="M157" s="195" t="s">
        <v>32</v>
      </c>
      <c r="N157" s="196" t="s">
        <v>50</v>
      </c>
      <c r="O157" s="65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830</v>
      </c>
      <c r="AT157" s="199" t="s">
        <v>131</v>
      </c>
      <c r="AU157" s="199" t="s">
        <v>86</v>
      </c>
      <c r="AY157" s="17" t="s">
        <v>129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136</v>
      </c>
      <c r="BK157" s="200">
        <f>ROUND(I157*H157,2)</f>
        <v>0</v>
      </c>
      <c r="BL157" s="17" t="s">
        <v>830</v>
      </c>
      <c r="BM157" s="199" t="s">
        <v>877</v>
      </c>
    </row>
    <row r="158" spans="1:47" s="2" customFormat="1" ht="12">
      <c r="A158" s="34"/>
      <c r="B158" s="35"/>
      <c r="C158" s="36"/>
      <c r="D158" s="201" t="s">
        <v>138</v>
      </c>
      <c r="E158" s="36"/>
      <c r="F158" s="202" t="s">
        <v>876</v>
      </c>
      <c r="G158" s="36"/>
      <c r="H158" s="36"/>
      <c r="I158" s="109"/>
      <c r="J158" s="36"/>
      <c r="K158" s="36"/>
      <c r="L158" s="39"/>
      <c r="M158" s="203"/>
      <c r="N158" s="204"/>
      <c r="O158" s="65"/>
      <c r="P158" s="65"/>
      <c r="Q158" s="65"/>
      <c r="R158" s="65"/>
      <c r="S158" s="65"/>
      <c r="T158" s="66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138</v>
      </c>
      <c r="AU158" s="17" t="s">
        <v>86</v>
      </c>
    </row>
    <row r="159" spans="2:51" s="14" customFormat="1" ht="12">
      <c r="B159" s="215"/>
      <c r="C159" s="216"/>
      <c r="D159" s="201" t="s">
        <v>140</v>
      </c>
      <c r="E159" s="217" t="s">
        <v>32</v>
      </c>
      <c r="F159" s="218" t="s">
        <v>23</v>
      </c>
      <c r="G159" s="216"/>
      <c r="H159" s="219">
        <v>1</v>
      </c>
      <c r="I159" s="220"/>
      <c r="J159" s="216"/>
      <c r="K159" s="216"/>
      <c r="L159" s="221"/>
      <c r="M159" s="247"/>
      <c r="N159" s="248"/>
      <c r="O159" s="248"/>
      <c r="P159" s="248"/>
      <c r="Q159" s="248"/>
      <c r="R159" s="248"/>
      <c r="S159" s="248"/>
      <c r="T159" s="249"/>
      <c r="AT159" s="225" t="s">
        <v>140</v>
      </c>
      <c r="AU159" s="225" t="s">
        <v>86</v>
      </c>
      <c r="AV159" s="14" t="s">
        <v>86</v>
      </c>
      <c r="AW159" s="14" t="s">
        <v>38</v>
      </c>
      <c r="AX159" s="14" t="s">
        <v>23</v>
      </c>
      <c r="AY159" s="225" t="s">
        <v>129</v>
      </c>
    </row>
    <row r="160" spans="1:31" s="2" customFormat="1" ht="6.95" customHeight="1">
      <c r="A160" s="34"/>
      <c r="B160" s="48"/>
      <c r="C160" s="49"/>
      <c r="D160" s="49"/>
      <c r="E160" s="49"/>
      <c r="F160" s="49"/>
      <c r="G160" s="49"/>
      <c r="H160" s="49"/>
      <c r="I160" s="137"/>
      <c r="J160" s="49"/>
      <c r="K160" s="49"/>
      <c r="L160" s="39"/>
      <c r="M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</sheetData>
  <sheetProtection algorithmName="SHA-512" hashValue="vlx1fPDkI9UxmBOHg192NFNBDbxJM5CWkBnVO9JUwHM6PtPxwNC4A9i9lBl9Uge3nPiNkhcYnZ5ppmrz+3KKdA==" saltValue="63cyvXbzlsaOznyuCv2ui1mwQM6MsTpppeEmIB7QYhBpRE+44vEDqsNhXYi6sGC9iUENWWWHJ9+0PEPRFB7rPw==" spinCount="100000" sheet="1" objects="1" scenarios="1" formatColumns="0" formatRows="0" autoFilter="0"/>
  <autoFilter ref="C83:K15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Administrator</cp:lastModifiedBy>
  <dcterms:created xsi:type="dcterms:W3CDTF">2019-08-07T08:35:16Z</dcterms:created>
  <dcterms:modified xsi:type="dcterms:W3CDTF">2020-01-29T11:56:15Z</dcterms:modified>
  <cp:category/>
  <cp:version/>
  <cp:contentType/>
  <cp:contentStatus/>
</cp:coreProperties>
</file>