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Asistentka\ředitel\VÝBĚR. ŘÍZENÍ\VŘ (dle roku)\2020\K odeslání\"/>
    </mc:Choice>
  </mc:AlternateContent>
  <bookViews>
    <workbookView xWindow="-120" yWindow="-120" windowWidth="24240" windowHeight="13140" activeTab="1"/>
  </bookViews>
  <sheets>
    <sheet name="Pokyny pro vyplnění" sheetId="11" r:id="rId1"/>
    <sheet name="Stavba" sheetId="1" r:id="rId2"/>
    <sheet name="VzorPolozky" sheetId="10" state="hidden" r:id="rId3"/>
    <sheet name="01 01 Pol" sheetId="12" r:id="rId4"/>
  </sheets>
  <externalReferences>
    <externalReference r:id="rId5"/>
  </externalReferences>
  <definedNames>
    <definedName name="CelkemDPHVypocet" localSheetId="1">Stavba!$H$43</definedName>
    <definedName name="CenaCelkem">Stavba!$G$29</definedName>
    <definedName name="CenaCelkemBezDPH">Stavba!$G$28</definedName>
    <definedName name="CenaCelkemVypocet" localSheetId="1">Stavba!$I$43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01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01 Pol'!$A$1:$X$37</definedName>
    <definedName name="_xlnm.Print_Area" localSheetId="1">Stavba!$A$1:$J$56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Stavba!$F$43</definedName>
    <definedName name="ZakladDPHZakl">Stavba!$G$25</definedName>
    <definedName name="ZakladDPHZaklVypocet" localSheetId="1">Stavba!$G$43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52511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A27" i="12" l="1"/>
  <c r="G9" i="12"/>
  <c r="M9" i="12" s="1"/>
  <c r="M8" i="12" s="1"/>
  <c r="I9" i="12"/>
  <c r="I8" i="12" s="1"/>
  <c r="K9" i="12"/>
  <c r="K8" i="12" s="1"/>
  <c r="O9" i="12"/>
  <c r="O8" i="12" s="1"/>
  <c r="Q9" i="12"/>
  <c r="Q8" i="12" s="1"/>
  <c r="V9" i="12"/>
  <c r="V8" i="12" s="1"/>
  <c r="G12" i="12"/>
  <c r="M12" i="12" s="1"/>
  <c r="I12" i="12"/>
  <c r="K12" i="12"/>
  <c r="O12" i="12"/>
  <c r="Q12" i="12"/>
  <c r="V12" i="12"/>
  <c r="G14" i="12"/>
  <c r="M14" i="12" s="1"/>
  <c r="I14" i="12"/>
  <c r="K14" i="12"/>
  <c r="O14" i="12"/>
  <c r="Q14" i="12"/>
  <c r="V14" i="12"/>
  <c r="G16" i="12"/>
  <c r="M16" i="12" s="1"/>
  <c r="I16" i="12"/>
  <c r="K16" i="12"/>
  <c r="O16" i="12"/>
  <c r="Q16" i="12"/>
  <c r="V16" i="12"/>
  <c r="G17" i="12"/>
  <c r="M17" i="12" s="1"/>
  <c r="I17" i="12"/>
  <c r="K17" i="12"/>
  <c r="O17" i="12"/>
  <c r="Q17" i="12"/>
  <c r="V17" i="12"/>
  <c r="G19" i="12"/>
  <c r="M19" i="12" s="1"/>
  <c r="M18" i="12" s="1"/>
  <c r="I19" i="12"/>
  <c r="I18" i="12" s="1"/>
  <c r="K19" i="12"/>
  <c r="K18" i="12" s="1"/>
  <c r="O19" i="12"/>
  <c r="O18" i="12" s="1"/>
  <c r="Q19" i="12"/>
  <c r="Q18" i="12" s="1"/>
  <c r="V19" i="12"/>
  <c r="V18" i="12" s="1"/>
  <c r="I21" i="12"/>
  <c r="G22" i="12"/>
  <c r="G21" i="12" s="1"/>
  <c r="I53" i="1" s="1"/>
  <c r="I22" i="12"/>
  <c r="K22" i="12"/>
  <c r="K21" i="12" s="1"/>
  <c r="O22" i="12"/>
  <c r="O21" i="12" s="1"/>
  <c r="Q22" i="12"/>
  <c r="Q21" i="12" s="1"/>
  <c r="V22" i="12"/>
  <c r="V21" i="12" s="1"/>
  <c r="G24" i="12"/>
  <c r="M24" i="12" s="1"/>
  <c r="M23" i="12" s="1"/>
  <c r="I24" i="12"/>
  <c r="I23" i="12" s="1"/>
  <c r="K24" i="12"/>
  <c r="K23" i="12" s="1"/>
  <c r="O24" i="12"/>
  <c r="O23" i="12" s="1"/>
  <c r="Q24" i="12"/>
  <c r="Q23" i="12" s="1"/>
  <c r="V24" i="12"/>
  <c r="V23" i="12" s="1"/>
  <c r="G26" i="12"/>
  <c r="I26" i="12"/>
  <c r="K26" i="12"/>
  <c r="O26" i="12"/>
  <c r="Q26" i="12"/>
  <c r="V26" i="12"/>
  <c r="G28" i="12"/>
  <c r="M28" i="12" s="1"/>
  <c r="I28" i="12"/>
  <c r="K28" i="12"/>
  <c r="O28" i="12"/>
  <c r="Q28" i="12"/>
  <c r="V28" i="12"/>
  <c r="G29" i="12"/>
  <c r="M29" i="12" s="1"/>
  <c r="I29" i="12"/>
  <c r="K29" i="12"/>
  <c r="O29" i="12"/>
  <c r="Q29" i="12"/>
  <c r="V29" i="12"/>
  <c r="G30" i="12"/>
  <c r="M30" i="12" s="1"/>
  <c r="I30" i="12"/>
  <c r="K30" i="12"/>
  <c r="O30" i="12"/>
  <c r="Q30" i="12"/>
  <c r="V30" i="12"/>
  <c r="G31" i="12"/>
  <c r="M31" i="12" s="1"/>
  <c r="I31" i="12"/>
  <c r="K31" i="12"/>
  <c r="O31" i="12"/>
  <c r="Q31" i="12"/>
  <c r="V31" i="12"/>
  <c r="G32" i="12"/>
  <c r="M32" i="12" s="1"/>
  <c r="I32" i="12"/>
  <c r="K32" i="12"/>
  <c r="O32" i="12"/>
  <c r="Q32" i="12"/>
  <c r="V32" i="12"/>
  <c r="G33" i="12"/>
  <c r="M33" i="12" s="1"/>
  <c r="I33" i="12"/>
  <c r="K33" i="12"/>
  <c r="O33" i="12"/>
  <c r="Q33" i="12"/>
  <c r="V33" i="12"/>
  <c r="AE36" i="12"/>
  <c r="F41" i="1" s="1"/>
  <c r="I20" i="1"/>
  <c r="I19" i="1"/>
  <c r="I18" i="1"/>
  <c r="H43" i="1"/>
  <c r="I40" i="1"/>
  <c r="V25" i="12" l="1"/>
  <c r="O25" i="12"/>
  <c r="I25" i="12"/>
  <c r="K11" i="12"/>
  <c r="Q11" i="12"/>
  <c r="G8" i="12"/>
  <c r="K25" i="12"/>
  <c r="Q25" i="12"/>
  <c r="V11" i="12"/>
  <c r="O11" i="12"/>
  <c r="I11" i="12"/>
  <c r="G25" i="12"/>
  <c r="I55" i="1" s="1"/>
  <c r="M26" i="12"/>
  <c r="G23" i="12"/>
  <c r="I54" i="1" s="1"/>
  <c r="I17" i="1" s="1"/>
  <c r="AF36" i="12"/>
  <c r="G41" i="1" s="1"/>
  <c r="I41" i="1" s="1"/>
  <c r="F39" i="1"/>
  <c r="F43" i="1" s="1"/>
  <c r="G23" i="1" s="1"/>
  <c r="F42" i="1"/>
  <c r="I50" i="1"/>
  <c r="M25" i="12"/>
  <c r="M11" i="12"/>
  <c r="G11" i="12"/>
  <c r="I51" i="1" s="1"/>
  <c r="M22" i="12"/>
  <c r="M21" i="12" s="1"/>
  <c r="G18" i="12"/>
  <c r="I52" i="1" s="1"/>
  <c r="J28" i="1"/>
  <c r="J26" i="1"/>
  <c r="G38" i="1"/>
  <c r="F38" i="1"/>
  <c r="J23" i="1"/>
  <c r="J24" i="1"/>
  <c r="J25" i="1"/>
  <c r="J27" i="1"/>
  <c r="E24" i="1"/>
  <c r="E26" i="1"/>
  <c r="G42" i="1" l="1"/>
  <c r="I42" i="1" s="1"/>
  <c r="G39" i="1"/>
  <c r="G43" i="1" s="1"/>
  <c r="G25" i="1" s="1"/>
  <c r="A27" i="1" s="1"/>
  <c r="A28" i="1" s="1"/>
  <c r="G36" i="12"/>
  <c r="I56" i="1"/>
  <c r="I16" i="1"/>
  <c r="I21" i="1" s="1"/>
  <c r="G28" i="1" l="1"/>
  <c r="G27" i="1" s="1"/>
  <c r="G29" i="1" s="1"/>
  <c r="I39" i="1"/>
  <c r="I43" i="1" s="1"/>
  <c r="J39" i="1" s="1"/>
  <c r="J43" i="1" s="1"/>
  <c r="J54" i="1"/>
  <c r="J50" i="1"/>
  <c r="J53" i="1"/>
  <c r="J51" i="1"/>
  <c r="J52" i="1"/>
  <c r="J55" i="1"/>
  <c r="J42" i="1" l="1"/>
  <c r="J41" i="1"/>
  <c r="J40" i="1"/>
  <c r="J56" i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Jiří Pavlík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<sst xmlns="http://schemas.openxmlformats.org/spreadsheetml/2006/main" count="297" uniqueCount="157">
  <si>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</si>
  <si>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</si>
  <si>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</si>
  <si>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</si>
  <si>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</si>
  <si>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</si>
  <si>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</si>
  <si>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</si>
  <si>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</si>
  <si>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</si>
  <si>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</si>
  <si>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</si>
  <si>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</si>
  <si>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</si>
  <si>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</si>
  <si>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</si>
  <si>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</si>
  <si>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</si>
  <si>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</si>
  <si>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</si>
  <si>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</si>
  <si>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</si>
  <si>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</si>
  <si>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</si>
  <si>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</si>
  <si>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</si>
  <si>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</si>
  <si>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</si>
  <si>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</si>
  <si>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</si>
  <si>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</si>
  <si>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</si>
  <si>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</si>
  <si>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</si>
  <si>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</si>
  <si>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</si>
  <si>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</si>
  <si>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</si>
  <si>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</si>
  <si>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</si>
  <si>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</si>
  <si>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</si>
  <si>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</si>
  <si>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01</t>
  </si>
  <si>
    <t>Zateplení stěn a stropu</t>
  </si>
  <si>
    <t>Objekt:</t>
  </si>
  <si>
    <t>Rozpočet:</t>
  </si>
  <si>
    <t xml:space="preserve"> </t>
  </si>
  <si>
    <t>64010701</t>
  </si>
  <si>
    <t>MTD Ústrašice - zateplení stěn a stropu</t>
  </si>
  <si>
    <t>Stavba</t>
  </si>
  <si>
    <t>Stavební objekt</t>
  </si>
  <si>
    <t>Celkem za stavbu</t>
  </si>
  <si>
    <t>CZK</t>
  </si>
  <si>
    <t>Rekapitulace dílů</t>
  </si>
  <si>
    <t>Typ dílu</t>
  </si>
  <si>
    <t>3</t>
  </si>
  <si>
    <t>Svislé a kompletní konstrukce</t>
  </si>
  <si>
    <t>94</t>
  </si>
  <si>
    <t>Lešení a stavební výtahy</t>
  </si>
  <si>
    <t>99</t>
  </si>
  <si>
    <t>Staveništní přesun hmot</t>
  </si>
  <si>
    <t>713</t>
  </si>
  <si>
    <t>Izolace tepelné</t>
  </si>
  <si>
    <t>767</t>
  </si>
  <si>
    <t>Konstrukce zámečnické</t>
  </si>
  <si>
    <t>D96</t>
  </si>
  <si>
    <t>Přesuny suti a vybouraných hmot</t>
  </si>
  <si>
    <t>PSU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</si>
  <si>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</si>
  <si>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</si>
  <si>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</si>
  <si>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</si>
  <si>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</si>
  <si>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</si>
  <si>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</si>
  <si>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</si>
  <si>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</si>
  <si>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</si>
  <si>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</si>
  <si>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</si>
  <si>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</si>
  <si>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</si>
  <si>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</si>
  <si>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</si>
  <si>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</si>
  <si>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</si>
  <si>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</si>
  <si>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</si>
  <si>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</si>
  <si>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</si>
  <si>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</si>
  <si>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</si>
  <si>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</si>
  <si>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</si>
  <si>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</si>
  <si>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</si>
  <si>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</si>
  <si>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</si>
  <si>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342172010R00</t>
  </si>
  <si>
    <t>m2</t>
  </si>
  <si>
    <t>801-2</t>
  </si>
  <si>
    <t>RTS 17/ II</t>
  </si>
  <si>
    <t>Indiv</t>
  </si>
  <si>
    <t>Práce</t>
  </si>
  <si>
    <t>POL1_1</t>
  </si>
  <si>
    <t>s použitím zvedacího mechanizmu,</t>
  </si>
  <si>
    <t>SPI</t>
  </si>
  <si>
    <t>941941031R00</t>
  </si>
  <si>
    <t>Montáž lešení lehkého pracovního řadového s podlahami šířky od 0,80 do 1,00 m, výšky do 10 m</t>
  </si>
  <si>
    <t>800-3</t>
  </si>
  <si>
    <t>RTS 19/ II</t>
  </si>
  <si>
    <t>včetně kotvení</t>
  </si>
  <si>
    <t>941941191R00</t>
  </si>
  <si>
    <t>Montáž lešení lehkého pracovního řadového s podlahami příplatek za každý další i započatý měsíc použití lešení_x000D_
 šířky šířky od 0,80 do 1,00 m a výšky do 10 m</t>
  </si>
  <si>
    <t>941941831R00</t>
  </si>
  <si>
    <t>Demontáž lešení lehkého řadového s podlahami šířky od 0,8 do 1 m, výšky do 10 m</t>
  </si>
  <si>
    <t>941955003R00</t>
  </si>
  <si>
    <t>Lešení lehké pracovní pomocné pomocné, o výšce lešeňové podlahy přes 1,9 do 2,5 m</t>
  </si>
  <si>
    <t>999281105R00</t>
  </si>
  <si>
    <t xml:space="preserve">Přesun hmot pro opravy a údržbu objektů pro opravy a údržbu dosavadních objektů včetně vnějších plášťů_x000D_
 výšky do 6 m,  </t>
  </si>
  <si>
    <t>t</t>
  </si>
  <si>
    <t>801-4</t>
  </si>
  <si>
    <t>POL1_</t>
  </si>
  <si>
    <t>oborů 801, 803, 811 a 812</t>
  </si>
  <si>
    <t>713100813R00</t>
  </si>
  <si>
    <t>Odstranění tepelné izolace z kombidesek polystyrenových tloušťka přes 50 mm</t>
  </si>
  <si>
    <t>800-713</t>
  </si>
  <si>
    <t>POL1_7</t>
  </si>
  <si>
    <t>767995103R00</t>
  </si>
  <si>
    <t>kg</t>
  </si>
  <si>
    <t>800-767</t>
  </si>
  <si>
    <t>979087113R00</t>
  </si>
  <si>
    <t xml:space="preserve">Vodorovná doprava suti a vybouraných hmot nakládání vybopuraných hmot na dopravní prostředky,  </t>
  </si>
  <si>
    <t>821-1</t>
  </si>
  <si>
    <t>se složením a hrubým urovnáním nebo s přeložením na jiný dopravní prostředek kromě lodi, vč. příplatku za každých dalších i započatých 1000 m přes 1000 m,</t>
  </si>
  <si>
    <t>979011221R00</t>
  </si>
  <si>
    <t>Svislá doprava suti a vybouraných hmot nošením za prvé podlaží pod základním podlažím</t>
  </si>
  <si>
    <t>801-3</t>
  </si>
  <si>
    <t>979081111R00</t>
  </si>
  <si>
    <t>Odvoz suti a vybouraných hmot na skládku do 1 km</t>
  </si>
  <si>
    <t>979081121R00</t>
  </si>
  <si>
    <t>Odvoz suti a vybouraných hmot na skládku příplatek za každý další 1 km</t>
  </si>
  <si>
    <t>979082111R00</t>
  </si>
  <si>
    <t>Vnitrostaveništní doprava suti a vybouraných hmot do 10 m</t>
  </si>
  <si>
    <t>979990141R00</t>
  </si>
  <si>
    <t>Poplatek za skládku polystyren+omítka</t>
  </si>
  <si>
    <t>979093111R00</t>
  </si>
  <si>
    <t>Uložení suti na skládku bez zhutnění</t>
  </si>
  <si>
    <t>800-6</t>
  </si>
  <si>
    <t>s hrubým urovnáním,</t>
  </si>
  <si>
    <t>SUM</t>
  </si>
  <si>
    <t>END</t>
  </si>
  <si>
    <t>Montáž panelů stěnových z ocelového plechu s jádrem vč.dodávky</t>
  </si>
  <si>
    <t>Výroba a montáž atypických kovovových doplňků staveb vč.povrch.úprav</t>
  </si>
  <si>
    <t>MTD Ústrašice</t>
  </si>
  <si>
    <t>Oprava vnitřní části střešního a obvodového pláště vč.obnovy tepelné izolace na hale č.19-RCH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</si>
</sst>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9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D6E1EE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6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28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3" fillId="0" borderId="32" xfId="0" applyNumberFormat="1" applyFont="1" applyBorder="1" applyAlignment="1">
      <alignment horizontal="right" vertical="center" wrapText="1" shrinkToFit="1"/>
    </xf>
    <xf numFmtId="4" fontId="3" fillId="0" borderId="32" xfId="0" applyNumberFormat="1" applyFont="1" applyBorder="1" applyAlignment="1">
      <alignment horizontal="right" vertical="center" shrinkToFit="1"/>
    </xf>
    <xf numFmtId="4" fontId="0" fillId="0" borderId="32" xfId="0" applyNumberFormat="1" applyBorder="1" applyAlignment="1">
      <alignment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2" xfId="0" applyNumberFormat="1" applyFont="1" applyBorder="1" applyAlignment="1">
      <alignment vertical="center" wrapText="1" shrinkToFit="1"/>
    </xf>
    <xf numFmtId="4" fontId="8" fillId="0" borderId="32" xfId="0" applyNumberFormat="1" applyFont="1" applyBorder="1" applyAlignment="1">
      <alignment vertical="center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2" xfId="0" applyNumberFormat="1" applyBorder="1" applyAlignment="1">
      <alignment vertical="center" wrapText="1" shrinkToFit="1"/>
    </xf>
    <xf numFmtId="4" fontId="15" fillId="3" borderId="35" xfId="0" applyNumberFormat="1" applyFont="1" applyFill="1" applyBorder="1" applyAlignment="1">
      <alignment vertical="center" wrapText="1" shrinkToFit="1"/>
    </xf>
    <xf numFmtId="4" fontId="15" fillId="3" borderId="35" xfId="0" applyNumberFormat="1" applyFont="1" applyFill="1" applyBorder="1" applyAlignment="1">
      <alignment vertical="center" shrinkToFit="1"/>
    </xf>
    <xf numFmtId="4" fontId="0" fillId="3" borderId="36" xfId="0" applyNumberFormat="1" applyFill="1" applyBorder="1" applyAlignment="1">
      <alignment vertical="center" shrinkToFit="1"/>
    </xf>
    <xf numFmtId="3" fontId="0" fillId="3" borderId="36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6" fillId="5" borderId="28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4" fontId="7" fillId="3" borderId="36" xfId="0" applyNumberFormat="1" applyFont="1" applyFill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7" fillId="3" borderId="36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3" borderId="36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7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Border="1" applyAlignment="1">
      <alignment vertical="top"/>
    </xf>
    <xf numFmtId="4" fontId="17" fillId="0" borderId="0" xfId="0" applyNumberFormat="1" applyFont="1" applyBorder="1" applyAlignment="1">
      <alignment vertical="top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7" xfId="0" applyNumberFormat="1" applyFont="1" applyFill="1" applyBorder="1" applyAlignment="1">
      <alignment vertical="top" shrinkToFit="1"/>
    </xf>
    <xf numFmtId="0" fontId="17" fillId="0" borderId="38" xfId="0" applyFont="1" applyBorder="1" applyAlignment="1">
      <alignment vertical="top"/>
    </xf>
    <xf numFmtId="49" fontId="17" fillId="0" borderId="39" xfId="0" applyNumberFormat="1" applyFont="1" applyBorder="1" applyAlignment="1">
      <alignment vertical="top"/>
    </xf>
    <xf numFmtId="0" fontId="17" fillId="0" borderId="39" xfId="0" applyFont="1" applyBorder="1" applyAlignment="1">
      <alignment horizontal="center" vertical="top" shrinkToFit="1"/>
    </xf>
    <xf numFmtId="164" fontId="17" fillId="0" borderId="39" xfId="0" applyNumberFormat="1" applyFont="1" applyBorder="1" applyAlignment="1">
      <alignment vertical="top" shrinkToFit="1"/>
    </xf>
    <xf numFmtId="4" fontId="17" fillId="4" borderId="39" xfId="0" applyNumberFormat="1" applyFont="1" applyFill="1" applyBorder="1" applyAlignment="1" applyProtection="1">
      <alignment vertical="top" shrinkToFit="1"/>
      <protection locked="0"/>
    </xf>
    <xf numFmtId="4" fontId="17" fillId="0" borderId="39" xfId="0" applyNumberFormat="1" applyFont="1" applyBorder="1" applyAlignment="1">
      <alignment vertical="top" shrinkToFit="1"/>
    </xf>
    <xf numFmtId="4" fontId="17" fillId="0" borderId="40" xfId="0" applyNumberFormat="1" applyFont="1" applyBorder="1" applyAlignment="1">
      <alignment vertical="top" shrinkToFit="1"/>
    </xf>
    <xf numFmtId="0" fontId="17" fillId="0" borderId="41" xfId="0" applyFont="1" applyBorder="1" applyAlignment="1">
      <alignment vertical="top"/>
    </xf>
    <xf numFmtId="49" fontId="17" fillId="0" borderId="42" xfId="0" applyNumberFormat="1" applyFont="1" applyBorder="1" applyAlignment="1">
      <alignment vertical="top"/>
    </xf>
    <xf numFmtId="0" fontId="17" fillId="0" borderId="42" xfId="0" applyFont="1" applyBorder="1" applyAlignment="1">
      <alignment horizontal="center" vertical="top" shrinkToFit="1"/>
    </xf>
    <xf numFmtId="164" fontId="17" fillId="0" borderId="42" xfId="0" applyNumberFormat="1" applyFont="1" applyBorder="1" applyAlignment="1">
      <alignment vertical="top" shrinkToFit="1"/>
    </xf>
    <xf numFmtId="4" fontId="17" fillId="4" borderId="42" xfId="0" applyNumberFormat="1" applyFont="1" applyFill="1" applyBorder="1" applyAlignment="1" applyProtection="1">
      <alignment vertical="top" shrinkToFit="1"/>
      <protection locked="0"/>
    </xf>
    <xf numFmtId="4" fontId="17" fillId="0" borderId="42" xfId="0" applyNumberFormat="1" applyFont="1" applyBorder="1" applyAlignment="1">
      <alignment vertical="top" shrinkToFit="1"/>
    </xf>
    <xf numFmtId="4" fontId="17" fillId="0" borderId="43" xfId="0" applyNumberFormat="1" applyFont="1" applyBorder="1" applyAlignment="1">
      <alignment vertical="top" shrinkToFit="1"/>
    </xf>
    <xf numFmtId="0" fontId="18" fillId="0" borderId="0" xfId="0" applyNumberFormat="1" applyFont="1" applyAlignment="1">
      <alignment wrapTex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7" fillId="0" borderId="39" xfId="0" applyNumberFormat="1" applyFont="1" applyBorder="1" applyAlignment="1">
      <alignment horizontal="left" vertical="top" wrapText="1"/>
    </xf>
    <xf numFmtId="49" fontId="17" fillId="0" borderId="42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4" borderId="0" xfId="0" applyFont="1" applyFill="1" applyAlignment="1" applyProtection="1">
      <alignment horizontal="left" vertical="center"/>
      <protection locked="0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0" fillId="0" borderId="32" xfId="0" applyNumberFormat="1" applyBorder="1" applyAlignment="1">
      <alignment vertical="center" wrapText="1"/>
    </xf>
    <xf numFmtId="4" fontId="8" fillId="0" borderId="32" xfId="0" applyNumberFormat="1" applyFont="1" applyBorder="1" applyAlignment="1">
      <alignment vertical="center" wrapTex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7" fillId="0" borderId="18" xfId="0" applyNumberFormat="1" applyFont="1" applyBorder="1" applyAlignment="1">
      <alignment horizontal="left" vertical="top" wrapText="1"/>
    </xf>
    <xf numFmtId="0" fontId="17" fillId="0" borderId="18" xfId="0" applyNumberFormat="1" applyFont="1" applyBorder="1" applyAlignment="1">
      <alignment vertical="top" wrapTex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B24" sqref="B24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191" t="s">
        <v>39</v>
      </c>
      <c r="B2" s="191"/>
      <c r="C2" s="191"/>
      <c r="D2" s="191"/>
      <c r="E2" s="191"/>
      <c r="F2" s="191"/>
      <c r="G2" s="191"/>
    </row>
  </sheetData>
  <sheetProtection algorithmName="SHA-512" hashValue="IXjQfywqt/DySIQ6p5UZ9ZaNjYkOx7Q/ZrylGNR0pkEwJR0XsNKLhC/oxWX0ijJ8GuGB7cS41fRneXFKYtedzw==" saltValue="QzuB85zhRj+BxDMoSCu7QA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59"/>
  <sheetViews>
    <sheetView showGridLines="0" tabSelected="1" view="pageLayout" topLeftCell="B1" zoomScaleNormal="100" zoomScaleSheetLayoutView="75" workbookViewId="0">
      <selection activeCell="B1" sqref="B1:J1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36</v>
      </c>
      <c r="B1" s="192" t="s">
        <v>41</v>
      </c>
      <c r="C1" s="193"/>
      <c r="D1" s="193"/>
      <c r="E1" s="193"/>
      <c r="F1" s="193"/>
      <c r="G1" s="193"/>
      <c r="H1" s="193"/>
      <c r="I1" s="193"/>
      <c r="J1" s="194"/>
    </row>
    <row r="2" spans="1:15" ht="36" customHeight="1" x14ac:dyDescent="0.2">
      <c r="A2" s="2"/>
      <c r="B2" s="77" t="s">
        <v>22</v>
      </c>
      <c r="C2" s="78"/>
      <c r="D2" s="79" t="s">
        <v>48</v>
      </c>
      <c r="E2" s="201" t="s">
        <v>156</v>
      </c>
      <c r="F2" s="202"/>
      <c r="G2" s="202"/>
      <c r="H2" s="202"/>
      <c r="I2" s="202"/>
      <c r="J2" s="203"/>
      <c r="O2" s="1"/>
    </row>
    <row r="3" spans="1:15" ht="27" customHeight="1" x14ac:dyDescent="0.2">
      <c r="A3" s="2"/>
      <c r="B3" s="80" t="s">
        <v>45</v>
      </c>
      <c r="C3" s="78"/>
      <c r="D3" s="81" t="s">
        <v>43</v>
      </c>
      <c r="E3" s="204" t="s">
        <v>44</v>
      </c>
      <c r="F3" s="205"/>
      <c r="G3" s="205"/>
      <c r="H3" s="205"/>
      <c r="I3" s="205"/>
      <c r="J3" s="206"/>
    </row>
    <row r="4" spans="1:15" ht="23.25" customHeight="1" x14ac:dyDescent="0.2">
      <c r="A4" s="76">
        <v>346</v>
      </c>
      <c r="B4" s="82" t="s">
        <v>46</v>
      </c>
      <c r="C4" s="83"/>
      <c r="D4" s="84" t="s">
        <v>43</v>
      </c>
      <c r="E4" s="214" t="s">
        <v>44</v>
      </c>
      <c r="F4" s="215"/>
      <c r="G4" s="215"/>
      <c r="H4" s="215"/>
      <c r="I4" s="215"/>
      <c r="J4" s="216"/>
    </row>
    <row r="5" spans="1:15" ht="24" customHeight="1" x14ac:dyDescent="0.2">
      <c r="A5" s="2"/>
      <c r="B5" s="31" t="s">
        <v>42</v>
      </c>
      <c r="D5" s="219" t="s">
        <v>155</v>
      </c>
      <c r="E5" s="220"/>
      <c r="F5" s="220"/>
      <c r="G5" s="220"/>
      <c r="H5" s="18" t="s">
        <v>40</v>
      </c>
      <c r="I5" s="22"/>
      <c r="J5" s="8"/>
    </row>
    <row r="6" spans="1:15" ht="15.75" customHeight="1" x14ac:dyDescent="0.2">
      <c r="A6" s="2"/>
      <c r="B6" s="28"/>
      <c r="C6" s="55"/>
      <c r="D6" s="221"/>
      <c r="E6" s="222"/>
      <c r="F6" s="222"/>
      <c r="G6" s="222"/>
      <c r="H6" s="18" t="s">
        <v>34</v>
      </c>
      <c r="I6" s="22"/>
      <c r="J6" s="8"/>
    </row>
    <row r="7" spans="1:15" ht="15.75" customHeight="1" x14ac:dyDescent="0.2">
      <c r="A7" s="2"/>
      <c r="B7" s="29"/>
      <c r="C7" s="56"/>
      <c r="D7" s="53"/>
      <c r="E7" s="223"/>
      <c r="F7" s="224"/>
      <c r="G7" s="224"/>
      <c r="H7" s="24"/>
      <c r="I7" s="23"/>
      <c r="J7" s="34"/>
    </row>
    <row r="8" spans="1:15" ht="24" hidden="1" customHeight="1" x14ac:dyDescent="0.2">
      <c r="A8" s="2"/>
      <c r="B8" s="31" t="s">
        <v>20</v>
      </c>
      <c r="D8" s="51"/>
      <c r="H8" s="18" t="s">
        <v>40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208"/>
      <c r="E11" s="208"/>
      <c r="F11" s="208"/>
      <c r="G11" s="208"/>
      <c r="H11" s="18" t="s">
        <v>40</v>
      </c>
      <c r="I11" s="86"/>
      <c r="J11" s="8"/>
    </row>
    <row r="12" spans="1:15" ht="15.75" customHeight="1" x14ac:dyDescent="0.2">
      <c r="A12" s="2"/>
      <c r="B12" s="28"/>
      <c r="C12" s="55"/>
      <c r="D12" s="213"/>
      <c r="E12" s="213"/>
      <c r="F12" s="213"/>
      <c r="G12" s="213"/>
      <c r="H12" s="18" t="s">
        <v>34</v>
      </c>
      <c r="I12" s="86"/>
      <c r="J12" s="8"/>
    </row>
    <row r="13" spans="1:15" ht="15.75" customHeight="1" x14ac:dyDescent="0.2">
      <c r="A13" s="2"/>
      <c r="B13" s="29"/>
      <c r="C13" s="56"/>
      <c r="D13" s="85"/>
      <c r="E13" s="217"/>
      <c r="F13" s="218"/>
      <c r="G13" s="218"/>
      <c r="H13" s="19"/>
      <c r="I13" s="23"/>
      <c r="J13" s="34"/>
    </row>
    <row r="14" spans="1:15" ht="24" customHeight="1" x14ac:dyDescent="0.2">
      <c r="A14" s="2"/>
      <c r="B14" s="43" t="s">
        <v>21</v>
      </c>
      <c r="C14" s="58"/>
      <c r="D14" s="59" t="s">
        <v>47</v>
      </c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61"/>
      <c r="D15" s="54"/>
      <c r="E15" s="207"/>
      <c r="F15" s="207"/>
      <c r="G15" s="209"/>
      <c r="H15" s="209"/>
      <c r="I15" s="209" t="s">
        <v>29</v>
      </c>
      <c r="J15" s="210"/>
    </row>
    <row r="16" spans="1:15" ht="23.25" customHeight="1" x14ac:dyDescent="0.2">
      <c r="A16" s="143" t="s">
        <v>24</v>
      </c>
      <c r="B16" s="38" t="s">
        <v>24</v>
      </c>
      <c r="C16" s="62"/>
      <c r="D16" s="63"/>
      <c r="E16" s="198"/>
      <c r="F16" s="199"/>
      <c r="G16" s="198"/>
      <c r="H16" s="199"/>
      <c r="I16" s="198">
        <f>SUMIF(F50:F55,A16,I50:I55)+SUMIF(F50:F55,"PSU",I50:I55)</f>
        <v>0</v>
      </c>
      <c r="J16" s="200"/>
    </row>
    <row r="17" spans="1:10" ht="23.25" customHeight="1" x14ac:dyDescent="0.2">
      <c r="A17" s="143" t="s">
        <v>25</v>
      </c>
      <c r="B17" s="38" t="s">
        <v>25</v>
      </c>
      <c r="C17" s="62"/>
      <c r="D17" s="63"/>
      <c r="E17" s="198"/>
      <c r="F17" s="199"/>
      <c r="G17" s="198"/>
      <c r="H17" s="199"/>
      <c r="I17" s="198">
        <f>SUMIF(F50:F55,A17,I50:I55)</f>
        <v>0</v>
      </c>
      <c r="J17" s="200"/>
    </row>
    <row r="18" spans="1:10" ht="23.25" customHeight="1" x14ac:dyDescent="0.2">
      <c r="A18" s="143" t="s">
        <v>26</v>
      </c>
      <c r="B18" s="38" t="s">
        <v>26</v>
      </c>
      <c r="C18" s="62"/>
      <c r="D18" s="63"/>
      <c r="E18" s="198"/>
      <c r="F18" s="199"/>
      <c r="G18" s="198"/>
      <c r="H18" s="199"/>
      <c r="I18" s="198">
        <f>SUMIF(F50:F55,A18,I50:I55)</f>
        <v>0</v>
      </c>
      <c r="J18" s="200"/>
    </row>
    <row r="19" spans="1:10" ht="23.25" customHeight="1" x14ac:dyDescent="0.2">
      <c r="A19" s="143" t="s">
        <v>69</v>
      </c>
      <c r="B19" s="38" t="s">
        <v>27</v>
      </c>
      <c r="C19" s="62"/>
      <c r="D19" s="63"/>
      <c r="E19" s="198"/>
      <c r="F19" s="199"/>
      <c r="G19" s="198"/>
      <c r="H19" s="199"/>
      <c r="I19" s="198">
        <f>SUMIF(F50:F55,A19,I50:I55)</f>
        <v>0</v>
      </c>
      <c r="J19" s="200"/>
    </row>
    <row r="20" spans="1:10" ht="23.25" customHeight="1" x14ac:dyDescent="0.2">
      <c r="A20" s="143" t="s">
        <v>70</v>
      </c>
      <c r="B20" s="38" t="s">
        <v>28</v>
      </c>
      <c r="C20" s="62"/>
      <c r="D20" s="63"/>
      <c r="E20" s="198"/>
      <c r="F20" s="199"/>
      <c r="G20" s="198"/>
      <c r="H20" s="199"/>
      <c r="I20" s="198">
        <f>SUMIF(F50:F55,A20,I50:I55)</f>
        <v>0</v>
      </c>
      <c r="J20" s="200"/>
    </row>
    <row r="21" spans="1:10" ht="23.25" customHeight="1" x14ac:dyDescent="0.2">
      <c r="A21" s="2"/>
      <c r="B21" s="48" t="s">
        <v>29</v>
      </c>
      <c r="C21" s="64"/>
      <c r="D21" s="65"/>
      <c r="E21" s="211"/>
      <c r="F21" s="212"/>
      <c r="G21" s="211"/>
      <c r="H21" s="212"/>
      <c r="I21" s="211">
        <f>SUM(I16:J20)</f>
        <v>0</v>
      </c>
      <c r="J21" s="230"/>
    </row>
    <row r="22" spans="1:10" ht="33" customHeight="1" x14ac:dyDescent="0.2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/>
      <c r="B23" s="38" t="s">
        <v>12</v>
      </c>
      <c r="C23" s="62"/>
      <c r="D23" s="63"/>
      <c r="E23" s="67">
        <v>15</v>
      </c>
      <c r="F23" s="39" t="s">
        <v>0</v>
      </c>
      <c r="G23" s="228">
        <f>ZakladDPHSniVypocet</f>
        <v>0</v>
      </c>
      <c r="H23" s="229"/>
      <c r="I23" s="229"/>
      <c r="J23" s="40" t="str">
        <f t="shared" ref="J23:J28" si="0">Mena</f>
        <v>CZK</v>
      </c>
    </row>
    <row r="24" spans="1:10" ht="23.25" hidden="1" customHeight="1" x14ac:dyDescent="0.2">
      <c r="A24" s="2"/>
      <c r="B24" s="38" t="s">
        <v>13</v>
      </c>
      <c r="C24" s="62"/>
      <c r="D24" s="63"/>
      <c r="E24" s="67">
        <f>SazbaDPH1</f>
        <v>15</v>
      </c>
      <c r="F24" s="39" t="s">
        <v>0</v>
      </c>
      <c r="G24" s="226">
        <v>0</v>
      </c>
      <c r="H24" s="227"/>
      <c r="I24" s="227"/>
      <c r="J24" s="40" t="str">
        <f t="shared" si="0"/>
        <v>CZK</v>
      </c>
    </row>
    <row r="25" spans="1:10" ht="23.25" customHeight="1" x14ac:dyDescent="0.2">
      <c r="A25" s="2"/>
      <c r="B25" s="38" t="s">
        <v>14</v>
      </c>
      <c r="C25" s="62"/>
      <c r="D25" s="63"/>
      <c r="E25" s="67">
        <v>21</v>
      </c>
      <c r="F25" s="39" t="s">
        <v>0</v>
      </c>
      <c r="G25" s="228">
        <f>ZakladDPHZaklVypocet</f>
        <v>0</v>
      </c>
      <c r="H25" s="229"/>
      <c r="I25" s="229"/>
      <c r="J25" s="40" t="str">
        <f t="shared" si="0"/>
        <v>CZK</v>
      </c>
    </row>
    <row r="26" spans="1:10" ht="23.25" hidden="1" customHeight="1" x14ac:dyDescent="0.2">
      <c r="A26" s="2"/>
      <c r="B26" s="32" t="s">
        <v>15</v>
      </c>
      <c r="C26" s="68"/>
      <c r="D26" s="54"/>
      <c r="E26" s="69">
        <f>SazbaDPH2</f>
        <v>21</v>
      </c>
      <c r="F26" s="30" t="s">
        <v>0</v>
      </c>
      <c r="G26" s="195">
        <v>180600.12</v>
      </c>
      <c r="H26" s="196"/>
      <c r="I26" s="196"/>
      <c r="J26" s="37" t="str">
        <f t="shared" si="0"/>
        <v>CZK</v>
      </c>
    </row>
    <row r="27" spans="1:10" ht="23.25" customHeight="1" thickBot="1" x14ac:dyDescent="0.25">
      <c r="A27" s="2">
        <f>ZakladDPHSni+ZakladDPHZakl</f>
        <v>0</v>
      </c>
      <c r="B27" s="31" t="s">
        <v>4</v>
      </c>
      <c r="C27" s="70"/>
      <c r="D27" s="71"/>
      <c r="E27" s="70"/>
      <c r="F27" s="16"/>
      <c r="G27" s="197">
        <f>CenaCelkemBezDPH-(ZakladDPHSni+ZakladDPHZakl)</f>
        <v>0</v>
      </c>
      <c r="H27" s="197"/>
      <c r="I27" s="197"/>
      <c r="J27" s="41" t="str">
        <f t="shared" si="0"/>
        <v>CZK</v>
      </c>
    </row>
    <row r="28" spans="1:10" ht="27.75" customHeight="1" thickBot="1" x14ac:dyDescent="0.25">
      <c r="A28" s="2">
        <f>(A27-INT(A27))*100</f>
        <v>0</v>
      </c>
      <c r="B28" s="117" t="s">
        <v>23</v>
      </c>
      <c r="C28" s="118"/>
      <c r="D28" s="118"/>
      <c r="E28" s="119"/>
      <c r="F28" s="120"/>
      <c r="G28" s="231">
        <f>A27</f>
        <v>0</v>
      </c>
      <c r="H28" s="232"/>
      <c r="I28" s="232"/>
      <c r="J28" s="121" t="str">
        <f t="shared" si="0"/>
        <v>CZK</v>
      </c>
    </row>
    <row r="29" spans="1:10" ht="27.75" hidden="1" customHeight="1" thickBot="1" x14ac:dyDescent="0.25">
      <c r="A29" s="2"/>
      <c r="B29" s="117" t="s">
        <v>35</v>
      </c>
      <c r="C29" s="122"/>
      <c r="D29" s="122"/>
      <c r="E29" s="122"/>
      <c r="F29" s="123"/>
      <c r="G29" s="231">
        <f>ZakladDPHSni+DPHSni+ZakladDPHZakl+DPHZakl+Zaokrouhleni</f>
        <v>180600.12</v>
      </c>
      <c r="H29" s="231"/>
      <c r="I29" s="231"/>
      <c r="J29" s="124" t="s">
        <v>53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11</v>
      </c>
      <c r="D32" s="73"/>
      <c r="E32" s="73"/>
      <c r="F32" s="15" t="s">
        <v>10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233"/>
      <c r="E34" s="234"/>
      <c r="G34" s="235"/>
      <c r="H34" s="236"/>
      <c r="I34" s="236"/>
      <c r="J34" s="25"/>
    </row>
    <row r="35" spans="1:10" ht="12.75" customHeight="1" x14ac:dyDescent="0.2">
      <c r="A35" s="2"/>
      <c r="B35" s="2"/>
      <c r="D35" s="225" t="s">
        <v>2</v>
      </c>
      <c r="E35" s="225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">
      <c r="B37" s="90" t="s">
        <v>16</v>
      </c>
      <c r="C37" s="91"/>
      <c r="D37" s="91"/>
      <c r="E37" s="91"/>
      <c r="F37" s="92"/>
      <c r="G37" s="92"/>
      <c r="H37" s="92"/>
      <c r="I37" s="92"/>
      <c r="J37" s="93"/>
    </row>
    <row r="38" spans="1:10" ht="25.5" hidden="1" customHeight="1" x14ac:dyDescent="0.2">
      <c r="A38" s="89" t="s">
        <v>37</v>
      </c>
      <c r="B38" s="94" t="s">
        <v>17</v>
      </c>
      <c r="C38" s="95" t="s">
        <v>5</v>
      </c>
      <c r="D38" s="95"/>
      <c r="E38" s="95"/>
      <c r="F38" s="96" t="str">
        <f>B23</f>
        <v>Základ pro sníženou DPH</v>
      </c>
      <c r="G38" s="96" t="str">
        <f>B25</f>
        <v>Základ pro základní DPH</v>
      </c>
      <c r="H38" s="97" t="s">
        <v>18</v>
      </c>
      <c r="I38" s="98" t="s">
        <v>1</v>
      </c>
      <c r="J38" s="99" t="s">
        <v>0</v>
      </c>
    </row>
    <row r="39" spans="1:10" ht="25.5" hidden="1" customHeight="1" x14ac:dyDescent="0.2">
      <c r="A39" s="89">
        <v>1</v>
      </c>
      <c r="B39" s="100" t="s">
        <v>50</v>
      </c>
      <c r="C39" s="237"/>
      <c r="D39" s="237"/>
      <c r="E39" s="237"/>
      <c r="F39" s="101">
        <f>'01 01 Pol'!AE36</f>
        <v>0</v>
      </c>
      <c r="G39" s="102">
        <f>'01 01 Pol'!AF36</f>
        <v>0</v>
      </c>
      <c r="H39" s="103"/>
      <c r="I39" s="104">
        <f>F39+G39+H39</f>
        <v>0</v>
      </c>
      <c r="J39" s="105" t="str">
        <f>IF(CenaCelkemVypocet=0,"",I39/CenaCelkemVypocet*100)</f>
        <v/>
      </c>
    </row>
    <row r="40" spans="1:10" ht="25.5" hidden="1" customHeight="1" x14ac:dyDescent="0.2">
      <c r="A40" s="89">
        <v>2</v>
      </c>
      <c r="B40" s="106"/>
      <c r="C40" s="238" t="s">
        <v>51</v>
      </c>
      <c r="D40" s="238"/>
      <c r="E40" s="238"/>
      <c r="F40" s="107"/>
      <c r="G40" s="108"/>
      <c r="H40" s="108"/>
      <c r="I40" s="109">
        <f>F40+G40+H40</f>
        <v>0</v>
      </c>
      <c r="J40" s="110" t="str">
        <f>IF(CenaCelkemVypocet=0,"",I40/CenaCelkemVypocet*100)</f>
        <v/>
      </c>
    </row>
    <row r="41" spans="1:10" ht="25.5" hidden="1" customHeight="1" x14ac:dyDescent="0.2">
      <c r="A41" s="89">
        <v>2</v>
      </c>
      <c r="B41" s="106" t="s">
        <v>43</v>
      </c>
      <c r="C41" s="238" t="s">
        <v>44</v>
      </c>
      <c r="D41" s="238"/>
      <c r="E41" s="238"/>
      <c r="F41" s="107">
        <f>'01 01 Pol'!AE36</f>
        <v>0</v>
      </c>
      <c r="G41" s="108">
        <f>'01 01 Pol'!AF36</f>
        <v>0</v>
      </c>
      <c r="H41" s="108"/>
      <c r="I41" s="109">
        <f>F41+G41+H41</f>
        <v>0</v>
      </c>
      <c r="J41" s="110" t="str">
        <f>IF(CenaCelkemVypocet=0,"",I41/CenaCelkemVypocet*100)</f>
        <v/>
      </c>
    </row>
    <row r="42" spans="1:10" ht="25.5" hidden="1" customHeight="1" x14ac:dyDescent="0.2">
      <c r="A42" s="89">
        <v>3</v>
      </c>
      <c r="B42" s="111" t="s">
        <v>43</v>
      </c>
      <c r="C42" s="237" t="s">
        <v>44</v>
      </c>
      <c r="D42" s="237"/>
      <c r="E42" s="237"/>
      <c r="F42" s="112">
        <f>'01 01 Pol'!AE36</f>
        <v>0</v>
      </c>
      <c r="G42" s="103">
        <f>'01 01 Pol'!AF36</f>
        <v>0</v>
      </c>
      <c r="H42" s="103"/>
      <c r="I42" s="104">
        <f>F42+G42+H42</f>
        <v>0</v>
      </c>
      <c r="J42" s="105" t="str">
        <f>IF(CenaCelkemVypocet=0,"",I42/CenaCelkemVypocet*100)</f>
        <v/>
      </c>
    </row>
    <row r="43" spans="1:10" ht="25.5" hidden="1" customHeight="1" x14ac:dyDescent="0.2">
      <c r="A43" s="89"/>
      <c r="B43" s="239" t="s">
        <v>52</v>
      </c>
      <c r="C43" s="240"/>
      <c r="D43" s="240"/>
      <c r="E43" s="240"/>
      <c r="F43" s="113">
        <f>SUMIF(A39:A42,"=1",F39:F42)</f>
        <v>0</v>
      </c>
      <c r="G43" s="114">
        <f>SUMIF(A39:A42,"=1",G39:G42)</f>
        <v>0</v>
      </c>
      <c r="H43" s="114">
        <f>SUMIF(A39:A42,"=1",H39:H42)</f>
        <v>0</v>
      </c>
      <c r="I43" s="115">
        <f>SUMIF(A39:A42,"=1",I39:I42)</f>
        <v>0</v>
      </c>
      <c r="J43" s="116">
        <f>SUMIF(A39:A42,"=1",J39:J42)</f>
        <v>0</v>
      </c>
    </row>
    <row r="47" spans="1:10" ht="15.75" x14ac:dyDescent="0.25">
      <c r="B47" s="125" t="s">
        <v>54</v>
      </c>
    </row>
    <row r="49" spans="1:10" ht="25.5" customHeight="1" x14ac:dyDescent="0.2">
      <c r="A49" s="127"/>
      <c r="B49" s="130" t="s">
        <v>17</v>
      </c>
      <c r="C49" s="130" t="s">
        <v>5</v>
      </c>
      <c r="D49" s="131"/>
      <c r="E49" s="131"/>
      <c r="F49" s="132" t="s">
        <v>55</v>
      </c>
      <c r="G49" s="132"/>
      <c r="H49" s="132"/>
      <c r="I49" s="132" t="s">
        <v>29</v>
      </c>
      <c r="J49" s="132" t="s">
        <v>0</v>
      </c>
    </row>
    <row r="50" spans="1:10" ht="36.75" customHeight="1" x14ac:dyDescent="0.2">
      <c r="A50" s="128"/>
      <c r="B50" s="133" t="s">
        <v>56</v>
      </c>
      <c r="C50" s="241" t="s">
        <v>57</v>
      </c>
      <c r="D50" s="242"/>
      <c r="E50" s="242"/>
      <c r="F50" s="141" t="s">
        <v>24</v>
      </c>
      <c r="G50" s="134"/>
      <c r="H50" s="134"/>
      <c r="I50" s="134">
        <f>'01 01 Pol'!G8</f>
        <v>0</v>
      </c>
      <c r="J50" s="139" t="str">
        <f>IF(I56=0,"",I50/I56*100)</f>
        <v/>
      </c>
    </row>
    <row r="51" spans="1:10" ht="36.75" customHeight="1" x14ac:dyDescent="0.2">
      <c r="A51" s="128"/>
      <c r="B51" s="133" t="s">
        <v>58</v>
      </c>
      <c r="C51" s="241" t="s">
        <v>59</v>
      </c>
      <c r="D51" s="242"/>
      <c r="E51" s="242"/>
      <c r="F51" s="141" t="s">
        <v>24</v>
      </c>
      <c r="G51" s="134"/>
      <c r="H51" s="134"/>
      <c r="I51" s="134">
        <f>'01 01 Pol'!G11</f>
        <v>0</v>
      </c>
      <c r="J51" s="139" t="str">
        <f>IF(I56=0,"",I51/I56*100)</f>
        <v/>
      </c>
    </row>
    <row r="52" spans="1:10" ht="36.75" customHeight="1" x14ac:dyDescent="0.2">
      <c r="A52" s="128"/>
      <c r="B52" s="133" t="s">
        <v>60</v>
      </c>
      <c r="C52" s="241" t="s">
        <v>61</v>
      </c>
      <c r="D52" s="242"/>
      <c r="E52" s="242"/>
      <c r="F52" s="141" t="s">
        <v>24</v>
      </c>
      <c r="G52" s="134"/>
      <c r="H52" s="134"/>
      <c r="I52" s="134">
        <f>'01 01 Pol'!G18</f>
        <v>0</v>
      </c>
      <c r="J52" s="139" t="str">
        <f>IF(I56=0,"",I52/I56*100)</f>
        <v/>
      </c>
    </row>
    <row r="53" spans="1:10" ht="36.75" customHeight="1" x14ac:dyDescent="0.2">
      <c r="A53" s="128"/>
      <c r="B53" s="133" t="s">
        <v>62</v>
      </c>
      <c r="C53" s="241" t="s">
        <v>63</v>
      </c>
      <c r="D53" s="242"/>
      <c r="E53" s="242"/>
      <c r="F53" s="141" t="s">
        <v>25</v>
      </c>
      <c r="G53" s="134"/>
      <c r="H53" s="134"/>
      <c r="I53" s="134">
        <f>'01 01 Pol'!G21</f>
        <v>0</v>
      </c>
      <c r="J53" s="139" t="str">
        <f>IF(I56=0,"",I53/I56*100)</f>
        <v/>
      </c>
    </row>
    <row r="54" spans="1:10" ht="36.75" customHeight="1" x14ac:dyDescent="0.2">
      <c r="A54" s="128"/>
      <c r="B54" s="133" t="s">
        <v>64</v>
      </c>
      <c r="C54" s="241" t="s">
        <v>65</v>
      </c>
      <c r="D54" s="242"/>
      <c r="E54" s="242"/>
      <c r="F54" s="141" t="s">
        <v>25</v>
      </c>
      <c r="G54" s="134"/>
      <c r="H54" s="134"/>
      <c r="I54" s="134">
        <f>'01 01 Pol'!G23</f>
        <v>0</v>
      </c>
      <c r="J54" s="139" t="str">
        <f>IF(I56=0,"",I54/I56*100)</f>
        <v/>
      </c>
    </row>
    <row r="55" spans="1:10" ht="36.75" customHeight="1" x14ac:dyDescent="0.2">
      <c r="A55" s="128"/>
      <c r="B55" s="133" t="s">
        <v>66</v>
      </c>
      <c r="C55" s="241" t="s">
        <v>67</v>
      </c>
      <c r="D55" s="242"/>
      <c r="E55" s="242"/>
      <c r="F55" s="141" t="s">
        <v>68</v>
      </c>
      <c r="G55" s="134"/>
      <c r="H55" s="134"/>
      <c r="I55" s="134">
        <f>'01 01 Pol'!G25</f>
        <v>0</v>
      </c>
      <c r="J55" s="139" t="str">
        <f>IF(I56=0,"",I55/I56*100)</f>
        <v/>
      </c>
    </row>
    <row r="56" spans="1:10" ht="25.5" customHeight="1" x14ac:dyDescent="0.2">
      <c r="A56" s="129"/>
      <c r="B56" s="135" t="s">
        <v>1</v>
      </c>
      <c r="C56" s="136"/>
      <c r="D56" s="137"/>
      <c r="E56" s="137"/>
      <c r="F56" s="142"/>
      <c r="G56" s="138"/>
      <c r="H56" s="138"/>
      <c r="I56" s="138">
        <f>SUM(I50:I55)</f>
        <v>0</v>
      </c>
      <c r="J56" s="140">
        <f>SUM(J50:J55)</f>
        <v>0</v>
      </c>
    </row>
    <row r="57" spans="1:10" x14ac:dyDescent="0.2">
      <c r="F57" s="87"/>
      <c r="G57" s="87"/>
      <c r="H57" s="87"/>
      <c r="I57" s="87"/>
      <c r="J57" s="88"/>
    </row>
    <row r="58" spans="1:10" x14ac:dyDescent="0.2">
      <c r="F58" s="87"/>
      <c r="G58" s="87"/>
      <c r="H58" s="87"/>
      <c r="I58" s="87"/>
      <c r="J58" s="88"/>
    </row>
    <row r="59" spans="1:10" x14ac:dyDescent="0.2">
      <c r="F59" s="87"/>
      <c r="G59" s="87"/>
      <c r="H59" s="87"/>
      <c r="I59" s="87"/>
      <c r="J59" s="88"/>
    </row>
  </sheetData>
  <sheetProtection algorithmName="SHA-512" hashValue="82BFlI/hBEv1MJZhmdoGxa8UD6nyJ0vpiClGovmckyq3AFLSt4u4WqtI+tbcOrgKRF6BJUjGAM8bjW7eCVo3Ug==" saltValue="NZdbOSxu39qSF6yYjuM62w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2">
    <mergeCell ref="C55:E55"/>
    <mergeCell ref="C50:E50"/>
    <mergeCell ref="C51:E51"/>
    <mergeCell ref="C52:E52"/>
    <mergeCell ref="C53:E53"/>
    <mergeCell ref="C54:E54"/>
    <mergeCell ref="C39:E39"/>
    <mergeCell ref="C40:E40"/>
    <mergeCell ref="C41:E41"/>
    <mergeCell ref="C42:E42"/>
    <mergeCell ref="B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Header>&amp;LPříloha č. 4 - Soupis stavebních prací, dodávek a služeb</oddHeader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43" t="s">
        <v>6</v>
      </c>
      <c r="B1" s="243"/>
      <c r="C1" s="244"/>
      <c r="D1" s="243"/>
      <c r="E1" s="243"/>
      <c r="F1" s="243"/>
      <c r="G1" s="243"/>
    </row>
    <row r="2" spans="1:7" ht="24.95" customHeight="1" x14ac:dyDescent="0.2">
      <c r="A2" s="50" t="s">
        <v>7</v>
      </c>
      <c r="B2" s="49"/>
      <c r="C2" s="245"/>
      <c r="D2" s="245"/>
      <c r="E2" s="245"/>
      <c r="F2" s="245"/>
      <c r="G2" s="246"/>
    </row>
    <row r="3" spans="1:7" ht="24.95" customHeight="1" x14ac:dyDescent="0.2">
      <c r="A3" s="50" t="s">
        <v>8</v>
      </c>
      <c r="B3" s="49"/>
      <c r="C3" s="245"/>
      <c r="D3" s="245"/>
      <c r="E3" s="245"/>
      <c r="F3" s="245"/>
      <c r="G3" s="246"/>
    </row>
    <row r="4" spans="1:7" ht="24.95" customHeight="1" x14ac:dyDescent="0.2">
      <c r="A4" s="50" t="s">
        <v>9</v>
      </c>
      <c r="B4" s="49"/>
      <c r="C4" s="245"/>
      <c r="D4" s="245"/>
      <c r="E4" s="245"/>
      <c r="F4" s="245"/>
      <c r="G4" s="246"/>
    </row>
    <row r="5" spans="1:7" x14ac:dyDescent="0.2">
      <c r="B5" s="4"/>
      <c r="C5" s="5"/>
      <c r="D5" s="6"/>
    </row>
  </sheetData>
  <sheetProtection algorithmName="SHA-512" hashValue="rQG8wgDVeJNMhIXU845lS4kgw6tcC1D4Fx1ulcPdEpqLnJwE4ZkTEVHVEhfwXdczlkdjKouCMttmsRbyBI/Urg==" saltValue="WSfdigaARhzom6SfRVDsBQ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view="pageLayout" topLeftCell="A19" zoomScaleNormal="100" workbookViewId="0">
      <selection activeCell="R9" sqref="G9:R9"/>
    </sheetView>
  </sheetViews>
  <sheetFormatPr defaultRowHeight="12.75" outlineLevelRow="1" x14ac:dyDescent="0.2"/>
  <cols>
    <col min="1" max="1" width="3.42578125" customWidth="1"/>
    <col min="2" max="2" width="12.5703125" style="126" customWidth="1"/>
    <col min="3" max="3" width="63.28515625" style="126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0" width="8.42578125" customWidth="1"/>
    <col min="21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49" t="s">
        <v>71</v>
      </c>
      <c r="B1" s="249"/>
      <c r="C1" s="249"/>
      <c r="D1" s="249"/>
      <c r="E1" s="249"/>
      <c r="F1" s="249"/>
      <c r="G1" s="249"/>
      <c r="AG1" t="s">
        <v>72</v>
      </c>
    </row>
    <row r="2" spans="1:60" ht="24.95" customHeight="1" x14ac:dyDescent="0.2">
      <c r="A2" s="144" t="s">
        <v>7</v>
      </c>
      <c r="B2" s="49" t="s">
        <v>48</v>
      </c>
      <c r="C2" s="250" t="s">
        <v>49</v>
      </c>
      <c r="D2" s="251"/>
      <c r="E2" s="251"/>
      <c r="F2" s="251"/>
      <c r="G2" s="252"/>
      <c r="AG2" t="s">
        <v>73</v>
      </c>
    </row>
    <row r="3" spans="1:60" ht="24.95" customHeight="1" x14ac:dyDescent="0.2">
      <c r="A3" s="144" t="s">
        <v>8</v>
      </c>
      <c r="B3" s="49" t="s">
        <v>43</v>
      </c>
      <c r="C3" s="250" t="s">
        <v>44</v>
      </c>
      <c r="D3" s="251"/>
      <c r="E3" s="251"/>
      <c r="F3" s="251"/>
      <c r="G3" s="252"/>
      <c r="AC3" s="126" t="s">
        <v>73</v>
      </c>
      <c r="AG3" t="s">
        <v>74</v>
      </c>
    </row>
    <row r="4" spans="1:60" ht="24.95" customHeight="1" x14ac:dyDescent="0.2">
      <c r="A4" s="145" t="s">
        <v>9</v>
      </c>
      <c r="B4" s="146" t="s">
        <v>43</v>
      </c>
      <c r="C4" s="253" t="s">
        <v>44</v>
      </c>
      <c r="D4" s="254"/>
      <c r="E4" s="254"/>
      <c r="F4" s="254"/>
      <c r="G4" s="255"/>
      <c r="AG4" t="s">
        <v>75</v>
      </c>
    </row>
    <row r="5" spans="1:60" x14ac:dyDescent="0.2">
      <c r="D5" s="10"/>
    </row>
    <row r="6" spans="1:60" ht="38.25" x14ac:dyDescent="0.2">
      <c r="A6" s="148" t="s">
        <v>76</v>
      </c>
      <c r="B6" s="150" t="s">
        <v>77</v>
      </c>
      <c r="C6" s="150" t="s">
        <v>78</v>
      </c>
      <c r="D6" s="149" t="s">
        <v>79</v>
      </c>
      <c r="E6" s="148" t="s">
        <v>80</v>
      </c>
      <c r="F6" s="147" t="s">
        <v>81</v>
      </c>
      <c r="G6" s="148" t="s">
        <v>29</v>
      </c>
      <c r="H6" s="151" t="s">
        <v>30</v>
      </c>
      <c r="I6" s="151" t="s">
        <v>82</v>
      </c>
      <c r="J6" s="151" t="s">
        <v>31</v>
      </c>
      <c r="K6" s="151" t="s">
        <v>83</v>
      </c>
      <c r="L6" s="151" t="s">
        <v>84</v>
      </c>
      <c r="M6" s="151" t="s">
        <v>85</v>
      </c>
      <c r="N6" s="151" t="s">
        <v>86</v>
      </c>
      <c r="O6" s="151" t="s">
        <v>87</v>
      </c>
      <c r="P6" s="151" t="s">
        <v>88</v>
      </c>
      <c r="Q6" s="151" t="s">
        <v>89</v>
      </c>
      <c r="R6" s="151" t="s">
        <v>90</v>
      </c>
      <c r="S6" s="151" t="s">
        <v>91</v>
      </c>
      <c r="T6" s="151" t="s">
        <v>92</v>
      </c>
      <c r="U6" s="151" t="s">
        <v>93</v>
      </c>
      <c r="V6" s="151" t="s">
        <v>94</v>
      </c>
      <c r="W6" s="151" t="s">
        <v>95</v>
      </c>
      <c r="X6" s="151" t="s">
        <v>96</v>
      </c>
    </row>
    <row r="7" spans="1:60" hidden="1" x14ac:dyDescent="0.2">
      <c r="A7" s="3"/>
      <c r="B7" s="4"/>
      <c r="C7" s="4"/>
      <c r="D7" s="6"/>
      <c r="E7" s="153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</row>
    <row r="8" spans="1:60" x14ac:dyDescent="0.2">
      <c r="A8" s="163" t="s">
        <v>97</v>
      </c>
      <c r="B8" s="164" t="s">
        <v>56</v>
      </c>
      <c r="C8" s="185" t="s">
        <v>57</v>
      </c>
      <c r="D8" s="165"/>
      <c r="E8" s="166"/>
      <c r="F8" s="167"/>
      <c r="G8" s="167">
        <f>SUMIF(AG9:AG10,"&lt;&gt;NOR",G9:G10)</f>
        <v>0</v>
      </c>
      <c r="H8" s="167"/>
      <c r="I8" s="167">
        <f>SUM(I9:I10)</f>
        <v>0</v>
      </c>
      <c r="J8" s="167"/>
      <c r="K8" s="167">
        <f>SUM(K9:K10)</f>
        <v>400004.15</v>
      </c>
      <c r="L8" s="167"/>
      <c r="M8" s="167">
        <f>SUM(M9:M10)</f>
        <v>0</v>
      </c>
      <c r="N8" s="167"/>
      <c r="O8" s="167">
        <f>SUM(O9:O10)</f>
        <v>0</v>
      </c>
      <c r="P8" s="167"/>
      <c r="Q8" s="167">
        <f>SUM(Q9:Q10)</f>
        <v>0</v>
      </c>
      <c r="R8" s="167"/>
      <c r="S8" s="167"/>
      <c r="T8" s="168"/>
      <c r="U8" s="162"/>
      <c r="V8" s="162">
        <f>SUM(V9:V10)</f>
        <v>250.04</v>
      </c>
      <c r="W8" s="162"/>
      <c r="X8" s="162"/>
      <c r="AG8" t="s">
        <v>98</v>
      </c>
    </row>
    <row r="9" spans="1:60" outlineLevel="1" x14ac:dyDescent="0.2">
      <c r="A9" s="169">
        <v>1</v>
      </c>
      <c r="B9" s="170" t="s">
        <v>99</v>
      </c>
      <c r="C9" s="186" t="s">
        <v>153</v>
      </c>
      <c r="D9" s="171" t="s">
        <v>100</v>
      </c>
      <c r="E9" s="172">
        <v>665</v>
      </c>
      <c r="F9" s="173">
        <v>0</v>
      </c>
      <c r="G9" s="174">
        <f>ROUND(E9*F9,2)</f>
        <v>0</v>
      </c>
      <c r="H9" s="173">
        <v>0</v>
      </c>
      <c r="I9" s="174">
        <f>ROUND(E9*H9,2)</f>
        <v>0</v>
      </c>
      <c r="J9" s="173">
        <v>601.51</v>
      </c>
      <c r="K9" s="174">
        <f>ROUND(E9*J9,2)</f>
        <v>400004.15</v>
      </c>
      <c r="L9" s="174">
        <v>21</v>
      </c>
      <c r="M9" s="174">
        <f>G9*(1+L9/100)</f>
        <v>0</v>
      </c>
      <c r="N9" s="174">
        <v>0</v>
      </c>
      <c r="O9" s="174">
        <f>ROUND(E9*N9,2)</f>
        <v>0</v>
      </c>
      <c r="P9" s="174">
        <v>0</v>
      </c>
      <c r="Q9" s="174">
        <f>ROUND(E9*P9,2)</f>
        <v>0</v>
      </c>
      <c r="R9" s="174" t="s">
        <v>101</v>
      </c>
      <c r="S9" s="174" t="s">
        <v>111</v>
      </c>
      <c r="T9" s="175" t="s">
        <v>103</v>
      </c>
      <c r="U9" s="161">
        <v>0.376</v>
      </c>
      <c r="V9" s="161">
        <f>ROUND(E9*U9,2)</f>
        <v>250.04</v>
      </c>
      <c r="W9" s="161"/>
      <c r="X9" s="161" t="s">
        <v>104</v>
      </c>
      <c r="Y9" s="152"/>
      <c r="Z9" s="152"/>
      <c r="AA9" s="152"/>
      <c r="AB9" s="152"/>
      <c r="AC9" s="152"/>
      <c r="AD9" s="152"/>
      <c r="AE9" s="152"/>
      <c r="AF9" s="152"/>
      <c r="AG9" s="152" t="s">
        <v>105</v>
      </c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</row>
    <row r="10" spans="1:60" outlineLevel="1" x14ac:dyDescent="0.2">
      <c r="A10" s="159"/>
      <c r="B10" s="160"/>
      <c r="C10" s="247" t="s">
        <v>106</v>
      </c>
      <c r="D10" s="248"/>
      <c r="E10" s="248"/>
      <c r="F10" s="248"/>
      <c r="G10" s="248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52"/>
      <c r="Z10" s="152"/>
      <c r="AA10" s="152"/>
      <c r="AB10" s="152"/>
      <c r="AC10" s="152"/>
      <c r="AD10" s="152"/>
      <c r="AE10" s="152"/>
      <c r="AF10" s="152"/>
      <c r="AG10" s="152" t="s">
        <v>107</v>
      </c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</row>
    <row r="11" spans="1:60" x14ac:dyDescent="0.2">
      <c r="A11" s="163" t="s">
        <v>97</v>
      </c>
      <c r="B11" s="164" t="s">
        <v>58</v>
      </c>
      <c r="C11" s="185" t="s">
        <v>59</v>
      </c>
      <c r="D11" s="165"/>
      <c r="E11" s="166"/>
      <c r="F11" s="167"/>
      <c r="G11" s="167">
        <f>SUMIF(AG12:AG17,"&lt;&gt;NOR",G12:G17)</f>
        <v>0</v>
      </c>
      <c r="H11" s="167"/>
      <c r="I11" s="167">
        <f>SUM(I12:I17)</f>
        <v>39838.5</v>
      </c>
      <c r="J11" s="167"/>
      <c r="K11" s="167">
        <f>SUM(K12:K17)</f>
        <v>72481.5</v>
      </c>
      <c r="L11" s="167"/>
      <c r="M11" s="167">
        <f>SUM(M12:M17)</f>
        <v>0</v>
      </c>
      <c r="N11" s="167"/>
      <c r="O11" s="167">
        <f>SUM(O12:O17)</f>
        <v>6.99</v>
      </c>
      <c r="P11" s="167"/>
      <c r="Q11" s="167">
        <f>SUM(Q12:Q17)</f>
        <v>0</v>
      </c>
      <c r="R11" s="167"/>
      <c r="S11" s="167"/>
      <c r="T11" s="168"/>
      <c r="U11" s="162"/>
      <c r="V11" s="162">
        <f>SUM(V12:V17)</f>
        <v>172.8</v>
      </c>
      <c r="W11" s="162"/>
      <c r="X11" s="162"/>
      <c r="AG11" t="s">
        <v>98</v>
      </c>
    </row>
    <row r="12" spans="1:60" ht="22.5" outlineLevel="1" x14ac:dyDescent="0.2">
      <c r="A12" s="169">
        <v>2</v>
      </c>
      <c r="B12" s="170" t="s">
        <v>108</v>
      </c>
      <c r="C12" s="186" t="s">
        <v>109</v>
      </c>
      <c r="D12" s="171" t="s">
        <v>100</v>
      </c>
      <c r="E12" s="172">
        <v>225</v>
      </c>
      <c r="F12" s="173">
        <v>0</v>
      </c>
      <c r="G12" s="174">
        <f>ROUND(E12*F12,2)</f>
        <v>0</v>
      </c>
      <c r="H12" s="173">
        <v>0.02</v>
      </c>
      <c r="I12" s="174">
        <f>ROUND(E12*H12,2)</f>
        <v>4.5</v>
      </c>
      <c r="J12" s="173">
        <v>61.48</v>
      </c>
      <c r="K12" s="174">
        <f>ROUND(E12*J12,2)</f>
        <v>13833</v>
      </c>
      <c r="L12" s="174">
        <v>21</v>
      </c>
      <c r="M12" s="174">
        <f>G12*(1+L12/100)</f>
        <v>0</v>
      </c>
      <c r="N12" s="174">
        <v>1.8380000000000001E-2</v>
      </c>
      <c r="O12" s="174">
        <f>ROUND(E12*N12,2)</f>
        <v>4.1399999999999997</v>
      </c>
      <c r="P12" s="174">
        <v>0</v>
      </c>
      <c r="Q12" s="174">
        <f>ROUND(E12*P12,2)</f>
        <v>0</v>
      </c>
      <c r="R12" s="174" t="s">
        <v>110</v>
      </c>
      <c r="S12" s="174" t="s">
        <v>111</v>
      </c>
      <c r="T12" s="175" t="s">
        <v>111</v>
      </c>
      <c r="U12" s="161">
        <v>0.13</v>
      </c>
      <c r="V12" s="161">
        <f>ROUND(E12*U12,2)</f>
        <v>29.25</v>
      </c>
      <c r="W12" s="161"/>
      <c r="X12" s="161" t="s">
        <v>104</v>
      </c>
      <c r="Y12" s="152"/>
      <c r="Z12" s="152"/>
      <c r="AA12" s="152"/>
      <c r="AB12" s="152"/>
      <c r="AC12" s="152"/>
      <c r="AD12" s="152"/>
      <c r="AE12" s="152"/>
      <c r="AF12" s="152"/>
      <c r="AG12" s="152" t="s">
        <v>105</v>
      </c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</row>
    <row r="13" spans="1:60" outlineLevel="1" x14ac:dyDescent="0.2">
      <c r="A13" s="159"/>
      <c r="B13" s="160"/>
      <c r="C13" s="247" t="s">
        <v>112</v>
      </c>
      <c r="D13" s="248"/>
      <c r="E13" s="248"/>
      <c r="F13" s="248"/>
      <c r="G13" s="248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52"/>
      <c r="Z13" s="152"/>
      <c r="AA13" s="152"/>
      <c r="AB13" s="152"/>
      <c r="AC13" s="152"/>
      <c r="AD13" s="152"/>
      <c r="AE13" s="152"/>
      <c r="AF13" s="152"/>
      <c r="AG13" s="152" t="s">
        <v>107</v>
      </c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</row>
    <row r="14" spans="1:60" ht="33.75" outlineLevel="1" x14ac:dyDescent="0.2">
      <c r="A14" s="169">
        <v>3</v>
      </c>
      <c r="B14" s="170" t="s">
        <v>113</v>
      </c>
      <c r="C14" s="186" t="s">
        <v>114</v>
      </c>
      <c r="D14" s="171" t="s">
        <v>100</v>
      </c>
      <c r="E14" s="172">
        <v>225</v>
      </c>
      <c r="F14" s="173">
        <v>0</v>
      </c>
      <c r="G14" s="174">
        <f>ROUND(E14*F14,2)</f>
        <v>0</v>
      </c>
      <c r="H14" s="173">
        <v>25</v>
      </c>
      <c r="I14" s="174">
        <f>ROUND(E14*H14,2)</f>
        <v>5625</v>
      </c>
      <c r="J14" s="173">
        <v>2.4</v>
      </c>
      <c r="K14" s="174">
        <f>ROUND(E14*J14,2)</f>
        <v>540</v>
      </c>
      <c r="L14" s="174">
        <v>21</v>
      </c>
      <c r="M14" s="174">
        <f>G14*(1+L14/100)</f>
        <v>0</v>
      </c>
      <c r="N14" s="174">
        <v>8.4999999999999995E-4</v>
      </c>
      <c r="O14" s="174">
        <f>ROUND(E14*N14,2)</f>
        <v>0.19</v>
      </c>
      <c r="P14" s="174">
        <v>0</v>
      </c>
      <c r="Q14" s="174">
        <f>ROUND(E14*P14,2)</f>
        <v>0</v>
      </c>
      <c r="R14" s="174" t="s">
        <v>110</v>
      </c>
      <c r="S14" s="174" t="s">
        <v>111</v>
      </c>
      <c r="T14" s="175" t="s">
        <v>111</v>
      </c>
      <c r="U14" s="161">
        <v>6.0000000000000001E-3</v>
      </c>
      <c r="V14" s="161">
        <f>ROUND(E14*U14,2)</f>
        <v>1.35</v>
      </c>
      <c r="W14" s="161"/>
      <c r="X14" s="161" t="s">
        <v>104</v>
      </c>
      <c r="Y14" s="152"/>
      <c r="Z14" s="152"/>
      <c r="AA14" s="152"/>
      <c r="AB14" s="152"/>
      <c r="AC14" s="152"/>
      <c r="AD14" s="152"/>
      <c r="AE14" s="152"/>
      <c r="AF14" s="152"/>
      <c r="AG14" s="152" t="s">
        <v>105</v>
      </c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</row>
    <row r="15" spans="1:60" outlineLevel="1" x14ac:dyDescent="0.2">
      <c r="A15" s="159"/>
      <c r="B15" s="160"/>
      <c r="C15" s="247" t="s">
        <v>112</v>
      </c>
      <c r="D15" s="248"/>
      <c r="E15" s="248"/>
      <c r="F15" s="248"/>
      <c r="G15" s="248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52"/>
      <c r="Z15" s="152"/>
      <c r="AA15" s="152"/>
      <c r="AB15" s="152"/>
      <c r="AC15" s="152"/>
      <c r="AD15" s="152"/>
      <c r="AE15" s="152"/>
      <c r="AF15" s="152"/>
      <c r="AG15" s="152" t="s">
        <v>107</v>
      </c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</row>
    <row r="16" spans="1:60" outlineLevel="1" x14ac:dyDescent="0.2">
      <c r="A16" s="176">
        <v>4</v>
      </c>
      <c r="B16" s="177" t="s">
        <v>115</v>
      </c>
      <c r="C16" s="187" t="s">
        <v>116</v>
      </c>
      <c r="D16" s="178" t="s">
        <v>100</v>
      </c>
      <c r="E16" s="179">
        <v>225</v>
      </c>
      <c r="F16" s="180">
        <v>0</v>
      </c>
      <c r="G16" s="181">
        <f>ROUND(E16*F16,2)</f>
        <v>0</v>
      </c>
      <c r="H16" s="180">
        <v>0</v>
      </c>
      <c r="I16" s="181">
        <f>ROUND(E16*H16,2)</f>
        <v>0</v>
      </c>
      <c r="J16" s="180">
        <v>50.3</v>
      </c>
      <c r="K16" s="181">
        <f>ROUND(E16*J16,2)</f>
        <v>11317.5</v>
      </c>
      <c r="L16" s="181">
        <v>21</v>
      </c>
      <c r="M16" s="181">
        <f>G16*(1+L16/100)</f>
        <v>0</v>
      </c>
      <c r="N16" s="181">
        <v>0</v>
      </c>
      <c r="O16" s="181">
        <f>ROUND(E16*N16,2)</f>
        <v>0</v>
      </c>
      <c r="P16" s="181">
        <v>0</v>
      </c>
      <c r="Q16" s="181">
        <f>ROUND(E16*P16,2)</f>
        <v>0</v>
      </c>
      <c r="R16" s="181" t="s">
        <v>110</v>
      </c>
      <c r="S16" s="181" t="s">
        <v>111</v>
      </c>
      <c r="T16" s="182" t="s">
        <v>111</v>
      </c>
      <c r="U16" s="161">
        <v>0.112</v>
      </c>
      <c r="V16" s="161">
        <f>ROUND(E16*U16,2)</f>
        <v>25.2</v>
      </c>
      <c r="W16" s="161"/>
      <c r="X16" s="161" t="s">
        <v>104</v>
      </c>
      <c r="Y16" s="152"/>
      <c r="Z16" s="152"/>
      <c r="AA16" s="152"/>
      <c r="AB16" s="152"/>
      <c r="AC16" s="152"/>
      <c r="AD16" s="152"/>
      <c r="AE16" s="152"/>
      <c r="AF16" s="152"/>
      <c r="AG16" s="152" t="s">
        <v>105</v>
      </c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</row>
    <row r="17" spans="1:60" outlineLevel="1" x14ac:dyDescent="0.2">
      <c r="A17" s="176">
        <v>5</v>
      </c>
      <c r="B17" s="177" t="s">
        <v>117</v>
      </c>
      <c r="C17" s="187" t="s">
        <v>118</v>
      </c>
      <c r="D17" s="178" t="s">
        <v>100</v>
      </c>
      <c r="E17" s="179">
        <v>450</v>
      </c>
      <c r="F17" s="180">
        <v>0</v>
      </c>
      <c r="G17" s="181">
        <f>ROUND(E17*F17,2)</f>
        <v>0</v>
      </c>
      <c r="H17" s="180">
        <v>76.02</v>
      </c>
      <c r="I17" s="181">
        <f>ROUND(E17*H17,2)</f>
        <v>34209</v>
      </c>
      <c r="J17" s="180">
        <v>103.98</v>
      </c>
      <c r="K17" s="181">
        <f>ROUND(E17*J17,2)</f>
        <v>46791</v>
      </c>
      <c r="L17" s="181">
        <v>21</v>
      </c>
      <c r="M17" s="181">
        <f>G17*(1+L17/100)</f>
        <v>0</v>
      </c>
      <c r="N17" s="181">
        <v>5.9199999999999999E-3</v>
      </c>
      <c r="O17" s="181">
        <f>ROUND(E17*N17,2)</f>
        <v>2.66</v>
      </c>
      <c r="P17" s="181">
        <v>0</v>
      </c>
      <c r="Q17" s="181">
        <f>ROUND(E17*P17,2)</f>
        <v>0</v>
      </c>
      <c r="R17" s="181" t="s">
        <v>110</v>
      </c>
      <c r="S17" s="181" t="s">
        <v>111</v>
      </c>
      <c r="T17" s="182" t="s">
        <v>111</v>
      </c>
      <c r="U17" s="161">
        <v>0.26</v>
      </c>
      <c r="V17" s="161">
        <f>ROUND(E17*U17,2)</f>
        <v>117</v>
      </c>
      <c r="W17" s="161"/>
      <c r="X17" s="161" t="s">
        <v>104</v>
      </c>
      <c r="Y17" s="152"/>
      <c r="Z17" s="152"/>
      <c r="AA17" s="152"/>
      <c r="AB17" s="152"/>
      <c r="AC17" s="152"/>
      <c r="AD17" s="152"/>
      <c r="AE17" s="152"/>
      <c r="AF17" s="152"/>
      <c r="AG17" s="152" t="s">
        <v>105</v>
      </c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</row>
    <row r="18" spans="1:60" x14ac:dyDescent="0.2">
      <c r="A18" s="163" t="s">
        <v>97</v>
      </c>
      <c r="B18" s="164" t="s">
        <v>60</v>
      </c>
      <c r="C18" s="185" t="s">
        <v>61</v>
      </c>
      <c r="D18" s="165"/>
      <c r="E18" s="166"/>
      <c r="F18" s="167"/>
      <c r="G18" s="167">
        <f>SUMIF(AG19:AG20,"&lt;&gt;NOR",G19:G20)</f>
        <v>0</v>
      </c>
      <c r="H18" s="167"/>
      <c r="I18" s="167">
        <f>SUM(I19:I20)</f>
        <v>0</v>
      </c>
      <c r="J18" s="167"/>
      <c r="K18" s="167">
        <f>SUM(K19:K20)</f>
        <v>2555.12</v>
      </c>
      <c r="L18" s="167"/>
      <c r="M18" s="167">
        <f>SUM(M19:M20)</f>
        <v>0</v>
      </c>
      <c r="N18" s="167"/>
      <c r="O18" s="167">
        <f>SUM(O19:O20)</f>
        <v>0</v>
      </c>
      <c r="P18" s="167"/>
      <c r="Q18" s="167">
        <f>SUM(Q19:Q20)</f>
        <v>0</v>
      </c>
      <c r="R18" s="167"/>
      <c r="S18" s="167"/>
      <c r="T18" s="168"/>
      <c r="U18" s="162"/>
      <c r="V18" s="162">
        <f>SUM(V19:V20)</f>
        <v>6.56</v>
      </c>
      <c r="W18" s="162"/>
      <c r="X18" s="162"/>
      <c r="AG18" t="s">
        <v>98</v>
      </c>
    </row>
    <row r="19" spans="1:60" ht="33.75" outlineLevel="1" x14ac:dyDescent="0.2">
      <c r="A19" s="169">
        <v>6</v>
      </c>
      <c r="B19" s="170" t="s">
        <v>119</v>
      </c>
      <c r="C19" s="186" t="s">
        <v>120</v>
      </c>
      <c r="D19" s="171" t="s">
        <v>121</v>
      </c>
      <c r="E19" s="172">
        <v>6.9907500000000002</v>
      </c>
      <c r="F19" s="173">
        <v>0</v>
      </c>
      <c r="G19" s="174">
        <f>ROUND(E19*F19,2)</f>
        <v>0</v>
      </c>
      <c r="H19" s="173">
        <v>0</v>
      </c>
      <c r="I19" s="174">
        <f>ROUND(E19*H19,2)</f>
        <v>0</v>
      </c>
      <c r="J19" s="173">
        <v>365.5</v>
      </c>
      <c r="K19" s="174">
        <f>ROUND(E19*J19,2)</f>
        <v>2555.12</v>
      </c>
      <c r="L19" s="174">
        <v>21</v>
      </c>
      <c r="M19" s="174">
        <f>G19*(1+L19/100)</f>
        <v>0</v>
      </c>
      <c r="N19" s="174">
        <v>0</v>
      </c>
      <c r="O19" s="174">
        <f>ROUND(E19*N19,2)</f>
        <v>0</v>
      </c>
      <c r="P19" s="174">
        <v>0</v>
      </c>
      <c r="Q19" s="174">
        <f>ROUND(E19*P19,2)</f>
        <v>0</v>
      </c>
      <c r="R19" s="174" t="s">
        <v>122</v>
      </c>
      <c r="S19" s="174" t="s">
        <v>111</v>
      </c>
      <c r="T19" s="175" t="s">
        <v>111</v>
      </c>
      <c r="U19" s="161">
        <v>0.9385</v>
      </c>
      <c r="V19" s="161">
        <f>ROUND(E19*U19,2)</f>
        <v>6.56</v>
      </c>
      <c r="W19" s="161"/>
      <c r="X19" s="161" t="s">
        <v>104</v>
      </c>
      <c r="Y19" s="152"/>
      <c r="Z19" s="152"/>
      <c r="AA19" s="152"/>
      <c r="AB19" s="152"/>
      <c r="AC19" s="152"/>
      <c r="AD19" s="152"/>
      <c r="AE19" s="152"/>
      <c r="AF19" s="152"/>
      <c r="AG19" s="152" t="s">
        <v>123</v>
      </c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</row>
    <row r="20" spans="1:60" outlineLevel="1" x14ac:dyDescent="0.2">
      <c r="A20" s="159"/>
      <c r="B20" s="160"/>
      <c r="C20" s="247" t="s">
        <v>124</v>
      </c>
      <c r="D20" s="248"/>
      <c r="E20" s="248"/>
      <c r="F20" s="248"/>
      <c r="G20" s="248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52"/>
      <c r="Z20" s="152"/>
      <c r="AA20" s="152"/>
      <c r="AB20" s="152"/>
      <c r="AC20" s="152"/>
      <c r="AD20" s="152"/>
      <c r="AE20" s="152"/>
      <c r="AF20" s="152"/>
      <c r="AG20" s="152" t="s">
        <v>107</v>
      </c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</row>
    <row r="21" spans="1:60" x14ac:dyDescent="0.2">
      <c r="A21" s="163" t="s">
        <v>97</v>
      </c>
      <c r="B21" s="164" t="s">
        <v>62</v>
      </c>
      <c r="C21" s="185" t="s">
        <v>63</v>
      </c>
      <c r="D21" s="165"/>
      <c r="E21" s="166"/>
      <c r="F21" s="167"/>
      <c r="G21" s="167">
        <f>SUMIF(AG22:AG22,"&lt;&gt;NOR",G22:G22)</f>
        <v>0</v>
      </c>
      <c r="H21" s="167"/>
      <c r="I21" s="167">
        <f>SUM(I22:I22)</f>
        <v>0</v>
      </c>
      <c r="J21" s="167"/>
      <c r="K21" s="167">
        <f>SUM(K22:K22)</f>
        <v>44754.5</v>
      </c>
      <c r="L21" s="167"/>
      <c r="M21" s="167">
        <f>SUM(M22:M22)</f>
        <v>0</v>
      </c>
      <c r="N21" s="167"/>
      <c r="O21" s="167">
        <f>SUM(O22:O22)</f>
        <v>0</v>
      </c>
      <c r="P21" s="167"/>
      <c r="Q21" s="167">
        <f>SUM(Q22:Q22)</f>
        <v>1.46</v>
      </c>
      <c r="R21" s="167"/>
      <c r="S21" s="167"/>
      <c r="T21" s="168"/>
      <c r="U21" s="162"/>
      <c r="V21" s="162">
        <f>SUM(V22:V22)</f>
        <v>125.02</v>
      </c>
      <c r="W21" s="162"/>
      <c r="X21" s="162"/>
      <c r="AG21" t="s">
        <v>98</v>
      </c>
    </row>
    <row r="22" spans="1:60" outlineLevel="1" x14ac:dyDescent="0.2">
      <c r="A22" s="176">
        <v>7</v>
      </c>
      <c r="B22" s="177" t="s">
        <v>125</v>
      </c>
      <c r="C22" s="187" t="s">
        <v>126</v>
      </c>
      <c r="D22" s="178" t="s">
        <v>100</v>
      </c>
      <c r="E22" s="179">
        <v>665</v>
      </c>
      <c r="F22" s="180">
        <v>0</v>
      </c>
      <c r="G22" s="181">
        <f>ROUND(E22*F22,2)</f>
        <v>0</v>
      </c>
      <c r="H22" s="180">
        <v>0</v>
      </c>
      <c r="I22" s="181">
        <f>ROUND(E22*H22,2)</f>
        <v>0</v>
      </c>
      <c r="J22" s="180">
        <v>67.3</v>
      </c>
      <c r="K22" s="181">
        <f>ROUND(E22*J22,2)</f>
        <v>44754.5</v>
      </c>
      <c r="L22" s="181">
        <v>21</v>
      </c>
      <c r="M22" s="181">
        <f>G22*(1+L22/100)</f>
        <v>0</v>
      </c>
      <c r="N22" s="181">
        <v>0</v>
      </c>
      <c r="O22" s="181">
        <f>ROUND(E22*N22,2)</f>
        <v>0</v>
      </c>
      <c r="P22" s="181">
        <v>2.2000000000000001E-3</v>
      </c>
      <c r="Q22" s="181">
        <f>ROUND(E22*P22,2)</f>
        <v>1.46</v>
      </c>
      <c r="R22" s="181" t="s">
        <v>127</v>
      </c>
      <c r="S22" s="181" t="s">
        <v>102</v>
      </c>
      <c r="T22" s="182" t="s">
        <v>102</v>
      </c>
      <c r="U22" s="161">
        <v>0.188</v>
      </c>
      <c r="V22" s="161">
        <f>ROUND(E22*U22,2)</f>
        <v>125.02</v>
      </c>
      <c r="W22" s="161"/>
      <c r="X22" s="161" t="s">
        <v>104</v>
      </c>
      <c r="Y22" s="152"/>
      <c r="Z22" s="152"/>
      <c r="AA22" s="152"/>
      <c r="AB22" s="152"/>
      <c r="AC22" s="152"/>
      <c r="AD22" s="152"/>
      <c r="AE22" s="152"/>
      <c r="AF22" s="152"/>
      <c r="AG22" s="152" t="s">
        <v>128</v>
      </c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</row>
    <row r="23" spans="1:60" x14ac:dyDescent="0.2">
      <c r="A23" s="163" t="s">
        <v>97</v>
      </c>
      <c r="B23" s="164" t="s">
        <v>64</v>
      </c>
      <c r="C23" s="185" t="s">
        <v>65</v>
      </c>
      <c r="D23" s="165"/>
      <c r="E23" s="166"/>
      <c r="F23" s="167"/>
      <c r="G23" s="167">
        <f>SUMIF(AG24:AG24,"&lt;&gt;NOR",G24:G24)</f>
        <v>0</v>
      </c>
      <c r="H23" s="167"/>
      <c r="I23" s="167">
        <f>SUM(I24:I24)</f>
        <v>27850.19</v>
      </c>
      <c r="J23" s="167"/>
      <c r="K23" s="167">
        <f>SUM(K24:K24)</f>
        <v>268142.21000000002</v>
      </c>
      <c r="L23" s="167"/>
      <c r="M23" s="167">
        <f>SUM(M24:M24)</f>
        <v>0</v>
      </c>
      <c r="N23" s="167"/>
      <c r="O23" s="167">
        <f>SUM(O24:O24)</f>
        <v>0.16</v>
      </c>
      <c r="P23" s="167"/>
      <c r="Q23" s="167">
        <f>SUM(Q24:Q24)</f>
        <v>0</v>
      </c>
      <c r="R23" s="167"/>
      <c r="S23" s="167"/>
      <c r="T23" s="168"/>
      <c r="U23" s="162"/>
      <c r="V23" s="162">
        <f>SUM(V24:V24)</f>
        <v>594.67999999999995</v>
      </c>
      <c r="W23" s="162"/>
      <c r="X23" s="162"/>
      <c r="AG23" t="s">
        <v>98</v>
      </c>
    </row>
    <row r="24" spans="1:60" outlineLevel="1" x14ac:dyDescent="0.2">
      <c r="A24" s="176">
        <v>8</v>
      </c>
      <c r="B24" s="177" t="s">
        <v>129</v>
      </c>
      <c r="C24" s="187" t="s">
        <v>154</v>
      </c>
      <c r="D24" s="178" t="s">
        <v>130</v>
      </c>
      <c r="E24" s="179">
        <v>2690.84</v>
      </c>
      <c r="F24" s="180">
        <v>0</v>
      </c>
      <c r="G24" s="181">
        <f>ROUND(E24*F24,2)</f>
        <v>0</v>
      </c>
      <c r="H24" s="180">
        <v>10.35</v>
      </c>
      <c r="I24" s="181">
        <f>ROUND(E24*H24,2)</f>
        <v>27850.19</v>
      </c>
      <c r="J24" s="180">
        <v>99.65</v>
      </c>
      <c r="K24" s="181">
        <f>ROUND(E24*J24,2)</f>
        <v>268142.21000000002</v>
      </c>
      <c r="L24" s="181">
        <v>21</v>
      </c>
      <c r="M24" s="181">
        <f>G24*(1+L24/100)</f>
        <v>0</v>
      </c>
      <c r="N24" s="181">
        <v>6.0000000000000002E-5</v>
      </c>
      <c r="O24" s="181">
        <f>ROUND(E24*N24,2)</f>
        <v>0.16</v>
      </c>
      <c r="P24" s="181">
        <v>0</v>
      </c>
      <c r="Q24" s="181">
        <f>ROUND(E24*P24,2)</f>
        <v>0</v>
      </c>
      <c r="R24" s="181" t="s">
        <v>131</v>
      </c>
      <c r="S24" s="181" t="s">
        <v>111</v>
      </c>
      <c r="T24" s="182" t="s">
        <v>111</v>
      </c>
      <c r="U24" s="161">
        <v>0.221</v>
      </c>
      <c r="V24" s="161">
        <f>ROUND(E24*U24,2)</f>
        <v>594.67999999999995</v>
      </c>
      <c r="W24" s="161"/>
      <c r="X24" s="161" t="s">
        <v>104</v>
      </c>
      <c r="Y24" s="152"/>
      <c r="Z24" s="152"/>
      <c r="AA24" s="152"/>
      <c r="AB24" s="152"/>
      <c r="AC24" s="152"/>
      <c r="AD24" s="152"/>
      <c r="AE24" s="152"/>
      <c r="AF24" s="152"/>
      <c r="AG24" s="152" t="s">
        <v>128</v>
      </c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</row>
    <row r="25" spans="1:60" x14ac:dyDescent="0.2">
      <c r="A25" s="163" t="s">
        <v>97</v>
      </c>
      <c r="B25" s="164" t="s">
        <v>66</v>
      </c>
      <c r="C25" s="185" t="s">
        <v>67</v>
      </c>
      <c r="D25" s="165"/>
      <c r="E25" s="166"/>
      <c r="F25" s="167"/>
      <c r="G25" s="167">
        <f>SUMIF(AG26:AG34,"&lt;&gt;NOR",G26:G34)</f>
        <v>0</v>
      </c>
      <c r="H25" s="167"/>
      <c r="I25" s="167">
        <f>SUM(I26:I34)</f>
        <v>0</v>
      </c>
      <c r="J25" s="167"/>
      <c r="K25" s="167">
        <f>SUM(K26:K34)</f>
        <v>4374.38</v>
      </c>
      <c r="L25" s="167"/>
      <c r="M25" s="167">
        <f>SUM(M26:M34)</f>
        <v>0</v>
      </c>
      <c r="N25" s="167"/>
      <c r="O25" s="167">
        <f>SUM(O26:O34)</f>
        <v>0</v>
      </c>
      <c r="P25" s="167"/>
      <c r="Q25" s="167">
        <f>SUM(Q26:Q34)</f>
        <v>0</v>
      </c>
      <c r="R25" s="167"/>
      <c r="S25" s="167"/>
      <c r="T25" s="168"/>
      <c r="U25" s="162"/>
      <c r="V25" s="162">
        <f>SUM(V26:V34)</f>
        <v>6.06</v>
      </c>
      <c r="W25" s="162"/>
      <c r="X25" s="162"/>
      <c r="AG25" t="s">
        <v>98</v>
      </c>
    </row>
    <row r="26" spans="1:60" ht="22.5" outlineLevel="1" x14ac:dyDescent="0.2">
      <c r="A26" s="169">
        <v>9</v>
      </c>
      <c r="B26" s="170" t="s">
        <v>132</v>
      </c>
      <c r="C26" s="186" t="s">
        <v>133</v>
      </c>
      <c r="D26" s="171" t="s">
        <v>121</v>
      </c>
      <c r="E26" s="172">
        <v>1.4630000000000001</v>
      </c>
      <c r="F26" s="173">
        <v>0</v>
      </c>
      <c r="G26" s="174">
        <f>ROUND(E26*F26,2)</f>
        <v>0</v>
      </c>
      <c r="H26" s="173">
        <v>0</v>
      </c>
      <c r="I26" s="174">
        <f>ROUND(E26*H26,2)</f>
        <v>0</v>
      </c>
      <c r="J26" s="173">
        <v>486.5</v>
      </c>
      <c r="K26" s="174">
        <f>ROUND(E26*J26,2)</f>
        <v>711.75</v>
      </c>
      <c r="L26" s="174">
        <v>21</v>
      </c>
      <c r="M26" s="174">
        <f>G26*(1+L26/100)</f>
        <v>0</v>
      </c>
      <c r="N26" s="174">
        <v>0</v>
      </c>
      <c r="O26" s="174">
        <f>ROUND(E26*N26,2)</f>
        <v>0</v>
      </c>
      <c r="P26" s="174">
        <v>0</v>
      </c>
      <c r="Q26" s="174">
        <f>ROUND(E26*P26,2)</f>
        <v>0</v>
      </c>
      <c r="R26" s="174" t="s">
        <v>134</v>
      </c>
      <c r="S26" s="174" t="s">
        <v>111</v>
      </c>
      <c r="T26" s="175" t="s">
        <v>111</v>
      </c>
      <c r="U26" s="161">
        <v>0.63800000000000001</v>
      </c>
      <c r="V26" s="161">
        <f>ROUND(E26*U26,2)</f>
        <v>0.93</v>
      </c>
      <c r="W26" s="161"/>
      <c r="X26" s="161" t="s">
        <v>104</v>
      </c>
      <c r="Y26" s="152"/>
      <c r="Z26" s="152"/>
      <c r="AA26" s="152"/>
      <c r="AB26" s="152"/>
      <c r="AC26" s="152"/>
      <c r="AD26" s="152"/>
      <c r="AE26" s="152"/>
      <c r="AF26" s="152"/>
      <c r="AG26" s="152" t="s">
        <v>123</v>
      </c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</row>
    <row r="27" spans="1:60" ht="22.5" outlineLevel="1" x14ac:dyDescent="0.2">
      <c r="A27" s="159"/>
      <c r="B27" s="160"/>
      <c r="C27" s="247" t="s">
        <v>135</v>
      </c>
      <c r="D27" s="248"/>
      <c r="E27" s="248"/>
      <c r="F27" s="248"/>
      <c r="G27" s="248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52"/>
      <c r="Z27" s="152"/>
      <c r="AA27" s="152"/>
      <c r="AB27" s="152"/>
      <c r="AC27" s="152"/>
      <c r="AD27" s="152"/>
      <c r="AE27" s="152"/>
      <c r="AF27" s="152"/>
      <c r="AG27" s="152" t="s">
        <v>107</v>
      </c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83" t="str">
        <f>C27</f>
        <v>se složením a hrubým urovnáním nebo s přeložením na jiný dopravní prostředek kromě lodi, vč. příplatku za každých dalších i započatých 1000 m přes 1000 m,</v>
      </c>
      <c r="BB27" s="152"/>
      <c r="BC27" s="152"/>
      <c r="BD27" s="152"/>
      <c r="BE27" s="152"/>
      <c r="BF27" s="152"/>
      <c r="BG27" s="152"/>
      <c r="BH27" s="152"/>
    </row>
    <row r="28" spans="1:60" ht="22.5" outlineLevel="1" x14ac:dyDescent="0.2">
      <c r="A28" s="176">
        <v>10</v>
      </c>
      <c r="B28" s="177" t="s">
        <v>136</v>
      </c>
      <c r="C28" s="187" t="s">
        <v>137</v>
      </c>
      <c r="D28" s="178" t="s">
        <v>121</v>
      </c>
      <c r="E28" s="179">
        <v>1.4630000000000001</v>
      </c>
      <c r="F28" s="180">
        <v>0</v>
      </c>
      <c r="G28" s="181">
        <f t="shared" ref="G28:G33" si="0">ROUND(E28*F28,2)</f>
        <v>0</v>
      </c>
      <c r="H28" s="180">
        <v>0</v>
      </c>
      <c r="I28" s="181">
        <f t="shared" ref="I28:I33" si="1">ROUND(E28*H28,2)</f>
        <v>0</v>
      </c>
      <c r="J28" s="180">
        <v>670</v>
      </c>
      <c r="K28" s="181">
        <f t="shared" ref="K28:K33" si="2">ROUND(E28*J28,2)</f>
        <v>980.21</v>
      </c>
      <c r="L28" s="181">
        <v>21</v>
      </c>
      <c r="M28" s="181">
        <f t="shared" ref="M28:M33" si="3">G28*(1+L28/100)</f>
        <v>0</v>
      </c>
      <c r="N28" s="181">
        <v>0</v>
      </c>
      <c r="O28" s="181">
        <f t="shared" ref="O28:O33" si="4">ROUND(E28*N28,2)</f>
        <v>0</v>
      </c>
      <c r="P28" s="181">
        <v>0</v>
      </c>
      <c r="Q28" s="181">
        <f t="shared" ref="Q28:Q33" si="5">ROUND(E28*P28,2)</f>
        <v>0</v>
      </c>
      <c r="R28" s="181" t="s">
        <v>138</v>
      </c>
      <c r="S28" s="181" t="s">
        <v>111</v>
      </c>
      <c r="T28" s="182" t="s">
        <v>111</v>
      </c>
      <c r="U28" s="161">
        <v>2.0670000000000002</v>
      </c>
      <c r="V28" s="161">
        <f t="shared" ref="V28:V33" si="6">ROUND(E28*U28,2)</f>
        <v>3.02</v>
      </c>
      <c r="W28" s="161"/>
      <c r="X28" s="161" t="s">
        <v>104</v>
      </c>
      <c r="Y28" s="152"/>
      <c r="Z28" s="152"/>
      <c r="AA28" s="152"/>
      <c r="AB28" s="152"/>
      <c r="AC28" s="152"/>
      <c r="AD28" s="152"/>
      <c r="AE28" s="152"/>
      <c r="AF28" s="152"/>
      <c r="AG28" s="152" t="s">
        <v>123</v>
      </c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</row>
    <row r="29" spans="1:60" outlineLevel="1" x14ac:dyDescent="0.2">
      <c r="A29" s="176">
        <v>11</v>
      </c>
      <c r="B29" s="177" t="s">
        <v>139</v>
      </c>
      <c r="C29" s="187" t="s">
        <v>140</v>
      </c>
      <c r="D29" s="178" t="s">
        <v>121</v>
      </c>
      <c r="E29" s="179">
        <v>1.4630000000000001</v>
      </c>
      <c r="F29" s="180">
        <v>0</v>
      </c>
      <c r="G29" s="181">
        <f t="shared" si="0"/>
        <v>0</v>
      </c>
      <c r="H29" s="180">
        <v>0</v>
      </c>
      <c r="I29" s="181">
        <f t="shared" si="1"/>
        <v>0</v>
      </c>
      <c r="J29" s="180">
        <v>220</v>
      </c>
      <c r="K29" s="181">
        <f t="shared" si="2"/>
        <v>321.86</v>
      </c>
      <c r="L29" s="181">
        <v>21</v>
      </c>
      <c r="M29" s="181">
        <f t="shared" si="3"/>
        <v>0</v>
      </c>
      <c r="N29" s="181">
        <v>0</v>
      </c>
      <c r="O29" s="181">
        <f t="shared" si="4"/>
        <v>0</v>
      </c>
      <c r="P29" s="181">
        <v>0</v>
      </c>
      <c r="Q29" s="181">
        <f t="shared" si="5"/>
        <v>0</v>
      </c>
      <c r="R29" s="181" t="s">
        <v>138</v>
      </c>
      <c r="S29" s="181" t="s">
        <v>111</v>
      </c>
      <c r="T29" s="182" t="s">
        <v>111</v>
      </c>
      <c r="U29" s="161">
        <v>0.49</v>
      </c>
      <c r="V29" s="161">
        <f t="shared" si="6"/>
        <v>0.72</v>
      </c>
      <c r="W29" s="161"/>
      <c r="X29" s="161" t="s">
        <v>104</v>
      </c>
      <c r="Y29" s="152"/>
      <c r="Z29" s="152"/>
      <c r="AA29" s="152"/>
      <c r="AB29" s="152"/>
      <c r="AC29" s="152"/>
      <c r="AD29" s="152"/>
      <c r="AE29" s="152"/>
      <c r="AF29" s="152"/>
      <c r="AG29" s="152" t="s">
        <v>123</v>
      </c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</row>
    <row r="30" spans="1:60" outlineLevel="1" x14ac:dyDescent="0.2">
      <c r="A30" s="176">
        <v>12</v>
      </c>
      <c r="B30" s="177" t="s">
        <v>141</v>
      </c>
      <c r="C30" s="187" t="s">
        <v>142</v>
      </c>
      <c r="D30" s="178" t="s">
        <v>121</v>
      </c>
      <c r="E30" s="179">
        <v>5.8520000000000003</v>
      </c>
      <c r="F30" s="180">
        <v>0</v>
      </c>
      <c r="G30" s="181">
        <f t="shared" si="0"/>
        <v>0</v>
      </c>
      <c r="H30" s="180">
        <v>0</v>
      </c>
      <c r="I30" s="181">
        <f t="shared" si="1"/>
        <v>0</v>
      </c>
      <c r="J30" s="180">
        <v>15.7</v>
      </c>
      <c r="K30" s="181">
        <f t="shared" si="2"/>
        <v>91.88</v>
      </c>
      <c r="L30" s="181">
        <v>21</v>
      </c>
      <c r="M30" s="181">
        <f t="shared" si="3"/>
        <v>0</v>
      </c>
      <c r="N30" s="181">
        <v>0</v>
      </c>
      <c r="O30" s="181">
        <f t="shared" si="4"/>
        <v>0</v>
      </c>
      <c r="P30" s="181">
        <v>0</v>
      </c>
      <c r="Q30" s="181">
        <f t="shared" si="5"/>
        <v>0</v>
      </c>
      <c r="R30" s="181" t="s">
        <v>138</v>
      </c>
      <c r="S30" s="181" t="s">
        <v>111</v>
      </c>
      <c r="T30" s="182" t="s">
        <v>111</v>
      </c>
      <c r="U30" s="161">
        <v>0</v>
      </c>
      <c r="V30" s="161">
        <f t="shared" si="6"/>
        <v>0</v>
      </c>
      <c r="W30" s="161"/>
      <c r="X30" s="161" t="s">
        <v>104</v>
      </c>
      <c r="Y30" s="152"/>
      <c r="Z30" s="152"/>
      <c r="AA30" s="152"/>
      <c r="AB30" s="152"/>
      <c r="AC30" s="152"/>
      <c r="AD30" s="152"/>
      <c r="AE30" s="152"/>
      <c r="AF30" s="152"/>
      <c r="AG30" s="152" t="s">
        <v>123</v>
      </c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</row>
    <row r="31" spans="1:60" outlineLevel="1" x14ac:dyDescent="0.2">
      <c r="A31" s="176">
        <v>13</v>
      </c>
      <c r="B31" s="177" t="s">
        <v>143</v>
      </c>
      <c r="C31" s="187" t="s">
        <v>144</v>
      </c>
      <c r="D31" s="178" t="s">
        <v>121</v>
      </c>
      <c r="E31" s="179">
        <v>1.4630000000000001</v>
      </c>
      <c r="F31" s="180">
        <v>0</v>
      </c>
      <c r="G31" s="181">
        <f t="shared" si="0"/>
        <v>0</v>
      </c>
      <c r="H31" s="180">
        <v>0</v>
      </c>
      <c r="I31" s="181">
        <f t="shared" si="1"/>
        <v>0</v>
      </c>
      <c r="J31" s="180">
        <v>305.5</v>
      </c>
      <c r="K31" s="181">
        <f t="shared" si="2"/>
        <v>446.95</v>
      </c>
      <c r="L31" s="181">
        <v>21</v>
      </c>
      <c r="M31" s="181">
        <f t="shared" si="3"/>
        <v>0</v>
      </c>
      <c r="N31" s="181">
        <v>0</v>
      </c>
      <c r="O31" s="181">
        <f t="shared" si="4"/>
        <v>0</v>
      </c>
      <c r="P31" s="181">
        <v>0</v>
      </c>
      <c r="Q31" s="181">
        <f t="shared" si="5"/>
        <v>0</v>
      </c>
      <c r="R31" s="181" t="s">
        <v>138</v>
      </c>
      <c r="S31" s="181" t="s">
        <v>111</v>
      </c>
      <c r="T31" s="182" t="s">
        <v>111</v>
      </c>
      <c r="U31" s="161">
        <v>0.94199999999999995</v>
      </c>
      <c r="V31" s="161">
        <f t="shared" si="6"/>
        <v>1.38</v>
      </c>
      <c r="W31" s="161"/>
      <c r="X31" s="161" t="s">
        <v>104</v>
      </c>
      <c r="Y31" s="152"/>
      <c r="Z31" s="152"/>
      <c r="AA31" s="152"/>
      <c r="AB31" s="152"/>
      <c r="AC31" s="152"/>
      <c r="AD31" s="152"/>
      <c r="AE31" s="152"/>
      <c r="AF31" s="152"/>
      <c r="AG31" s="152" t="s">
        <v>123</v>
      </c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</row>
    <row r="32" spans="1:60" outlineLevel="1" x14ac:dyDescent="0.2">
      <c r="A32" s="176">
        <v>14</v>
      </c>
      <c r="B32" s="177" t="s">
        <v>145</v>
      </c>
      <c r="C32" s="187" t="s">
        <v>146</v>
      </c>
      <c r="D32" s="178" t="s">
        <v>121</v>
      </c>
      <c r="E32" s="179">
        <v>1.4630000000000001</v>
      </c>
      <c r="F32" s="180">
        <v>0</v>
      </c>
      <c r="G32" s="181">
        <f t="shared" si="0"/>
        <v>0</v>
      </c>
      <c r="H32" s="180">
        <v>0</v>
      </c>
      <c r="I32" s="181">
        <f t="shared" si="1"/>
        <v>0</v>
      </c>
      <c r="J32" s="180">
        <v>1235</v>
      </c>
      <c r="K32" s="181">
        <f t="shared" si="2"/>
        <v>1806.81</v>
      </c>
      <c r="L32" s="181">
        <v>21</v>
      </c>
      <c r="M32" s="181">
        <f t="shared" si="3"/>
        <v>0</v>
      </c>
      <c r="N32" s="181">
        <v>0</v>
      </c>
      <c r="O32" s="181">
        <f t="shared" si="4"/>
        <v>0</v>
      </c>
      <c r="P32" s="181">
        <v>0</v>
      </c>
      <c r="Q32" s="181">
        <f t="shared" si="5"/>
        <v>0</v>
      </c>
      <c r="R32" s="181" t="s">
        <v>138</v>
      </c>
      <c r="S32" s="181" t="s">
        <v>111</v>
      </c>
      <c r="T32" s="182" t="s">
        <v>111</v>
      </c>
      <c r="U32" s="161">
        <v>0</v>
      </c>
      <c r="V32" s="161">
        <f t="shared" si="6"/>
        <v>0</v>
      </c>
      <c r="W32" s="161"/>
      <c r="X32" s="161" t="s">
        <v>104</v>
      </c>
      <c r="Y32" s="152"/>
      <c r="Z32" s="152"/>
      <c r="AA32" s="152"/>
      <c r="AB32" s="152"/>
      <c r="AC32" s="152"/>
      <c r="AD32" s="152"/>
      <c r="AE32" s="152"/>
      <c r="AF32" s="152"/>
      <c r="AG32" s="152" t="s">
        <v>123</v>
      </c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</row>
    <row r="33" spans="1:60" outlineLevel="1" x14ac:dyDescent="0.2">
      <c r="A33" s="169">
        <v>15</v>
      </c>
      <c r="B33" s="170" t="s">
        <v>147</v>
      </c>
      <c r="C33" s="186" t="s">
        <v>148</v>
      </c>
      <c r="D33" s="171" t="s">
        <v>121</v>
      </c>
      <c r="E33" s="172">
        <v>1.4630000000000001</v>
      </c>
      <c r="F33" s="173">
        <v>0</v>
      </c>
      <c r="G33" s="174">
        <f t="shared" si="0"/>
        <v>0</v>
      </c>
      <c r="H33" s="173">
        <v>0</v>
      </c>
      <c r="I33" s="174">
        <f t="shared" si="1"/>
        <v>0</v>
      </c>
      <c r="J33" s="173">
        <v>10.199999999999999</v>
      </c>
      <c r="K33" s="174">
        <f t="shared" si="2"/>
        <v>14.92</v>
      </c>
      <c r="L33" s="174">
        <v>21</v>
      </c>
      <c r="M33" s="174">
        <f t="shared" si="3"/>
        <v>0</v>
      </c>
      <c r="N33" s="174">
        <v>0</v>
      </c>
      <c r="O33" s="174">
        <f t="shared" si="4"/>
        <v>0</v>
      </c>
      <c r="P33" s="174">
        <v>0</v>
      </c>
      <c r="Q33" s="174">
        <f t="shared" si="5"/>
        <v>0</v>
      </c>
      <c r="R33" s="174" t="s">
        <v>149</v>
      </c>
      <c r="S33" s="174" t="s">
        <v>111</v>
      </c>
      <c r="T33" s="175" t="s">
        <v>111</v>
      </c>
      <c r="U33" s="161">
        <v>6.0000000000000001E-3</v>
      </c>
      <c r="V33" s="161">
        <f t="shared" si="6"/>
        <v>0.01</v>
      </c>
      <c r="W33" s="161"/>
      <c r="X33" s="161" t="s">
        <v>104</v>
      </c>
      <c r="Y33" s="152"/>
      <c r="Z33" s="152"/>
      <c r="AA33" s="152"/>
      <c r="AB33" s="152"/>
      <c r="AC33" s="152"/>
      <c r="AD33" s="152"/>
      <c r="AE33" s="152"/>
      <c r="AF33" s="152"/>
      <c r="AG33" s="152" t="s">
        <v>123</v>
      </c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</row>
    <row r="34" spans="1:60" outlineLevel="1" x14ac:dyDescent="0.2">
      <c r="A34" s="159"/>
      <c r="B34" s="160"/>
      <c r="C34" s="247" t="s">
        <v>150</v>
      </c>
      <c r="D34" s="248"/>
      <c r="E34" s="248"/>
      <c r="F34" s="248"/>
      <c r="G34" s="248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52"/>
      <c r="Z34" s="152"/>
      <c r="AA34" s="152"/>
      <c r="AB34" s="152"/>
      <c r="AC34" s="152"/>
      <c r="AD34" s="152"/>
      <c r="AE34" s="152"/>
      <c r="AF34" s="152"/>
      <c r="AG34" s="152" t="s">
        <v>107</v>
      </c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</row>
    <row r="35" spans="1:60" x14ac:dyDescent="0.2">
      <c r="A35" s="3"/>
      <c r="B35" s="4"/>
      <c r="C35" s="188"/>
      <c r="D35" s="6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AE35">
        <v>15</v>
      </c>
      <c r="AF35">
        <v>21</v>
      </c>
      <c r="AG35" t="s">
        <v>84</v>
      </c>
    </row>
    <row r="36" spans="1:60" x14ac:dyDescent="0.2">
      <c r="A36" s="155"/>
      <c r="B36" s="156" t="s">
        <v>29</v>
      </c>
      <c r="C36" s="189"/>
      <c r="D36" s="157"/>
      <c r="E36" s="158"/>
      <c r="F36" s="158"/>
      <c r="G36" s="184">
        <f>G8+G11+G18+G21+G23+G25</f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AE36">
        <f>SUMIF(L7:L34,AE35,G7:G34)</f>
        <v>0</v>
      </c>
      <c r="AF36">
        <f>SUMIF(L7:L34,AF35,G7:G34)</f>
        <v>0</v>
      </c>
      <c r="AG36" t="s">
        <v>151</v>
      </c>
    </row>
    <row r="37" spans="1:60" x14ac:dyDescent="0.2">
      <c r="C37" s="190"/>
      <c r="D37" s="10"/>
      <c r="AG37" t="s">
        <v>152</v>
      </c>
    </row>
    <row r="38" spans="1:60" x14ac:dyDescent="0.2">
      <c r="D38" s="10"/>
    </row>
    <row r="39" spans="1:60" x14ac:dyDescent="0.2">
      <c r="D39" s="10"/>
    </row>
    <row r="40" spans="1:60" x14ac:dyDescent="0.2">
      <c r="D40" s="10"/>
    </row>
    <row r="41" spans="1:60" x14ac:dyDescent="0.2">
      <c r="D41" s="10"/>
    </row>
    <row r="42" spans="1:60" x14ac:dyDescent="0.2">
      <c r="D42" s="10"/>
    </row>
    <row r="43" spans="1:60" x14ac:dyDescent="0.2">
      <c r="D43" s="10"/>
    </row>
    <row r="44" spans="1:60" x14ac:dyDescent="0.2">
      <c r="D44" s="10"/>
    </row>
    <row r="45" spans="1:60" x14ac:dyDescent="0.2">
      <c r="D45" s="10"/>
    </row>
    <row r="46" spans="1:60" x14ac:dyDescent="0.2">
      <c r="D46" s="10"/>
    </row>
    <row r="47" spans="1:60" x14ac:dyDescent="0.2">
      <c r="D47" s="10"/>
    </row>
    <row r="48" spans="1:60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vbmWa4BauooXf0D3He5DLb0CCpCtmZs0L08XKwgn6piShPLNBvzCdCH51VLNG5JLjlqDgh30O7U9o2zX4Cz2iw==" saltValue="5doDI4rhWohUINYycnm2+A==" spinCount="100000" sheet="1"/>
  <mergeCells count="10">
    <mergeCell ref="C15:G15"/>
    <mergeCell ref="C20:G20"/>
    <mergeCell ref="C27:G27"/>
    <mergeCell ref="C34:G34"/>
    <mergeCell ref="A1:G1"/>
    <mergeCell ref="C2:G2"/>
    <mergeCell ref="C3:G3"/>
    <mergeCell ref="C4:G4"/>
    <mergeCell ref="C10:G10"/>
    <mergeCell ref="C13:G13"/>
  </mergeCells>
  <pageMargins left="0.25" right="0.25" top="0.75" bottom="0.75" header="0.3" footer="0.3"/>
  <pageSetup paperSize="9" orientation="landscape" horizontalDpi="4294967293" verticalDpi="0" r:id="rId1"/>
  <headerFooter>
    <oddHeader>&amp;LPříloha č. 3 - Položkový soupis prací a dodávek</oddHead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01 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01 Pol'!Názvy_tisku</vt:lpstr>
      <vt:lpstr>oadresa</vt:lpstr>
      <vt:lpstr>Stavba!Objednatel</vt:lpstr>
      <vt:lpstr>Stavba!Objekt</vt:lpstr>
      <vt:lpstr>'01 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Pavlík</dc:creator>
  <cp:lastModifiedBy>Asistentka</cp:lastModifiedBy>
  <cp:lastPrinted>2020-01-20T10:15:27Z</cp:lastPrinted>
  <dcterms:created xsi:type="dcterms:W3CDTF">2009-04-08T07:15:50Z</dcterms:created>
  <dcterms:modified xsi:type="dcterms:W3CDTF">2020-01-20T10:17:52Z</dcterms:modified>
</cp:coreProperties>
</file>