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011-Ku - IDVT 10171112, Č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'011-Ku - IDVT 10171112, Č...'!$C$115:$K$192</definedName>
    <definedName name="_xlnm.Print_Area" localSheetId="1">'011-Ku - IDVT 10171112, Č...'!$C$4:$J$76,'011-Ku - IDVT 10171112, Č...'!$C$82:$J$99,'011-Ku - IDVT 10171112, Č...'!$C$105:$K$192</definedName>
    <definedName name="_xlnm.Print_Titles" localSheetId="1">'011-Ku - IDVT 10171112, Č...'!$115:$115</definedName>
  </definedNames>
  <calcPr/>
</workbook>
</file>

<file path=xl/calcChain.xml><?xml version="1.0" encoding="utf-8"?>
<calcChain xmlns="http://schemas.openxmlformats.org/spreadsheetml/2006/main">
  <c i="2" r="J167"/>
  <c r="J35"/>
  <c r="J34"/>
  <c i="1" r="AY95"/>
  <c i="2" r="J33"/>
  <c i="1" r="AX95"/>
  <c i="2" r="BI190"/>
  <c r="BH190"/>
  <c r="BG190"/>
  <c r="BF190"/>
  <c r="T190"/>
  <c r="R190"/>
  <c r="P190"/>
  <c r="BK190"/>
  <c r="J190"/>
  <c r="BE190"/>
  <c r="BI187"/>
  <c r="BH187"/>
  <c r="BG187"/>
  <c r="BF187"/>
  <c r="T187"/>
  <c r="R187"/>
  <c r="P187"/>
  <c r="BK187"/>
  <c r="J187"/>
  <c r="BE187"/>
  <c r="BI184"/>
  <c r="BH184"/>
  <c r="BG184"/>
  <c r="BF184"/>
  <c r="T184"/>
  <c r="R184"/>
  <c r="P184"/>
  <c r="BK184"/>
  <c r="J184"/>
  <c r="BE184"/>
  <c r="BI181"/>
  <c r="BH181"/>
  <c r="BG181"/>
  <c r="BF181"/>
  <c r="T181"/>
  <c r="R181"/>
  <c r="P181"/>
  <c r="BK181"/>
  <c r="J181"/>
  <c r="BE181"/>
  <c r="BI178"/>
  <c r="BH178"/>
  <c r="BG178"/>
  <c r="BF178"/>
  <c r="T178"/>
  <c r="R178"/>
  <c r="P178"/>
  <c r="BK178"/>
  <c r="J178"/>
  <c r="BE178"/>
  <c r="BI175"/>
  <c r="BH175"/>
  <c r="BG175"/>
  <c r="BF175"/>
  <c r="T175"/>
  <c r="R175"/>
  <c r="P175"/>
  <c r="BK175"/>
  <c r="J175"/>
  <c r="BE175"/>
  <c r="BI172"/>
  <c r="BH172"/>
  <c r="BG172"/>
  <c r="BF172"/>
  <c r="T172"/>
  <c r="R172"/>
  <c r="P172"/>
  <c r="BK172"/>
  <c r="J172"/>
  <c r="BE172"/>
  <c r="BI169"/>
  <c r="BH169"/>
  <c r="BG169"/>
  <c r="BF169"/>
  <c r="T169"/>
  <c r="T168"/>
  <c r="R169"/>
  <c r="R168"/>
  <c r="P169"/>
  <c r="P168"/>
  <c r="BK169"/>
  <c r="BK168"/>
  <c r="J168"/>
  <c r="J169"/>
  <c r="BE169"/>
  <c r="J98"/>
  <c r="J97"/>
  <c r="BI165"/>
  <c r="BH165"/>
  <c r="BG165"/>
  <c r="BF165"/>
  <c r="T165"/>
  <c r="R165"/>
  <c r="P165"/>
  <c r="BK165"/>
  <c r="J165"/>
  <c r="BE165"/>
  <c r="BI163"/>
  <c r="BH163"/>
  <c r="BG163"/>
  <c r="BF163"/>
  <c r="T163"/>
  <c r="R163"/>
  <c r="P163"/>
  <c r="BK163"/>
  <c r="J163"/>
  <c r="BE163"/>
  <c r="BI161"/>
  <c r="BH161"/>
  <c r="BG161"/>
  <c r="BF161"/>
  <c r="T161"/>
  <c r="R161"/>
  <c r="P161"/>
  <c r="BK161"/>
  <c r="J161"/>
  <c r="BE161"/>
  <c r="BI158"/>
  <c r="BH158"/>
  <c r="BG158"/>
  <c r="BF158"/>
  <c r="T158"/>
  <c r="R158"/>
  <c r="P158"/>
  <c r="BK158"/>
  <c r="J158"/>
  <c r="BE158"/>
  <c r="BI155"/>
  <c r="BH155"/>
  <c r="BG155"/>
  <c r="BF155"/>
  <c r="T155"/>
  <c r="R155"/>
  <c r="P155"/>
  <c r="BK155"/>
  <c r="J155"/>
  <c r="BE155"/>
  <c r="BI152"/>
  <c r="BH152"/>
  <c r="BG152"/>
  <c r="BF152"/>
  <c r="T152"/>
  <c r="R152"/>
  <c r="P152"/>
  <c r="BK152"/>
  <c r="J152"/>
  <c r="BE152"/>
  <c r="BI149"/>
  <c r="BH149"/>
  <c r="BG149"/>
  <c r="BF149"/>
  <c r="T149"/>
  <c r="R149"/>
  <c r="P149"/>
  <c r="BK149"/>
  <c r="J149"/>
  <c r="BE149"/>
  <c r="BI146"/>
  <c r="BH146"/>
  <c r="BG146"/>
  <c r="BF146"/>
  <c r="T146"/>
  <c r="R146"/>
  <c r="P146"/>
  <c r="BK146"/>
  <c r="J146"/>
  <c r="BE146"/>
  <c r="BI143"/>
  <c r="BH143"/>
  <c r="BG143"/>
  <c r="BF143"/>
  <c r="T143"/>
  <c r="R143"/>
  <c r="P143"/>
  <c r="BK143"/>
  <c r="J143"/>
  <c r="BE143"/>
  <c r="BI140"/>
  <c r="BH140"/>
  <c r="BG140"/>
  <c r="BF140"/>
  <c r="T140"/>
  <c r="R140"/>
  <c r="P140"/>
  <c r="BK140"/>
  <c r="J140"/>
  <c r="BE140"/>
  <c r="BI137"/>
  <c r="BH137"/>
  <c r="BG137"/>
  <c r="BF137"/>
  <c r="T137"/>
  <c r="R137"/>
  <c r="P137"/>
  <c r="BK137"/>
  <c r="J137"/>
  <c r="BE137"/>
  <c r="BI134"/>
  <c r="BH134"/>
  <c r="BG134"/>
  <c r="BF134"/>
  <c r="T134"/>
  <c r="R134"/>
  <c r="P134"/>
  <c r="BK134"/>
  <c r="J134"/>
  <c r="BE134"/>
  <c r="BI132"/>
  <c r="BH132"/>
  <c r="BG132"/>
  <c r="BF132"/>
  <c r="T132"/>
  <c r="R132"/>
  <c r="P132"/>
  <c r="BK132"/>
  <c r="J132"/>
  <c r="BE132"/>
  <c r="BI130"/>
  <c r="BH130"/>
  <c r="BG130"/>
  <c r="BF130"/>
  <c r="T130"/>
  <c r="R130"/>
  <c r="P130"/>
  <c r="BK130"/>
  <c r="J130"/>
  <c r="BE130"/>
  <c r="BI128"/>
  <c r="BH128"/>
  <c r="BG128"/>
  <c r="BF128"/>
  <c r="T128"/>
  <c r="R128"/>
  <c r="P128"/>
  <c r="BK128"/>
  <c r="J128"/>
  <c r="BE128"/>
  <c r="BI126"/>
  <c r="BH126"/>
  <c r="BG126"/>
  <c r="BF126"/>
  <c r="T126"/>
  <c r="R126"/>
  <c r="P126"/>
  <c r="BK126"/>
  <c r="J126"/>
  <c r="BE126"/>
  <c r="BI123"/>
  <c r="BH123"/>
  <c r="BG123"/>
  <c r="BF123"/>
  <c r="T123"/>
  <c r="R123"/>
  <c r="P123"/>
  <c r="BK123"/>
  <c r="J123"/>
  <c r="BE123"/>
  <c r="BI121"/>
  <c r="BH121"/>
  <c r="BG121"/>
  <c r="BF121"/>
  <c r="T121"/>
  <c r="R121"/>
  <c r="P121"/>
  <c r="BK121"/>
  <c r="J121"/>
  <c r="BE121"/>
  <c r="BI119"/>
  <c r="F35"/>
  <c i="1" r="BD95"/>
  <c i="2" r="BH119"/>
  <c r="F34"/>
  <c i="1" r="BC95"/>
  <c i="2" r="BG119"/>
  <c r="F33"/>
  <c i="1" r="BB95"/>
  <c i="2" r="BF119"/>
  <c r="J32"/>
  <c i="1" r="AW95"/>
  <c i="2" r="F32"/>
  <c i="1" r="BA95"/>
  <c i="2" r="T119"/>
  <c r="T118"/>
  <c r="T117"/>
  <c r="T116"/>
  <c r="R119"/>
  <c r="R118"/>
  <c r="R117"/>
  <c r="R116"/>
  <c r="P119"/>
  <c r="P118"/>
  <c r="P117"/>
  <c r="P116"/>
  <c i="1" r="AU95"/>
  <c i="2" r="BK119"/>
  <c r="BK118"/>
  <c r="J118"/>
  <c r="BK117"/>
  <c r="J117"/>
  <c r="BK116"/>
  <c r="J116"/>
  <c r="J94"/>
  <c r="J28"/>
  <c i="1" r="AG95"/>
  <c i="2" r="J119"/>
  <c r="BE119"/>
  <c r="J31"/>
  <c i="1" r="AV95"/>
  <c i="2" r="F31"/>
  <c i="1" r="AZ95"/>
  <c i="2" r="J96"/>
  <c r="J95"/>
  <c r="J113"/>
  <c r="F112"/>
  <c r="F110"/>
  <c r="E108"/>
  <c r="J90"/>
  <c r="F89"/>
  <c r="F87"/>
  <c r="E85"/>
  <c r="J37"/>
  <c r="J19"/>
  <c r="E19"/>
  <c r="J112"/>
  <c r="J89"/>
  <c r="J18"/>
  <c r="J16"/>
  <c r="E16"/>
  <c r="F113"/>
  <c r="F90"/>
  <c r="J15"/>
  <c r="J10"/>
  <c r="J110"/>
  <c r="J87"/>
  <c i="1" r="BD94"/>
  <c r="W33"/>
  <c r="BC94"/>
  <c r="W32"/>
  <c r="BB94"/>
  <c r="W31"/>
  <c r="BA94"/>
  <c r="W30"/>
  <c r="AZ94"/>
  <c r="W29"/>
  <c r="AY94"/>
  <c r="AX94"/>
  <c r="AW94"/>
  <c r="AK30"/>
  <c r="AV94"/>
  <c r="AK29"/>
  <c r="AU94"/>
  <c r="AT94"/>
  <c r="AS94"/>
  <c r="AG94"/>
  <c r="AK26"/>
  <c r="AT95"/>
  <c r="AN95"/>
  <c r="AN94"/>
  <c r="L90"/>
  <c r="AM90"/>
  <c r="AM89"/>
  <c r="L89"/>
  <c r="AM87"/>
  <c r="L87"/>
  <c r="L85"/>
  <c r="L8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<sst xmlns="http://schemas.openxmlformats.org/spreadsheetml/2006/main">
  <si>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</si>
  <si>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</si>
  <si>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</si>
  <si>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</si>
  <si>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</si>
  <si>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{775dcedc-47bf-45b4-a8c2-2d95366fbb23}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</si>
  <si>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</si>
  <si>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</si>
  <si>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</si>
  <si>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</si>
  <si>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</si>
  <si>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</si>
  <si>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</si>
  <si>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</si>
  <si>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011-Ku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</si>
  <si>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</si>
  <si>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</si>
  <si>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IDVT 10171112, Čermná n. O., odstranění nánosů a porostů z úpravy, ř. km 0,222 – 1,547</t>
  </si>
  <si>
    <t>KSO:</t>
  </si>
  <si>
    <t>CC-CZ:</t>
  </si>
  <si>
    <t>Místo:</t>
  </si>
  <si>
    <t>Čermná nad Orlicí</t>
  </si>
  <si>
    <t>Datum:</t>
  </si>
  <si>
    <t>12.9.2019</t>
  </si>
  <si>
    <t>Zadavatel:</t>
  </si>
  <si>
    <t>IČ:</t>
  </si>
  <si>
    <t>70890005</t>
  </si>
  <si>
    <t>Povodí Labe, s.p.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</si>
  <si>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</si>
  <si>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</si>
  <si>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</si>
  <si>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</si>
  <si>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</si>
  <si>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</si>
  <si>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</si>
  <si>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Michal Kubík, DiS.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</si>
  <si>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</si>
  <si>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</si>
  <si>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</si>
  <si>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</si>
  <si>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</si>
  <si>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</si>
  <si>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</si>
  <si>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</si>
  <si>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</si>
  <si>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</si>
  <si>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</si>
  <si>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</si>
  <si>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</si>
  <si>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</si>
  <si>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</si>
  <si>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</si>
  <si>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</si>
  <si>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</si>
  <si>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</si>
  <si>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</si>
  <si>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</si>
  <si>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</si>
  <si>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</si>
  <si>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</si>
  <si>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</si>
  <si>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</si>
  <si>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</si>
  <si>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</si>
  <si>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</si>
  <si>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</si>
  <si>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</si>
  <si>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</si>
  <si>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</si>
  <si>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</si>
  <si>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</si>
  <si>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</si>
  <si>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</si>
  <si>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</si>
  <si>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</si>
  <si>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</si>
  <si>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</si>
  <si>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</si>
  <si>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</si>
  <si>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</si>
  <si>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</si>
  <si>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</si>
  <si>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</si>
  <si>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</si>
  <si>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</si>
  <si>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</si>
  <si>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</si>
  <si>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</si>
  <si>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</si>
  <si>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</si>
  <si>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</si>
  <si>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</si>
  <si>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</si>
  <si>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</si>
  <si>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9 - Ostatní konstrukce a práce, bourání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</si>
  <si>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</si>
  <si>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</si>
  <si>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</si>
  <si>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</si>
  <si>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</si>
  <si>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</si>
  <si>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</si>
  <si>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</si>
  <si>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</si>
  <si>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</si>
  <si>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</si>
  <si>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</si>
  <si>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</si>
  <si>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</si>
  <si>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</si>
  <si>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</si>
  <si>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</si>
  <si>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30</t>
  </si>
  <si>
    <t>K</t>
  </si>
  <si>
    <t>111101103</t>
  </si>
  <si>
    <t>Odstranění travin z celkové plochy přes 1 ha</t>
  </si>
  <si>
    <t>ha</t>
  </si>
  <si>
    <t>4</t>
  </si>
  <si>
    <t>1873681653</t>
  </si>
  <si>
    <t>PP</t>
  </si>
  <si>
    <t xml:space="preserve">Odstranění travin a rákosu  travin, při celkové ploše přes 1 ha</t>
  </si>
  <si>
    <t>31</t>
  </si>
  <si>
    <t>111101104</t>
  </si>
  <si>
    <t>Odstranění rákosu</t>
  </si>
  <si>
    <t>1025905694</t>
  </si>
  <si>
    <t xml:space="preserve">Odstranění travin a rákosu  rákos ve vodě pro jakoukoliv plochu</t>
  </si>
  <si>
    <t>12</t>
  </si>
  <si>
    <t>111201103</t>
  </si>
  <si>
    <t>Odstranění křovin a stromů průměru kmene do 100 mm i s kořeny z celkové plochy přes 10000 m2</t>
  </si>
  <si>
    <t>m2</t>
  </si>
  <si>
    <t>25002248</t>
  </si>
  <si>
    <t xml:space="preserve">Odstranění křovin a stromů s odstraněním kořenů  průměru kmene do 100 mm do sklonu terénu 1 : 5, při celkové ploše přes 10 000 m2</t>
  </si>
  <si>
    <t>P</t>
  </si>
  <si>
    <t>Poznámka k položce:_x000d_
_x000d_
_x000d_
 Odstranění křovin v celé délce úpravy. LB - 1250 m2; PB - 900 m2</t>
  </si>
  <si>
    <t>3</t>
  </si>
  <si>
    <t>112151111</t>
  </si>
  <si>
    <t>Směrové kácení stromů s rozřezáním a odvětvením D kmene do 200 mm</t>
  </si>
  <si>
    <t>kus</t>
  </si>
  <si>
    <t>1000036700</t>
  </si>
  <si>
    <t>Pokácení stromu směrové v celku s odřezáním kmene a s odvětvením průměru kmene přes 100 do 200 mm</t>
  </si>
  <si>
    <t>112151112</t>
  </si>
  <si>
    <t>Směrové kácení stromů s rozřezáním a odvětvením D kmene do 300 mm</t>
  </si>
  <si>
    <t>503859672</t>
  </si>
  <si>
    <t>Pokácení stromu směrové v celku s odřezáním kmene a s odvětvením průměru kmene přes 200 do 300 mm</t>
  </si>
  <si>
    <t>5</t>
  </si>
  <si>
    <t>112151113</t>
  </si>
  <si>
    <t>Směrové kácení stromů s rozřezáním a odvětvením D kmene do 400 mm</t>
  </si>
  <si>
    <t>-75673153</t>
  </si>
  <si>
    <t>Pokácení stromu směrové v celku s odřezáním kmene a s odvětvením průměru kmene přes 300 do 400 mm</t>
  </si>
  <si>
    <t>6</t>
  </si>
  <si>
    <t>112151114</t>
  </si>
  <si>
    <t>Směrové kácení stromů s rozřezáním a odvětvením D kmene do 500 mm</t>
  </si>
  <si>
    <t>-1189326171</t>
  </si>
  <si>
    <t>Pokácení stromu směrové v celku s odřezáním kmene a s odvětvením průměru kmene přes 400 do 500 mm</t>
  </si>
  <si>
    <t>7</t>
  </si>
  <si>
    <t>112201102</t>
  </si>
  <si>
    <t>Odstranění pařezů D do 500 mm</t>
  </si>
  <si>
    <t>-1709373987</t>
  </si>
  <si>
    <t xml:space="preserve">Odstranění pařezů  s jejich vykopáním, vytrháním nebo odstřelením, s přesekáním kořenů průměru přes 300 do 500 mm</t>
  </si>
  <si>
    <t>Poznámka k položce:_x000d_
_x000d_
_x000d_
1 ks odstranění pařezu v průtočném profilu</t>
  </si>
  <si>
    <t>19</t>
  </si>
  <si>
    <t>125703303</t>
  </si>
  <si>
    <t>Čištění melioračních kanálů od naplavenin tl do 250 mm dno zpevněné tvárnicemi</t>
  </si>
  <si>
    <t>m3</t>
  </si>
  <si>
    <t>827629659</t>
  </si>
  <si>
    <t>Čištění melioračních kanálů s úpravou svahu do výšky naplavené vrstvy tloušťky naplavené vrstvy do 250 mm, se dnem zpevněným tvárnicemi</t>
  </si>
  <si>
    <t>Poznámka k položce:_x000d_
_x000d_
_x000d_
viz. tabulka těžení sedimentu</t>
  </si>
  <si>
    <t>20</t>
  </si>
  <si>
    <t>125703313</t>
  </si>
  <si>
    <t>Čištění melioračních kanálů od naplavenin tl přes 250 do 500 mm dno zpevněné tvárnicemi</t>
  </si>
  <si>
    <t>39086263</t>
  </si>
  <si>
    <t>Čištění melioračních kanálů s úpravou svahu do výšky naplavené vrstvy tloušťky naplavené vrstvy přes 250 do 500 mm, se dnem zpevněným tvárnicemi</t>
  </si>
  <si>
    <t>125703323</t>
  </si>
  <si>
    <t>Čištění melioračních kanálů od naplavenin tl přes 500 mm dno zpevněné tvárnicemi</t>
  </si>
  <si>
    <t>-1069773236</t>
  </si>
  <si>
    <t>Čištění melioračních kanálů s úpravou svahu do výšky naplavené vrstvy tloušťky naplavené vrstvy přes 500 mm, se dnem zpevněným tvárnicemi</t>
  </si>
  <si>
    <t>22</t>
  </si>
  <si>
    <t>162201401</t>
  </si>
  <si>
    <t>Vodorovné přemístění větví stromů listnatých do 1 km D kmene do 300 mm</t>
  </si>
  <si>
    <t>-1569140592</t>
  </si>
  <si>
    <t xml:space="preserve">Vodorovné přemístění větví, kmenů nebo pařezů  s naložením, složením a dopravou do 1000 m větví stromů listnatých, průměru kmene přes 100 do 300 mm</t>
  </si>
  <si>
    <t>Poznámka k položce:_x000d_
_x000d_
_x000d_
Přemístění na mezideponii p.p.č. 3040 v k.ú. Velká Čermná nad Orlicí</t>
  </si>
  <si>
    <t>23</t>
  </si>
  <si>
    <t>162201402</t>
  </si>
  <si>
    <t>Vodorovné přemístění větví stromů listnatých do 1 km D kmene do 500 mm</t>
  </si>
  <si>
    <t>-567847662</t>
  </si>
  <si>
    <t xml:space="preserve">Vodorovné přemístění větví, kmenů nebo pařezů  s naložením, složením a dopravou do 1000 m větví stromů listnatých, průměru kmene přes 300 do 500 mm</t>
  </si>
  <si>
    <t>24</t>
  </si>
  <si>
    <t>162201411</t>
  </si>
  <si>
    <t>Vodorovné přemístění kmenů stromů listnatých do 1 km D kmene do 300 mm</t>
  </si>
  <si>
    <t>-1233985929</t>
  </si>
  <si>
    <t xml:space="preserve">Vodorovné přemístění větví, kmenů nebo pařezů  s naložením, složením a dopravou do 1000 m kmenů stromů listnatých, průměru přes 100 do 300 mm</t>
  </si>
  <si>
    <t>25</t>
  </si>
  <si>
    <t>162201412</t>
  </si>
  <si>
    <t>Vodorovné přemístění kmenů stromů listnatých do 1 km D kmene do 500 mm</t>
  </si>
  <si>
    <t>1224383208</t>
  </si>
  <si>
    <t xml:space="preserve">Vodorovné přemístění větví, kmenů nebo pařezů  s naložením, složením a dopravou do 1000 m kmenů stromů listnatých, průměru přes 300 do 500 mm</t>
  </si>
  <si>
    <t>8</t>
  </si>
  <si>
    <t>162701105</t>
  </si>
  <si>
    <t>Vodorovné přemístění do 10000 m výkopku/sypaniny z horniny tř. 1 až 4</t>
  </si>
  <si>
    <t>505517157</t>
  </si>
  <si>
    <t xml:space="preserve">Vodorovné přemístění výkopku nebo sypaniny po suchu  na obvyklém dopravním prostředku, bez naložení výkopku, avšak se složením bez rozhrnutí z horniny tř. 1 až 4 na vzdálenost přes 9 000 do 10 000 m</t>
  </si>
  <si>
    <t>Poznámka k položce:_x000d_
_x000d_
_x000d_
Předpoklad uložení na skládku odpadů Choceň - vzdál. 11,4 km</t>
  </si>
  <si>
    <t>9</t>
  </si>
  <si>
    <t>162701109</t>
  </si>
  <si>
    <t>Příplatek k vodorovnému přemístění výkopku/sypaniny z horniny tř. 1 až 4 ZKD 1000 m přes 10000 m</t>
  </si>
  <si>
    <t>388959010</t>
  </si>
  <si>
    <t xml:space="preserve">Vodorovné přemístění výkopku nebo sypaniny po suchu  na obvyklém dopravním prostředku, bez naložení výkopku, avšak se složením bez rozhrnutí z horniny tř. 1 až 4 na vzdálenost Příplatek k ceně za každých dalších i započatých 1 000 m</t>
  </si>
  <si>
    <t>10</t>
  </si>
  <si>
    <t>171201201</t>
  </si>
  <si>
    <t>Uložení sypaniny na skládky</t>
  </si>
  <si>
    <t>1618202205</t>
  </si>
  <si>
    <t xml:space="preserve">Uložení sypaniny  na skládky</t>
  </si>
  <si>
    <t>11</t>
  </si>
  <si>
    <t>171201211</t>
  </si>
  <si>
    <t>Poplatek za uložení stavebního odpadu - zeminy a kameniva na skládce</t>
  </si>
  <si>
    <t>t</t>
  </si>
  <si>
    <t>2064970550</t>
  </si>
  <si>
    <t>Poplatek za uložení stavebního odpadu na skládce (skládkovné) zeminy a kameniva zatříděného do Katalogu odpadů pod kódem 170 504</t>
  </si>
  <si>
    <t>Vodorovné konstrukce</t>
  </si>
  <si>
    <t>Ostatní konstrukce a práce, bourání</t>
  </si>
  <si>
    <t>29</t>
  </si>
  <si>
    <t>938902442</t>
  </si>
  <si>
    <t>Čištění propustků strojně tlakovou vodou D do 1000 mm při tl nánosu přes 75% DN</t>
  </si>
  <si>
    <t>m</t>
  </si>
  <si>
    <t>1035198168</t>
  </si>
  <si>
    <t>Čištění propustků s odstraněním travnatého porostu nebo nánosu, s naložením na dopravní prostředek nebo s přemístěním na hromady na vzdálenost do 20 m strojně tlakovou vodou tloušťky nánosu přes 75% průměru propustku přes 500 do 1000 mm</t>
  </si>
  <si>
    <t>Poznámka k položce:_x000d_
_x000d_
_x000d_
2 x 10 m propustek = 20 m</t>
  </si>
  <si>
    <t>938909331</t>
  </si>
  <si>
    <t>Čištění vozovek metením ručně podkladu nebo krytu betonového nebo živičného</t>
  </si>
  <si>
    <t>-1720242893</t>
  </si>
  <si>
    <t>Čištění vozovek metením bláta, prachu nebo hlinitého nánosu s odklizením na hromady na vzdálenost do 20 m nebo naložením na dopravní prostředek ručně povrchu podkladu nebo krytu betonového nebo živičného</t>
  </si>
  <si>
    <t>Poznámka k položce:_x000d_
3 x metení vozovky po 1200 m2 (úsek dlouhý 400 m x 3 m šíře pruhu) = 3600 m2</t>
  </si>
  <si>
    <t>16</t>
  </si>
  <si>
    <t>R001</t>
  </si>
  <si>
    <t>manipulace s dřevní hmotou</t>
  </si>
  <si>
    <t>kpl</t>
  </si>
  <si>
    <t>-763176346</t>
  </si>
  <si>
    <t xml:space="preserve">Poznámka k položce:_x000d_
_x000d_
_x000d_
Položka obsahuje rozmanipulování kmene na délku 4,0 m a větví (průměru nad 10 cm) na hráně o délce 1,0 m. </t>
  </si>
  <si>
    <t>17</t>
  </si>
  <si>
    <t>R002</t>
  </si>
  <si>
    <t>zřízení a odstranění doprovodného dopravního značení</t>
  </si>
  <si>
    <t>-199705935</t>
  </si>
  <si>
    <t>Poznámka k položce:_x000d_
_x000d_
_x000d_
2 x dopravní značka (výjezd stavebních strojů) na každý směr veřejné komunikace, tj. 4 kusy</t>
  </si>
  <si>
    <t>18</t>
  </si>
  <si>
    <t>R003</t>
  </si>
  <si>
    <t>Likvidace větví a křovin</t>
  </si>
  <si>
    <t>-676334701</t>
  </si>
  <si>
    <t>Poznámka k položce:_x000d_
_x000d_
_x000d_
např. pálením nebo štěpkováním</t>
  </si>
  <si>
    <t>26</t>
  </si>
  <si>
    <t>R004</t>
  </si>
  <si>
    <t>číselník dřevní hmoty</t>
  </si>
  <si>
    <t>1255079239</t>
  </si>
  <si>
    <t>Poznámka k položce:_x000d_
_x000d_
_x000d_
vyhotovení číselníku dřevní hmoty s uvedením druhu a objemu._x000d_
_x000d_
každý kus popsat průměrem ve středové tloušťce.</t>
  </si>
  <si>
    <t>27</t>
  </si>
  <si>
    <t>R005</t>
  </si>
  <si>
    <t>fotodokumentace</t>
  </si>
  <si>
    <t>1490897558</t>
  </si>
  <si>
    <t>Poznámka k položce:_x000d_
_x000d_
_x000d_
pořízení fotodokumentace z provádění stavby a příjezdových pozemků a komunikací před započetím prací.</t>
  </si>
  <si>
    <t>28</t>
  </si>
  <si>
    <t>R006</t>
  </si>
  <si>
    <t>zajištění přístupových pozemků</t>
  </si>
  <si>
    <t>1522325335</t>
  </si>
  <si>
    <t xml:space="preserve">Poznámka k položce:_x000d_
_x000d_
_x000d_
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</si>
</sst>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4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5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5" fillId="0" borderId="19" xfId="0" applyNumberFormat="1" applyFont="1" applyBorder="1" applyAlignment="1" applyProtection="1">
      <alignment vertical="center"/>
    </xf>
    <xf numFmtId="4" fontId="25" fillId="0" borderId="20" xfId="0" applyNumberFormat="1" applyFont="1" applyBorder="1" applyAlignment="1" applyProtection="1">
      <alignment vertical="center"/>
    </xf>
    <xf numFmtId="166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0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8" fillId="0" borderId="12" xfId="0" applyNumberFormat="1" applyFont="1" applyBorder="1" applyAlignment="1" applyProtection="1"/>
    <xf numFmtId="166" fontId="28" fillId="0" borderId="13" xfId="0" applyNumberFormat="1" applyFont="1" applyBorder="1" applyAlignment="1" applyProtection="1"/>
    <xf numFmtId="4" fontId="29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0" fillId="0" borderId="0" xfId="0" applyFont="1" applyAlignment="1" applyProtection="1">
      <alignment horizontal="left" vertical="center"/>
    </xf>
    <xf numFmtId="0" fontId="31" fillId="0" borderId="0" xfId="0" applyFont="1" applyAlignment="1" applyProtection="1">
      <alignment horizontal="left"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2" fillId="0" borderId="0" xfId="0" applyFont="1" applyAlignment="1" applyProtection="1">
      <alignment vertical="center" wrapText="1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2.67" style="1" customWidth="1"/>
    <col min="5" max="5" width="2.67" style="1" customWidth="1"/>
    <col min="6" max="6" width="2.67" style="1" customWidth="1"/>
    <col min="7" max="7" width="2.67" style="1" customWidth="1"/>
    <col min="8" max="8" width="2.67" style="1" customWidth="1"/>
    <col min="9" max="9" width="2.67" style="1" customWidth="1"/>
    <col min="10" max="10" width="2.67" style="1" customWidth="1"/>
    <col min="11" max="11" width="2.67" style="1" customWidth="1"/>
    <col min="12" max="12" width="2.67" style="1" customWidth="1"/>
    <col min="13" max="13" width="2.67" style="1" customWidth="1"/>
    <col min="14" max="14" width="2.67" style="1" customWidth="1"/>
    <col min="15" max="15" width="2.67" style="1" customWidth="1"/>
    <col min="16" max="16" width="2.67" style="1" customWidth="1"/>
    <col min="17" max="17" width="2.67" style="1" customWidth="1"/>
    <col min="18" max="18" width="2.67" style="1" customWidth="1"/>
    <col min="19" max="19" width="2.67" style="1" customWidth="1"/>
    <col min="20" max="20" width="2.67" style="1" customWidth="1"/>
    <col min="21" max="21" width="2.67" style="1" customWidth="1"/>
    <col min="22" max="22" width="2.67" style="1" customWidth="1"/>
    <col min="23" max="23" width="2.67" style="1" customWidth="1"/>
    <col min="24" max="24" width="2.67" style="1" customWidth="1"/>
    <col min="25" max="25" width="2.67" style="1" customWidth="1"/>
    <col min="26" max="26" width="2.67" style="1" customWidth="1"/>
    <col min="27" max="27" width="2.67" style="1" customWidth="1"/>
    <col min="28" max="28" width="2.67" style="1" customWidth="1"/>
    <col min="29" max="29" width="2.67" style="1" customWidth="1"/>
    <col min="30" max="30" width="2.67" style="1" customWidth="1"/>
    <col min="31" max="31" width="2.67" style="1" customWidth="1"/>
    <col min="32" max="32" width="2.67" style="1" customWidth="1"/>
    <col min="33" max="33" width="2.67" style="1" customWidth="1"/>
    <col min="34" max="34" width="3.33" style="1" customWidth="1"/>
    <col min="35" max="35" width="31.67" style="1" customWidth="1"/>
    <col min="36" max="36" width="2.5" style="1" customWidth="1"/>
    <col min="37" max="37" width="2.5" style="1" customWidth="1"/>
    <col min="38" max="38" width="8.33" style="1" customWidth="1"/>
    <col min="39" max="39" width="3.33" style="1" customWidth="1"/>
    <col min="40" max="40" width="13.33" style="1" customWidth="1"/>
    <col min="41" max="41" width="7.5" style="1" customWidth="1"/>
    <col min="42" max="42" width="4.17" style="1" customWidth="1"/>
    <col min="43" max="43" width="15.67" style="1" hidden="1" customWidth="1"/>
    <col min="44" max="44" width="13.67" style="1" customWidth="1"/>
    <col min="45" max="45" width="25.83" style="1" hidden="1" customWidth="1"/>
    <col min="46" max="46" width="25.83" style="1" hidden="1" customWidth="1"/>
    <col min="47" max="47" width="25.83" style="1" hidden="1" customWidth="1"/>
    <col min="48" max="48" width="21.67" style="1" hidden="1" customWidth="1"/>
    <col min="49" max="49" width="21.67" style="1" hidden="1" customWidth="1"/>
    <col min="50" max="50" width="25" style="1" hidden="1" customWidth="1"/>
    <col min="51" max="51" width="25" style="1" hidden="1" customWidth="1"/>
    <col min="52" max="52" width="21.67" style="1" hidden="1" customWidth="1"/>
    <col min="53" max="53" width="19.17" style="1" hidden="1" customWidth="1"/>
    <col min="54" max="54" width="25" style="1" hidden="1" customWidth="1"/>
    <col min="55" max="55" width="21.67" style="1" hidden="1" customWidth="1"/>
    <col min="56" max="56" width="19.17" style="1" hidden="1" customWidth="1"/>
    <col min="57" max="57" width="66.5" style="1" customWidth="1"/>
    <col min="71" max="71" width="9.33" style="1" hidden="1"/>
    <col min="72" max="72" width="9.33" style="1" hidden="1"/>
    <col min="73" max="73" width="9.33" style="1" hidden="1"/>
    <col min="74" max="74" width="9.33" style="1" hidden="1"/>
    <col min="75" max="75" width="9.33" style="1" hidden="1"/>
    <col min="76" max="76" width="9.33" style="1" hidden="1"/>
    <col min="77" max="77" width="9.33" style="1" hidden="1"/>
    <col min="78" max="78" width="9.33" style="1" hidden="1"/>
    <col min="79" max="79" width="9.33" style="1" hidden="1"/>
    <col min="80" max="80" width="9.33" style="1" hidden="1"/>
    <col min="81" max="81" width="9.33" style="1" hidden="1"/>
    <col min="82" max="82" width="9.33" style="1" hidden="1"/>
    <col min="83" max="83" width="9.33" style="1" hidden="1"/>
    <col min="84" max="84" width="9.33" style="1" hidden="1"/>
    <col min="85" max="85" width="9.33" style="1" hidden="1"/>
    <col min="86" max="86" width="9.33" style="1" hidden="1"/>
    <col min="87" max="87" width="9.33" style="1" hidden="1"/>
    <col min="88" max="88" width="9.33" style="1" hidden="1"/>
    <col min="89" max="89" width="9.33" style="1" hidden="1"/>
    <col min="90" max="90" width="9.33" style="1" hidden="1"/>
    <col min="91" max="91" width="9.33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4" t="s">
        <v>6</v>
      </c>
      <c r="BT2" s="14" t="s">
        <v>7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="1" customFormat="1" ht="24.96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4" t="s">
        <v>14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15</v>
      </c>
      <c r="BS5" s="14" t="s">
        <v>6</v>
      </c>
    </row>
    <row r="6" s="1" customFormat="1" ht="36.96" customHeight="1">
      <c r="B6" s="18"/>
      <c r="C6" s="19"/>
      <c r="D6" s="26" t="s">
        <v>16</v>
      </c>
      <c r="E6" s="19"/>
      <c r="F6" s="19"/>
      <c r="G6" s="19"/>
      <c r="H6" s="19"/>
      <c r="I6" s="19"/>
      <c r="J6" s="19"/>
      <c r="K6" s="27" t="s">
        <v>17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s="1" customFormat="1" ht="12" customHeight="1">
      <c r="B7" s="18"/>
      <c r="C7" s="19"/>
      <c r="D7" s="29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19</v>
      </c>
      <c r="AL7" s="19"/>
      <c r="AM7" s="19"/>
      <c r="AN7" s="24" t="s">
        <v>1</v>
      </c>
      <c r="AO7" s="19"/>
      <c r="AP7" s="19"/>
      <c r="AQ7" s="19"/>
      <c r="AR7" s="17"/>
      <c r="BE7" s="28"/>
      <c r="BS7" s="14" t="s">
        <v>6</v>
      </c>
    </row>
    <row r="8" s="1" customFormat="1" ht="12" customHeight="1">
      <c r="B8" s="18"/>
      <c r="C8" s="19"/>
      <c r="D8" s="29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22</v>
      </c>
      <c r="AL8" s="19"/>
      <c r="AM8" s="19"/>
      <c r="AN8" s="30" t="s">
        <v>23</v>
      </c>
      <c r="AO8" s="19"/>
      <c r="AP8" s="19"/>
      <c r="AQ8" s="19"/>
      <c r="AR8" s="17"/>
      <c r="BE8" s="28"/>
      <c r="BS8" s="14" t="s">
        <v>6</v>
      </c>
    </row>
    <row r="9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6</v>
      </c>
    </row>
    <row r="10" s="1" customFormat="1" ht="12" customHeight="1">
      <c r="B10" s="18"/>
      <c r="C10" s="19"/>
      <c r="D10" s="29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25</v>
      </c>
      <c r="AL10" s="19"/>
      <c r="AM10" s="19"/>
      <c r="AN10" s="24" t="s">
        <v>26</v>
      </c>
      <c r="AO10" s="19"/>
      <c r="AP10" s="19"/>
      <c r="AQ10" s="19"/>
      <c r="AR10" s="17"/>
      <c r="BE10" s="28"/>
      <c r="BS10" s="14" t="s">
        <v>6</v>
      </c>
    </row>
    <row r="11" s="1" customFormat="1" ht="18.48" customHeight="1">
      <c r="B11" s="18"/>
      <c r="C11" s="19"/>
      <c r="D11" s="19"/>
      <c r="E11" s="24" t="s">
        <v>27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28</v>
      </c>
      <c r="AL11" s="19"/>
      <c r="AM11" s="19"/>
      <c r="AN11" s="24" t="s">
        <v>1</v>
      </c>
      <c r="AO11" s="19"/>
      <c r="AP11" s="19"/>
      <c r="AQ11" s="19"/>
      <c r="AR11" s="17"/>
      <c r="BE11" s="28"/>
      <c r="BS11" s="14" t="s">
        <v>6</v>
      </c>
    </row>
    <row r="12" s="1" customFormat="1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s="1" customFormat="1" ht="12" customHeight="1">
      <c r="B13" s="18"/>
      <c r="C13" s="19"/>
      <c r="D13" s="29" t="s">
        <v>29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25</v>
      </c>
      <c r="AL13" s="19"/>
      <c r="AM13" s="19"/>
      <c r="AN13" s="31" t="s">
        <v>30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1" t="s">
        <v>30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28</v>
      </c>
      <c r="AL14" s="19"/>
      <c r="AM14" s="19"/>
      <c r="AN14" s="31" t="s">
        <v>30</v>
      </c>
      <c r="AO14" s="19"/>
      <c r="AP14" s="19"/>
      <c r="AQ14" s="19"/>
      <c r="AR14" s="17"/>
      <c r="BE14" s="28"/>
      <c r="BS14" s="14" t="s">
        <v>6</v>
      </c>
    </row>
    <row r="15" s="1" customFormat="1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s="1" customFormat="1" ht="12" customHeight="1">
      <c r="B16" s="18"/>
      <c r="C16" s="19"/>
      <c r="D16" s="29" t="s">
        <v>31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8"/>
      <c r="BS16" s="14" t="s">
        <v>4</v>
      </c>
    </row>
    <row r="17" s="1" customFormat="1" ht="18.48" customHeight="1">
      <c r="B17" s="18"/>
      <c r="C17" s="19"/>
      <c r="D17" s="19"/>
      <c r="E17" s="24" t="s">
        <v>32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28</v>
      </c>
      <c r="AL17" s="19"/>
      <c r="AM17" s="19"/>
      <c r="AN17" s="24" t="s">
        <v>1</v>
      </c>
      <c r="AO17" s="19"/>
      <c r="AP17" s="19"/>
      <c r="AQ17" s="19"/>
      <c r="AR17" s="17"/>
      <c r="BE17" s="28"/>
      <c r="BS17" s="14" t="s">
        <v>33</v>
      </c>
    </row>
    <row r="18" s="1" customFormat="1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6</v>
      </c>
    </row>
    <row r="19" s="1" customFormat="1" ht="12" customHeight="1">
      <c r="B19" s="18"/>
      <c r="C19" s="19"/>
      <c r="D19" s="29" t="s">
        <v>34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8"/>
      <c r="BS19" s="14" t="s">
        <v>6</v>
      </c>
    </row>
    <row r="20" s="1" customFormat="1" ht="18.48" customHeight="1">
      <c r="B20" s="18"/>
      <c r="C20" s="19"/>
      <c r="D20" s="19"/>
      <c r="E20" s="24" t="s">
        <v>35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28</v>
      </c>
      <c r="AL20" s="19"/>
      <c r="AM20" s="19"/>
      <c r="AN20" s="24" t="s">
        <v>1</v>
      </c>
      <c r="AO20" s="19"/>
      <c r="AP20" s="19"/>
      <c r="AQ20" s="19"/>
      <c r="AR20" s="17"/>
      <c r="BE20" s="28"/>
      <c r="BS20" s="14" t="s">
        <v>33</v>
      </c>
    </row>
    <row r="21" s="1" customFormat="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s="1" customFormat="1" ht="12" customHeight="1">
      <c r="B22" s="18"/>
      <c r="C22" s="19"/>
      <c r="D22" s="29" t="s">
        <v>36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s="1" customFormat="1" ht="16.5" customHeight="1">
      <c r="B23" s="18"/>
      <c r="C23" s="19"/>
      <c r="D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E23" s="28"/>
    </row>
    <row r="24" s="1" customFormat="1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s="1" customFormat="1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E25" s="28"/>
    </row>
    <row r="26" s="2" customFormat="1" ht="25.92" customHeight="1">
      <c r="A26" s="35"/>
      <c r="B26" s="36"/>
      <c r="C26" s="37"/>
      <c r="D26" s="38" t="s">
        <v>37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7"/>
      <c r="AQ26" s="37"/>
      <c r="AR26" s="41"/>
      <c r="BE26" s="28"/>
    </row>
    <row r="27" s="2" customFormat="1" ht="6.96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8"/>
    </row>
    <row r="28" s="2" customFormat="1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38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39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40</v>
      </c>
      <c r="AL28" s="42"/>
      <c r="AM28" s="42"/>
      <c r="AN28" s="42"/>
      <c r="AO28" s="42"/>
      <c r="AP28" s="37"/>
      <c r="AQ28" s="37"/>
      <c r="AR28" s="41"/>
      <c r="BE28" s="28"/>
    </row>
    <row r="29" s="3" customFormat="1" ht="14.4" customHeight="1">
      <c r="A29" s="3"/>
      <c r="B29" s="43"/>
      <c r="C29" s="44"/>
      <c r="D29" s="29" t="s">
        <v>41</v>
      </c>
      <c r="E29" s="44"/>
      <c r="F29" s="29" t="s">
        <v>42</v>
      </c>
      <c r="G29" s="44"/>
      <c r="H29" s="44"/>
      <c r="I29" s="44"/>
      <c r="J29" s="44"/>
      <c r="K29" s="44"/>
      <c r="L29" s="45">
        <v>0.20999999999999999</v>
      </c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6">
        <f>ROUND(AZ94, 2)</f>
        <v>0</v>
      </c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6">
        <f>ROUND(AV94, 2)</f>
        <v>0</v>
      </c>
      <c r="AL29" s="44"/>
      <c r="AM29" s="44"/>
      <c r="AN29" s="44"/>
      <c r="AO29" s="44"/>
      <c r="AP29" s="44"/>
      <c r="AQ29" s="44"/>
      <c r="AR29" s="47"/>
      <c r="BE29" s="48"/>
    </row>
    <row r="30" s="3" customFormat="1" ht="14.4" customHeight="1">
      <c r="A30" s="3"/>
      <c r="B30" s="43"/>
      <c r="C30" s="44"/>
      <c r="D30" s="44"/>
      <c r="E30" s="44"/>
      <c r="F30" s="29" t="s">
        <v>43</v>
      </c>
      <c r="G30" s="44"/>
      <c r="H30" s="44"/>
      <c r="I30" s="44"/>
      <c r="J30" s="44"/>
      <c r="K30" s="44"/>
      <c r="L30" s="45">
        <v>0.14999999999999999</v>
      </c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6">
        <f>ROUND(BA94, 2)</f>
        <v>0</v>
      </c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6">
        <f>ROUND(AW94, 2)</f>
        <v>0</v>
      </c>
      <c r="AL30" s="44"/>
      <c r="AM30" s="44"/>
      <c r="AN30" s="44"/>
      <c r="AO30" s="44"/>
      <c r="AP30" s="44"/>
      <c r="AQ30" s="44"/>
      <c r="AR30" s="47"/>
      <c r="BE30" s="48"/>
    </row>
    <row r="31" hidden="1" s="3" customFormat="1" ht="14.4" customHeight="1">
      <c r="A31" s="3"/>
      <c r="B31" s="43"/>
      <c r="C31" s="44"/>
      <c r="D31" s="44"/>
      <c r="E31" s="44"/>
      <c r="F31" s="29" t="s">
        <v>44</v>
      </c>
      <c r="G31" s="44"/>
      <c r="H31" s="44"/>
      <c r="I31" s="44"/>
      <c r="J31" s="44"/>
      <c r="K31" s="44"/>
      <c r="L31" s="45">
        <v>0.20999999999999999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6">
        <f>ROUND(BB94,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6">
        <v>0</v>
      </c>
      <c r="AL31" s="44"/>
      <c r="AM31" s="44"/>
      <c r="AN31" s="44"/>
      <c r="AO31" s="44"/>
      <c r="AP31" s="44"/>
      <c r="AQ31" s="44"/>
      <c r="AR31" s="47"/>
      <c r="BE31" s="48"/>
    </row>
    <row r="32" hidden="1" s="3" customFormat="1" ht="14.4" customHeight="1">
      <c r="A32" s="3"/>
      <c r="B32" s="43"/>
      <c r="C32" s="44"/>
      <c r="D32" s="44"/>
      <c r="E32" s="44"/>
      <c r="F32" s="29" t="s">
        <v>45</v>
      </c>
      <c r="G32" s="44"/>
      <c r="H32" s="44"/>
      <c r="I32" s="44"/>
      <c r="J32" s="44"/>
      <c r="K32" s="44"/>
      <c r="L32" s="45">
        <v>0.14999999999999999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6">
        <f>ROUND(BC94,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6">
        <v>0</v>
      </c>
      <c r="AL32" s="44"/>
      <c r="AM32" s="44"/>
      <c r="AN32" s="44"/>
      <c r="AO32" s="44"/>
      <c r="AP32" s="44"/>
      <c r="AQ32" s="44"/>
      <c r="AR32" s="47"/>
      <c r="BE32" s="48"/>
    </row>
    <row r="33" hidden="1" s="3" customFormat="1" ht="14.4" customHeight="1">
      <c r="A33" s="3"/>
      <c r="B33" s="43"/>
      <c r="C33" s="44"/>
      <c r="D33" s="44"/>
      <c r="E33" s="44"/>
      <c r="F33" s="29" t="s">
        <v>46</v>
      </c>
      <c r="G33" s="44"/>
      <c r="H33" s="44"/>
      <c r="I33" s="44"/>
      <c r="J33" s="44"/>
      <c r="K33" s="44"/>
      <c r="L33" s="45">
        <v>0</v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6">
        <f>ROUND(BD94, 2)</f>
        <v>0</v>
      </c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6">
        <v>0</v>
      </c>
      <c r="AL33" s="44"/>
      <c r="AM33" s="44"/>
      <c r="AN33" s="44"/>
      <c r="AO33" s="44"/>
      <c r="AP33" s="44"/>
      <c r="AQ33" s="44"/>
      <c r="AR33" s="47"/>
      <c r="BE33" s="48"/>
    </row>
    <row r="34" s="2" customFormat="1" ht="6.96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E34" s="28"/>
    </row>
    <row r="35" s="2" customFormat="1" ht="25.92" customHeight="1">
      <c r="A35" s="35"/>
      <c r="B35" s="36"/>
      <c r="C35" s="49"/>
      <c r="D35" s="50" t="s">
        <v>47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48</v>
      </c>
      <c r="U35" s="51"/>
      <c r="V35" s="51"/>
      <c r="W35" s="51"/>
      <c r="X35" s="53" t="s">
        <v>49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1"/>
      <c r="BE35" s="35"/>
    </row>
    <row r="36" s="2" customFormat="1" ht="6.96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  <c r="BE36" s="35"/>
    </row>
    <row r="37" s="2" customFormat="1" ht="14.4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1"/>
      <c r="BE37" s="35"/>
    </row>
    <row r="38" s="1" customFormat="1" ht="14.4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="1" customFormat="1" ht="14.4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="1" customFormat="1" ht="14.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="2" customFormat="1" ht="14.4" customHeight="1">
      <c r="B49" s="56"/>
      <c r="C49" s="57"/>
      <c r="D49" s="58" t="s">
        <v>50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8" t="s">
        <v>51</v>
      </c>
      <c r="AI49" s="59"/>
      <c r="AJ49" s="59"/>
      <c r="AK49" s="59"/>
      <c r="AL49" s="59"/>
      <c r="AM49" s="59"/>
      <c r="AN49" s="59"/>
      <c r="AO49" s="59"/>
      <c r="AP49" s="57"/>
      <c r="AQ49" s="57"/>
      <c r="AR49" s="60"/>
    </row>
    <row r="50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="2" customFormat="1">
      <c r="A60" s="35"/>
      <c r="B60" s="36"/>
      <c r="C60" s="37"/>
      <c r="D60" s="61" t="s">
        <v>52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61" t="s">
        <v>53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61" t="s">
        <v>52</v>
      </c>
      <c r="AI60" s="39"/>
      <c r="AJ60" s="39"/>
      <c r="AK60" s="39"/>
      <c r="AL60" s="39"/>
      <c r="AM60" s="61" t="s">
        <v>53</v>
      </c>
      <c r="AN60" s="39"/>
      <c r="AO60" s="39"/>
      <c r="AP60" s="37"/>
      <c r="AQ60" s="37"/>
      <c r="AR60" s="41"/>
      <c r="BE60" s="35"/>
    </row>
    <row r="61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="2" customFormat="1">
      <c r="A64" s="35"/>
      <c r="B64" s="36"/>
      <c r="C64" s="37"/>
      <c r="D64" s="58" t="s">
        <v>54</v>
      </c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58" t="s">
        <v>55</v>
      </c>
      <c r="AI64" s="62"/>
      <c r="AJ64" s="62"/>
      <c r="AK64" s="62"/>
      <c r="AL64" s="62"/>
      <c r="AM64" s="62"/>
      <c r="AN64" s="62"/>
      <c r="AO64" s="62"/>
      <c r="AP64" s="37"/>
      <c r="AQ64" s="37"/>
      <c r="AR64" s="41"/>
      <c r="BE64" s="35"/>
    </row>
    <row r="6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="2" customFormat="1">
      <c r="A75" s="35"/>
      <c r="B75" s="36"/>
      <c r="C75" s="37"/>
      <c r="D75" s="61" t="s">
        <v>52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61" t="s">
        <v>53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61" t="s">
        <v>52</v>
      </c>
      <c r="AI75" s="39"/>
      <c r="AJ75" s="39"/>
      <c r="AK75" s="39"/>
      <c r="AL75" s="39"/>
      <c r="AM75" s="61" t="s">
        <v>53</v>
      </c>
      <c r="AN75" s="39"/>
      <c r="AO75" s="39"/>
      <c r="AP75" s="37"/>
      <c r="AQ75" s="37"/>
      <c r="AR75" s="41"/>
      <c r="BE75" s="35"/>
    </row>
    <row r="76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1"/>
      <c r="BE76" s="35"/>
    </row>
    <row r="77" s="2" customFormat="1" ht="6.96" customHeight="1">
      <c r="A77" s="35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41"/>
      <c r="BE77" s="35"/>
    </row>
    <row r="81" s="2" customFormat="1" ht="6.96" customHeight="1">
      <c r="A81" s="35"/>
      <c r="B81" s="65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41"/>
      <c r="BE81" s="35"/>
    </row>
    <row r="82" s="2" customFormat="1" ht="24.96" customHeight="1">
      <c r="A82" s="35"/>
      <c r="B82" s="36"/>
      <c r="C82" s="20" t="s">
        <v>56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1"/>
      <c r="B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1"/>
      <c r="BE83" s="35"/>
    </row>
    <row r="84" s="4" customFormat="1" ht="12" customHeight="1">
      <c r="A84" s="4"/>
      <c r="B84" s="67"/>
      <c r="C84" s="29" t="s">
        <v>13</v>
      </c>
      <c r="D84" s="68"/>
      <c r="E84" s="68"/>
      <c r="F84" s="68"/>
      <c r="G84" s="68"/>
      <c r="H84" s="68"/>
      <c r="I84" s="68"/>
      <c r="J84" s="68"/>
      <c r="K84" s="68"/>
      <c r="L84" s="68" t="str">
        <f>K5</f>
        <v>011-Ku</v>
      </c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9"/>
      <c r="BE84" s="4"/>
    </row>
    <row r="85" s="5" customFormat="1" ht="36.96" customHeight="1">
      <c r="A85" s="5"/>
      <c r="B85" s="70"/>
      <c r="C85" s="71" t="s">
        <v>16</v>
      </c>
      <c r="D85" s="72"/>
      <c r="E85" s="72"/>
      <c r="F85" s="72"/>
      <c r="G85" s="72"/>
      <c r="H85" s="72"/>
      <c r="I85" s="72"/>
      <c r="J85" s="72"/>
      <c r="K85" s="72"/>
      <c r="L85" s="73" t="str">
        <f>K6</f>
        <v>IDVT 10171112, Čermná n. O., odstranění nánosů a porostů z úpravy, ř. km 0,222 – 1,547</v>
      </c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4"/>
      <c r="BE85" s="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1"/>
      <c r="BE86" s="35"/>
    </row>
    <row r="87" s="2" customFormat="1" ht="12" customHeight="1">
      <c r="A87" s="35"/>
      <c r="B87" s="36"/>
      <c r="C87" s="29" t="s">
        <v>20</v>
      </c>
      <c r="D87" s="37"/>
      <c r="E87" s="37"/>
      <c r="F87" s="37"/>
      <c r="G87" s="37"/>
      <c r="H87" s="37"/>
      <c r="I87" s="37"/>
      <c r="J87" s="37"/>
      <c r="K87" s="37"/>
      <c r="L87" s="75" t="str">
        <f>IF(K8="","",K8)</f>
        <v>Čermná nad Orlicí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29" t="s">
        <v>22</v>
      </c>
      <c r="AJ87" s="37"/>
      <c r="AK87" s="37"/>
      <c r="AL87" s="37"/>
      <c r="AM87" s="76" t="str">
        <f>IF(AN8= "","",AN8)</f>
        <v>12.9.2019</v>
      </c>
      <c r="AN87" s="76"/>
      <c r="AO87" s="37"/>
      <c r="AP87" s="37"/>
      <c r="AQ87" s="37"/>
      <c r="AR87" s="41"/>
      <c r="B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1"/>
      <c r="BE88" s="35"/>
    </row>
    <row r="89" s="2" customFormat="1" ht="15.15" customHeight="1">
      <c r="A89" s="35"/>
      <c r="B89" s="36"/>
      <c r="C89" s="29" t="s">
        <v>24</v>
      </c>
      <c r="D89" s="37"/>
      <c r="E89" s="37"/>
      <c r="F89" s="37"/>
      <c r="G89" s="37"/>
      <c r="H89" s="37"/>
      <c r="I89" s="37"/>
      <c r="J89" s="37"/>
      <c r="K89" s="37"/>
      <c r="L89" s="68" t="str">
        <f>IF(E11= "","",E11)</f>
        <v>Povodí Labe, s.p.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29" t="s">
        <v>31</v>
      </c>
      <c r="AJ89" s="37"/>
      <c r="AK89" s="37"/>
      <c r="AL89" s="37"/>
      <c r="AM89" s="77" t="str">
        <f>IF(E17="","",E17)</f>
        <v xml:space="preserve"> </v>
      </c>
      <c r="AN89" s="68"/>
      <c r="AO89" s="68"/>
      <c r="AP89" s="68"/>
      <c r="AQ89" s="37"/>
      <c r="AR89" s="41"/>
      <c r="AS89" s="78" t="s">
        <v>57</v>
      </c>
      <c r="AT89" s="79"/>
      <c r="AU89" s="80"/>
      <c r="AV89" s="80"/>
      <c r="AW89" s="80"/>
      <c r="AX89" s="80"/>
      <c r="AY89" s="80"/>
      <c r="AZ89" s="80"/>
      <c r="BA89" s="80"/>
      <c r="BB89" s="80"/>
      <c r="BC89" s="80"/>
      <c r="BD89" s="81"/>
      <c r="BE89" s="35"/>
    </row>
    <row r="90" s="2" customFormat="1" ht="15.15" customHeight="1">
      <c r="A90" s="35"/>
      <c r="B90" s="36"/>
      <c r="C90" s="29" t="s">
        <v>29</v>
      </c>
      <c r="D90" s="37"/>
      <c r="E90" s="37"/>
      <c r="F90" s="37"/>
      <c r="G90" s="37"/>
      <c r="H90" s="37"/>
      <c r="I90" s="37"/>
      <c r="J90" s="37"/>
      <c r="K90" s="37"/>
      <c r="L90" s="68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29" t="s">
        <v>34</v>
      </c>
      <c r="AJ90" s="37"/>
      <c r="AK90" s="37"/>
      <c r="AL90" s="37"/>
      <c r="AM90" s="77" t="str">
        <f>IF(E20="","",E20)</f>
        <v>Michal Kubík, DiS.</v>
      </c>
      <c r="AN90" s="68"/>
      <c r="AO90" s="68"/>
      <c r="AP90" s="68"/>
      <c r="AQ90" s="37"/>
      <c r="AR90" s="41"/>
      <c r="AS90" s="82"/>
      <c r="AT90" s="83"/>
      <c r="AU90" s="84"/>
      <c r="AV90" s="84"/>
      <c r="AW90" s="84"/>
      <c r="AX90" s="84"/>
      <c r="AY90" s="84"/>
      <c r="AZ90" s="84"/>
      <c r="BA90" s="84"/>
      <c r="BB90" s="84"/>
      <c r="BC90" s="84"/>
      <c r="BD90" s="85"/>
      <c r="BE90" s="35"/>
    </row>
    <row r="91" s="2" customFormat="1" ht="10.8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1"/>
      <c r="AS91" s="86"/>
      <c r="AT91" s="87"/>
      <c r="AU91" s="88"/>
      <c r="AV91" s="88"/>
      <c r="AW91" s="88"/>
      <c r="AX91" s="88"/>
      <c r="AY91" s="88"/>
      <c r="AZ91" s="88"/>
      <c r="BA91" s="88"/>
      <c r="BB91" s="88"/>
      <c r="BC91" s="88"/>
      <c r="BD91" s="89"/>
      <c r="BE91" s="35"/>
    </row>
    <row r="92" s="2" customFormat="1" ht="29.28" customHeight="1">
      <c r="A92" s="35"/>
      <c r="B92" s="36"/>
      <c r="C92" s="90" t="s">
        <v>58</v>
      </c>
      <c r="D92" s="91"/>
      <c r="E92" s="91"/>
      <c r="F92" s="91"/>
      <c r="G92" s="91"/>
      <c r="H92" s="92"/>
      <c r="I92" s="93" t="s">
        <v>59</v>
      </c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4" t="s">
        <v>60</v>
      </c>
      <c r="AH92" s="91"/>
      <c r="AI92" s="91"/>
      <c r="AJ92" s="91"/>
      <c r="AK92" s="91"/>
      <c r="AL92" s="91"/>
      <c r="AM92" s="91"/>
      <c r="AN92" s="93" t="s">
        <v>61</v>
      </c>
      <c r="AO92" s="91"/>
      <c r="AP92" s="95"/>
      <c r="AQ92" s="96" t="s">
        <v>62</v>
      </c>
      <c r="AR92" s="41"/>
      <c r="AS92" s="97" t="s">
        <v>63</v>
      </c>
      <c r="AT92" s="98" t="s">
        <v>64</v>
      </c>
      <c r="AU92" s="98" t="s">
        <v>65</v>
      </c>
      <c r="AV92" s="98" t="s">
        <v>66</v>
      </c>
      <c r="AW92" s="98" t="s">
        <v>67</v>
      </c>
      <c r="AX92" s="98" t="s">
        <v>68</v>
      </c>
      <c r="AY92" s="98" t="s">
        <v>69</v>
      </c>
      <c r="AZ92" s="98" t="s">
        <v>70</v>
      </c>
      <c r="BA92" s="98" t="s">
        <v>71</v>
      </c>
      <c r="BB92" s="98" t="s">
        <v>72</v>
      </c>
      <c r="BC92" s="98" t="s">
        <v>73</v>
      </c>
      <c r="BD92" s="99" t="s">
        <v>74</v>
      </c>
      <c r="BE92" s="35"/>
    </row>
    <row r="93" s="2" customFormat="1" ht="10.8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1"/>
      <c r="AS93" s="100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  <c r="BD93" s="102"/>
      <c r="BE93" s="35"/>
    </row>
    <row r="94" s="6" customFormat="1" ht="32.4" customHeight="1">
      <c r="A94" s="6"/>
      <c r="B94" s="103"/>
      <c r="C94" s="104" t="s">
        <v>75</v>
      </c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  <c r="AF94" s="105"/>
      <c r="AG94" s="106">
        <f>ROUND(AG95,2)</f>
        <v>0</v>
      </c>
      <c r="AH94" s="106"/>
      <c r="AI94" s="106"/>
      <c r="AJ94" s="106"/>
      <c r="AK94" s="106"/>
      <c r="AL94" s="106"/>
      <c r="AM94" s="106"/>
      <c r="AN94" s="107">
        <f>SUM(AG94,AT94)</f>
        <v>0</v>
      </c>
      <c r="AO94" s="107"/>
      <c r="AP94" s="107"/>
      <c r="AQ94" s="108" t="s">
        <v>1</v>
      </c>
      <c r="AR94" s="109"/>
      <c r="AS94" s="110">
        <f>ROUND(AS95,2)</f>
        <v>0</v>
      </c>
      <c r="AT94" s="111">
        <f>ROUND(SUM(AV94:AW94),2)</f>
        <v>0</v>
      </c>
      <c r="AU94" s="112">
        <f>ROUND(AU95,5)</f>
        <v>0</v>
      </c>
      <c r="AV94" s="111">
        <f>ROUND(AZ94*L29,2)</f>
        <v>0</v>
      </c>
      <c r="AW94" s="111">
        <f>ROUND(BA94*L30,2)</f>
        <v>0</v>
      </c>
      <c r="AX94" s="111">
        <f>ROUND(BB94*L29,2)</f>
        <v>0</v>
      </c>
      <c r="AY94" s="111">
        <f>ROUND(BC94*L30,2)</f>
        <v>0</v>
      </c>
      <c r="AZ94" s="111">
        <f>ROUND(AZ95,2)</f>
        <v>0</v>
      </c>
      <c r="BA94" s="111">
        <f>ROUND(BA95,2)</f>
        <v>0</v>
      </c>
      <c r="BB94" s="111">
        <f>ROUND(BB95,2)</f>
        <v>0</v>
      </c>
      <c r="BC94" s="111">
        <f>ROUND(BC95,2)</f>
        <v>0</v>
      </c>
      <c r="BD94" s="113">
        <f>ROUND(BD95,2)</f>
        <v>0</v>
      </c>
      <c r="BE94" s="6"/>
      <c r="BS94" s="114" t="s">
        <v>76</v>
      </c>
      <c r="BT94" s="114" t="s">
        <v>77</v>
      </c>
      <c r="BV94" s="114" t="s">
        <v>78</v>
      </c>
      <c r="BW94" s="114" t="s">
        <v>5</v>
      </c>
      <c r="BX94" s="114" t="s">
        <v>79</v>
      </c>
      <c r="CL94" s="114" t="s">
        <v>1</v>
      </c>
    </row>
    <row r="95" s="7" customFormat="1" ht="40.5" customHeight="1">
      <c r="A95" s="115" t="s">
        <v>80</v>
      </c>
      <c r="B95" s="116"/>
      <c r="C95" s="117"/>
      <c r="D95" s="118" t="s">
        <v>14</v>
      </c>
      <c r="E95" s="118"/>
      <c r="F95" s="118"/>
      <c r="G95" s="118"/>
      <c r="H95" s="118"/>
      <c r="I95" s="119"/>
      <c r="J95" s="118" t="s">
        <v>17</v>
      </c>
      <c r="K95" s="118"/>
      <c r="L95" s="118"/>
      <c r="M95" s="118"/>
      <c r="N95" s="118"/>
      <c r="O95" s="118"/>
      <c r="P95" s="118"/>
      <c r="Q95" s="118"/>
      <c r="R95" s="118"/>
      <c r="S95" s="118"/>
      <c r="T95" s="118"/>
      <c r="U95" s="118"/>
      <c r="V95" s="118"/>
      <c r="W95" s="118"/>
      <c r="X95" s="118"/>
      <c r="Y95" s="118"/>
      <c r="Z95" s="118"/>
      <c r="AA95" s="118"/>
      <c r="AB95" s="118"/>
      <c r="AC95" s="118"/>
      <c r="AD95" s="118"/>
      <c r="AE95" s="118"/>
      <c r="AF95" s="118"/>
      <c r="AG95" s="120">
        <f>'011-Ku - IDVT 10171112, Č...'!J28</f>
        <v>0</v>
      </c>
      <c r="AH95" s="119"/>
      <c r="AI95" s="119"/>
      <c r="AJ95" s="119"/>
      <c r="AK95" s="119"/>
      <c r="AL95" s="119"/>
      <c r="AM95" s="119"/>
      <c r="AN95" s="120">
        <f>SUM(AG95,AT95)</f>
        <v>0</v>
      </c>
      <c r="AO95" s="119"/>
      <c r="AP95" s="119"/>
      <c r="AQ95" s="121" t="s">
        <v>81</v>
      </c>
      <c r="AR95" s="122"/>
      <c r="AS95" s="123">
        <v>0</v>
      </c>
      <c r="AT95" s="124">
        <f>ROUND(SUM(AV95:AW95),2)</f>
        <v>0</v>
      </c>
      <c r="AU95" s="125">
        <f>'011-Ku - IDVT 10171112, Č...'!P116</f>
        <v>0</v>
      </c>
      <c r="AV95" s="124">
        <f>'011-Ku - IDVT 10171112, Č...'!J31</f>
        <v>0</v>
      </c>
      <c r="AW95" s="124">
        <f>'011-Ku - IDVT 10171112, Č...'!J32</f>
        <v>0</v>
      </c>
      <c r="AX95" s="124">
        <f>'011-Ku - IDVT 10171112, Č...'!J33</f>
        <v>0</v>
      </c>
      <c r="AY95" s="124">
        <f>'011-Ku - IDVT 10171112, Č...'!J34</f>
        <v>0</v>
      </c>
      <c r="AZ95" s="124">
        <f>'011-Ku - IDVT 10171112, Č...'!F31</f>
        <v>0</v>
      </c>
      <c r="BA95" s="124">
        <f>'011-Ku - IDVT 10171112, Č...'!F32</f>
        <v>0</v>
      </c>
      <c r="BB95" s="124">
        <f>'011-Ku - IDVT 10171112, Č...'!F33</f>
        <v>0</v>
      </c>
      <c r="BC95" s="124">
        <f>'011-Ku - IDVT 10171112, Č...'!F34</f>
        <v>0</v>
      </c>
      <c r="BD95" s="126">
        <f>'011-Ku - IDVT 10171112, Č...'!F35</f>
        <v>0</v>
      </c>
      <c r="BE95" s="7"/>
      <c r="BT95" s="127" t="s">
        <v>82</v>
      </c>
      <c r="BU95" s="127" t="s">
        <v>83</v>
      </c>
      <c r="BV95" s="127" t="s">
        <v>78</v>
      </c>
      <c r="BW95" s="127" t="s">
        <v>5</v>
      </c>
      <c r="BX95" s="127" t="s">
        <v>79</v>
      </c>
      <c r="CL95" s="127" t="s">
        <v>1</v>
      </c>
    </row>
    <row r="96" s="2" customFormat="1" ht="30" customHeight="1">
      <c r="A96" s="35"/>
      <c r="B96" s="36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41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</row>
    <row r="97" s="2" customFormat="1" ht="6.96" customHeight="1">
      <c r="A97" s="35"/>
      <c r="B97" s="63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41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</row>
  </sheetData>
  <sheetProtection sheet="1" formatColumns="0" formatRows="0" objects="1" scenarios="1" spinCount="100000" saltValue="tJjl/M8KfUZleaLqMPtGD2lLSWz8KNMJ8Gbhza7KnSiXRSaAaXD0XIpevjP0gBFwKeuwcqgBo6ExfIvDAkx8rQ==" hashValue="u9TqMaqiGiCEUHek2+utAAYw5P12626W0dgxlpY2QrEpR+YWthLdqoJq/8UZC1OU2rO5RAw0k9DBlTKVEEUFyg==" algorithmName="SHA-512" password="CC35"/>
  <mergeCells count="42"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M90:AP90"/>
    <mergeCell ref="L85:AO85"/>
    <mergeCell ref="AM87:AN87"/>
    <mergeCell ref="AM89:AP89"/>
    <mergeCell ref="AS89:AT91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</mergeCells>
  <hyperlinks>
    <hyperlink ref="A95" location="'011-Ku - IDVT 10171112, Č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50.83" style="1" customWidth="1"/>
    <col min="7" max="7" width="7" style="1" customWidth="1"/>
    <col min="8" max="8" width="11.5" style="1" customWidth="1"/>
    <col min="9" max="9" width="20.17" style="128" customWidth="1"/>
    <col min="10" max="10" width="20.17" style="1" customWidth="1"/>
    <col min="11" max="11" width="20.17" style="1" hidden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28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5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1"/>
      <c r="J3" s="130"/>
      <c r="K3" s="130"/>
      <c r="L3" s="17"/>
      <c r="AT3" s="14" t="s">
        <v>84</v>
      </c>
    </row>
    <row r="4" s="1" customFormat="1" ht="24.96" customHeight="1">
      <c r="B4" s="17"/>
      <c r="D4" s="132" t="s">
        <v>85</v>
      </c>
      <c r="I4" s="128"/>
      <c r="L4" s="17"/>
      <c r="M4" s="133" t="s">
        <v>10</v>
      </c>
      <c r="AT4" s="14" t="s">
        <v>4</v>
      </c>
    </row>
    <row r="5" s="1" customFormat="1" ht="6.96" customHeight="1">
      <c r="B5" s="17"/>
      <c r="I5" s="128"/>
      <c r="L5" s="17"/>
    </row>
    <row r="6" s="2" customFormat="1" ht="12" customHeight="1">
      <c r="A6" s="35"/>
      <c r="B6" s="41"/>
      <c r="C6" s="35"/>
      <c r="D6" s="134" t="s">
        <v>16</v>
      </c>
      <c r="E6" s="35"/>
      <c r="F6" s="35"/>
      <c r="G6" s="35"/>
      <c r="H6" s="35"/>
      <c r="I6" s="135"/>
      <c r="J6" s="35"/>
      <c r="K6" s="35"/>
      <c r="L6" s="60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</row>
    <row r="7" s="2" customFormat="1" ht="27" customHeight="1">
      <c r="A7" s="35"/>
      <c r="B7" s="41"/>
      <c r="C7" s="35"/>
      <c r="D7" s="35"/>
      <c r="E7" s="136" t="s">
        <v>17</v>
      </c>
      <c r="F7" s="35"/>
      <c r="G7" s="35"/>
      <c r="H7" s="35"/>
      <c r="I7" s="135"/>
      <c r="J7" s="35"/>
      <c r="K7" s="35"/>
      <c r="L7" s="60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</row>
    <row r="8" s="2" customFormat="1">
      <c r="A8" s="35"/>
      <c r="B8" s="41"/>
      <c r="C8" s="35"/>
      <c r="D8" s="35"/>
      <c r="E8" s="35"/>
      <c r="F8" s="35"/>
      <c r="G8" s="35"/>
      <c r="H8" s="35"/>
      <c r="I8" s="1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2" customHeight="1">
      <c r="A9" s="35"/>
      <c r="B9" s="41"/>
      <c r="C9" s="35"/>
      <c r="D9" s="134" t="s">
        <v>18</v>
      </c>
      <c r="E9" s="35"/>
      <c r="F9" s="137" t="s">
        <v>1</v>
      </c>
      <c r="G9" s="35"/>
      <c r="H9" s="35"/>
      <c r="I9" s="138" t="s">
        <v>19</v>
      </c>
      <c r="J9" s="137" t="s">
        <v>1</v>
      </c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 ht="12" customHeight="1">
      <c r="A10" s="35"/>
      <c r="B10" s="41"/>
      <c r="C10" s="35"/>
      <c r="D10" s="134" t="s">
        <v>20</v>
      </c>
      <c r="E10" s="35"/>
      <c r="F10" s="137" t="s">
        <v>21</v>
      </c>
      <c r="G10" s="35"/>
      <c r="H10" s="35"/>
      <c r="I10" s="138" t="s">
        <v>22</v>
      </c>
      <c r="J10" s="139" t="str">
        <f>'Rekapitulace stavby'!AN8</f>
        <v>12.9.2019</v>
      </c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0.8" customHeight="1">
      <c r="A11" s="35"/>
      <c r="B11" s="41"/>
      <c r="C11" s="35"/>
      <c r="D11" s="35"/>
      <c r="E11" s="35"/>
      <c r="F11" s="35"/>
      <c r="G11" s="35"/>
      <c r="H11" s="35"/>
      <c r="I11" s="135"/>
      <c r="J11" s="35"/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4" t="s">
        <v>24</v>
      </c>
      <c r="E12" s="35"/>
      <c r="F12" s="35"/>
      <c r="G12" s="35"/>
      <c r="H12" s="35"/>
      <c r="I12" s="138" t="s">
        <v>25</v>
      </c>
      <c r="J12" s="137" t="s">
        <v>26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8" customHeight="1">
      <c r="A13" s="35"/>
      <c r="B13" s="41"/>
      <c r="C13" s="35"/>
      <c r="D13" s="35"/>
      <c r="E13" s="137" t="s">
        <v>27</v>
      </c>
      <c r="F13" s="35"/>
      <c r="G13" s="35"/>
      <c r="H13" s="35"/>
      <c r="I13" s="138" t="s">
        <v>28</v>
      </c>
      <c r="J13" s="137" t="s">
        <v>1</v>
      </c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6.96" customHeight="1">
      <c r="A14" s="35"/>
      <c r="B14" s="41"/>
      <c r="C14" s="35"/>
      <c r="D14" s="35"/>
      <c r="E14" s="35"/>
      <c r="F14" s="35"/>
      <c r="G14" s="35"/>
      <c r="H14" s="35"/>
      <c r="I14" s="135"/>
      <c r="J14" s="35"/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2" customHeight="1">
      <c r="A15" s="35"/>
      <c r="B15" s="41"/>
      <c r="C15" s="35"/>
      <c r="D15" s="134" t="s">
        <v>29</v>
      </c>
      <c r="E15" s="35"/>
      <c r="F15" s="35"/>
      <c r="G15" s="35"/>
      <c r="H15" s="35"/>
      <c r="I15" s="138" t="s">
        <v>25</v>
      </c>
      <c r="J15" s="30" t="str">
        <f>'Rekapitulace stavby'!AN13</f>
        <v>Vyplň údaj</v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8" customHeight="1">
      <c r="A16" s="35"/>
      <c r="B16" s="41"/>
      <c r="C16" s="35"/>
      <c r="D16" s="35"/>
      <c r="E16" s="30" t="str">
        <f>'Rekapitulace stavby'!E14</f>
        <v>Vyplň údaj</v>
      </c>
      <c r="F16" s="137"/>
      <c r="G16" s="137"/>
      <c r="H16" s="137"/>
      <c r="I16" s="138" t="s">
        <v>28</v>
      </c>
      <c r="J16" s="30" t="str">
        <f>'Rekapitulace stavby'!AN14</f>
        <v>Vyplň údaj</v>
      </c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6.96" customHeight="1">
      <c r="A17" s="35"/>
      <c r="B17" s="41"/>
      <c r="C17" s="35"/>
      <c r="D17" s="35"/>
      <c r="E17" s="35"/>
      <c r="F17" s="35"/>
      <c r="G17" s="35"/>
      <c r="H17" s="35"/>
      <c r="I17" s="135"/>
      <c r="J17" s="35"/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2" customHeight="1">
      <c r="A18" s="35"/>
      <c r="B18" s="41"/>
      <c r="C18" s="35"/>
      <c r="D18" s="134" t="s">
        <v>31</v>
      </c>
      <c r="E18" s="35"/>
      <c r="F18" s="35"/>
      <c r="G18" s="35"/>
      <c r="H18" s="35"/>
      <c r="I18" s="138" t="s">
        <v>25</v>
      </c>
      <c r="J18" s="137" t="str">
        <f>IF('Rekapitulace stavby'!AN16="","",'Rekapitulace stavby'!AN16)</f>
        <v/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8" customHeight="1">
      <c r="A19" s="35"/>
      <c r="B19" s="41"/>
      <c r="C19" s="35"/>
      <c r="D19" s="35"/>
      <c r="E19" s="137" t="str">
        <f>IF('Rekapitulace stavby'!E17="","",'Rekapitulace stavby'!E17)</f>
        <v xml:space="preserve"> </v>
      </c>
      <c r="F19" s="35"/>
      <c r="G19" s="35"/>
      <c r="H19" s="35"/>
      <c r="I19" s="138" t="s">
        <v>28</v>
      </c>
      <c r="J19" s="137" t="str">
        <f>IF('Rekapitulace stavby'!AN17="","",'Rekapitulace stavby'!AN17)</f>
        <v/>
      </c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6.96" customHeight="1">
      <c r="A20" s="35"/>
      <c r="B20" s="41"/>
      <c r="C20" s="35"/>
      <c r="D20" s="35"/>
      <c r="E20" s="35"/>
      <c r="F20" s="35"/>
      <c r="G20" s="35"/>
      <c r="H20" s="35"/>
      <c r="I20" s="135"/>
      <c r="J20" s="35"/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2" customHeight="1">
      <c r="A21" s="35"/>
      <c r="B21" s="41"/>
      <c r="C21" s="35"/>
      <c r="D21" s="134" t="s">
        <v>34</v>
      </c>
      <c r="E21" s="35"/>
      <c r="F21" s="35"/>
      <c r="G21" s="35"/>
      <c r="H21" s="35"/>
      <c r="I21" s="138" t="s">
        <v>25</v>
      </c>
      <c r="J21" s="137" t="s">
        <v>1</v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8" customHeight="1">
      <c r="A22" s="35"/>
      <c r="B22" s="41"/>
      <c r="C22" s="35"/>
      <c r="D22" s="35"/>
      <c r="E22" s="137" t="s">
        <v>35</v>
      </c>
      <c r="F22" s="35"/>
      <c r="G22" s="35"/>
      <c r="H22" s="35"/>
      <c r="I22" s="138" t="s">
        <v>28</v>
      </c>
      <c r="J22" s="137" t="s">
        <v>1</v>
      </c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6.96" customHeight="1">
      <c r="A23" s="35"/>
      <c r="B23" s="41"/>
      <c r="C23" s="35"/>
      <c r="D23" s="35"/>
      <c r="E23" s="35"/>
      <c r="F23" s="35"/>
      <c r="G23" s="35"/>
      <c r="H23" s="35"/>
      <c r="I23" s="135"/>
      <c r="J23" s="35"/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2" customHeight="1">
      <c r="A24" s="35"/>
      <c r="B24" s="41"/>
      <c r="C24" s="35"/>
      <c r="D24" s="134" t="s">
        <v>36</v>
      </c>
      <c r="E24" s="35"/>
      <c r="F24" s="35"/>
      <c r="G24" s="35"/>
      <c r="H24" s="35"/>
      <c r="I24" s="135"/>
      <c r="J24" s="35"/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8" customFormat="1" ht="16.5" customHeight="1">
      <c r="A25" s="140"/>
      <c r="B25" s="141"/>
      <c r="C25" s="140"/>
      <c r="D25" s="140"/>
      <c r="E25" s="142" t="s">
        <v>1</v>
      </c>
      <c r="F25" s="142"/>
      <c r="G25" s="142"/>
      <c r="H25" s="142"/>
      <c r="I25" s="143"/>
      <c r="J25" s="140"/>
      <c r="K25" s="140"/>
      <c r="L25" s="144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</row>
    <row r="26" s="2" customFormat="1" ht="6.96" customHeight="1">
      <c r="A26" s="35"/>
      <c r="B26" s="41"/>
      <c r="C26" s="35"/>
      <c r="D26" s="35"/>
      <c r="E26" s="35"/>
      <c r="F26" s="35"/>
      <c r="G26" s="35"/>
      <c r="H26" s="35"/>
      <c r="I26" s="1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6.96" customHeight="1">
      <c r="A27" s="35"/>
      <c r="B27" s="41"/>
      <c r="C27" s="35"/>
      <c r="D27" s="145"/>
      <c r="E27" s="145"/>
      <c r="F27" s="145"/>
      <c r="G27" s="145"/>
      <c r="H27" s="145"/>
      <c r="I27" s="146"/>
      <c r="J27" s="145"/>
      <c r="K27" s="145"/>
      <c r="L27" s="60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25.44" customHeight="1">
      <c r="A28" s="35"/>
      <c r="B28" s="41"/>
      <c r="C28" s="35"/>
      <c r="D28" s="147" t="s">
        <v>37</v>
      </c>
      <c r="E28" s="35"/>
      <c r="F28" s="35"/>
      <c r="G28" s="35"/>
      <c r="H28" s="35"/>
      <c r="I28" s="135"/>
      <c r="J28" s="148">
        <f>ROUND(J116, 2)</f>
        <v>0</v>
      </c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5"/>
      <c r="E29" s="145"/>
      <c r="F29" s="145"/>
      <c r="G29" s="145"/>
      <c r="H29" s="145"/>
      <c r="I29" s="146"/>
      <c r="J29" s="145"/>
      <c r="K29" s="145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14.4" customHeight="1">
      <c r="A30" s="35"/>
      <c r="B30" s="41"/>
      <c r="C30" s="35"/>
      <c r="D30" s="35"/>
      <c r="E30" s="35"/>
      <c r="F30" s="149" t="s">
        <v>39</v>
      </c>
      <c r="G30" s="35"/>
      <c r="H30" s="35"/>
      <c r="I30" s="150" t="s">
        <v>38</v>
      </c>
      <c r="J30" s="149" t="s">
        <v>40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14.4" customHeight="1">
      <c r="A31" s="35"/>
      <c r="B31" s="41"/>
      <c r="C31" s="35"/>
      <c r="D31" s="151" t="s">
        <v>41</v>
      </c>
      <c r="E31" s="134" t="s">
        <v>42</v>
      </c>
      <c r="F31" s="152">
        <f>ROUND((SUM(BE116:BE192)),  2)</f>
        <v>0</v>
      </c>
      <c r="G31" s="35"/>
      <c r="H31" s="35"/>
      <c r="I31" s="153">
        <v>0.20999999999999999</v>
      </c>
      <c r="J31" s="152">
        <f>ROUND(((SUM(BE116:BE192))*I31),  2)</f>
        <v>0</v>
      </c>
      <c r="K31" s="35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134" t="s">
        <v>43</v>
      </c>
      <c r="F32" s="152">
        <f>ROUND((SUM(BF116:BF192)),  2)</f>
        <v>0</v>
      </c>
      <c r="G32" s="35"/>
      <c r="H32" s="35"/>
      <c r="I32" s="153">
        <v>0.14999999999999999</v>
      </c>
      <c r="J32" s="152">
        <f>ROUND(((SUM(BF116:BF192))*I32),  2)</f>
        <v>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hidden="1" s="2" customFormat="1" ht="14.4" customHeight="1">
      <c r="A33" s="35"/>
      <c r="B33" s="41"/>
      <c r="C33" s="35"/>
      <c r="D33" s="35"/>
      <c r="E33" s="134" t="s">
        <v>44</v>
      </c>
      <c r="F33" s="152">
        <f>ROUND((SUM(BG116:BG192)),  2)</f>
        <v>0</v>
      </c>
      <c r="G33" s="35"/>
      <c r="H33" s="35"/>
      <c r="I33" s="153">
        <v>0.20999999999999999</v>
      </c>
      <c r="J33" s="152">
        <f>0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hidden="1" s="2" customFormat="1" ht="14.4" customHeight="1">
      <c r="A34" s="35"/>
      <c r="B34" s="41"/>
      <c r="C34" s="35"/>
      <c r="D34" s="35"/>
      <c r="E34" s="134" t="s">
        <v>45</v>
      </c>
      <c r="F34" s="152">
        <f>ROUND((SUM(BH116:BH192)),  2)</f>
        <v>0</v>
      </c>
      <c r="G34" s="35"/>
      <c r="H34" s="35"/>
      <c r="I34" s="153">
        <v>0.14999999999999999</v>
      </c>
      <c r="J34" s="152">
        <f>0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4" t="s">
        <v>46</v>
      </c>
      <c r="F35" s="152">
        <f>ROUND((SUM(BI116:BI192)),  2)</f>
        <v>0</v>
      </c>
      <c r="G35" s="35"/>
      <c r="H35" s="35"/>
      <c r="I35" s="153">
        <v>0</v>
      </c>
      <c r="J35" s="152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6.96" customHeight="1">
      <c r="A36" s="35"/>
      <c r="B36" s="41"/>
      <c r="C36" s="35"/>
      <c r="D36" s="35"/>
      <c r="E36" s="35"/>
      <c r="F36" s="35"/>
      <c r="G36" s="35"/>
      <c r="H36" s="35"/>
      <c r="I36" s="135"/>
      <c r="J36" s="35"/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="2" customFormat="1" ht="25.44" customHeight="1">
      <c r="A37" s="35"/>
      <c r="B37" s="41"/>
      <c r="C37" s="154"/>
      <c r="D37" s="155" t="s">
        <v>47</v>
      </c>
      <c r="E37" s="156"/>
      <c r="F37" s="156"/>
      <c r="G37" s="157" t="s">
        <v>48</v>
      </c>
      <c r="H37" s="158" t="s">
        <v>49</v>
      </c>
      <c r="I37" s="159"/>
      <c r="J37" s="160">
        <f>SUM(J28:J35)</f>
        <v>0</v>
      </c>
      <c r="K37" s="161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14.4" customHeight="1">
      <c r="A38" s="35"/>
      <c r="B38" s="41"/>
      <c r="C38" s="35"/>
      <c r="D38" s="35"/>
      <c r="E38" s="35"/>
      <c r="F38" s="35"/>
      <c r="G38" s="35"/>
      <c r="H38" s="35"/>
      <c r="I38" s="1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1" customFormat="1" ht="14.4" customHeight="1">
      <c r="B39" s="17"/>
      <c r="I39" s="128"/>
      <c r="L39" s="17"/>
    </row>
    <row r="40" s="1" customFormat="1" ht="14.4" customHeight="1">
      <c r="B40" s="17"/>
      <c r="I40" s="128"/>
      <c r="L40" s="17"/>
    </row>
    <row r="41" s="1" customFormat="1" ht="14.4" customHeight="1">
      <c r="B41" s="17"/>
      <c r="I41" s="128"/>
      <c r="L41" s="17"/>
    </row>
    <row r="42" s="1" customFormat="1" ht="14.4" customHeight="1">
      <c r="B42" s="17"/>
      <c r="I42" s="128"/>
      <c r="L42" s="17"/>
    </row>
    <row r="43" s="1" customFormat="1" ht="14.4" customHeight="1">
      <c r="B43" s="17"/>
      <c r="I43" s="128"/>
      <c r="L43" s="17"/>
    </row>
    <row r="44" s="1" customFormat="1" ht="14.4" customHeight="1">
      <c r="B44" s="17"/>
      <c r="I44" s="128"/>
      <c r="L44" s="17"/>
    </row>
    <row r="45" s="1" customFormat="1" ht="14.4" customHeight="1">
      <c r="B45" s="17"/>
      <c r="I45" s="128"/>
      <c r="L45" s="17"/>
    </row>
    <row r="46" s="1" customFormat="1" ht="14.4" customHeight="1">
      <c r="B46" s="17"/>
      <c r="I46" s="128"/>
      <c r="L46" s="17"/>
    </row>
    <row r="47" s="1" customFormat="1" ht="14.4" customHeight="1">
      <c r="B47" s="17"/>
      <c r="I47" s="128"/>
      <c r="L47" s="17"/>
    </row>
    <row r="48" s="1" customFormat="1" ht="14.4" customHeight="1">
      <c r="B48" s="17"/>
      <c r="I48" s="128"/>
      <c r="L48" s="17"/>
    </row>
    <row r="49" s="1" customFormat="1" ht="14.4" customHeight="1">
      <c r="B49" s="17"/>
      <c r="I49" s="128"/>
      <c r="L49" s="17"/>
    </row>
    <row r="50" s="2" customFormat="1" ht="14.4" customHeight="1">
      <c r="B50" s="60"/>
      <c r="D50" s="162" t="s">
        <v>50</v>
      </c>
      <c r="E50" s="163"/>
      <c r="F50" s="163"/>
      <c r="G50" s="162" t="s">
        <v>51</v>
      </c>
      <c r="H50" s="163"/>
      <c r="I50" s="164"/>
      <c r="J50" s="163"/>
      <c r="K50" s="163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65" t="s">
        <v>52</v>
      </c>
      <c r="E61" s="166"/>
      <c r="F61" s="167" t="s">
        <v>53</v>
      </c>
      <c r="G61" s="165" t="s">
        <v>52</v>
      </c>
      <c r="H61" s="166"/>
      <c r="I61" s="168"/>
      <c r="J61" s="169" t="s">
        <v>53</v>
      </c>
      <c r="K61" s="166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2" t="s">
        <v>54</v>
      </c>
      <c r="E65" s="170"/>
      <c r="F65" s="170"/>
      <c r="G65" s="162" t="s">
        <v>55</v>
      </c>
      <c r="H65" s="170"/>
      <c r="I65" s="171"/>
      <c r="J65" s="170"/>
      <c r="K65" s="170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65" t="s">
        <v>52</v>
      </c>
      <c r="E76" s="166"/>
      <c r="F76" s="167" t="s">
        <v>53</v>
      </c>
      <c r="G76" s="165" t="s">
        <v>52</v>
      </c>
      <c r="H76" s="166"/>
      <c r="I76" s="168"/>
      <c r="J76" s="169" t="s">
        <v>53</v>
      </c>
      <c r="K76" s="166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2"/>
      <c r="C77" s="173"/>
      <c r="D77" s="173"/>
      <c r="E77" s="173"/>
      <c r="F77" s="173"/>
      <c r="G77" s="173"/>
      <c r="H77" s="173"/>
      <c r="I77" s="174"/>
      <c r="J77" s="173"/>
      <c r="K77" s="173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75"/>
      <c r="C81" s="176"/>
      <c r="D81" s="176"/>
      <c r="E81" s="176"/>
      <c r="F81" s="176"/>
      <c r="G81" s="176"/>
      <c r="H81" s="176"/>
      <c r="I81" s="177"/>
      <c r="J81" s="176"/>
      <c r="K81" s="176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86</v>
      </c>
      <c r="D82" s="37"/>
      <c r="E82" s="37"/>
      <c r="F82" s="37"/>
      <c r="G82" s="37"/>
      <c r="H82" s="37"/>
      <c r="I82" s="135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135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135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27" customHeight="1">
      <c r="A85" s="35"/>
      <c r="B85" s="36"/>
      <c r="C85" s="37"/>
      <c r="D85" s="37"/>
      <c r="E85" s="73" t="str">
        <f>E7</f>
        <v>IDVT 10171112, Čermná n. O., odstranění nánosů a porostů z úpravy, ř. km 0,222 – 1,547</v>
      </c>
      <c r="F85" s="37"/>
      <c r="G85" s="37"/>
      <c r="H85" s="37"/>
      <c r="I85" s="135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135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2" customHeight="1">
      <c r="A87" s="35"/>
      <c r="B87" s="36"/>
      <c r="C87" s="29" t="s">
        <v>20</v>
      </c>
      <c r="D87" s="37"/>
      <c r="E87" s="37"/>
      <c r="F87" s="24" t="str">
        <f>F10</f>
        <v>Čermná nad Orlicí</v>
      </c>
      <c r="G87" s="37"/>
      <c r="H87" s="37"/>
      <c r="I87" s="138" t="s">
        <v>22</v>
      </c>
      <c r="J87" s="76" t="str">
        <f>IF(J10="","",J10)</f>
        <v>12.9.2019</v>
      </c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135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5.15" customHeight="1">
      <c r="A89" s="35"/>
      <c r="B89" s="36"/>
      <c r="C89" s="29" t="s">
        <v>24</v>
      </c>
      <c r="D89" s="37"/>
      <c r="E89" s="37"/>
      <c r="F89" s="24" t="str">
        <f>E13</f>
        <v>Povodí Labe, s.p.</v>
      </c>
      <c r="G89" s="37"/>
      <c r="H89" s="37"/>
      <c r="I89" s="138" t="s">
        <v>31</v>
      </c>
      <c r="J89" s="33" t="str">
        <f>E19</f>
        <v xml:space="preserve"> 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15.15" customHeight="1">
      <c r="A90" s="35"/>
      <c r="B90" s="36"/>
      <c r="C90" s="29" t="s">
        <v>29</v>
      </c>
      <c r="D90" s="37"/>
      <c r="E90" s="37"/>
      <c r="F90" s="24" t="str">
        <f>IF(E16="","",E16)</f>
        <v>Vyplň údaj</v>
      </c>
      <c r="G90" s="37"/>
      <c r="H90" s="37"/>
      <c r="I90" s="138" t="s">
        <v>34</v>
      </c>
      <c r="J90" s="33" t="str">
        <f>E22</f>
        <v>Michal Kubík, DiS.</v>
      </c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0.32" customHeight="1">
      <c r="A91" s="35"/>
      <c r="B91" s="36"/>
      <c r="C91" s="37"/>
      <c r="D91" s="37"/>
      <c r="E91" s="37"/>
      <c r="F91" s="37"/>
      <c r="G91" s="37"/>
      <c r="H91" s="37"/>
      <c r="I91" s="135"/>
      <c r="J91" s="37"/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29.28" customHeight="1">
      <c r="A92" s="35"/>
      <c r="B92" s="36"/>
      <c r="C92" s="178" t="s">
        <v>87</v>
      </c>
      <c r="D92" s="179"/>
      <c r="E92" s="179"/>
      <c r="F92" s="179"/>
      <c r="G92" s="179"/>
      <c r="H92" s="179"/>
      <c r="I92" s="180"/>
      <c r="J92" s="181" t="s">
        <v>88</v>
      </c>
      <c r="K92" s="179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135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2.8" customHeight="1">
      <c r="A94" s="35"/>
      <c r="B94" s="36"/>
      <c r="C94" s="182" t="s">
        <v>89</v>
      </c>
      <c r="D94" s="37"/>
      <c r="E94" s="37"/>
      <c r="F94" s="37"/>
      <c r="G94" s="37"/>
      <c r="H94" s="37"/>
      <c r="I94" s="135"/>
      <c r="J94" s="107">
        <f>J116</f>
        <v>0</v>
      </c>
      <c r="K94" s="37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U94" s="14" t="s">
        <v>90</v>
      </c>
    </row>
    <row r="95" s="9" customFormat="1" ht="24.96" customHeight="1">
      <c r="A95" s="9"/>
      <c r="B95" s="183"/>
      <c r="C95" s="184"/>
      <c r="D95" s="185" t="s">
        <v>91</v>
      </c>
      <c r="E95" s="186"/>
      <c r="F95" s="186"/>
      <c r="G95" s="186"/>
      <c r="H95" s="186"/>
      <c r="I95" s="187"/>
      <c r="J95" s="188">
        <f>J117</f>
        <v>0</v>
      </c>
      <c r="K95" s="184"/>
      <c r="L95" s="18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90"/>
      <c r="C96" s="191"/>
      <c r="D96" s="192" t="s">
        <v>92</v>
      </c>
      <c r="E96" s="193"/>
      <c r="F96" s="193"/>
      <c r="G96" s="193"/>
      <c r="H96" s="193"/>
      <c r="I96" s="194"/>
      <c r="J96" s="195">
        <f>J118</f>
        <v>0</v>
      </c>
      <c r="K96" s="191"/>
      <c r="L96" s="196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90"/>
      <c r="C97" s="191"/>
      <c r="D97" s="192" t="s">
        <v>93</v>
      </c>
      <c r="E97" s="193"/>
      <c r="F97" s="193"/>
      <c r="G97" s="193"/>
      <c r="H97" s="193"/>
      <c r="I97" s="194"/>
      <c r="J97" s="195">
        <f>J167</f>
        <v>0</v>
      </c>
      <c r="K97" s="191"/>
      <c r="L97" s="196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90"/>
      <c r="C98" s="191"/>
      <c r="D98" s="192" t="s">
        <v>94</v>
      </c>
      <c r="E98" s="193"/>
      <c r="F98" s="193"/>
      <c r="G98" s="193"/>
      <c r="H98" s="193"/>
      <c r="I98" s="194"/>
      <c r="J98" s="195">
        <f>J168</f>
        <v>0</v>
      </c>
      <c r="K98" s="191"/>
      <c r="L98" s="196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5"/>
      <c r="B99" s="36"/>
      <c r="C99" s="37"/>
      <c r="D99" s="37"/>
      <c r="E99" s="37"/>
      <c r="F99" s="37"/>
      <c r="G99" s="37"/>
      <c r="H99" s="37"/>
      <c r="I99" s="135"/>
      <c r="J99" s="37"/>
      <c r="K99" s="37"/>
      <c r="L99" s="60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="2" customFormat="1" ht="6.96" customHeight="1">
      <c r="A100" s="35"/>
      <c r="B100" s="63"/>
      <c r="C100" s="64"/>
      <c r="D100" s="64"/>
      <c r="E100" s="64"/>
      <c r="F100" s="64"/>
      <c r="G100" s="64"/>
      <c r="H100" s="64"/>
      <c r="I100" s="174"/>
      <c r="J100" s="64"/>
      <c r="K100" s="64"/>
      <c r="L100" s="60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4" s="2" customFormat="1" ht="6.96" customHeight="1">
      <c r="A104" s="35"/>
      <c r="B104" s="65"/>
      <c r="C104" s="66"/>
      <c r="D104" s="66"/>
      <c r="E104" s="66"/>
      <c r="F104" s="66"/>
      <c r="G104" s="66"/>
      <c r="H104" s="66"/>
      <c r="I104" s="177"/>
      <c r="J104" s="66"/>
      <c r="K104" s="66"/>
      <c r="L104" s="60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="2" customFormat="1" ht="24.96" customHeight="1">
      <c r="A105" s="35"/>
      <c r="B105" s="36"/>
      <c r="C105" s="20" t="s">
        <v>95</v>
      </c>
      <c r="D105" s="37"/>
      <c r="E105" s="37"/>
      <c r="F105" s="37"/>
      <c r="G105" s="37"/>
      <c r="H105" s="37"/>
      <c r="I105" s="135"/>
      <c r="J105" s="37"/>
      <c r="K105" s="37"/>
      <c r="L105" s="60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="2" customFormat="1" ht="6.96" customHeight="1">
      <c r="A106" s="35"/>
      <c r="B106" s="36"/>
      <c r="C106" s="37"/>
      <c r="D106" s="37"/>
      <c r="E106" s="37"/>
      <c r="F106" s="37"/>
      <c r="G106" s="37"/>
      <c r="H106" s="37"/>
      <c r="I106" s="135"/>
      <c r="J106" s="37"/>
      <c r="K106" s="37"/>
      <c r="L106" s="60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12" customHeight="1">
      <c r="A107" s="35"/>
      <c r="B107" s="36"/>
      <c r="C107" s="29" t="s">
        <v>16</v>
      </c>
      <c r="D107" s="37"/>
      <c r="E107" s="37"/>
      <c r="F107" s="37"/>
      <c r="G107" s="37"/>
      <c r="H107" s="37"/>
      <c r="I107" s="135"/>
      <c r="J107" s="37"/>
      <c r="K107" s="37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27" customHeight="1">
      <c r="A108" s="35"/>
      <c r="B108" s="36"/>
      <c r="C108" s="37"/>
      <c r="D108" s="37"/>
      <c r="E108" s="73" t="str">
        <f>E7</f>
        <v>IDVT 10171112, Čermná n. O., odstranění nánosů a porostů z úpravy, ř. km 0,222 – 1,547</v>
      </c>
      <c r="F108" s="37"/>
      <c r="G108" s="37"/>
      <c r="H108" s="37"/>
      <c r="I108" s="135"/>
      <c r="J108" s="37"/>
      <c r="K108" s="37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6.96" customHeight="1">
      <c r="A109" s="35"/>
      <c r="B109" s="36"/>
      <c r="C109" s="37"/>
      <c r="D109" s="37"/>
      <c r="E109" s="37"/>
      <c r="F109" s="37"/>
      <c r="G109" s="37"/>
      <c r="H109" s="37"/>
      <c r="I109" s="135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12" customHeight="1">
      <c r="A110" s="35"/>
      <c r="B110" s="36"/>
      <c r="C110" s="29" t="s">
        <v>20</v>
      </c>
      <c r="D110" s="37"/>
      <c r="E110" s="37"/>
      <c r="F110" s="24" t="str">
        <f>F10</f>
        <v>Čermná nad Orlicí</v>
      </c>
      <c r="G110" s="37"/>
      <c r="H110" s="37"/>
      <c r="I110" s="138" t="s">
        <v>22</v>
      </c>
      <c r="J110" s="76" t="str">
        <f>IF(J10="","",J10)</f>
        <v>12.9.2019</v>
      </c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6.96" customHeight="1">
      <c r="A111" s="35"/>
      <c r="B111" s="36"/>
      <c r="C111" s="37"/>
      <c r="D111" s="37"/>
      <c r="E111" s="37"/>
      <c r="F111" s="37"/>
      <c r="G111" s="37"/>
      <c r="H111" s="37"/>
      <c r="I111" s="135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5.15" customHeight="1">
      <c r="A112" s="35"/>
      <c r="B112" s="36"/>
      <c r="C112" s="29" t="s">
        <v>24</v>
      </c>
      <c r="D112" s="37"/>
      <c r="E112" s="37"/>
      <c r="F112" s="24" t="str">
        <f>E13</f>
        <v>Povodí Labe, s.p.</v>
      </c>
      <c r="G112" s="37"/>
      <c r="H112" s="37"/>
      <c r="I112" s="138" t="s">
        <v>31</v>
      </c>
      <c r="J112" s="33" t="str">
        <f>E19</f>
        <v xml:space="preserve"> </v>
      </c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5.15" customHeight="1">
      <c r="A113" s="35"/>
      <c r="B113" s="36"/>
      <c r="C113" s="29" t="s">
        <v>29</v>
      </c>
      <c r="D113" s="37"/>
      <c r="E113" s="37"/>
      <c r="F113" s="24" t="str">
        <f>IF(E16="","",E16)</f>
        <v>Vyplň údaj</v>
      </c>
      <c r="G113" s="37"/>
      <c r="H113" s="37"/>
      <c r="I113" s="138" t="s">
        <v>34</v>
      </c>
      <c r="J113" s="33" t="str">
        <f>E22</f>
        <v>Michal Kubík, DiS.</v>
      </c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0.32" customHeight="1">
      <c r="A114" s="35"/>
      <c r="B114" s="36"/>
      <c r="C114" s="37"/>
      <c r="D114" s="37"/>
      <c r="E114" s="37"/>
      <c r="F114" s="37"/>
      <c r="G114" s="37"/>
      <c r="H114" s="37"/>
      <c r="I114" s="135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11" customFormat="1" ht="29.28" customHeight="1">
      <c r="A115" s="197"/>
      <c r="B115" s="198"/>
      <c r="C115" s="199" t="s">
        <v>96</v>
      </c>
      <c r="D115" s="200" t="s">
        <v>62</v>
      </c>
      <c r="E115" s="200" t="s">
        <v>58</v>
      </c>
      <c r="F115" s="200" t="s">
        <v>59</v>
      </c>
      <c r="G115" s="200" t="s">
        <v>97</v>
      </c>
      <c r="H115" s="200" t="s">
        <v>98</v>
      </c>
      <c r="I115" s="201" t="s">
        <v>99</v>
      </c>
      <c r="J115" s="202" t="s">
        <v>88</v>
      </c>
      <c r="K115" s="203" t="s">
        <v>100</v>
      </c>
      <c r="L115" s="204"/>
      <c r="M115" s="97" t="s">
        <v>1</v>
      </c>
      <c r="N115" s="98" t="s">
        <v>41</v>
      </c>
      <c r="O115" s="98" t="s">
        <v>101</v>
      </c>
      <c r="P115" s="98" t="s">
        <v>102</v>
      </c>
      <c r="Q115" s="98" t="s">
        <v>103</v>
      </c>
      <c r="R115" s="98" t="s">
        <v>104</v>
      </c>
      <c r="S115" s="98" t="s">
        <v>105</v>
      </c>
      <c r="T115" s="99" t="s">
        <v>106</v>
      </c>
      <c r="U115" s="197"/>
      <c r="V115" s="197"/>
      <c r="W115" s="197"/>
      <c r="X115" s="197"/>
      <c r="Y115" s="197"/>
      <c r="Z115" s="197"/>
      <c r="AA115" s="197"/>
      <c r="AB115" s="197"/>
      <c r="AC115" s="197"/>
      <c r="AD115" s="197"/>
      <c r="AE115" s="197"/>
    </row>
    <row r="116" s="2" customFormat="1" ht="22.8" customHeight="1">
      <c r="A116" s="35"/>
      <c r="B116" s="36"/>
      <c r="C116" s="104" t="s">
        <v>107</v>
      </c>
      <c r="D116" s="37"/>
      <c r="E116" s="37"/>
      <c r="F116" s="37"/>
      <c r="G116" s="37"/>
      <c r="H116" s="37"/>
      <c r="I116" s="135"/>
      <c r="J116" s="205">
        <f>BK116</f>
        <v>0</v>
      </c>
      <c r="K116" s="37"/>
      <c r="L116" s="41"/>
      <c r="M116" s="100"/>
      <c r="N116" s="206"/>
      <c r="O116" s="101"/>
      <c r="P116" s="207">
        <f>P117</f>
        <v>0</v>
      </c>
      <c r="Q116" s="101"/>
      <c r="R116" s="207">
        <f>R117</f>
        <v>5.0000000000000002E-05</v>
      </c>
      <c r="S116" s="101"/>
      <c r="T116" s="208">
        <f>T117</f>
        <v>79.760000000000005</v>
      </c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T116" s="14" t="s">
        <v>76</v>
      </c>
      <c r="AU116" s="14" t="s">
        <v>90</v>
      </c>
      <c r="BK116" s="209">
        <f>BK117</f>
        <v>0</v>
      </c>
    </row>
    <row r="117" s="12" customFormat="1" ht="25.92" customHeight="1">
      <c r="A117" s="12"/>
      <c r="B117" s="210"/>
      <c r="C117" s="211"/>
      <c r="D117" s="212" t="s">
        <v>76</v>
      </c>
      <c r="E117" s="213" t="s">
        <v>108</v>
      </c>
      <c r="F117" s="213" t="s">
        <v>109</v>
      </c>
      <c r="G117" s="211"/>
      <c r="H117" s="211"/>
      <c r="I117" s="214"/>
      <c r="J117" s="215">
        <f>BK117</f>
        <v>0</v>
      </c>
      <c r="K117" s="211"/>
      <c r="L117" s="216"/>
      <c r="M117" s="217"/>
      <c r="N117" s="218"/>
      <c r="O117" s="218"/>
      <c r="P117" s="219">
        <f>P118+P167+P168</f>
        <v>0</v>
      </c>
      <c r="Q117" s="218"/>
      <c r="R117" s="219">
        <f>R118+R167+R168</f>
        <v>5.0000000000000002E-05</v>
      </c>
      <c r="S117" s="218"/>
      <c r="T117" s="220">
        <f>T118+T167+T168</f>
        <v>79.760000000000005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21" t="s">
        <v>82</v>
      </c>
      <c r="AT117" s="222" t="s">
        <v>76</v>
      </c>
      <c r="AU117" s="222" t="s">
        <v>77</v>
      </c>
      <c r="AY117" s="221" t="s">
        <v>110</v>
      </c>
      <c r="BK117" s="223">
        <f>BK118+BK167+BK168</f>
        <v>0</v>
      </c>
    </row>
    <row r="118" s="12" customFormat="1" ht="22.8" customHeight="1">
      <c r="A118" s="12"/>
      <c r="B118" s="210"/>
      <c r="C118" s="211"/>
      <c r="D118" s="212" t="s">
        <v>76</v>
      </c>
      <c r="E118" s="224" t="s">
        <v>82</v>
      </c>
      <c r="F118" s="224" t="s">
        <v>111</v>
      </c>
      <c r="G118" s="211"/>
      <c r="H118" s="211"/>
      <c r="I118" s="214"/>
      <c r="J118" s="225">
        <f>BK118</f>
        <v>0</v>
      </c>
      <c r="K118" s="211"/>
      <c r="L118" s="216"/>
      <c r="M118" s="217"/>
      <c r="N118" s="218"/>
      <c r="O118" s="218"/>
      <c r="P118" s="219">
        <f>SUM(P119:P166)</f>
        <v>0</v>
      </c>
      <c r="Q118" s="218"/>
      <c r="R118" s="219">
        <f>SUM(R119:R166)</f>
        <v>5.0000000000000002E-05</v>
      </c>
      <c r="S118" s="218"/>
      <c r="T118" s="220">
        <f>SUM(T119:T166)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21" t="s">
        <v>82</v>
      </c>
      <c r="AT118" s="222" t="s">
        <v>76</v>
      </c>
      <c r="AU118" s="222" t="s">
        <v>82</v>
      </c>
      <c r="AY118" s="221" t="s">
        <v>110</v>
      </c>
      <c r="BK118" s="223">
        <f>SUM(BK119:BK166)</f>
        <v>0</v>
      </c>
    </row>
    <row r="119" s="2" customFormat="1" ht="16.5" customHeight="1">
      <c r="A119" s="35"/>
      <c r="B119" s="36"/>
      <c r="C119" s="226" t="s">
        <v>112</v>
      </c>
      <c r="D119" s="226" t="s">
        <v>113</v>
      </c>
      <c r="E119" s="227" t="s">
        <v>114</v>
      </c>
      <c r="F119" s="228" t="s">
        <v>115</v>
      </c>
      <c r="G119" s="229" t="s">
        <v>116</v>
      </c>
      <c r="H119" s="230">
        <v>1.44</v>
      </c>
      <c r="I119" s="231"/>
      <c r="J119" s="232">
        <f>ROUND(I119*H119,2)</f>
        <v>0</v>
      </c>
      <c r="K119" s="233"/>
      <c r="L119" s="41"/>
      <c r="M119" s="234" t="s">
        <v>1</v>
      </c>
      <c r="N119" s="235" t="s">
        <v>42</v>
      </c>
      <c r="O119" s="88"/>
      <c r="P119" s="236">
        <f>O119*H119</f>
        <v>0</v>
      </c>
      <c r="Q119" s="236">
        <v>0</v>
      </c>
      <c r="R119" s="236">
        <f>Q119*H119</f>
        <v>0</v>
      </c>
      <c r="S119" s="236">
        <v>0</v>
      </c>
      <c r="T119" s="237">
        <f>S119*H119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238" t="s">
        <v>117</v>
      </c>
      <c r="AT119" s="238" t="s">
        <v>113</v>
      </c>
      <c r="AU119" s="238" t="s">
        <v>84</v>
      </c>
      <c r="AY119" s="14" t="s">
        <v>110</v>
      </c>
      <c r="BE119" s="239">
        <f>IF(N119="základní",J119,0)</f>
        <v>0</v>
      </c>
      <c r="BF119" s="239">
        <f>IF(N119="snížená",J119,0)</f>
        <v>0</v>
      </c>
      <c r="BG119" s="239">
        <f>IF(N119="zákl. přenesená",J119,0)</f>
        <v>0</v>
      </c>
      <c r="BH119" s="239">
        <f>IF(N119="sníž. přenesená",J119,0)</f>
        <v>0</v>
      </c>
      <c r="BI119" s="239">
        <f>IF(N119="nulová",J119,0)</f>
        <v>0</v>
      </c>
      <c r="BJ119" s="14" t="s">
        <v>82</v>
      </c>
      <c r="BK119" s="239">
        <f>ROUND(I119*H119,2)</f>
        <v>0</v>
      </c>
      <c r="BL119" s="14" t="s">
        <v>117</v>
      </c>
      <c r="BM119" s="238" t="s">
        <v>118</v>
      </c>
    </row>
    <row r="120" s="2" customFormat="1">
      <c r="A120" s="35"/>
      <c r="B120" s="36"/>
      <c r="C120" s="37"/>
      <c r="D120" s="240" t="s">
        <v>119</v>
      </c>
      <c r="E120" s="37"/>
      <c r="F120" s="241" t="s">
        <v>120</v>
      </c>
      <c r="G120" s="37"/>
      <c r="H120" s="37"/>
      <c r="I120" s="135"/>
      <c r="J120" s="37"/>
      <c r="K120" s="37"/>
      <c r="L120" s="41"/>
      <c r="M120" s="242"/>
      <c r="N120" s="243"/>
      <c r="O120" s="88"/>
      <c r="P120" s="88"/>
      <c r="Q120" s="88"/>
      <c r="R120" s="88"/>
      <c r="S120" s="88"/>
      <c r="T120" s="89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14" t="s">
        <v>119</v>
      </c>
      <c r="AU120" s="14" t="s">
        <v>84</v>
      </c>
    </row>
    <row r="121" s="2" customFormat="1" ht="16.5" customHeight="1">
      <c r="A121" s="35"/>
      <c r="B121" s="36"/>
      <c r="C121" s="226" t="s">
        <v>121</v>
      </c>
      <c r="D121" s="226" t="s">
        <v>113</v>
      </c>
      <c r="E121" s="227" t="s">
        <v>122</v>
      </c>
      <c r="F121" s="228" t="s">
        <v>123</v>
      </c>
      <c r="G121" s="229" t="s">
        <v>116</v>
      </c>
      <c r="H121" s="230">
        <v>0.20000000000000001</v>
      </c>
      <c r="I121" s="231"/>
      <c r="J121" s="232">
        <f>ROUND(I121*H121,2)</f>
        <v>0</v>
      </c>
      <c r="K121" s="233"/>
      <c r="L121" s="41"/>
      <c r="M121" s="234" t="s">
        <v>1</v>
      </c>
      <c r="N121" s="235" t="s">
        <v>42</v>
      </c>
      <c r="O121" s="88"/>
      <c r="P121" s="236">
        <f>O121*H121</f>
        <v>0</v>
      </c>
      <c r="Q121" s="236">
        <v>0</v>
      </c>
      <c r="R121" s="236">
        <f>Q121*H121</f>
        <v>0</v>
      </c>
      <c r="S121" s="236">
        <v>0</v>
      </c>
      <c r="T121" s="237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238" t="s">
        <v>117</v>
      </c>
      <c r="AT121" s="238" t="s">
        <v>113</v>
      </c>
      <c r="AU121" s="238" t="s">
        <v>84</v>
      </c>
      <c r="AY121" s="14" t="s">
        <v>110</v>
      </c>
      <c r="BE121" s="239">
        <f>IF(N121="základní",J121,0)</f>
        <v>0</v>
      </c>
      <c r="BF121" s="239">
        <f>IF(N121="snížená",J121,0)</f>
        <v>0</v>
      </c>
      <c r="BG121" s="239">
        <f>IF(N121="zákl. přenesená",J121,0)</f>
        <v>0</v>
      </c>
      <c r="BH121" s="239">
        <f>IF(N121="sníž. přenesená",J121,0)</f>
        <v>0</v>
      </c>
      <c r="BI121" s="239">
        <f>IF(N121="nulová",J121,0)</f>
        <v>0</v>
      </c>
      <c r="BJ121" s="14" t="s">
        <v>82</v>
      </c>
      <c r="BK121" s="239">
        <f>ROUND(I121*H121,2)</f>
        <v>0</v>
      </c>
      <c r="BL121" s="14" t="s">
        <v>117</v>
      </c>
      <c r="BM121" s="238" t="s">
        <v>124</v>
      </c>
    </row>
    <row r="122" s="2" customFormat="1">
      <c r="A122" s="35"/>
      <c r="B122" s="36"/>
      <c r="C122" s="37"/>
      <c r="D122" s="240" t="s">
        <v>119</v>
      </c>
      <c r="E122" s="37"/>
      <c r="F122" s="241" t="s">
        <v>125</v>
      </c>
      <c r="G122" s="37"/>
      <c r="H122" s="37"/>
      <c r="I122" s="135"/>
      <c r="J122" s="37"/>
      <c r="K122" s="37"/>
      <c r="L122" s="41"/>
      <c r="M122" s="242"/>
      <c r="N122" s="243"/>
      <c r="O122" s="88"/>
      <c r="P122" s="88"/>
      <c r="Q122" s="88"/>
      <c r="R122" s="88"/>
      <c r="S122" s="88"/>
      <c r="T122" s="89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4" t="s">
        <v>119</v>
      </c>
      <c r="AU122" s="14" t="s">
        <v>84</v>
      </c>
    </row>
    <row r="123" s="2" customFormat="1" ht="24" customHeight="1">
      <c r="A123" s="35"/>
      <c r="B123" s="36"/>
      <c r="C123" s="226" t="s">
        <v>126</v>
      </c>
      <c r="D123" s="226" t="s">
        <v>113</v>
      </c>
      <c r="E123" s="227" t="s">
        <v>127</v>
      </c>
      <c r="F123" s="228" t="s">
        <v>128</v>
      </c>
      <c r="G123" s="229" t="s">
        <v>129</v>
      </c>
      <c r="H123" s="230">
        <v>2150</v>
      </c>
      <c r="I123" s="231"/>
      <c r="J123" s="232">
        <f>ROUND(I123*H123,2)</f>
        <v>0</v>
      </c>
      <c r="K123" s="233"/>
      <c r="L123" s="41"/>
      <c r="M123" s="234" t="s">
        <v>1</v>
      </c>
      <c r="N123" s="235" t="s">
        <v>42</v>
      </c>
      <c r="O123" s="88"/>
      <c r="P123" s="236">
        <f>O123*H123</f>
        <v>0</v>
      </c>
      <c r="Q123" s="236">
        <v>0</v>
      </c>
      <c r="R123" s="236">
        <f>Q123*H123</f>
        <v>0</v>
      </c>
      <c r="S123" s="236">
        <v>0</v>
      </c>
      <c r="T123" s="237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38" t="s">
        <v>117</v>
      </c>
      <c r="AT123" s="238" t="s">
        <v>113</v>
      </c>
      <c r="AU123" s="238" t="s">
        <v>84</v>
      </c>
      <c r="AY123" s="14" t="s">
        <v>110</v>
      </c>
      <c r="BE123" s="239">
        <f>IF(N123="základní",J123,0)</f>
        <v>0</v>
      </c>
      <c r="BF123" s="239">
        <f>IF(N123="snížená",J123,0)</f>
        <v>0</v>
      </c>
      <c r="BG123" s="239">
        <f>IF(N123="zákl. přenesená",J123,0)</f>
        <v>0</v>
      </c>
      <c r="BH123" s="239">
        <f>IF(N123="sníž. přenesená",J123,0)</f>
        <v>0</v>
      </c>
      <c r="BI123" s="239">
        <f>IF(N123="nulová",J123,0)</f>
        <v>0</v>
      </c>
      <c r="BJ123" s="14" t="s">
        <v>82</v>
      </c>
      <c r="BK123" s="239">
        <f>ROUND(I123*H123,2)</f>
        <v>0</v>
      </c>
      <c r="BL123" s="14" t="s">
        <v>117</v>
      </c>
      <c r="BM123" s="238" t="s">
        <v>130</v>
      </c>
    </row>
    <row r="124" s="2" customFormat="1">
      <c r="A124" s="35"/>
      <c r="B124" s="36"/>
      <c r="C124" s="37"/>
      <c r="D124" s="240" t="s">
        <v>119</v>
      </c>
      <c r="E124" s="37"/>
      <c r="F124" s="241" t="s">
        <v>131</v>
      </c>
      <c r="G124" s="37"/>
      <c r="H124" s="37"/>
      <c r="I124" s="135"/>
      <c r="J124" s="37"/>
      <c r="K124" s="37"/>
      <c r="L124" s="41"/>
      <c r="M124" s="242"/>
      <c r="N124" s="243"/>
      <c r="O124" s="88"/>
      <c r="P124" s="88"/>
      <c r="Q124" s="88"/>
      <c r="R124" s="88"/>
      <c r="S124" s="88"/>
      <c r="T124" s="89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4" t="s">
        <v>119</v>
      </c>
      <c r="AU124" s="14" t="s">
        <v>84</v>
      </c>
    </row>
    <row r="125" s="2" customFormat="1">
      <c r="A125" s="35"/>
      <c r="B125" s="36"/>
      <c r="C125" s="37"/>
      <c r="D125" s="240" t="s">
        <v>132</v>
      </c>
      <c r="E125" s="37"/>
      <c r="F125" s="244" t="s">
        <v>133</v>
      </c>
      <c r="G125" s="37"/>
      <c r="H125" s="37"/>
      <c r="I125" s="135"/>
      <c r="J125" s="37"/>
      <c r="K125" s="37"/>
      <c r="L125" s="41"/>
      <c r="M125" s="242"/>
      <c r="N125" s="243"/>
      <c r="O125" s="88"/>
      <c r="P125" s="88"/>
      <c r="Q125" s="88"/>
      <c r="R125" s="88"/>
      <c r="S125" s="88"/>
      <c r="T125" s="89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4" t="s">
        <v>132</v>
      </c>
      <c r="AU125" s="14" t="s">
        <v>84</v>
      </c>
    </row>
    <row r="126" s="2" customFormat="1" ht="24" customHeight="1">
      <c r="A126" s="35"/>
      <c r="B126" s="36"/>
      <c r="C126" s="226" t="s">
        <v>134</v>
      </c>
      <c r="D126" s="226" t="s">
        <v>113</v>
      </c>
      <c r="E126" s="227" t="s">
        <v>135</v>
      </c>
      <c r="F126" s="228" t="s">
        <v>136</v>
      </c>
      <c r="G126" s="229" t="s">
        <v>137</v>
      </c>
      <c r="H126" s="230">
        <v>79</v>
      </c>
      <c r="I126" s="231"/>
      <c r="J126" s="232">
        <f>ROUND(I126*H126,2)</f>
        <v>0</v>
      </c>
      <c r="K126" s="233"/>
      <c r="L126" s="41"/>
      <c r="M126" s="234" t="s">
        <v>1</v>
      </c>
      <c r="N126" s="235" t="s">
        <v>42</v>
      </c>
      <c r="O126" s="88"/>
      <c r="P126" s="236">
        <f>O126*H126</f>
        <v>0</v>
      </c>
      <c r="Q126" s="236">
        <v>0</v>
      </c>
      <c r="R126" s="236">
        <f>Q126*H126</f>
        <v>0</v>
      </c>
      <c r="S126" s="236">
        <v>0</v>
      </c>
      <c r="T126" s="237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38" t="s">
        <v>117</v>
      </c>
      <c r="AT126" s="238" t="s">
        <v>113</v>
      </c>
      <c r="AU126" s="238" t="s">
        <v>84</v>
      </c>
      <c r="AY126" s="14" t="s">
        <v>110</v>
      </c>
      <c r="BE126" s="239">
        <f>IF(N126="základní",J126,0)</f>
        <v>0</v>
      </c>
      <c r="BF126" s="239">
        <f>IF(N126="snížená",J126,0)</f>
        <v>0</v>
      </c>
      <c r="BG126" s="239">
        <f>IF(N126="zákl. přenesená",J126,0)</f>
        <v>0</v>
      </c>
      <c r="BH126" s="239">
        <f>IF(N126="sníž. přenesená",J126,0)</f>
        <v>0</v>
      </c>
      <c r="BI126" s="239">
        <f>IF(N126="nulová",J126,0)</f>
        <v>0</v>
      </c>
      <c r="BJ126" s="14" t="s">
        <v>82</v>
      </c>
      <c r="BK126" s="239">
        <f>ROUND(I126*H126,2)</f>
        <v>0</v>
      </c>
      <c r="BL126" s="14" t="s">
        <v>117</v>
      </c>
      <c r="BM126" s="238" t="s">
        <v>138</v>
      </c>
    </row>
    <row r="127" s="2" customFormat="1">
      <c r="A127" s="35"/>
      <c r="B127" s="36"/>
      <c r="C127" s="37"/>
      <c r="D127" s="240" t="s">
        <v>119</v>
      </c>
      <c r="E127" s="37"/>
      <c r="F127" s="241" t="s">
        <v>139</v>
      </c>
      <c r="G127" s="37"/>
      <c r="H127" s="37"/>
      <c r="I127" s="135"/>
      <c r="J127" s="37"/>
      <c r="K127" s="37"/>
      <c r="L127" s="41"/>
      <c r="M127" s="242"/>
      <c r="N127" s="243"/>
      <c r="O127" s="88"/>
      <c r="P127" s="88"/>
      <c r="Q127" s="88"/>
      <c r="R127" s="88"/>
      <c r="S127" s="88"/>
      <c r="T127" s="89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4" t="s">
        <v>119</v>
      </c>
      <c r="AU127" s="14" t="s">
        <v>84</v>
      </c>
    </row>
    <row r="128" s="2" customFormat="1" ht="24" customHeight="1">
      <c r="A128" s="35"/>
      <c r="B128" s="36"/>
      <c r="C128" s="226" t="s">
        <v>117</v>
      </c>
      <c r="D128" s="226" t="s">
        <v>113</v>
      </c>
      <c r="E128" s="227" t="s">
        <v>140</v>
      </c>
      <c r="F128" s="228" t="s">
        <v>141</v>
      </c>
      <c r="G128" s="229" t="s">
        <v>137</v>
      </c>
      <c r="H128" s="230">
        <v>18</v>
      </c>
      <c r="I128" s="231"/>
      <c r="J128" s="232">
        <f>ROUND(I128*H128,2)</f>
        <v>0</v>
      </c>
      <c r="K128" s="233"/>
      <c r="L128" s="41"/>
      <c r="M128" s="234" t="s">
        <v>1</v>
      </c>
      <c r="N128" s="235" t="s">
        <v>42</v>
      </c>
      <c r="O128" s="88"/>
      <c r="P128" s="236">
        <f>O128*H128</f>
        <v>0</v>
      </c>
      <c r="Q128" s="236">
        <v>0</v>
      </c>
      <c r="R128" s="236">
        <f>Q128*H128</f>
        <v>0</v>
      </c>
      <c r="S128" s="236">
        <v>0</v>
      </c>
      <c r="T128" s="237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38" t="s">
        <v>117</v>
      </c>
      <c r="AT128" s="238" t="s">
        <v>113</v>
      </c>
      <c r="AU128" s="238" t="s">
        <v>84</v>
      </c>
      <c r="AY128" s="14" t="s">
        <v>110</v>
      </c>
      <c r="BE128" s="239">
        <f>IF(N128="základní",J128,0)</f>
        <v>0</v>
      </c>
      <c r="BF128" s="239">
        <f>IF(N128="snížená",J128,0)</f>
        <v>0</v>
      </c>
      <c r="BG128" s="239">
        <f>IF(N128="zákl. přenesená",J128,0)</f>
        <v>0</v>
      </c>
      <c r="BH128" s="239">
        <f>IF(N128="sníž. přenesená",J128,0)</f>
        <v>0</v>
      </c>
      <c r="BI128" s="239">
        <f>IF(N128="nulová",J128,0)</f>
        <v>0</v>
      </c>
      <c r="BJ128" s="14" t="s">
        <v>82</v>
      </c>
      <c r="BK128" s="239">
        <f>ROUND(I128*H128,2)</f>
        <v>0</v>
      </c>
      <c r="BL128" s="14" t="s">
        <v>117</v>
      </c>
      <c r="BM128" s="238" t="s">
        <v>142</v>
      </c>
    </row>
    <row r="129" s="2" customFormat="1">
      <c r="A129" s="35"/>
      <c r="B129" s="36"/>
      <c r="C129" s="37"/>
      <c r="D129" s="240" t="s">
        <v>119</v>
      </c>
      <c r="E129" s="37"/>
      <c r="F129" s="241" t="s">
        <v>143</v>
      </c>
      <c r="G129" s="37"/>
      <c r="H129" s="37"/>
      <c r="I129" s="135"/>
      <c r="J129" s="37"/>
      <c r="K129" s="37"/>
      <c r="L129" s="41"/>
      <c r="M129" s="242"/>
      <c r="N129" s="243"/>
      <c r="O129" s="88"/>
      <c r="P129" s="88"/>
      <c r="Q129" s="88"/>
      <c r="R129" s="88"/>
      <c r="S129" s="88"/>
      <c r="T129" s="89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4" t="s">
        <v>119</v>
      </c>
      <c r="AU129" s="14" t="s">
        <v>84</v>
      </c>
    </row>
    <row r="130" s="2" customFormat="1" ht="24" customHeight="1">
      <c r="A130" s="35"/>
      <c r="B130" s="36"/>
      <c r="C130" s="226" t="s">
        <v>144</v>
      </c>
      <c r="D130" s="226" t="s">
        <v>113</v>
      </c>
      <c r="E130" s="227" t="s">
        <v>145</v>
      </c>
      <c r="F130" s="228" t="s">
        <v>146</v>
      </c>
      <c r="G130" s="229" t="s">
        <v>137</v>
      </c>
      <c r="H130" s="230">
        <v>4</v>
      </c>
      <c r="I130" s="231"/>
      <c r="J130" s="232">
        <f>ROUND(I130*H130,2)</f>
        <v>0</v>
      </c>
      <c r="K130" s="233"/>
      <c r="L130" s="41"/>
      <c r="M130" s="234" t="s">
        <v>1</v>
      </c>
      <c r="N130" s="235" t="s">
        <v>42</v>
      </c>
      <c r="O130" s="88"/>
      <c r="P130" s="236">
        <f>O130*H130</f>
        <v>0</v>
      </c>
      <c r="Q130" s="236">
        <v>0</v>
      </c>
      <c r="R130" s="236">
        <f>Q130*H130</f>
        <v>0</v>
      </c>
      <c r="S130" s="236">
        <v>0</v>
      </c>
      <c r="T130" s="237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38" t="s">
        <v>117</v>
      </c>
      <c r="AT130" s="238" t="s">
        <v>113</v>
      </c>
      <c r="AU130" s="238" t="s">
        <v>84</v>
      </c>
      <c r="AY130" s="14" t="s">
        <v>110</v>
      </c>
      <c r="BE130" s="239">
        <f>IF(N130="základní",J130,0)</f>
        <v>0</v>
      </c>
      <c r="BF130" s="239">
        <f>IF(N130="snížená",J130,0)</f>
        <v>0</v>
      </c>
      <c r="BG130" s="239">
        <f>IF(N130="zákl. přenesená",J130,0)</f>
        <v>0</v>
      </c>
      <c r="BH130" s="239">
        <f>IF(N130="sníž. přenesená",J130,0)</f>
        <v>0</v>
      </c>
      <c r="BI130" s="239">
        <f>IF(N130="nulová",J130,0)</f>
        <v>0</v>
      </c>
      <c r="BJ130" s="14" t="s">
        <v>82</v>
      </c>
      <c r="BK130" s="239">
        <f>ROUND(I130*H130,2)</f>
        <v>0</v>
      </c>
      <c r="BL130" s="14" t="s">
        <v>117</v>
      </c>
      <c r="BM130" s="238" t="s">
        <v>147</v>
      </c>
    </row>
    <row r="131" s="2" customFormat="1">
      <c r="A131" s="35"/>
      <c r="B131" s="36"/>
      <c r="C131" s="37"/>
      <c r="D131" s="240" t="s">
        <v>119</v>
      </c>
      <c r="E131" s="37"/>
      <c r="F131" s="241" t="s">
        <v>148</v>
      </c>
      <c r="G131" s="37"/>
      <c r="H131" s="37"/>
      <c r="I131" s="135"/>
      <c r="J131" s="37"/>
      <c r="K131" s="37"/>
      <c r="L131" s="41"/>
      <c r="M131" s="242"/>
      <c r="N131" s="243"/>
      <c r="O131" s="88"/>
      <c r="P131" s="88"/>
      <c r="Q131" s="88"/>
      <c r="R131" s="88"/>
      <c r="S131" s="88"/>
      <c r="T131" s="89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4" t="s">
        <v>119</v>
      </c>
      <c r="AU131" s="14" t="s">
        <v>84</v>
      </c>
    </row>
    <row r="132" s="2" customFormat="1" ht="24" customHeight="1">
      <c r="A132" s="35"/>
      <c r="B132" s="36"/>
      <c r="C132" s="226" t="s">
        <v>149</v>
      </c>
      <c r="D132" s="226" t="s">
        <v>113</v>
      </c>
      <c r="E132" s="227" t="s">
        <v>150</v>
      </c>
      <c r="F132" s="228" t="s">
        <v>151</v>
      </c>
      <c r="G132" s="229" t="s">
        <v>137</v>
      </c>
      <c r="H132" s="230">
        <v>1</v>
      </c>
      <c r="I132" s="231"/>
      <c r="J132" s="232">
        <f>ROUND(I132*H132,2)</f>
        <v>0</v>
      </c>
      <c r="K132" s="233"/>
      <c r="L132" s="41"/>
      <c r="M132" s="234" t="s">
        <v>1</v>
      </c>
      <c r="N132" s="235" t="s">
        <v>42</v>
      </c>
      <c r="O132" s="88"/>
      <c r="P132" s="236">
        <f>O132*H132</f>
        <v>0</v>
      </c>
      <c r="Q132" s="236">
        <v>0</v>
      </c>
      <c r="R132" s="236">
        <f>Q132*H132</f>
        <v>0</v>
      </c>
      <c r="S132" s="236">
        <v>0</v>
      </c>
      <c r="T132" s="237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38" t="s">
        <v>117</v>
      </c>
      <c r="AT132" s="238" t="s">
        <v>113</v>
      </c>
      <c r="AU132" s="238" t="s">
        <v>84</v>
      </c>
      <c r="AY132" s="14" t="s">
        <v>110</v>
      </c>
      <c r="BE132" s="239">
        <f>IF(N132="základní",J132,0)</f>
        <v>0</v>
      </c>
      <c r="BF132" s="239">
        <f>IF(N132="snížená",J132,0)</f>
        <v>0</v>
      </c>
      <c r="BG132" s="239">
        <f>IF(N132="zákl. přenesená",J132,0)</f>
        <v>0</v>
      </c>
      <c r="BH132" s="239">
        <f>IF(N132="sníž. přenesená",J132,0)</f>
        <v>0</v>
      </c>
      <c r="BI132" s="239">
        <f>IF(N132="nulová",J132,0)</f>
        <v>0</v>
      </c>
      <c r="BJ132" s="14" t="s">
        <v>82</v>
      </c>
      <c r="BK132" s="239">
        <f>ROUND(I132*H132,2)</f>
        <v>0</v>
      </c>
      <c r="BL132" s="14" t="s">
        <v>117</v>
      </c>
      <c r="BM132" s="238" t="s">
        <v>152</v>
      </c>
    </row>
    <row r="133" s="2" customFormat="1">
      <c r="A133" s="35"/>
      <c r="B133" s="36"/>
      <c r="C133" s="37"/>
      <c r="D133" s="240" t="s">
        <v>119</v>
      </c>
      <c r="E133" s="37"/>
      <c r="F133" s="241" t="s">
        <v>153</v>
      </c>
      <c r="G133" s="37"/>
      <c r="H133" s="37"/>
      <c r="I133" s="135"/>
      <c r="J133" s="37"/>
      <c r="K133" s="37"/>
      <c r="L133" s="41"/>
      <c r="M133" s="242"/>
      <c r="N133" s="243"/>
      <c r="O133" s="88"/>
      <c r="P133" s="88"/>
      <c r="Q133" s="88"/>
      <c r="R133" s="88"/>
      <c r="S133" s="88"/>
      <c r="T133" s="89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4" t="s">
        <v>119</v>
      </c>
      <c r="AU133" s="14" t="s">
        <v>84</v>
      </c>
    </row>
    <row r="134" s="2" customFormat="1" ht="16.5" customHeight="1">
      <c r="A134" s="35"/>
      <c r="B134" s="36"/>
      <c r="C134" s="226" t="s">
        <v>154</v>
      </c>
      <c r="D134" s="226" t="s">
        <v>113</v>
      </c>
      <c r="E134" s="227" t="s">
        <v>155</v>
      </c>
      <c r="F134" s="228" t="s">
        <v>156</v>
      </c>
      <c r="G134" s="229" t="s">
        <v>137</v>
      </c>
      <c r="H134" s="230">
        <v>1</v>
      </c>
      <c r="I134" s="231"/>
      <c r="J134" s="232">
        <f>ROUND(I134*H134,2)</f>
        <v>0</v>
      </c>
      <c r="K134" s="233"/>
      <c r="L134" s="41"/>
      <c r="M134" s="234" t="s">
        <v>1</v>
      </c>
      <c r="N134" s="235" t="s">
        <v>42</v>
      </c>
      <c r="O134" s="88"/>
      <c r="P134" s="236">
        <f>O134*H134</f>
        <v>0</v>
      </c>
      <c r="Q134" s="236">
        <v>5.0000000000000002E-05</v>
      </c>
      <c r="R134" s="236">
        <f>Q134*H134</f>
        <v>5.0000000000000002E-05</v>
      </c>
      <c r="S134" s="236">
        <v>0</v>
      </c>
      <c r="T134" s="237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38" t="s">
        <v>117</v>
      </c>
      <c r="AT134" s="238" t="s">
        <v>113</v>
      </c>
      <c r="AU134" s="238" t="s">
        <v>84</v>
      </c>
      <c r="AY134" s="14" t="s">
        <v>110</v>
      </c>
      <c r="BE134" s="239">
        <f>IF(N134="základní",J134,0)</f>
        <v>0</v>
      </c>
      <c r="BF134" s="239">
        <f>IF(N134="snížená",J134,0)</f>
        <v>0</v>
      </c>
      <c r="BG134" s="239">
        <f>IF(N134="zákl. přenesená",J134,0)</f>
        <v>0</v>
      </c>
      <c r="BH134" s="239">
        <f>IF(N134="sníž. přenesená",J134,0)</f>
        <v>0</v>
      </c>
      <c r="BI134" s="239">
        <f>IF(N134="nulová",J134,0)</f>
        <v>0</v>
      </c>
      <c r="BJ134" s="14" t="s">
        <v>82</v>
      </c>
      <c r="BK134" s="239">
        <f>ROUND(I134*H134,2)</f>
        <v>0</v>
      </c>
      <c r="BL134" s="14" t="s">
        <v>117</v>
      </c>
      <c r="BM134" s="238" t="s">
        <v>157</v>
      </c>
    </row>
    <row r="135" s="2" customFormat="1">
      <c r="A135" s="35"/>
      <c r="B135" s="36"/>
      <c r="C135" s="37"/>
      <c r="D135" s="240" t="s">
        <v>119</v>
      </c>
      <c r="E135" s="37"/>
      <c r="F135" s="241" t="s">
        <v>158</v>
      </c>
      <c r="G135" s="37"/>
      <c r="H135" s="37"/>
      <c r="I135" s="135"/>
      <c r="J135" s="37"/>
      <c r="K135" s="37"/>
      <c r="L135" s="41"/>
      <c r="M135" s="242"/>
      <c r="N135" s="243"/>
      <c r="O135" s="88"/>
      <c r="P135" s="88"/>
      <c r="Q135" s="88"/>
      <c r="R135" s="88"/>
      <c r="S135" s="88"/>
      <c r="T135" s="89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4" t="s">
        <v>119</v>
      </c>
      <c r="AU135" s="14" t="s">
        <v>84</v>
      </c>
    </row>
    <row r="136" s="2" customFormat="1">
      <c r="A136" s="35"/>
      <c r="B136" s="36"/>
      <c r="C136" s="37"/>
      <c r="D136" s="240" t="s">
        <v>132</v>
      </c>
      <c r="E136" s="37"/>
      <c r="F136" s="244" t="s">
        <v>159</v>
      </c>
      <c r="G136" s="37"/>
      <c r="H136" s="37"/>
      <c r="I136" s="135"/>
      <c r="J136" s="37"/>
      <c r="K136" s="37"/>
      <c r="L136" s="41"/>
      <c r="M136" s="242"/>
      <c r="N136" s="243"/>
      <c r="O136" s="88"/>
      <c r="P136" s="88"/>
      <c r="Q136" s="88"/>
      <c r="R136" s="88"/>
      <c r="S136" s="88"/>
      <c r="T136" s="89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4" t="s">
        <v>132</v>
      </c>
      <c r="AU136" s="14" t="s">
        <v>84</v>
      </c>
    </row>
    <row r="137" s="2" customFormat="1" ht="24" customHeight="1">
      <c r="A137" s="35"/>
      <c r="B137" s="36"/>
      <c r="C137" s="226" t="s">
        <v>160</v>
      </c>
      <c r="D137" s="226" t="s">
        <v>113</v>
      </c>
      <c r="E137" s="227" t="s">
        <v>161</v>
      </c>
      <c r="F137" s="228" t="s">
        <v>162</v>
      </c>
      <c r="G137" s="229" t="s">
        <v>163</v>
      </c>
      <c r="H137" s="230">
        <v>32.875</v>
      </c>
      <c r="I137" s="231"/>
      <c r="J137" s="232">
        <f>ROUND(I137*H137,2)</f>
        <v>0</v>
      </c>
      <c r="K137" s="233"/>
      <c r="L137" s="41"/>
      <c r="M137" s="234" t="s">
        <v>1</v>
      </c>
      <c r="N137" s="235" t="s">
        <v>42</v>
      </c>
      <c r="O137" s="88"/>
      <c r="P137" s="236">
        <f>O137*H137</f>
        <v>0</v>
      </c>
      <c r="Q137" s="236">
        <v>0</v>
      </c>
      <c r="R137" s="236">
        <f>Q137*H137</f>
        <v>0</v>
      </c>
      <c r="S137" s="236">
        <v>0</v>
      </c>
      <c r="T137" s="237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38" t="s">
        <v>117</v>
      </c>
      <c r="AT137" s="238" t="s">
        <v>113</v>
      </c>
      <c r="AU137" s="238" t="s">
        <v>84</v>
      </c>
      <c r="AY137" s="14" t="s">
        <v>110</v>
      </c>
      <c r="BE137" s="239">
        <f>IF(N137="základní",J137,0)</f>
        <v>0</v>
      </c>
      <c r="BF137" s="239">
        <f>IF(N137="snížená",J137,0)</f>
        <v>0</v>
      </c>
      <c r="BG137" s="239">
        <f>IF(N137="zákl. přenesená",J137,0)</f>
        <v>0</v>
      </c>
      <c r="BH137" s="239">
        <f>IF(N137="sníž. přenesená",J137,0)</f>
        <v>0</v>
      </c>
      <c r="BI137" s="239">
        <f>IF(N137="nulová",J137,0)</f>
        <v>0</v>
      </c>
      <c r="BJ137" s="14" t="s">
        <v>82</v>
      </c>
      <c r="BK137" s="239">
        <f>ROUND(I137*H137,2)</f>
        <v>0</v>
      </c>
      <c r="BL137" s="14" t="s">
        <v>117</v>
      </c>
      <c r="BM137" s="238" t="s">
        <v>164</v>
      </c>
    </row>
    <row r="138" s="2" customFormat="1">
      <c r="A138" s="35"/>
      <c r="B138" s="36"/>
      <c r="C138" s="37"/>
      <c r="D138" s="240" t="s">
        <v>119</v>
      </c>
      <c r="E138" s="37"/>
      <c r="F138" s="241" t="s">
        <v>165</v>
      </c>
      <c r="G138" s="37"/>
      <c r="H138" s="37"/>
      <c r="I138" s="135"/>
      <c r="J138" s="37"/>
      <c r="K138" s="37"/>
      <c r="L138" s="41"/>
      <c r="M138" s="242"/>
      <c r="N138" s="243"/>
      <c r="O138" s="88"/>
      <c r="P138" s="88"/>
      <c r="Q138" s="88"/>
      <c r="R138" s="88"/>
      <c r="S138" s="88"/>
      <c r="T138" s="89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4" t="s">
        <v>119</v>
      </c>
      <c r="AU138" s="14" t="s">
        <v>84</v>
      </c>
    </row>
    <row r="139" s="2" customFormat="1">
      <c r="A139" s="35"/>
      <c r="B139" s="36"/>
      <c r="C139" s="37"/>
      <c r="D139" s="240" t="s">
        <v>132</v>
      </c>
      <c r="E139" s="37"/>
      <c r="F139" s="244" t="s">
        <v>166</v>
      </c>
      <c r="G139" s="37"/>
      <c r="H139" s="37"/>
      <c r="I139" s="135"/>
      <c r="J139" s="37"/>
      <c r="K139" s="37"/>
      <c r="L139" s="41"/>
      <c r="M139" s="242"/>
      <c r="N139" s="243"/>
      <c r="O139" s="88"/>
      <c r="P139" s="88"/>
      <c r="Q139" s="88"/>
      <c r="R139" s="88"/>
      <c r="S139" s="88"/>
      <c r="T139" s="89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4" t="s">
        <v>132</v>
      </c>
      <c r="AU139" s="14" t="s">
        <v>84</v>
      </c>
    </row>
    <row r="140" s="2" customFormat="1" ht="24" customHeight="1">
      <c r="A140" s="35"/>
      <c r="B140" s="36"/>
      <c r="C140" s="226" t="s">
        <v>167</v>
      </c>
      <c r="D140" s="226" t="s">
        <v>113</v>
      </c>
      <c r="E140" s="227" t="s">
        <v>168</v>
      </c>
      <c r="F140" s="228" t="s">
        <v>169</v>
      </c>
      <c r="G140" s="229" t="s">
        <v>163</v>
      </c>
      <c r="H140" s="230">
        <v>158.375</v>
      </c>
      <c r="I140" s="231"/>
      <c r="J140" s="232">
        <f>ROUND(I140*H140,2)</f>
        <v>0</v>
      </c>
      <c r="K140" s="233"/>
      <c r="L140" s="41"/>
      <c r="M140" s="234" t="s">
        <v>1</v>
      </c>
      <c r="N140" s="235" t="s">
        <v>42</v>
      </c>
      <c r="O140" s="88"/>
      <c r="P140" s="236">
        <f>O140*H140</f>
        <v>0</v>
      </c>
      <c r="Q140" s="236">
        <v>0</v>
      </c>
      <c r="R140" s="236">
        <f>Q140*H140</f>
        <v>0</v>
      </c>
      <c r="S140" s="236">
        <v>0</v>
      </c>
      <c r="T140" s="237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38" t="s">
        <v>117</v>
      </c>
      <c r="AT140" s="238" t="s">
        <v>113</v>
      </c>
      <c r="AU140" s="238" t="s">
        <v>84</v>
      </c>
      <c r="AY140" s="14" t="s">
        <v>110</v>
      </c>
      <c r="BE140" s="239">
        <f>IF(N140="základní",J140,0)</f>
        <v>0</v>
      </c>
      <c r="BF140" s="239">
        <f>IF(N140="snížená",J140,0)</f>
        <v>0</v>
      </c>
      <c r="BG140" s="239">
        <f>IF(N140="zákl. přenesená",J140,0)</f>
        <v>0</v>
      </c>
      <c r="BH140" s="239">
        <f>IF(N140="sníž. přenesená",J140,0)</f>
        <v>0</v>
      </c>
      <c r="BI140" s="239">
        <f>IF(N140="nulová",J140,0)</f>
        <v>0</v>
      </c>
      <c r="BJ140" s="14" t="s">
        <v>82</v>
      </c>
      <c r="BK140" s="239">
        <f>ROUND(I140*H140,2)</f>
        <v>0</v>
      </c>
      <c r="BL140" s="14" t="s">
        <v>117</v>
      </c>
      <c r="BM140" s="238" t="s">
        <v>170</v>
      </c>
    </row>
    <row r="141" s="2" customFormat="1">
      <c r="A141" s="35"/>
      <c r="B141" s="36"/>
      <c r="C141" s="37"/>
      <c r="D141" s="240" t="s">
        <v>119</v>
      </c>
      <c r="E141" s="37"/>
      <c r="F141" s="241" t="s">
        <v>171</v>
      </c>
      <c r="G141" s="37"/>
      <c r="H141" s="37"/>
      <c r="I141" s="135"/>
      <c r="J141" s="37"/>
      <c r="K141" s="37"/>
      <c r="L141" s="41"/>
      <c r="M141" s="242"/>
      <c r="N141" s="243"/>
      <c r="O141" s="88"/>
      <c r="P141" s="88"/>
      <c r="Q141" s="88"/>
      <c r="R141" s="88"/>
      <c r="S141" s="88"/>
      <c r="T141" s="89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4" t="s">
        <v>119</v>
      </c>
      <c r="AU141" s="14" t="s">
        <v>84</v>
      </c>
    </row>
    <row r="142" s="2" customFormat="1">
      <c r="A142" s="35"/>
      <c r="B142" s="36"/>
      <c r="C142" s="37"/>
      <c r="D142" s="240" t="s">
        <v>132</v>
      </c>
      <c r="E142" s="37"/>
      <c r="F142" s="244" t="s">
        <v>166</v>
      </c>
      <c r="G142" s="37"/>
      <c r="H142" s="37"/>
      <c r="I142" s="135"/>
      <c r="J142" s="37"/>
      <c r="K142" s="37"/>
      <c r="L142" s="41"/>
      <c r="M142" s="242"/>
      <c r="N142" s="243"/>
      <c r="O142" s="88"/>
      <c r="P142" s="88"/>
      <c r="Q142" s="88"/>
      <c r="R142" s="88"/>
      <c r="S142" s="88"/>
      <c r="T142" s="89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4" t="s">
        <v>132</v>
      </c>
      <c r="AU142" s="14" t="s">
        <v>84</v>
      </c>
    </row>
    <row r="143" s="2" customFormat="1" ht="24" customHeight="1">
      <c r="A143" s="35"/>
      <c r="B143" s="36"/>
      <c r="C143" s="226" t="s">
        <v>7</v>
      </c>
      <c r="D143" s="226" t="s">
        <v>113</v>
      </c>
      <c r="E143" s="227" t="s">
        <v>172</v>
      </c>
      <c r="F143" s="228" t="s">
        <v>173</v>
      </c>
      <c r="G143" s="229" t="s">
        <v>163</v>
      </c>
      <c r="H143" s="230">
        <v>839.14999999999998</v>
      </c>
      <c r="I143" s="231"/>
      <c r="J143" s="232">
        <f>ROUND(I143*H143,2)</f>
        <v>0</v>
      </c>
      <c r="K143" s="233"/>
      <c r="L143" s="41"/>
      <c r="M143" s="234" t="s">
        <v>1</v>
      </c>
      <c r="N143" s="235" t="s">
        <v>42</v>
      </c>
      <c r="O143" s="88"/>
      <c r="P143" s="236">
        <f>O143*H143</f>
        <v>0</v>
      </c>
      <c r="Q143" s="236">
        <v>0</v>
      </c>
      <c r="R143" s="236">
        <f>Q143*H143</f>
        <v>0</v>
      </c>
      <c r="S143" s="236">
        <v>0</v>
      </c>
      <c r="T143" s="237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38" t="s">
        <v>117</v>
      </c>
      <c r="AT143" s="238" t="s">
        <v>113</v>
      </c>
      <c r="AU143" s="238" t="s">
        <v>84</v>
      </c>
      <c r="AY143" s="14" t="s">
        <v>110</v>
      </c>
      <c r="BE143" s="239">
        <f>IF(N143="základní",J143,0)</f>
        <v>0</v>
      </c>
      <c r="BF143" s="239">
        <f>IF(N143="snížená",J143,0)</f>
        <v>0</v>
      </c>
      <c r="BG143" s="239">
        <f>IF(N143="zákl. přenesená",J143,0)</f>
        <v>0</v>
      </c>
      <c r="BH143" s="239">
        <f>IF(N143="sníž. přenesená",J143,0)</f>
        <v>0</v>
      </c>
      <c r="BI143" s="239">
        <f>IF(N143="nulová",J143,0)</f>
        <v>0</v>
      </c>
      <c r="BJ143" s="14" t="s">
        <v>82</v>
      </c>
      <c r="BK143" s="239">
        <f>ROUND(I143*H143,2)</f>
        <v>0</v>
      </c>
      <c r="BL143" s="14" t="s">
        <v>117</v>
      </c>
      <c r="BM143" s="238" t="s">
        <v>174</v>
      </c>
    </row>
    <row r="144" s="2" customFormat="1">
      <c r="A144" s="35"/>
      <c r="B144" s="36"/>
      <c r="C144" s="37"/>
      <c r="D144" s="240" t="s">
        <v>119</v>
      </c>
      <c r="E144" s="37"/>
      <c r="F144" s="241" t="s">
        <v>175</v>
      </c>
      <c r="G144" s="37"/>
      <c r="H144" s="37"/>
      <c r="I144" s="135"/>
      <c r="J144" s="37"/>
      <c r="K144" s="37"/>
      <c r="L144" s="41"/>
      <c r="M144" s="242"/>
      <c r="N144" s="243"/>
      <c r="O144" s="88"/>
      <c r="P144" s="88"/>
      <c r="Q144" s="88"/>
      <c r="R144" s="88"/>
      <c r="S144" s="88"/>
      <c r="T144" s="89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4" t="s">
        <v>119</v>
      </c>
      <c r="AU144" s="14" t="s">
        <v>84</v>
      </c>
    </row>
    <row r="145" s="2" customFormat="1">
      <c r="A145" s="35"/>
      <c r="B145" s="36"/>
      <c r="C145" s="37"/>
      <c r="D145" s="240" t="s">
        <v>132</v>
      </c>
      <c r="E145" s="37"/>
      <c r="F145" s="244" t="s">
        <v>166</v>
      </c>
      <c r="G145" s="37"/>
      <c r="H145" s="37"/>
      <c r="I145" s="135"/>
      <c r="J145" s="37"/>
      <c r="K145" s="37"/>
      <c r="L145" s="41"/>
      <c r="M145" s="242"/>
      <c r="N145" s="243"/>
      <c r="O145" s="88"/>
      <c r="P145" s="88"/>
      <c r="Q145" s="88"/>
      <c r="R145" s="88"/>
      <c r="S145" s="88"/>
      <c r="T145" s="89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4" t="s">
        <v>132</v>
      </c>
      <c r="AU145" s="14" t="s">
        <v>84</v>
      </c>
    </row>
    <row r="146" s="2" customFormat="1" ht="24" customHeight="1">
      <c r="A146" s="35"/>
      <c r="B146" s="36"/>
      <c r="C146" s="226" t="s">
        <v>176</v>
      </c>
      <c r="D146" s="226" t="s">
        <v>113</v>
      </c>
      <c r="E146" s="227" t="s">
        <v>177</v>
      </c>
      <c r="F146" s="228" t="s">
        <v>178</v>
      </c>
      <c r="G146" s="229" t="s">
        <v>137</v>
      </c>
      <c r="H146" s="230">
        <v>97</v>
      </c>
      <c r="I146" s="231"/>
      <c r="J146" s="232">
        <f>ROUND(I146*H146,2)</f>
        <v>0</v>
      </c>
      <c r="K146" s="233"/>
      <c r="L146" s="41"/>
      <c r="M146" s="234" t="s">
        <v>1</v>
      </c>
      <c r="N146" s="235" t="s">
        <v>42</v>
      </c>
      <c r="O146" s="88"/>
      <c r="P146" s="236">
        <f>O146*H146</f>
        <v>0</v>
      </c>
      <c r="Q146" s="236">
        <v>0</v>
      </c>
      <c r="R146" s="236">
        <f>Q146*H146</f>
        <v>0</v>
      </c>
      <c r="S146" s="236">
        <v>0</v>
      </c>
      <c r="T146" s="237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38" t="s">
        <v>117</v>
      </c>
      <c r="AT146" s="238" t="s">
        <v>113</v>
      </c>
      <c r="AU146" s="238" t="s">
        <v>84</v>
      </c>
      <c r="AY146" s="14" t="s">
        <v>110</v>
      </c>
      <c r="BE146" s="239">
        <f>IF(N146="základní",J146,0)</f>
        <v>0</v>
      </c>
      <c r="BF146" s="239">
        <f>IF(N146="snížená",J146,0)</f>
        <v>0</v>
      </c>
      <c r="BG146" s="239">
        <f>IF(N146="zákl. přenesená",J146,0)</f>
        <v>0</v>
      </c>
      <c r="BH146" s="239">
        <f>IF(N146="sníž. přenesená",J146,0)</f>
        <v>0</v>
      </c>
      <c r="BI146" s="239">
        <f>IF(N146="nulová",J146,0)</f>
        <v>0</v>
      </c>
      <c r="BJ146" s="14" t="s">
        <v>82</v>
      </c>
      <c r="BK146" s="239">
        <f>ROUND(I146*H146,2)</f>
        <v>0</v>
      </c>
      <c r="BL146" s="14" t="s">
        <v>117</v>
      </c>
      <c r="BM146" s="238" t="s">
        <v>179</v>
      </c>
    </row>
    <row r="147" s="2" customFormat="1">
      <c r="A147" s="35"/>
      <c r="B147" s="36"/>
      <c r="C147" s="37"/>
      <c r="D147" s="240" t="s">
        <v>119</v>
      </c>
      <c r="E147" s="37"/>
      <c r="F147" s="241" t="s">
        <v>180</v>
      </c>
      <c r="G147" s="37"/>
      <c r="H147" s="37"/>
      <c r="I147" s="135"/>
      <c r="J147" s="37"/>
      <c r="K147" s="37"/>
      <c r="L147" s="41"/>
      <c r="M147" s="242"/>
      <c r="N147" s="243"/>
      <c r="O147" s="88"/>
      <c r="P147" s="88"/>
      <c r="Q147" s="88"/>
      <c r="R147" s="88"/>
      <c r="S147" s="88"/>
      <c r="T147" s="89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4" t="s">
        <v>119</v>
      </c>
      <c r="AU147" s="14" t="s">
        <v>84</v>
      </c>
    </row>
    <row r="148" s="2" customFormat="1">
      <c r="A148" s="35"/>
      <c r="B148" s="36"/>
      <c r="C148" s="37"/>
      <c r="D148" s="240" t="s">
        <v>132</v>
      </c>
      <c r="E148" s="37"/>
      <c r="F148" s="244" t="s">
        <v>181</v>
      </c>
      <c r="G148" s="37"/>
      <c r="H148" s="37"/>
      <c r="I148" s="135"/>
      <c r="J148" s="37"/>
      <c r="K148" s="37"/>
      <c r="L148" s="41"/>
      <c r="M148" s="242"/>
      <c r="N148" s="243"/>
      <c r="O148" s="88"/>
      <c r="P148" s="88"/>
      <c r="Q148" s="88"/>
      <c r="R148" s="88"/>
      <c r="S148" s="88"/>
      <c r="T148" s="89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4" t="s">
        <v>132</v>
      </c>
      <c r="AU148" s="14" t="s">
        <v>84</v>
      </c>
    </row>
    <row r="149" s="2" customFormat="1" ht="24" customHeight="1">
      <c r="A149" s="35"/>
      <c r="B149" s="36"/>
      <c r="C149" s="226" t="s">
        <v>182</v>
      </c>
      <c r="D149" s="226" t="s">
        <v>113</v>
      </c>
      <c r="E149" s="227" t="s">
        <v>183</v>
      </c>
      <c r="F149" s="228" t="s">
        <v>184</v>
      </c>
      <c r="G149" s="229" t="s">
        <v>137</v>
      </c>
      <c r="H149" s="230">
        <v>5</v>
      </c>
      <c r="I149" s="231"/>
      <c r="J149" s="232">
        <f>ROUND(I149*H149,2)</f>
        <v>0</v>
      </c>
      <c r="K149" s="233"/>
      <c r="L149" s="41"/>
      <c r="M149" s="234" t="s">
        <v>1</v>
      </c>
      <c r="N149" s="235" t="s">
        <v>42</v>
      </c>
      <c r="O149" s="88"/>
      <c r="P149" s="236">
        <f>O149*H149</f>
        <v>0</v>
      </c>
      <c r="Q149" s="236">
        <v>0</v>
      </c>
      <c r="R149" s="236">
        <f>Q149*H149</f>
        <v>0</v>
      </c>
      <c r="S149" s="236">
        <v>0</v>
      </c>
      <c r="T149" s="237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38" t="s">
        <v>117</v>
      </c>
      <c r="AT149" s="238" t="s">
        <v>113</v>
      </c>
      <c r="AU149" s="238" t="s">
        <v>84</v>
      </c>
      <c r="AY149" s="14" t="s">
        <v>110</v>
      </c>
      <c r="BE149" s="239">
        <f>IF(N149="základní",J149,0)</f>
        <v>0</v>
      </c>
      <c r="BF149" s="239">
        <f>IF(N149="snížená",J149,0)</f>
        <v>0</v>
      </c>
      <c r="BG149" s="239">
        <f>IF(N149="zákl. přenesená",J149,0)</f>
        <v>0</v>
      </c>
      <c r="BH149" s="239">
        <f>IF(N149="sníž. přenesená",J149,0)</f>
        <v>0</v>
      </c>
      <c r="BI149" s="239">
        <f>IF(N149="nulová",J149,0)</f>
        <v>0</v>
      </c>
      <c r="BJ149" s="14" t="s">
        <v>82</v>
      </c>
      <c r="BK149" s="239">
        <f>ROUND(I149*H149,2)</f>
        <v>0</v>
      </c>
      <c r="BL149" s="14" t="s">
        <v>117</v>
      </c>
      <c r="BM149" s="238" t="s">
        <v>185</v>
      </c>
    </row>
    <row r="150" s="2" customFormat="1">
      <c r="A150" s="35"/>
      <c r="B150" s="36"/>
      <c r="C150" s="37"/>
      <c r="D150" s="240" t="s">
        <v>119</v>
      </c>
      <c r="E150" s="37"/>
      <c r="F150" s="241" t="s">
        <v>186</v>
      </c>
      <c r="G150" s="37"/>
      <c r="H150" s="37"/>
      <c r="I150" s="135"/>
      <c r="J150" s="37"/>
      <c r="K150" s="37"/>
      <c r="L150" s="41"/>
      <c r="M150" s="242"/>
      <c r="N150" s="243"/>
      <c r="O150" s="88"/>
      <c r="P150" s="88"/>
      <c r="Q150" s="88"/>
      <c r="R150" s="88"/>
      <c r="S150" s="88"/>
      <c r="T150" s="89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4" t="s">
        <v>119</v>
      </c>
      <c r="AU150" s="14" t="s">
        <v>84</v>
      </c>
    </row>
    <row r="151" s="2" customFormat="1">
      <c r="A151" s="35"/>
      <c r="B151" s="36"/>
      <c r="C151" s="37"/>
      <c r="D151" s="240" t="s">
        <v>132</v>
      </c>
      <c r="E151" s="37"/>
      <c r="F151" s="244" t="s">
        <v>181</v>
      </c>
      <c r="G151" s="37"/>
      <c r="H151" s="37"/>
      <c r="I151" s="135"/>
      <c r="J151" s="37"/>
      <c r="K151" s="37"/>
      <c r="L151" s="41"/>
      <c r="M151" s="242"/>
      <c r="N151" s="243"/>
      <c r="O151" s="88"/>
      <c r="P151" s="88"/>
      <c r="Q151" s="88"/>
      <c r="R151" s="88"/>
      <c r="S151" s="88"/>
      <c r="T151" s="89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4" t="s">
        <v>132</v>
      </c>
      <c r="AU151" s="14" t="s">
        <v>84</v>
      </c>
    </row>
    <row r="152" s="2" customFormat="1" ht="24" customHeight="1">
      <c r="A152" s="35"/>
      <c r="B152" s="36"/>
      <c r="C152" s="226" t="s">
        <v>187</v>
      </c>
      <c r="D152" s="226" t="s">
        <v>113</v>
      </c>
      <c r="E152" s="227" t="s">
        <v>188</v>
      </c>
      <c r="F152" s="228" t="s">
        <v>189</v>
      </c>
      <c r="G152" s="229" t="s">
        <v>137</v>
      </c>
      <c r="H152" s="230">
        <v>97</v>
      </c>
      <c r="I152" s="231"/>
      <c r="J152" s="232">
        <f>ROUND(I152*H152,2)</f>
        <v>0</v>
      </c>
      <c r="K152" s="233"/>
      <c r="L152" s="41"/>
      <c r="M152" s="234" t="s">
        <v>1</v>
      </c>
      <c r="N152" s="235" t="s">
        <v>42</v>
      </c>
      <c r="O152" s="88"/>
      <c r="P152" s="236">
        <f>O152*H152</f>
        <v>0</v>
      </c>
      <c r="Q152" s="236">
        <v>0</v>
      </c>
      <c r="R152" s="236">
        <f>Q152*H152</f>
        <v>0</v>
      </c>
      <c r="S152" s="236">
        <v>0</v>
      </c>
      <c r="T152" s="237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38" t="s">
        <v>117</v>
      </c>
      <c r="AT152" s="238" t="s">
        <v>113</v>
      </c>
      <c r="AU152" s="238" t="s">
        <v>84</v>
      </c>
      <c r="AY152" s="14" t="s">
        <v>110</v>
      </c>
      <c r="BE152" s="239">
        <f>IF(N152="základní",J152,0)</f>
        <v>0</v>
      </c>
      <c r="BF152" s="239">
        <f>IF(N152="snížená",J152,0)</f>
        <v>0</v>
      </c>
      <c r="BG152" s="239">
        <f>IF(N152="zákl. přenesená",J152,0)</f>
        <v>0</v>
      </c>
      <c r="BH152" s="239">
        <f>IF(N152="sníž. přenesená",J152,0)</f>
        <v>0</v>
      </c>
      <c r="BI152" s="239">
        <f>IF(N152="nulová",J152,0)</f>
        <v>0</v>
      </c>
      <c r="BJ152" s="14" t="s">
        <v>82</v>
      </c>
      <c r="BK152" s="239">
        <f>ROUND(I152*H152,2)</f>
        <v>0</v>
      </c>
      <c r="BL152" s="14" t="s">
        <v>117</v>
      </c>
      <c r="BM152" s="238" t="s">
        <v>190</v>
      </c>
    </row>
    <row r="153" s="2" customFormat="1">
      <c r="A153" s="35"/>
      <c r="B153" s="36"/>
      <c r="C153" s="37"/>
      <c r="D153" s="240" t="s">
        <v>119</v>
      </c>
      <c r="E153" s="37"/>
      <c r="F153" s="241" t="s">
        <v>191</v>
      </c>
      <c r="G153" s="37"/>
      <c r="H153" s="37"/>
      <c r="I153" s="135"/>
      <c r="J153" s="37"/>
      <c r="K153" s="37"/>
      <c r="L153" s="41"/>
      <c r="M153" s="242"/>
      <c r="N153" s="243"/>
      <c r="O153" s="88"/>
      <c r="P153" s="88"/>
      <c r="Q153" s="88"/>
      <c r="R153" s="88"/>
      <c r="S153" s="88"/>
      <c r="T153" s="89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4" t="s">
        <v>119</v>
      </c>
      <c r="AU153" s="14" t="s">
        <v>84</v>
      </c>
    </row>
    <row r="154" s="2" customFormat="1">
      <c r="A154" s="35"/>
      <c r="B154" s="36"/>
      <c r="C154" s="37"/>
      <c r="D154" s="240" t="s">
        <v>132</v>
      </c>
      <c r="E154" s="37"/>
      <c r="F154" s="244" t="s">
        <v>181</v>
      </c>
      <c r="G154" s="37"/>
      <c r="H154" s="37"/>
      <c r="I154" s="135"/>
      <c r="J154" s="37"/>
      <c r="K154" s="37"/>
      <c r="L154" s="41"/>
      <c r="M154" s="242"/>
      <c r="N154" s="243"/>
      <c r="O154" s="88"/>
      <c r="P154" s="88"/>
      <c r="Q154" s="88"/>
      <c r="R154" s="88"/>
      <c r="S154" s="88"/>
      <c r="T154" s="89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4" t="s">
        <v>132</v>
      </c>
      <c r="AU154" s="14" t="s">
        <v>84</v>
      </c>
    </row>
    <row r="155" s="2" customFormat="1" ht="24" customHeight="1">
      <c r="A155" s="35"/>
      <c r="B155" s="36"/>
      <c r="C155" s="226" t="s">
        <v>192</v>
      </c>
      <c r="D155" s="226" t="s">
        <v>113</v>
      </c>
      <c r="E155" s="227" t="s">
        <v>193</v>
      </c>
      <c r="F155" s="228" t="s">
        <v>194</v>
      </c>
      <c r="G155" s="229" t="s">
        <v>137</v>
      </c>
      <c r="H155" s="230">
        <v>5</v>
      </c>
      <c r="I155" s="231"/>
      <c r="J155" s="232">
        <f>ROUND(I155*H155,2)</f>
        <v>0</v>
      </c>
      <c r="K155" s="233"/>
      <c r="L155" s="41"/>
      <c r="M155" s="234" t="s">
        <v>1</v>
      </c>
      <c r="N155" s="235" t="s">
        <v>42</v>
      </c>
      <c r="O155" s="88"/>
      <c r="P155" s="236">
        <f>O155*H155</f>
        <v>0</v>
      </c>
      <c r="Q155" s="236">
        <v>0</v>
      </c>
      <c r="R155" s="236">
        <f>Q155*H155</f>
        <v>0</v>
      </c>
      <c r="S155" s="236">
        <v>0</v>
      </c>
      <c r="T155" s="237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38" t="s">
        <v>117</v>
      </c>
      <c r="AT155" s="238" t="s">
        <v>113</v>
      </c>
      <c r="AU155" s="238" t="s">
        <v>84</v>
      </c>
      <c r="AY155" s="14" t="s">
        <v>110</v>
      </c>
      <c r="BE155" s="239">
        <f>IF(N155="základní",J155,0)</f>
        <v>0</v>
      </c>
      <c r="BF155" s="239">
        <f>IF(N155="snížená",J155,0)</f>
        <v>0</v>
      </c>
      <c r="BG155" s="239">
        <f>IF(N155="zákl. přenesená",J155,0)</f>
        <v>0</v>
      </c>
      <c r="BH155" s="239">
        <f>IF(N155="sníž. přenesená",J155,0)</f>
        <v>0</v>
      </c>
      <c r="BI155" s="239">
        <f>IF(N155="nulová",J155,0)</f>
        <v>0</v>
      </c>
      <c r="BJ155" s="14" t="s">
        <v>82</v>
      </c>
      <c r="BK155" s="239">
        <f>ROUND(I155*H155,2)</f>
        <v>0</v>
      </c>
      <c r="BL155" s="14" t="s">
        <v>117</v>
      </c>
      <c r="BM155" s="238" t="s">
        <v>195</v>
      </c>
    </row>
    <row r="156" s="2" customFormat="1">
      <c r="A156" s="35"/>
      <c r="B156" s="36"/>
      <c r="C156" s="37"/>
      <c r="D156" s="240" t="s">
        <v>119</v>
      </c>
      <c r="E156" s="37"/>
      <c r="F156" s="241" t="s">
        <v>196</v>
      </c>
      <c r="G156" s="37"/>
      <c r="H156" s="37"/>
      <c r="I156" s="135"/>
      <c r="J156" s="37"/>
      <c r="K156" s="37"/>
      <c r="L156" s="41"/>
      <c r="M156" s="242"/>
      <c r="N156" s="243"/>
      <c r="O156" s="88"/>
      <c r="P156" s="88"/>
      <c r="Q156" s="88"/>
      <c r="R156" s="88"/>
      <c r="S156" s="88"/>
      <c r="T156" s="89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T156" s="14" t="s">
        <v>119</v>
      </c>
      <c r="AU156" s="14" t="s">
        <v>84</v>
      </c>
    </row>
    <row r="157" s="2" customFormat="1">
      <c r="A157" s="35"/>
      <c r="B157" s="36"/>
      <c r="C157" s="37"/>
      <c r="D157" s="240" t="s">
        <v>132</v>
      </c>
      <c r="E157" s="37"/>
      <c r="F157" s="244" t="s">
        <v>181</v>
      </c>
      <c r="G157" s="37"/>
      <c r="H157" s="37"/>
      <c r="I157" s="135"/>
      <c r="J157" s="37"/>
      <c r="K157" s="37"/>
      <c r="L157" s="41"/>
      <c r="M157" s="242"/>
      <c r="N157" s="243"/>
      <c r="O157" s="88"/>
      <c r="P157" s="88"/>
      <c r="Q157" s="88"/>
      <c r="R157" s="88"/>
      <c r="S157" s="88"/>
      <c r="T157" s="89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T157" s="14" t="s">
        <v>132</v>
      </c>
      <c r="AU157" s="14" t="s">
        <v>84</v>
      </c>
    </row>
    <row r="158" s="2" customFormat="1" ht="24" customHeight="1">
      <c r="A158" s="35"/>
      <c r="B158" s="36"/>
      <c r="C158" s="226" t="s">
        <v>197</v>
      </c>
      <c r="D158" s="226" t="s">
        <v>113</v>
      </c>
      <c r="E158" s="227" t="s">
        <v>198</v>
      </c>
      <c r="F158" s="228" t="s">
        <v>199</v>
      </c>
      <c r="G158" s="229" t="s">
        <v>163</v>
      </c>
      <c r="H158" s="230">
        <v>1030.4000000000001</v>
      </c>
      <c r="I158" s="231"/>
      <c r="J158" s="232">
        <f>ROUND(I158*H158,2)</f>
        <v>0</v>
      </c>
      <c r="K158" s="233"/>
      <c r="L158" s="41"/>
      <c r="M158" s="234" t="s">
        <v>1</v>
      </c>
      <c r="N158" s="235" t="s">
        <v>42</v>
      </c>
      <c r="O158" s="88"/>
      <c r="P158" s="236">
        <f>O158*H158</f>
        <v>0</v>
      </c>
      <c r="Q158" s="236">
        <v>0</v>
      </c>
      <c r="R158" s="236">
        <f>Q158*H158</f>
        <v>0</v>
      </c>
      <c r="S158" s="236">
        <v>0</v>
      </c>
      <c r="T158" s="237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38" t="s">
        <v>117</v>
      </c>
      <c r="AT158" s="238" t="s">
        <v>113</v>
      </c>
      <c r="AU158" s="238" t="s">
        <v>84</v>
      </c>
      <c r="AY158" s="14" t="s">
        <v>110</v>
      </c>
      <c r="BE158" s="239">
        <f>IF(N158="základní",J158,0)</f>
        <v>0</v>
      </c>
      <c r="BF158" s="239">
        <f>IF(N158="snížená",J158,0)</f>
        <v>0</v>
      </c>
      <c r="BG158" s="239">
        <f>IF(N158="zákl. přenesená",J158,0)</f>
        <v>0</v>
      </c>
      <c r="BH158" s="239">
        <f>IF(N158="sníž. přenesená",J158,0)</f>
        <v>0</v>
      </c>
      <c r="BI158" s="239">
        <f>IF(N158="nulová",J158,0)</f>
        <v>0</v>
      </c>
      <c r="BJ158" s="14" t="s">
        <v>82</v>
      </c>
      <c r="BK158" s="239">
        <f>ROUND(I158*H158,2)</f>
        <v>0</v>
      </c>
      <c r="BL158" s="14" t="s">
        <v>117</v>
      </c>
      <c r="BM158" s="238" t="s">
        <v>200</v>
      </c>
    </row>
    <row r="159" s="2" customFormat="1">
      <c r="A159" s="35"/>
      <c r="B159" s="36"/>
      <c r="C159" s="37"/>
      <c r="D159" s="240" t="s">
        <v>119</v>
      </c>
      <c r="E159" s="37"/>
      <c r="F159" s="241" t="s">
        <v>201</v>
      </c>
      <c r="G159" s="37"/>
      <c r="H159" s="37"/>
      <c r="I159" s="135"/>
      <c r="J159" s="37"/>
      <c r="K159" s="37"/>
      <c r="L159" s="41"/>
      <c r="M159" s="242"/>
      <c r="N159" s="243"/>
      <c r="O159" s="88"/>
      <c r="P159" s="88"/>
      <c r="Q159" s="88"/>
      <c r="R159" s="88"/>
      <c r="S159" s="88"/>
      <c r="T159" s="89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14" t="s">
        <v>119</v>
      </c>
      <c r="AU159" s="14" t="s">
        <v>84</v>
      </c>
    </row>
    <row r="160" s="2" customFormat="1">
      <c r="A160" s="35"/>
      <c r="B160" s="36"/>
      <c r="C160" s="37"/>
      <c r="D160" s="240" t="s">
        <v>132</v>
      </c>
      <c r="E160" s="37"/>
      <c r="F160" s="244" t="s">
        <v>202</v>
      </c>
      <c r="G160" s="37"/>
      <c r="H160" s="37"/>
      <c r="I160" s="135"/>
      <c r="J160" s="37"/>
      <c r="K160" s="37"/>
      <c r="L160" s="41"/>
      <c r="M160" s="242"/>
      <c r="N160" s="243"/>
      <c r="O160" s="88"/>
      <c r="P160" s="88"/>
      <c r="Q160" s="88"/>
      <c r="R160" s="88"/>
      <c r="S160" s="88"/>
      <c r="T160" s="89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T160" s="14" t="s">
        <v>132</v>
      </c>
      <c r="AU160" s="14" t="s">
        <v>84</v>
      </c>
    </row>
    <row r="161" s="2" customFormat="1" ht="24" customHeight="1">
      <c r="A161" s="35"/>
      <c r="B161" s="36"/>
      <c r="C161" s="226" t="s">
        <v>203</v>
      </c>
      <c r="D161" s="226" t="s">
        <v>113</v>
      </c>
      <c r="E161" s="227" t="s">
        <v>204</v>
      </c>
      <c r="F161" s="228" t="s">
        <v>205</v>
      </c>
      <c r="G161" s="229" t="s">
        <v>163</v>
      </c>
      <c r="H161" s="230">
        <v>2060.8000000000002</v>
      </c>
      <c r="I161" s="231"/>
      <c r="J161" s="232">
        <f>ROUND(I161*H161,2)</f>
        <v>0</v>
      </c>
      <c r="K161" s="233"/>
      <c r="L161" s="41"/>
      <c r="M161" s="234" t="s">
        <v>1</v>
      </c>
      <c r="N161" s="235" t="s">
        <v>42</v>
      </c>
      <c r="O161" s="88"/>
      <c r="P161" s="236">
        <f>O161*H161</f>
        <v>0</v>
      </c>
      <c r="Q161" s="236">
        <v>0</v>
      </c>
      <c r="R161" s="236">
        <f>Q161*H161</f>
        <v>0</v>
      </c>
      <c r="S161" s="236">
        <v>0</v>
      </c>
      <c r="T161" s="237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38" t="s">
        <v>117</v>
      </c>
      <c r="AT161" s="238" t="s">
        <v>113</v>
      </c>
      <c r="AU161" s="238" t="s">
        <v>84</v>
      </c>
      <c r="AY161" s="14" t="s">
        <v>110</v>
      </c>
      <c r="BE161" s="239">
        <f>IF(N161="základní",J161,0)</f>
        <v>0</v>
      </c>
      <c r="BF161" s="239">
        <f>IF(N161="snížená",J161,0)</f>
        <v>0</v>
      </c>
      <c r="BG161" s="239">
        <f>IF(N161="zákl. přenesená",J161,0)</f>
        <v>0</v>
      </c>
      <c r="BH161" s="239">
        <f>IF(N161="sníž. přenesená",J161,0)</f>
        <v>0</v>
      </c>
      <c r="BI161" s="239">
        <f>IF(N161="nulová",J161,0)</f>
        <v>0</v>
      </c>
      <c r="BJ161" s="14" t="s">
        <v>82</v>
      </c>
      <c r="BK161" s="239">
        <f>ROUND(I161*H161,2)</f>
        <v>0</v>
      </c>
      <c r="BL161" s="14" t="s">
        <v>117</v>
      </c>
      <c r="BM161" s="238" t="s">
        <v>206</v>
      </c>
    </row>
    <row r="162" s="2" customFormat="1">
      <c r="A162" s="35"/>
      <c r="B162" s="36"/>
      <c r="C162" s="37"/>
      <c r="D162" s="240" t="s">
        <v>119</v>
      </c>
      <c r="E162" s="37"/>
      <c r="F162" s="241" t="s">
        <v>207</v>
      </c>
      <c r="G162" s="37"/>
      <c r="H162" s="37"/>
      <c r="I162" s="135"/>
      <c r="J162" s="37"/>
      <c r="K162" s="37"/>
      <c r="L162" s="41"/>
      <c r="M162" s="242"/>
      <c r="N162" s="243"/>
      <c r="O162" s="88"/>
      <c r="P162" s="88"/>
      <c r="Q162" s="88"/>
      <c r="R162" s="88"/>
      <c r="S162" s="88"/>
      <c r="T162" s="89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4" t="s">
        <v>119</v>
      </c>
      <c r="AU162" s="14" t="s">
        <v>84</v>
      </c>
    </row>
    <row r="163" s="2" customFormat="1" ht="16.5" customHeight="1">
      <c r="A163" s="35"/>
      <c r="B163" s="36"/>
      <c r="C163" s="226" t="s">
        <v>208</v>
      </c>
      <c r="D163" s="226" t="s">
        <v>113</v>
      </c>
      <c r="E163" s="227" t="s">
        <v>209</v>
      </c>
      <c r="F163" s="228" t="s">
        <v>210</v>
      </c>
      <c r="G163" s="229" t="s">
        <v>163</v>
      </c>
      <c r="H163" s="230">
        <v>1030.4000000000001</v>
      </c>
      <c r="I163" s="231"/>
      <c r="J163" s="232">
        <f>ROUND(I163*H163,2)</f>
        <v>0</v>
      </c>
      <c r="K163" s="233"/>
      <c r="L163" s="41"/>
      <c r="M163" s="234" t="s">
        <v>1</v>
      </c>
      <c r="N163" s="235" t="s">
        <v>42</v>
      </c>
      <c r="O163" s="88"/>
      <c r="P163" s="236">
        <f>O163*H163</f>
        <v>0</v>
      </c>
      <c r="Q163" s="236">
        <v>0</v>
      </c>
      <c r="R163" s="236">
        <f>Q163*H163</f>
        <v>0</v>
      </c>
      <c r="S163" s="236">
        <v>0</v>
      </c>
      <c r="T163" s="237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38" t="s">
        <v>117</v>
      </c>
      <c r="AT163" s="238" t="s">
        <v>113</v>
      </c>
      <c r="AU163" s="238" t="s">
        <v>84</v>
      </c>
      <c r="AY163" s="14" t="s">
        <v>110</v>
      </c>
      <c r="BE163" s="239">
        <f>IF(N163="základní",J163,0)</f>
        <v>0</v>
      </c>
      <c r="BF163" s="239">
        <f>IF(N163="snížená",J163,0)</f>
        <v>0</v>
      </c>
      <c r="BG163" s="239">
        <f>IF(N163="zákl. přenesená",J163,0)</f>
        <v>0</v>
      </c>
      <c r="BH163" s="239">
        <f>IF(N163="sníž. přenesená",J163,0)</f>
        <v>0</v>
      </c>
      <c r="BI163" s="239">
        <f>IF(N163="nulová",J163,0)</f>
        <v>0</v>
      </c>
      <c r="BJ163" s="14" t="s">
        <v>82</v>
      </c>
      <c r="BK163" s="239">
        <f>ROUND(I163*H163,2)</f>
        <v>0</v>
      </c>
      <c r="BL163" s="14" t="s">
        <v>117</v>
      </c>
      <c r="BM163" s="238" t="s">
        <v>211</v>
      </c>
    </row>
    <row r="164" s="2" customFormat="1">
      <c r="A164" s="35"/>
      <c r="B164" s="36"/>
      <c r="C164" s="37"/>
      <c r="D164" s="240" t="s">
        <v>119</v>
      </c>
      <c r="E164" s="37"/>
      <c r="F164" s="241" t="s">
        <v>212</v>
      </c>
      <c r="G164" s="37"/>
      <c r="H164" s="37"/>
      <c r="I164" s="135"/>
      <c r="J164" s="37"/>
      <c r="K164" s="37"/>
      <c r="L164" s="41"/>
      <c r="M164" s="242"/>
      <c r="N164" s="243"/>
      <c r="O164" s="88"/>
      <c r="P164" s="88"/>
      <c r="Q164" s="88"/>
      <c r="R164" s="88"/>
      <c r="S164" s="88"/>
      <c r="T164" s="89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4" t="s">
        <v>119</v>
      </c>
      <c r="AU164" s="14" t="s">
        <v>84</v>
      </c>
    </row>
    <row r="165" s="2" customFormat="1" ht="24" customHeight="1">
      <c r="A165" s="35"/>
      <c r="B165" s="36"/>
      <c r="C165" s="226" t="s">
        <v>213</v>
      </c>
      <c r="D165" s="226" t="s">
        <v>113</v>
      </c>
      <c r="E165" s="227" t="s">
        <v>214</v>
      </c>
      <c r="F165" s="228" t="s">
        <v>215</v>
      </c>
      <c r="G165" s="229" t="s">
        <v>216</v>
      </c>
      <c r="H165" s="230">
        <v>1958</v>
      </c>
      <c r="I165" s="231"/>
      <c r="J165" s="232">
        <f>ROUND(I165*H165,2)</f>
        <v>0</v>
      </c>
      <c r="K165" s="233"/>
      <c r="L165" s="41"/>
      <c r="M165" s="234" t="s">
        <v>1</v>
      </c>
      <c r="N165" s="235" t="s">
        <v>42</v>
      </c>
      <c r="O165" s="88"/>
      <c r="P165" s="236">
        <f>O165*H165</f>
        <v>0</v>
      </c>
      <c r="Q165" s="236">
        <v>0</v>
      </c>
      <c r="R165" s="236">
        <f>Q165*H165</f>
        <v>0</v>
      </c>
      <c r="S165" s="236">
        <v>0</v>
      </c>
      <c r="T165" s="237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38" t="s">
        <v>117</v>
      </c>
      <c r="AT165" s="238" t="s">
        <v>113</v>
      </c>
      <c r="AU165" s="238" t="s">
        <v>84</v>
      </c>
      <c r="AY165" s="14" t="s">
        <v>110</v>
      </c>
      <c r="BE165" s="239">
        <f>IF(N165="základní",J165,0)</f>
        <v>0</v>
      </c>
      <c r="BF165" s="239">
        <f>IF(N165="snížená",J165,0)</f>
        <v>0</v>
      </c>
      <c r="BG165" s="239">
        <f>IF(N165="zákl. přenesená",J165,0)</f>
        <v>0</v>
      </c>
      <c r="BH165" s="239">
        <f>IF(N165="sníž. přenesená",J165,0)</f>
        <v>0</v>
      </c>
      <c r="BI165" s="239">
        <f>IF(N165="nulová",J165,0)</f>
        <v>0</v>
      </c>
      <c r="BJ165" s="14" t="s">
        <v>82</v>
      </c>
      <c r="BK165" s="239">
        <f>ROUND(I165*H165,2)</f>
        <v>0</v>
      </c>
      <c r="BL165" s="14" t="s">
        <v>117</v>
      </c>
      <c r="BM165" s="238" t="s">
        <v>217</v>
      </c>
    </row>
    <row r="166" s="2" customFormat="1">
      <c r="A166" s="35"/>
      <c r="B166" s="36"/>
      <c r="C166" s="37"/>
      <c r="D166" s="240" t="s">
        <v>119</v>
      </c>
      <c r="E166" s="37"/>
      <c r="F166" s="241" t="s">
        <v>218</v>
      </c>
      <c r="G166" s="37"/>
      <c r="H166" s="37"/>
      <c r="I166" s="135"/>
      <c r="J166" s="37"/>
      <c r="K166" s="37"/>
      <c r="L166" s="41"/>
      <c r="M166" s="242"/>
      <c r="N166" s="243"/>
      <c r="O166" s="88"/>
      <c r="P166" s="88"/>
      <c r="Q166" s="88"/>
      <c r="R166" s="88"/>
      <c r="S166" s="88"/>
      <c r="T166" s="89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T166" s="14" t="s">
        <v>119</v>
      </c>
      <c r="AU166" s="14" t="s">
        <v>84</v>
      </c>
    </row>
    <row r="167" s="12" customFormat="1" ht="22.8" customHeight="1">
      <c r="A167" s="12"/>
      <c r="B167" s="210"/>
      <c r="C167" s="211"/>
      <c r="D167" s="212" t="s">
        <v>76</v>
      </c>
      <c r="E167" s="224" t="s">
        <v>117</v>
      </c>
      <c r="F167" s="224" t="s">
        <v>219</v>
      </c>
      <c r="G167" s="211"/>
      <c r="H167" s="211"/>
      <c r="I167" s="214"/>
      <c r="J167" s="225">
        <f>BK167</f>
        <v>0</v>
      </c>
      <c r="K167" s="211"/>
      <c r="L167" s="216"/>
      <c r="M167" s="217"/>
      <c r="N167" s="218"/>
      <c r="O167" s="218"/>
      <c r="P167" s="219">
        <v>0</v>
      </c>
      <c r="Q167" s="218"/>
      <c r="R167" s="219">
        <v>0</v>
      </c>
      <c r="S167" s="218"/>
      <c r="T167" s="220"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21" t="s">
        <v>82</v>
      </c>
      <c r="AT167" s="222" t="s">
        <v>76</v>
      </c>
      <c r="AU167" s="222" t="s">
        <v>82</v>
      </c>
      <c r="AY167" s="221" t="s">
        <v>110</v>
      </c>
      <c r="BK167" s="223">
        <v>0</v>
      </c>
    </row>
    <row r="168" s="12" customFormat="1" ht="22.8" customHeight="1">
      <c r="A168" s="12"/>
      <c r="B168" s="210"/>
      <c r="C168" s="211"/>
      <c r="D168" s="212" t="s">
        <v>76</v>
      </c>
      <c r="E168" s="224" t="s">
        <v>203</v>
      </c>
      <c r="F168" s="224" t="s">
        <v>220</v>
      </c>
      <c r="G168" s="211"/>
      <c r="H168" s="211"/>
      <c r="I168" s="214"/>
      <c r="J168" s="225">
        <f>BK168</f>
        <v>0</v>
      </c>
      <c r="K168" s="211"/>
      <c r="L168" s="216"/>
      <c r="M168" s="217"/>
      <c r="N168" s="218"/>
      <c r="O168" s="218"/>
      <c r="P168" s="219">
        <f>SUM(P169:P192)</f>
        <v>0</v>
      </c>
      <c r="Q168" s="218"/>
      <c r="R168" s="219">
        <f>SUM(R169:R192)</f>
        <v>0</v>
      </c>
      <c r="S168" s="218"/>
      <c r="T168" s="220">
        <f>SUM(T169:T192)</f>
        <v>79.760000000000005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21" t="s">
        <v>82</v>
      </c>
      <c r="AT168" s="222" t="s">
        <v>76</v>
      </c>
      <c r="AU168" s="222" t="s">
        <v>82</v>
      </c>
      <c r="AY168" s="221" t="s">
        <v>110</v>
      </c>
      <c r="BK168" s="223">
        <f>SUM(BK169:BK192)</f>
        <v>0</v>
      </c>
    </row>
    <row r="169" s="2" customFormat="1" ht="24" customHeight="1">
      <c r="A169" s="35"/>
      <c r="B169" s="36"/>
      <c r="C169" s="226" t="s">
        <v>221</v>
      </c>
      <c r="D169" s="226" t="s">
        <v>113</v>
      </c>
      <c r="E169" s="227" t="s">
        <v>222</v>
      </c>
      <c r="F169" s="228" t="s">
        <v>223</v>
      </c>
      <c r="G169" s="229" t="s">
        <v>224</v>
      </c>
      <c r="H169" s="230">
        <v>20</v>
      </c>
      <c r="I169" s="231"/>
      <c r="J169" s="232">
        <f>ROUND(I169*H169,2)</f>
        <v>0</v>
      </c>
      <c r="K169" s="233"/>
      <c r="L169" s="41"/>
      <c r="M169" s="234" t="s">
        <v>1</v>
      </c>
      <c r="N169" s="235" t="s">
        <v>42</v>
      </c>
      <c r="O169" s="88"/>
      <c r="P169" s="236">
        <f>O169*H169</f>
        <v>0</v>
      </c>
      <c r="Q169" s="236">
        <v>0</v>
      </c>
      <c r="R169" s="236">
        <f>Q169*H169</f>
        <v>0</v>
      </c>
      <c r="S169" s="236">
        <v>0.38800000000000001</v>
      </c>
      <c r="T169" s="237">
        <f>S169*H169</f>
        <v>7.7599999999999998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38" t="s">
        <v>117</v>
      </c>
      <c r="AT169" s="238" t="s">
        <v>113</v>
      </c>
      <c r="AU169" s="238" t="s">
        <v>84</v>
      </c>
      <c r="AY169" s="14" t="s">
        <v>110</v>
      </c>
      <c r="BE169" s="239">
        <f>IF(N169="základní",J169,0)</f>
        <v>0</v>
      </c>
      <c r="BF169" s="239">
        <f>IF(N169="snížená",J169,0)</f>
        <v>0</v>
      </c>
      <c r="BG169" s="239">
        <f>IF(N169="zákl. přenesená",J169,0)</f>
        <v>0</v>
      </c>
      <c r="BH169" s="239">
        <f>IF(N169="sníž. přenesená",J169,0)</f>
        <v>0</v>
      </c>
      <c r="BI169" s="239">
        <f>IF(N169="nulová",J169,0)</f>
        <v>0</v>
      </c>
      <c r="BJ169" s="14" t="s">
        <v>82</v>
      </c>
      <c r="BK169" s="239">
        <f>ROUND(I169*H169,2)</f>
        <v>0</v>
      </c>
      <c r="BL169" s="14" t="s">
        <v>117</v>
      </c>
      <c r="BM169" s="238" t="s">
        <v>225</v>
      </c>
    </row>
    <row r="170" s="2" customFormat="1">
      <c r="A170" s="35"/>
      <c r="B170" s="36"/>
      <c r="C170" s="37"/>
      <c r="D170" s="240" t="s">
        <v>119</v>
      </c>
      <c r="E170" s="37"/>
      <c r="F170" s="241" t="s">
        <v>226</v>
      </c>
      <c r="G170" s="37"/>
      <c r="H170" s="37"/>
      <c r="I170" s="135"/>
      <c r="J170" s="37"/>
      <c r="K170" s="37"/>
      <c r="L170" s="41"/>
      <c r="M170" s="242"/>
      <c r="N170" s="243"/>
      <c r="O170" s="88"/>
      <c r="P170" s="88"/>
      <c r="Q170" s="88"/>
      <c r="R170" s="88"/>
      <c r="S170" s="88"/>
      <c r="T170" s="89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4" t="s">
        <v>119</v>
      </c>
      <c r="AU170" s="14" t="s">
        <v>84</v>
      </c>
    </row>
    <row r="171" s="2" customFormat="1">
      <c r="A171" s="35"/>
      <c r="B171" s="36"/>
      <c r="C171" s="37"/>
      <c r="D171" s="240" t="s">
        <v>132</v>
      </c>
      <c r="E171" s="37"/>
      <c r="F171" s="244" t="s">
        <v>227</v>
      </c>
      <c r="G171" s="37"/>
      <c r="H171" s="37"/>
      <c r="I171" s="135"/>
      <c r="J171" s="37"/>
      <c r="K171" s="37"/>
      <c r="L171" s="41"/>
      <c r="M171" s="242"/>
      <c r="N171" s="243"/>
      <c r="O171" s="88"/>
      <c r="P171" s="88"/>
      <c r="Q171" s="88"/>
      <c r="R171" s="88"/>
      <c r="S171" s="88"/>
      <c r="T171" s="89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T171" s="14" t="s">
        <v>132</v>
      </c>
      <c r="AU171" s="14" t="s">
        <v>84</v>
      </c>
    </row>
    <row r="172" s="2" customFormat="1" ht="24" customHeight="1">
      <c r="A172" s="35"/>
      <c r="B172" s="36"/>
      <c r="C172" s="226" t="s">
        <v>8</v>
      </c>
      <c r="D172" s="226" t="s">
        <v>113</v>
      </c>
      <c r="E172" s="227" t="s">
        <v>228</v>
      </c>
      <c r="F172" s="228" t="s">
        <v>229</v>
      </c>
      <c r="G172" s="229" t="s">
        <v>129</v>
      </c>
      <c r="H172" s="230">
        <v>3600</v>
      </c>
      <c r="I172" s="231"/>
      <c r="J172" s="232">
        <f>ROUND(I172*H172,2)</f>
        <v>0</v>
      </c>
      <c r="K172" s="233"/>
      <c r="L172" s="41"/>
      <c r="M172" s="234" t="s">
        <v>1</v>
      </c>
      <c r="N172" s="235" t="s">
        <v>42</v>
      </c>
      <c r="O172" s="88"/>
      <c r="P172" s="236">
        <f>O172*H172</f>
        <v>0</v>
      </c>
      <c r="Q172" s="236">
        <v>0</v>
      </c>
      <c r="R172" s="236">
        <f>Q172*H172</f>
        <v>0</v>
      </c>
      <c r="S172" s="236">
        <v>0.02</v>
      </c>
      <c r="T172" s="237">
        <f>S172*H172</f>
        <v>72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38" t="s">
        <v>117</v>
      </c>
      <c r="AT172" s="238" t="s">
        <v>113</v>
      </c>
      <c r="AU172" s="238" t="s">
        <v>84</v>
      </c>
      <c r="AY172" s="14" t="s">
        <v>110</v>
      </c>
      <c r="BE172" s="239">
        <f>IF(N172="základní",J172,0)</f>
        <v>0</v>
      </c>
      <c r="BF172" s="239">
        <f>IF(N172="snížená",J172,0)</f>
        <v>0</v>
      </c>
      <c r="BG172" s="239">
        <f>IF(N172="zákl. přenesená",J172,0)</f>
        <v>0</v>
      </c>
      <c r="BH172" s="239">
        <f>IF(N172="sníž. přenesená",J172,0)</f>
        <v>0</v>
      </c>
      <c r="BI172" s="239">
        <f>IF(N172="nulová",J172,0)</f>
        <v>0</v>
      </c>
      <c r="BJ172" s="14" t="s">
        <v>82</v>
      </c>
      <c r="BK172" s="239">
        <f>ROUND(I172*H172,2)</f>
        <v>0</v>
      </c>
      <c r="BL172" s="14" t="s">
        <v>117</v>
      </c>
      <c r="BM172" s="238" t="s">
        <v>230</v>
      </c>
    </row>
    <row r="173" s="2" customFormat="1">
      <c r="A173" s="35"/>
      <c r="B173" s="36"/>
      <c r="C173" s="37"/>
      <c r="D173" s="240" t="s">
        <v>119</v>
      </c>
      <c r="E173" s="37"/>
      <c r="F173" s="241" t="s">
        <v>231</v>
      </c>
      <c r="G173" s="37"/>
      <c r="H173" s="37"/>
      <c r="I173" s="135"/>
      <c r="J173" s="37"/>
      <c r="K173" s="37"/>
      <c r="L173" s="41"/>
      <c r="M173" s="242"/>
      <c r="N173" s="243"/>
      <c r="O173" s="88"/>
      <c r="P173" s="88"/>
      <c r="Q173" s="88"/>
      <c r="R173" s="88"/>
      <c r="S173" s="88"/>
      <c r="T173" s="89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T173" s="14" t="s">
        <v>119</v>
      </c>
      <c r="AU173" s="14" t="s">
        <v>84</v>
      </c>
    </row>
    <row r="174" s="2" customFormat="1">
      <c r="A174" s="35"/>
      <c r="B174" s="36"/>
      <c r="C174" s="37"/>
      <c r="D174" s="240" t="s">
        <v>132</v>
      </c>
      <c r="E174" s="37"/>
      <c r="F174" s="244" t="s">
        <v>232</v>
      </c>
      <c r="G174" s="37"/>
      <c r="H174" s="37"/>
      <c r="I174" s="135"/>
      <c r="J174" s="37"/>
      <c r="K174" s="37"/>
      <c r="L174" s="41"/>
      <c r="M174" s="242"/>
      <c r="N174" s="243"/>
      <c r="O174" s="88"/>
      <c r="P174" s="88"/>
      <c r="Q174" s="88"/>
      <c r="R174" s="88"/>
      <c r="S174" s="88"/>
      <c r="T174" s="89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T174" s="14" t="s">
        <v>132</v>
      </c>
      <c r="AU174" s="14" t="s">
        <v>84</v>
      </c>
    </row>
    <row r="175" s="2" customFormat="1" ht="16.5" customHeight="1">
      <c r="A175" s="35"/>
      <c r="B175" s="36"/>
      <c r="C175" s="226" t="s">
        <v>233</v>
      </c>
      <c r="D175" s="226" t="s">
        <v>113</v>
      </c>
      <c r="E175" s="227" t="s">
        <v>234</v>
      </c>
      <c r="F175" s="228" t="s">
        <v>235</v>
      </c>
      <c r="G175" s="229" t="s">
        <v>236</v>
      </c>
      <c r="H175" s="230">
        <v>1</v>
      </c>
      <c r="I175" s="231"/>
      <c r="J175" s="232">
        <f>ROUND(I175*H175,2)</f>
        <v>0</v>
      </c>
      <c r="K175" s="233"/>
      <c r="L175" s="41"/>
      <c r="M175" s="234" t="s">
        <v>1</v>
      </c>
      <c r="N175" s="235" t="s">
        <v>42</v>
      </c>
      <c r="O175" s="88"/>
      <c r="P175" s="236">
        <f>O175*H175</f>
        <v>0</v>
      </c>
      <c r="Q175" s="236">
        <v>0</v>
      </c>
      <c r="R175" s="236">
        <f>Q175*H175</f>
        <v>0</v>
      </c>
      <c r="S175" s="236">
        <v>0</v>
      </c>
      <c r="T175" s="237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38" t="s">
        <v>117</v>
      </c>
      <c r="AT175" s="238" t="s">
        <v>113</v>
      </c>
      <c r="AU175" s="238" t="s">
        <v>84</v>
      </c>
      <c r="AY175" s="14" t="s">
        <v>110</v>
      </c>
      <c r="BE175" s="239">
        <f>IF(N175="základní",J175,0)</f>
        <v>0</v>
      </c>
      <c r="BF175" s="239">
        <f>IF(N175="snížená",J175,0)</f>
        <v>0</v>
      </c>
      <c r="BG175" s="239">
        <f>IF(N175="zákl. přenesená",J175,0)</f>
        <v>0</v>
      </c>
      <c r="BH175" s="239">
        <f>IF(N175="sníž. přenesená",J175,0)</f>
        <v>0</v>
      </c>
      <c r="BI175" s="239">
        <f>IF(N175="nulová",J175,0)</f>
        <v>0</v>
      </c>
      <c r="BJ175" s="14" t="s">
        <v>82</v>
      </c>
      <c r="BK175" s="239">
        <f>ROUND(I175*H175,2)</f>
        <v>0</v>
      </c>
      <c r="BL175" s="14" t="s">
        <v>117</v>
      </c>
      <c r="BM175" s="238" t="s">
        <v>237</v>
      </c>
    </row>
    <row r="176" s="2" customFormat="1">
      <c r="A176" s="35"/>
      <c r="B176" s="36"/>
      <c r="C176" s="37"/>
      <c r="D176" s="240" t="s">
        <v>119</v>
      </c>
      <c r="E176" s="37"/>
      <c r="F176" s="241" t="s">
        <v>235</v>
      </c>
      <c r="G176" s="37"/>
      <c r="H176" s="37"/>
      <c r="I176" s="135"/>
      <c r="J176" s="37"/>
      <c r="K176" s="37"/>
      <c r="L176" s="41"/>
      <c r="M176" s="242"/>
      <c r="N176" s="243"/>
      <c r="O176" s="88"/>
      <c r="P176" s="88"/>
      <c r="Q176" s="88"/>
      <c r="R176" s="88"/>
      <c r="S176" s="88"/>
      <c r="T176" s="89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T176" s="14" t="s">
        <v>119</v>
      </c>
      <c r="AU176" s="14" t="s">
        <v>84</v>
      </c>
    </row>
    <row r="177" s="2" customFormat="1">
      <c r="A177" s="35"/>
      <c r="B177" s="36"/>
      <c r="C177" s="37"/>
      <c r="D177" s="240" t="s">
        <v>132</v>
      </c>
      <c r="E177" s="37"/>
      <c r="F177" s="244" t="s">
        <v>238</v>
      </c>
      <c r="G177" s="37"/>
      <c r="H177" s="37"/>
      <c r="I177" s="135"/>
      <c r="J177" s="37"/>
      <c r="K177" s="37"/>
      <c r="L177" s="41"/>
      <c r="M177" s="242"/>
      <c r="N177" s="243"/>
      <c r="O177" s="88"/>
      <c r="P177" s="88"/>
      <c r="Q177" s="88"/>
      <c r="R177" s="88"/>
      <c r="S177" s="88"/>
      <c r="T177" s="89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T177" s="14" t="s">
        <v>132</v>
      </c>
      <c r="AU177" s="14" t="s">
        <v>84</v>
      </c>
    </row>
    <row r="178" s="2" customFormat="1" ht="16.5" customHeight="1">
      <c r="A178" s="35"/>
      <c r="B178" s="36"/>
      <c r="C178" s="226" t="s">
        <v>239</v>
      </c>
      <c r="D178" s="226" t="s">
        <v>113</v>
      </c>
      <c r="E178" s="227" t="s">
        <v>240</v>
      </c>
      <c r="F178" s="228" t="s">
        <v>241</v>
      </c>
      <c r="G178" s="229" t="s">
        <v>137</v>
      </c>
      <c r="H178" s="230">
        <v>4</v>
      </c>
      <c r="I178" s="231"/>
      <c r="J178" s="232">
        <f>ROUND(I178*H178,2)</f>
        <v>0</v>
      </c>
      <c r="K178" s="233"/>
      <c r="L178" s="41"/>
      <c r="M178" s="234" t="s">
        <v>1</v>
      </c>
      <c r="N178" s="235" t="s">
        <v>42</v>
      </c>
      <c r="O178" s="88"/>
      <c r="P178" s="236">
        <f>O178*H178</f>
        <v>0</v>
      </c>
      <c r="Q178" s="236">
        <v>0</v>
      </c>
      <c r="R178" s="236">
        <f>Q178*H178</f>
        <v>0</v>
      </c>
      <c r="S178" s="236">
        <v>0</v>
      </c>
      <c r="T178" s="237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38" t="s">
        <v>117</v>
      </c>
      <c r="AT178" s="238" t="s">
        <v>113</v>
      </c>
      <c r="AU178" s="238" t="s">
        <v>84</v>
      </c>
      <c r="AY178" s="14" t="s">
        <v>110</v>
      </c>
      <c r="BE178" s="239">
        <f>IF(N178="základní",J178,0)</f>
        <v>0</v>
      </c>
      <c r="BF178" s="239">
        <f>IF(N178="snížená",J178,0)</f>
        <v>0</v>
      </c>
      <c r="BG178" s="239">
        <f>IF(N178="zákl. přenesená",J178,0)</f>
        <v>0</v>
      </c>
      <c r="BH178" s="239">
        <f>IF(N178="sníž. přenesená",J178,0)</f>
        <v>0</v>
      </c>
      <c r="BI178" s="239">
        <f>IF(N178="nulová",J178,0)</f>
        <v>0</v>
      </c>
      <c r="BJ178" s="14" t="s">
        <v>82</v>
      </c>
      <c r="BK178" s="239">
        <f>ROUND(I178*H178,2)</f>
        <v>0</v>
      </c>
      <c r="BL178" s="14" t="s">
        <v>117</v>
      </c>
      <c r="BM178" s="238" t="s">
        <v>242</v>
      </c>
    </row>
    <row r="179" s="2" customFormat="1">
      <c r="A179" s="35"/>
      <c r="B179" s="36"/>
      <c r="C179" s="37"/>
      <c r="D179" s="240" t="s">
        <v>119</v>
      </c>
      <c r="E179" s="37"/>
      <c r="F179" s="241" t="s">
        <v>241</v>
      </c>
      <c r="G179" s="37"/>
      <c r="H179" s="37"/>
      <c r="I179" s="135"/>
      <c r="J179" s="37"/>
      <c r="K179" s="37"/>
      <c r="L179" s="41"/>
      <c r="M179" s="242"/>
      <c r="N179" s="243"/>
      <c r="O179" s="88"/>
      <c r="P179" s="88"/>
      <c r="Q179" s="88"/>
      <c r="R179" s="88"/>
      <c r="S179" s="88"/>
      <c r="T179" s="89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T179" s="14" t="s">
        <v>119</v>
      </c>
      <c r="AU179" s="14" t="s">
        <v>84</v>
      </c>
    </row>
    <row r="180" s="2" customFormat="1">
      <c r="A180" s="35"/>
      <c r="B180" s="36"/>
      <c r="C180" s="37"/>
      <c r="D180" s="240" t="s">
        <v>132</v>
      </c>
      <c r="E180" s="37"/>
      <c r="F180" s="244" t="s">
        <v>243</v>
      </c>
      <c r="G180" s="37"/>
      <c r="H180" s="37"/>
      <c r="I180" s="135"/>
      <c r="J180" s="37"/>
      <c r="K180" s="37"/>
      <c r="L180" s="41"/>
      <c r="M180" s="242"/>
      <c r="N180" s="243"/>
      <c r="O180" s="88"/>
      <c r="P180" s="88"/>
      <c r="Q180" s="88"/>
      <c r="R180" s="88"/>
      <c r="S180" s="88"/>
      <c r="T180" s="89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T180" s="14" t="s">
        <v>132</v>
      </c>
      <c r="AU180" s="14" t="s">
        <v>84</v>
      </c>
    </row>
    <row r="181" s="2" customFormat="1" ht="16.5" customHeight="1">
      <c r="A181" s="35"/>
      <c r="B181" s="36"/>
      <c r="C181" s="226" t="s">
        <v>244</v>
      </c>
      <c r="D181" s="226" t="s">
        <v>113</v>
      </c>
      <c r="E181" s="227" t="s">
        <v>245</v>
      </c>
      <c r="F181" s="228" t="s">
        <v>246</v>
      </c>
      <c r="G181" s="229" t="s">
        <v>236</v>
      </c>
      <c r="H181" s="230">
        <v>1</v>
      </c>
      <c r="I181" s="231"/>
      <c r="J181" s="232">
        <f>ROUND(I181*H181,2)</f>
        <v>0</v>
      </c>
      <c r="K181" s="233"/>
      <c r="L181" s="41"/>
      <c r="M181" s="234" t="s">
        <v>1</v>
      </c>
      <c r="N181" s="235" t="s">
        <v>42</v>
      </c>
      <c r="O181" s="88"/>
      <c r="P181" s="236">
        <f>O181*H181</f>
        <v>0</v>
      </c>
      <c r="Q181" s="236">
        <v>0</v>
      </c>
      <c r="R181" s="236">
        <f>Q181*H181</f>
        <v>0</v>
      </c>
      <c r="S181" s="236">
        <v>0</v>
      </c>
      <c r="T181" s="237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38" t="s">
        <v>117</v>
      </c>
      <c r="AT181" s="238" t="s">
        <v>113</v>
      </c>
      <c r="AU181" s="238" t="s">
        <v>84</v>
      </c>
      <c r="AY181" s="14" t="s">
        <v>110</v>
      </c>
      <c r="BE181" s="239">
        <f>IF(N181="základní",J181,0)</f>
        <v>0</v>
      </c>
      <c r="BF181" s="239">
        <f>IF(N181="snížená",J181,0)</f>
        <v>0</v>
      </c>
      <c r="BG181" s="239">
        <f>IF(N181="zákl. přenesená",J181,0)</f>
        <v>0</v>
      </c>
      <c r="BH181" s="239">
        <f>IF(N181="sníž. přenesená",J181,0)</f>
        <v>0</v>
      </c>
      <c r="BI181" s="239">
        <f>IF(N181="nulová",J181,0)</f>
        <v>0</v>
      </c>
      <c r="BJ181" s="14" t="s">
        <v>82</v>
      </c>
      <c r="BK181" s="239">
        <f>ROUND(I181*H181,2)</f>
        <v>0</v>
      </c>
      <c r="BL181" s="14" t="s">
        <v>117</v>
      </c>
      <c r="BM181" s="238" t="s">
        <v>247</v>
      </c>
    </row>
    <row r="182" s="2" customFormat="1">
      <c r="A182" s="35"/>
      <c r="B182" s="36"/>
      <c r="C182" s="37"/>
      <c r="D182" s="240" t="s">
        <v>119</v>
      </c>
      <c r="E182" s="37"/>
      <c r="F182" s="241" t="s">
        <v>246</v>
      </c>
      <c r="G182" s="37"/>
      <c r="H182" s="37"/>
      <c r="I182" s="135"/>
      <c r="J182" s="37"/>
      <c r="K182" s="37"/>
      <c r="L182" s="41"/>
      <c r="M182" s="242"/>
      <c r="N182" s="243"/>
      <c r="O182" s="88"/>
      <c r="P182" s="88"/>
      <c r="Q182" s="88"/>
      <c r="R182" s="88"/>
      <c r="S182" s="88"/>
      <c r="T182" s="89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T182" s="14" t="s">
        <v>119</v>
      </c>
      <c r="AU182" s="14" t="s">
        <v>84</v>
      </c>
    </row>
    <row r="183" s="2" customFormat="1">
      <c r="A183" s="35"/>
      <c r="B183" s="36"/>
      <c r="C183" s="37"/>
      <c r="D183" s="240" t="s">
        <v>132</v>
      </c>
      <c r="E183" s="37"/>
      <c r="F183" s="244" t="s">
        <v>248</v>
      </c>
      <c r="G183" s="37"/>
      <c r="H183" s="37"/>
      <c r="I183" s="135"/>
      <c r="J183" s="37"/>
      <c r="K183" s="37"/>
      <c r="L183" s="41"/>
      <c r="M183" s="242"/>
      <c r="N183" s="243"/>
      <c r="O183" s="88"/>
      <c r="P183" s="88"/>
      <c r="Q183" s="88"/>
      <c r="R183" s="88"/>
      <c r="S183" s="88"/>
      <c r="T183" s="89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T183" s="14" t="s">
        <v>132</v>
      </c>
      <c r="AU183" s="14" t="s">
        <v>84</v>
      </c>
    </row>
    <row r="184" s="2" customFormat="1" ht="16.5" customHeight="1">
      <c r="A184" s="35"/>
      <c r="B184" s="36"/>
      <c r="C184" s="226" t="s">
        <v>249</v>
      </c>
      <c r="D184" s="226" t="s">
        <v>113</v>
      </c>
      <c r="E184" s="227" t="s">
        <v>250</v>
      </c>
      <c r="F184" s="228" t="s">
        <v>251</v>
      </c>
      <c r="G184" s="229" t="s">
        <v>236</v>
      </c>
      <c r="H184" s="230">
        <v>1</v>
      </c>
      <c r="I184" s="231"/>
      <c r="J184" s="232">
        <f>ROUND(I184*H184,2)</f>
        <v>0</v>
      </c>
      <c r="K184" s="233"/>
      <c r="L184" s="41"/>
      <c r="M184" s="234" t="s">
        <v>1</v>
      </c>
      <c r="N184" s="235" t="s">
        <v>42</v>
      </c>
      <c r="O184" s="88"/>
      <c r="P184" s="236">
        <f>O184*H184</f>
        <v>0</v>
      </c>
      <c r="Q184" s="236">
        <v>0</v>
      </c>
      <c r="R184" s="236">
        <f>Q184*H184</f>
        <v>0</v>
      </c>
      <c r="S184" s="236">
        <v>0</v>
      </c>
      <c r="T184" s="237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38" t="s">
        <v>117</v>
      </c>
      <c r="AT184" s="238" t="s">
        <v>113</v>
      </c>
      <c r="AU184" s="238" t="s">
        <v>84</v>
      </c>
      <c r="AY184" s="14" t="s">
        <v>110</v>
      </c>
      <c r="BE184" s="239">
        <f>IF(N184="základní",J184,0)</f>
        <v>0</v>
      </c>
      <c r="BF184" s="239">
        <f>IF(N184="snížená",J184,0)</f>
        <v>0</v>
      </c>
      <c r="BG184" s="239">
        <f>IF(N184="zákl. přenesená",J184,0)</f>
        <v>0</v>
      </c>
      <c r="BH184" s="239">
        <f>IF(N184="sníž. přenesená",J184,0)</f>
        <v>0</v>
      </c>
      <c r="BI184" s="239">
        <f>IF(N184="nulová",J184,0)</f>
        <v>0</v>
      </c>
      <c r="BJ184" s="14" t="s">
        <v>82</v>
      </c>
      <c r="BK184" s="239">
        <f>ROUND(I184*H184,2)</f>
        <v>0</v>
      </c>
      <c r="BL184" s="14" t="s">
        <v>117</v>
      </c>
      <c r="BM184" s="238" t="s">
        <v>252</v>
      </c>
    </row>
    <row r="185" s="2" customFormat="1">
      <c r="A185" s="35"/>
      <c r="B185" s="36"/>
      <c r="C185" s="37"/>
      <c r="D185" s="240" t="s">
        <v>119</v>
      </c>
      <c r="E185" s="37"/>
      <c r="F185" s="241" t="s">
        <v>251</v>
      </c>
      <c r="G185" s="37"/>
      <c r="H185" s="37"/>
      <c r="I185" s="135"/>
      <c r="J185" s="37"/>
      <c r="K185" s="37"/>
      <c r="L185" s="41"/>
      <c r="M185" s="242"/>
      <c r="N185" s="243"/>
      <c r="O185" s="88"/>
      <c r="P185" s="88"/>
      <c r="Q185" s="88"/>
      <c r="R185" s="88"/>
      <c r="S185" s="88"/>
      <c r="T185" s="89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T185" s="14" t="s">
        <v>119</v>
      </c>
      <c r="AU185" s="14" t="s">
        <v>84</v>
      </c>
    </row>
    <row r="186" s="2" customFormat="1">
      <c r="A186" s="35"/>
      <c r="B186" s="36"/>
      <c r="C186" s="37"/>
      <c r="D186" s="240" t="s">
        <v>132</v>
      </c>
      <c r="E186" s="37"/>
      <c r="F186" s="244" t="s">
        <v>253</v>
      </c>
      <c r="G186" s="37"/>
      <c r="H186" s="37"/>
      <c r="I186" s="135"/>
      <c r="J186" s="37"/>
      <c r="K186" s="37"/>
      <c r="L186" s="41"/>
      <c r="M186" s="242"/>
      <c r="N186" s="243"/>
      <c r="O186" s="88"/>
      <c r="P186" s="88"/>
      <c r="Q186" s="88"/>
      <c r="R186" s="88"/>
      <c r="S186" s="88"/>
      <c r="T186" s="89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T186" s="14" t="s">
        <v>132</v>
      </c>
      <c r="AU186" s="14" t="s">
        <v>84</v>
      </c>
    </row>
    <row r="187" s="2" customFormat="1" ht="16.5" customHeight="1">
      <c r="A187" s="35"/>
      <c r="B187" s="36"/>
      <c r="C187" s="226" t="s">
        <v>254</v>
      </c>
      <c r="D187" s="226" t="s">
        <v>113</v>
      </c>
      <c r="E187" s="227" t="s">
        <v>255</v>
      </c>
      <c r="F187" s="228" t="s">
        <v>256</v>
      </c>
      <c r="G187" s="229" t="s">
        <v>236</v>
      </c>
      <c r="H187" s="230">
        <v>1</v>
      </c>
      <c r="I187" s="231"/>
      <c r="J187" s="232">
        <f>ROUND(I187*H187,2)</f>
        <v>0</v>
      </c>
      <c r="K187" s="233"/>
      <c r="L187" s="41"/>
      <c r="M187" s="234" t="s">
        <v>1</v>
      </c>
      <c r="N187" s="235" t="s">
        <v>42</v>
      </c>
      <c r="O187" s="88"/>
      <c r="P187" s="236">
        <f>O187*H187</f>
        <v>0</v>
      </c>
      <c r="Q187" s="236">
        <v>0</v>
      </c>
      <c r="R187" s="236">
        <f>Q187*H187</f>
        <v>0</v>
      </c>
      <c r="S187" s="236">
        <v>0</v>
      </c>
      <c r="T187" s="237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38" t="s">
        <v>117</v>
      </c>
      <c r="AT187" s="238" t="s">
        <v>113</v>
      </c>
      <c r="AU187" s="238" t="s">
        <v>84</v>
      </c>
      <c r="AY187" s="14" t="s">
        <v>110</v>
      </c>
      <c r="BE187" s="239">
        <f>IF(N187="základní",J187,0)</f>
        <v>0</v>
      </c>
      <c r="BF187" s="239">
        <f>IF(N187="snížená",J187,0)</f>
        <v>0</v>
      </c>
      <c r="BG187" s="239">
        <f>IF(N187="zákl. přenesená",J187,0)</f>
        <v>0</v>
      </c>
      <c r="BH187" s="239">
        <f>IF(N187="sníž. přenesená",J187,0)</f>
        <v>0</v>
      </c>
      <c r="BI187" s="239">
        <f>IF(N187="nulová",J187,0)</f>
        <v>0</v>
      </c>
      <c r="BJ187" s="14" t="s">
        <v>82</v>
      </c>
      <c r="BK187" s="239">
        <f>ROUND(I187*H187,2)</f>
        <v>0</v>
      </c>
      <c r="BL187" s="14" t="s">
        <v>117</v>
      </c>
      <c r="BM187" s="238" t="s">
        <v>257</v>
      </c>
    </row>
    <row r="188" s="2" customFormat="1">
      <c r="A188" s="35"/>
      <c r="B188" s="36"/>
      <c r="C188" s="37"/>
      <c r="D188" s="240" t="s">
        <v>119</v>
      </c>
      <c r="E188" s="37"/>
      <c r="F188" s="241" t="s">
        <v>256</v>
      </c>
      <c r="G188" s="37"/>
      <c r="H188" s="37"/>
      <c r="I188" s="135"/>
      <c r="J188" s="37"/>
      <c r="K188" s="37"/>
      <c r="L188" s="41"/>
      <c r="M188" s="242"/>
      <c r="N188" s="243"/>
      <c r="O188" s="88"/>
      <c r="P188" s="88"/>
      <c r="Q188" s="88"/>
      <c r="R188" s="88"/>
      <c r="S188" s="88"/>
      <c r="T188" s="89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T188" s="14" t="s">
        <v>119</v>
      </c>
      <c r="AU188" s="14" t="s">
        <v>84</v>
      </c>
    </row>
    <row r="189" s="2" customFormat="1">
      <c r="A189" s="35"/>
      <c r="B189" s="36"/>
      <c r="C189" s="37"/>
      <c r="D189" s="240" t="s">
        <v>132</v>
      </c>
      <c r="E189" s="37"/>
      <c r="F189" s="244" t="s">
        <v>258</v>
      </c>
      <c r="G189" s="37"/>
      <c r="H189" s="37"/>
      <c r="I189" s="135"/>
      <c r="J189" s="37"/>
      <c r="K189" s="37"/>
      <c r="L189" s="41"/>
      <c r="M189" s="242"/>
      <c r="N189" s="243"/>
      <c r="O189" s="88"/>
      <c r="P189" s="88"/>
      <c r="Q189" s="88"/>
      <c r="R189" s="88"/>
      <c r="S189" s="88"/>
      <c r="T189" s="89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T189" s="14" t="s">
        <v>132</v>
      </c>
      <c r="AU189" s="14" t="s">
        <v>84</v>
      </c>
    </row>
    <row r="190" s="2" customFormat="1" ht="16.5" customHeight="1">
      <c r="A190" s="35"/>
      <c r="B190" s="36"/>
      <c r="C190" s="226" t="s">
        <v>259</v>
      </c>
      <c r="D190" s="226" t="s">
        <v>113</v>
      </c>
      <c r="E190" s="227" t="s">
        <v>260</v>
      </c>
      <c r="F190" s="228" t="s">
        <v>261</v>
      </c>
      <c r="G190" s="229" t="s">
        <v>236</v>
      </c>
      <c r="H190" s="230">
        <v>1</v>
      </c>
      <c r="I190" s="231"/>
      <c r="J190" s="232">
        <f>ROUND(I190*H190,2)</f>
        <v>0</v>
      </c>
      <c r="K190" s="233"/>
      <c r="L190" s="41"/>
      <c r="M190" s="234" t="s">
        <v>1</v>
      </c>
      <c r="N190" s="235" t="s">
        <v>42</v>
      </c>
      <c r="O190" s="88"/>
      <c r="P190" s="236">
        <f>O190*H190</f>
        <v>0</v>
      </c>
      <c r="Q190" s="236">
        <v>0</v>
      </c>
      <c r="R190" s="236">
        <f>Q190*H190</f>
        <v>0</v>
      </c>
      <c r="S190" s="236">
        <v>0</v>
      </c>
      <c r="T190" s="237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38" t="s">
        <v>117</v>
      </c>
      <c r="AT190" s="238" t="s">
        <v>113</v>
      </c>
      <c r="AU190" s="238" t="s">
        <v>84</v>
      </c>
      <c r="AY190" s="14" t="s">
        <v>110</v>
      </c>
      <c r="BE190" s="239">
        <f>IF(N190="základní",J190,0)</f>
        <v>0</v>
      </c>
      <c r="BF190" s="239">
        <f>IF(N190="snížená",J190,0)</f>
        <v>0</v>
      </c>
      <c r="BG190" s="239">
        <f>IF(N190="zákl. přenesená",J190,0)</f>
        <v>0</v>
      </c>
      <c r="BH190" s="239">
        <f>IF(N190="sníž. přenesená",J190,0)</f>
        <v>0</v>
      </c>
      <c r="BI190" s="239">
        <f>IF(N190="nulová",J190,0)</f>
        <v>0</v>
      </c>
      <c r="BJ190" s="14" t="s">
        <v>82</v>
      </c>
      <c r="BK190" s="239">
        <f>ROUND(I190*H190,2)</f>
        <v>0</v>
      </c>
      <c r="BL190" s="14" t="s">
        <v>117</v>
      </c>
      <c r="BM190" s="238" t="s">
        <v>262</v>
      </c>
    </row>
    <row r="191" s="2" customFormat="1">
      <c r="A191" s="35"/>
      <c r="B191" s="36"/>
      <c r="C191" s="37"/>
      <c r="D191" s="240" t="s">
        <v>119</v>
      </c>
      <c r="E191" s="37"/>
      <c r="F191" s="241" t="s">
        <v>261</v>
      </c>
      <c r="G191" s="37"/>
      <c r="H191" s="37"/>
      <c r="I191" s="135"/>
      <c r="J191" s="37"/>
      <c r="K191" s="37"/>
      <c r="L191" s="41"/>
      <c r="M191" s="242"/>
      <c r="N191" s="243"/>
      <c r="O191" s="88"/>
      <c r="P191" s="88"/>
      <c r="Q191" s="88"/>
      <c r="R191" s="88"/>
      <c r="S191" s="88"/>
      <c r="T191" s="89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T191" s="14" t="s">
        <v>119</v>
      </c>
      <c r="AU191" s="14" t="s">
        <v>84</v>
      </c>
    </row>
    <row r="192" s="2" customFormat="1">
      <c r="A192" s="35"/>
      <c r="B192" s="36"/>
      <c r="C192" s="37"/>
      <c r="D192" s="240" t="s">
        <v>132</v>
      </c>
      <c r="E192" s="37"/>
      <c r="F192" s="244" t="s">
        <v>263</v>
      </c>
      <c r="G192" s="37"/>
      <c r="H192" s="37"/>
      <c r="I192" s="135"/>
      <c r="J192" s="37"/>
      <c r="K192" s="37"/>
      <c r="L192" s="41"/>
      <c r="M192" s="245"/>
      <c r="N192" s="246"/>
      <c r="O192" s="247"/>
      <c r="P192" s="247"/>
      <c r="Q192" s="247"/>
      <c r="R192" s="247"/>
      <c r="S192" s="247"/>
      <c r="T192" s="248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T192" s="14" t="s">
        <v>132</v>
      </c>
      <c r="AU192" s="14" t="s">
        <v>84</v>
      </c>
    </row>
    <row r="193" s="2" customFormat="1" ht="6.96" customHeight="1">
      <c r="A193" s="35"/>
      <c r="B193" s="63"/>
      <c r="C193" s="64"/>
      <c r="D193" s="64"/>
      <c r="E193" s="64"/>
      <c r="F193" s="64"/>
      <c r="G193" s="64"/>
      <c r="H193" s="64"/>
      <c r="I193" s="174"/>
      <c r="J193" s="64"/>
      <c r="K193" s="64"/>
      <c r="L193" s="41"/>
      <c r="M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</row>
  </sheetData>
  <sheetProtection sheet="1" autoFilter="0" formatColumns="0" formatRows="0" objects="1" scenarios="1" spinCount="100000" saltValue="ZXDUWGiFJ8yQM/UcpElpK9CsGM+xOlrWNCwMvqEuaqpgNUz78/5N49YYim+taN/VKCsJmrCYlaVwpbUNWS0L1w==" hashValue="z8YRaySQT1jIDQeZkCYk3Q1z1dbaEL9IgUiJlbhmJ1ni4Tl+nvBeiCi8Y7cHpOvtr+3zJbzk5jg9QEirAR1fCg==" algorithmName="SHA-512" password="CC35"/>
  <autoFilter ref="C115:K192"/>
  <mergeCells count="6">
    <mergeCell ref="E7:H7"/>
    <mergeCell ref="E16:H16"/>
    <mergeCell ref="E25:H25"/>
    <mergeCell ref="E85:H85"/>
    <mergeCell ref="E108:H10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DiS. Michal Kubík</dc:creator>
  <cp:lastModifiedBy>DiS. Michal Kubík</cp:lastModifiedBy>
  <dcterms:created xsi:type="dcterms:W3CDTF">2020-02-10T12:57:56Z</dcterms:created>
  <dcterms:modified xsi:type="dcterms:W3CDTF">2020-02-10T12:57:58Z</dcterms:modified>
</cp:coreProperties>
</file>