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56" yWindow="516" windowWidth="26520" windowHeight="11436" activeTab="0"/>
  </bookViews>
  <sheets>
    <sheet name="Rekapitulace stavby" sheetId="1" r:id="rId1"/>
    <sheet name="stěna A" sheetId="3" r:id="rId2"/>
    <sheet name="štít C-D" sheetId="4" r:id="rId3"/>
    <sheet name="beton podlaha sklad haly" sheetId="5" r:id="rId4"/>
  </sheets>
  <externalReferences>
    <externalReference r:id="rId7"/>
  </externalReferences>
  <definedNames>
    <definedName name="_xlnm.Print_Area" localSheetId="3">'beton podlaha sklad haly'!$B$2:$K$171</definedName>
    <definedName name="_xlnm.Print_Area" localSheetId="0">'Rekapitulace stavby'!$D$4:$AO$76,'Rekapitulace stavby'!$C$82:$AQ$97</definedName>
    <definedName name="_xlnm.Print_Area" localSheetId="1">'stěna A'!$C$3:$K$136</definedName>
    <definedName name="_xlnm.Print_Area" localSheetId="2">'štít C-D'!$C$3:$K$144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<sst xmlns="http://schemas.openxmlformats.org/spreadsheetml/2006/main" count="1355" uniqueCount="261">
  <si>
    <t>Export Komplet</t>
  </si>
  <si>
    <t/>
  </si>
  <si>
    <t>2.0</t>
  </si>
  <si>
    <t>False</t>
  </si>
  <si>
    <t>{e7157632-8901-46c2-81f2-a8e4bbfd99c7}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</si>
  <si>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</si>
  <si>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</si>
  <si>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</si>
  <si>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</si>
  <si>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</si>
  <si>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</si>
  <si>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</si>
  <si>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</si>
  <si>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</si>
  <si>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</si>
  <si>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</si>
  <si>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</si>
  <si>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</si>
  <si>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</si>
  <si>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</si>
  <si>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</si>
  <si>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</si>
  <si>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</si>
  <si>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</si>
  <si>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</si>
  <si>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</si>
  <si>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</si>
  <si>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</si>
  <si>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</si>
  <si>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</si>
  <si>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</si>
  <si>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</si>
  <si>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</si>
  <si>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</si>
  <si>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</si>
  <si>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</si>
  <si>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</si>
  <si>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</si>
  <si>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</si>
  <si>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</si>
  <si>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</si>
  <si>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</si>
  <si>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</si>
  <si>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</si>
  <si>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</si>
  <si>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</si>
  <si>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</si>
  <si>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</si>
  <si>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</si>
  <si>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</si>
  <si>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</si>
  <si>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</si>
  <si>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</si>
  <si>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</si>
  <si>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</si>
  <si>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</si>
  <si>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</si>
  <si>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</si>
  <si>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</si>
  <si>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</si>
  <si>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</si>
  <si>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</si>
  <si>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</si>
  <si>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</si>
  <si>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</si>
  <si>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</si>
  <si>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</si>
  <si>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</si>
  <si>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</si>
  <si>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</si>
  <si>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</si>
  <si>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</si>
  <si>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</si>
  <si>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</si>
  <si>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</si>
  <si>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</si>
  <si>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</si>
  <si>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</si>
  <si>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</si>
  <si>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</si>
  <si>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</si>
  <si>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Lešení </t>
  </si>
  <si>
    <t xml:space="preserve">    6 - Úpravy povrchů, podlahy a osazování výplní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</si>
  <si>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</si>
  <si>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</si>
  <si>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</si>
  <si>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</si>
  <si>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</si>
  <si>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</si>
  <si>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</si>
  <si>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</si>
  <si>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</si>
  <si>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</si>
  <si>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</si>
  <si>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</si>
  <si>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</si>
  <si>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</si>
  <si>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</si>
  <si>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</si>
  <si>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</si>
  <si>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</si>
  <si>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Lešení </t>
  </si>
  <si>
    <t>K</t>
  </si>
  <si>
    <t>941111132</t>
  </si>
  <si>
    <t xml:space="preserve">Montáž lešení řadového trubkového lehkého s podlahami zatížení do 200 kg/m2 š do 1,5 m v do 25 m-dle ÚRS </t>
  </si>
  <si>
    <t>m2</t>
  </si>
  <si>
    <t>4</t>
  </si>
  <si>
    <t>-690458394</t>
  </si>
  <si>
    <t>VV</t>
  </si>
  <si>
    <t>lešení stěna "C-D"</t>
  </si>
  <si>
    <t>260</t>
  </si>
  <si>
    <t>Součet</t>
  </si>
  <si>
    <t>941111232.1</t>
  </si>
  <si>
    <t>-1987436823</t>
  </si>
  <si>
    <t>stěna C-D</t>
  </si>
  <si>
    <t>3</t>
  </si>
  <si>
    <t>941111832.1</t>
  </si>
  <si>
    <t xml:space="preserve">Demontáž lešení řadového trubkového lehkého s podlahami zatížení do 200 kg/m2 š do 1,5 m v do 25 m-dle ÚRS </t>
  </si>
  <si>
    <t>-63215028</t>
  </si>
  <si>
    <t>1438</t>
  </si>
  <si>
    <t>6</t>
  </si>
  <si>
    <t>Úpravy povrchů, podlahy a osazování výplní</t>
  </si>
  <si>
    <t>319201321</t>
  </si>
  <si>
    <t>Vyrovnání nerovného povrchu vnitřního i vnějšího zdiva bez odsekání vadných cihel, maltou (s dodáním hmot) tl. do 30 mm</t>
  </si>
  <si>
    <t>-1282395082</t>
  </si>
  <si>
    <t>5</t>
  </si>
  <si>
    <t>612631001</t>
  </si>
  <si>
    <t>Spárování vnitřních ploch pohledového zdiva z cihel, spárovací maltou stěn</t>
  </si>
  <si>
    <t>-350152036</t>
  </si>
  <si>
    <t>613331111</t>
  </si>
  <si>
    <t>Omítka cementová vnitřních ploch nanášená ručně jednovrstvá, tloušťky do 10 mm hrubá zatřená pilířů nebo sloupů svislých konstrukcí</t>
  </si>
  <si>
    <t>-1492905422</t>
  </si>
  <si>
    <t>7</t>
  </si>
  <si>
    <t>629995101</t>
  </si>
  <si>
    <t>Očištění vnějších ploch tlakovou vodou omytím</t>
  </si>
  <si>
    <t>2119891686</t>
  </si>
  <si>
    <t>9</t>
  </si>
  <si>
    <t>997</t>
  </si>
  <si>
    <t>Přesun sutě</t>
  </si>
  <si>
    <t>10</t>
  </si>
  <si>
    <t>997006512</t>
  </si>
  <si>
    <t xml:space="preserve">Vodorovné doprava suti s naložením a složením na skládku do 1 km </t>
  </si>
  <si>
    <t>t</t>
  </si>
  <si>
    <t>732448379</t>
  </si>
  <si>
    <t>11</t>
  </si>
  <si>
    <t>997006519</t>
  </si>
  <si>
    <t xml:space="preserve">Příplatek k vodorovnému přemístění suti na skládku ZKD 1 km přes 1 km-dle ÚRS </t>
  </si>
  <si>
    <t>943475393</t>
  </si>
  <si>
    <t>12</t>
  </si>
  <si>
    <t>997013156</t>
  </si>
  <si>
    <t xml:space="preserve">Vnitrostaveništní doprava suti a vybouraných hmot pro budovy v do 21 m s omezením mechanizace-dle ÚRS </t>
  </si>
  <si>
    <t>622601246</t>
  </si>
  <si>
    <t>13</t>
  </si>
  <si>
    <t>997013219</t>
  </si>
  <si>
    <t>Příplatek k vnitrostaveništní dopravě suti a vybouraných hmot za zvětšenou dopravu suti ZKD 10 m-nová pol.URS 2019</t>
  </si>
  <si>
    <t>-1135385564</t>
  </si>
  <si>
    <t>997013803</t>
  </si>
  <si>
    <t>Poplatek za uložení na skládce (skládkovné) stavebního odpadu cihelného kód odpadu 170 102</t>
  </si>
  <si>
    <t>-1952993338</t>
  </si>
  <si>
    <t>998</t>
  </si>
  <si>
    <t>Přesun hmot</t>
  </si>
  <si>
    <t>998014021</t>
  </si>
  <si>
    <t xml:space="preserve"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</t>
  </si>
  <si>
    <t>-724239825</t>
  </si>
  <si>
    <t>260 m2 x 20 dní</t>
  </si>
  <si>
    <t xml:space="preserve">NZM - Spárování stěny A </t>
  </si>
  <si>
    <t>NZM - omítka stěny C-D</t>
  </si>
  <si>
    <t>NZM - Spárování stěny A, omítka stěny C-D, betonová podlaha</t>
  </si>
  <si>
    <t>NZM - SO omítka stěny C-D</t>
  </si>
  <si>
    <t>Náklady z rozpočtu</t>
  </si>
  <si>
    <t>Ostatní náklady</t>
  </si>
  <si>
    <t>1) Náklady ze soupisu prací</t>
  </si>
  <si>
    <t>PP</t>
  </si>
  <si>
    <t>Objekt:</t>
  </si>
  <si>
    <t xml:space="preserve">    1 - Zemní práce</t>
  </si>
  <si>
    <t xml:space="preserve">    2 - Zakládání</t>
  </si>
  <si>
    <t>Zemní práce</t>
  </si>
  <si>
    <t>122211101</t>
  </si>
  <si>
    <t xml:space="preserve">Odkopávky a prokopávky v hornině třídy těžitelnosti I, skupiny 3 </t>
  </si>
  <si>
    <t>m3</t>
  </si>
  <si>
    <t>CS ÚRS 2020 01</t>
  </si>
  <si>
    <t>Odkopávky a prokopávky ručně zapažené i nezapažené v hornině třídy těžitelnosti I skupiny 3</t>
  </si>
  <si>
    <t>167151101</t>
  </si>
  <si>
    <t>Nakládání výkopku z hornin třídy těžitelnosti I, skupiny 1 až 3 do 100 m3</t>
  </si>
  <si>
    <t>Nakládání, skládání a překládání neulehlého výkopku nebo sypaniny strojně nakládání, množství do 100 m3, z horniny třídy těžitelnosti I, skupiny 1 až 3</t>
  </si>
  <si>
    <t>162751117</t>
  </si>
  <si>
    <t>Vodorovné přemístění do 10000 m výkopku/sypaniny z horniny třídy těžitelnosti I, skupiny 1 až 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</si>
  <si>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</si>
  <si>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Zakládání</t>
  </si>
  <si>
    <t>271532213</t>
  </si>
  <si>
    <t>Podsyp pod základové konstrukce se zhutněním z hrubého kameniva frakce 0 až 16 mm</t>
  </si>
  <si>
    <t>Podsyp pod základové konstrukce se zhutněním a urovnáním povrchu z kameniva hrubého, frakce 8 - 16 mm</t>
  </si>
  <si>
    <t>273321511</t>
  </si>
  <si>
    <t>Základové desky ze ŽB bez zvýšených nároků na prostředí tř. C 25/30</t>
  </si>
  <si>
    <t>Základy z betonu železového (bez výztuže) desky z betonu bez zvláštních nároků na prostředí tř. C 25/30</t>
  </si>
  <si>
    <t>273362021</t>
  </si>
  <si>
    <t>Výztuž základových desek svařovanými sítěmi Kari</t>
  </si>
  <si>
    <t>Výztuž základů desek ze svařovaných sítí z drátů typu KARI</t>
  </si>
  <si>
    <t>631319175</t>
  </si>
  <si>
    <t>Příplatek k mazanině tl do 240 mm za stržení povrchu spodní vrstvy před vložením výztuže</t>
  </si>
  <si>
    <t>Příplatek k cenám mazanin  za stržení povrchu spodní vrstvy mazaniny latí před vložením výztuže nebo pletiva pro tl. obou vrstev mazaniny přes 120 do 240 mm</t>
  </si>
  <si>
    <t>998011002</t>
  </si>
  <si>
    <t>Přesun hmot pro budovy zděné v do 12 m</t>
  </si>
  <si>
    <t>Přesun hmot pro budovy občanské výstavby, bydlení, výrobu a služby  s nosnou svislou konstrukcí zděnou z cihel, tvárnic nebo kamene vodorovná dopravní vzdálenost do 100 m pro budovy výšky přes 6 do 12 m</t>
  </si>
  <si>
    <t>14</t>
  </si>
  <si>
    <t>{fe3dcfe3-9334-450a-9a1c-74647fcf3206}</t>
  </si>
  <si>
    <t xml:space="preserve">    9 - Ostatní konstrukce a práce, bourání</t>
  </si>
  <si>
    <t>683659759</t>
  </si>
  <si>
    <t>-434610726</t>
  </si>
  <si>
    <t>bude rozprostřeno kolem objektu.</t>
  </si>
  <si>
    <t>-1703089510</t>
  </si>
  <si>
    <t>573232432</t>
  </si>
  <si>
    <t>1*1,3*0,05</t>
  </si>
  <si>
    <t>8,9*5,5*0,05</t>
  </si>
  <si>
    <t>-1924330921</t>
  </si>
  <si>
    <t>-2127387224</t>
  </si>
  <si>
    <t>2 vrstvy..........8/100x8/100.........8,2 kg/m2</t>
  </si>
  <si>
    <t>50,25*8,2*0,001*1,11*2</t>
  </si>
  <si>
    <t>-553213529</t>
  </si>
  <si>
    <t>Ostatní konstrukce a práce, bourání</t>
  </si>
  <si>
    <t>96104411VL</t>
  </si>
  <si>
    <t>Seříznutí a odbourání stávajícího betonu</t>
  </si>
  <si>
    <t>2004330837</t>
  </si>
  <si>
    <t>Bourání základů z betonu  prostého</t>
  </si>
  <si>
    <t>22</t>
  </si>
  <si>
    <t>997013152</t>
  </si>
  <si>
    <t>Vnitrostaveništní doprava suti a vybouraných hmot pro budovy v do 9 m s omezením mechanizace</t>
  </si>
  <si>
    <t>-2071225057</t>
  </si>
  <si>
    <t>Vnitrostaveništní doprava suti a vybouraných hmot  vodorovně do 50 m svisle s omezením mechanizace pro budovy a haly výšky přes 6 do 9 m</t>
  </si>
  <si>
    <t>20</t>
  </si>
  <si>
    <t>997013501</t>
  </si>
  <si>
    <t>Odvoz suti a vybouraných hmot na skládku nebo meziskládku do 1 km se složením</t>
  </si>
  <si>
    <t>721515938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</si>
  <si>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</si>
  <si>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</si>
  <si>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</si>
  <si>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-1907541757</t>
  </si>
  <si>
    <t>Odvoz suti a vybouraných hmot na skládku nebo meziskládku  se složením, na vzdálenost Příplatek k ceně za každý další i započatý 1 km přes 1 km</t>
  </si>
  <si>
    <t>2*14 'Přepočtené koeficientem množství</t>
  </si>
  <si>
    <t>19</t>
  </si>
  <si>
    <t>997013602</t>
  </si>
  <si>
    <t>Poplatek za uložení na skládce (skládkovné) stavebního odpadu železobetonového kód odpadu 17 01 01</t>
  </si>
  <si>
    <t>521903649</t>
  </si>
  <si>
    <t>Poplatek za uložení stavebního odpadu na skládce (skládkovné) z armovaného betonu zatříděného do Katalogu odpadů pod kódem 17 01 01</t>
  </si>
  <si>
    <t>-225662939</t>
  </si>
  <si>
    <t xml:space="preserve">Celkové náklady za stavbu </t>
  </si>
  <si>
    <t>NZM - Podlaha u vjezdu do haly - interiér</t>
  </si>
  <si>
    <t>Plošina diesel 4390RT</t>
  </si>
  <si>
    <t>Oprava vápenocementové omítky vnitřních ploch Příplatek k cenám za každých dalších 10 mm tloušťky omítky stěn, v rozsahu opravované plochy přes 30 do 50%</t>
  </si>
  <si>
    <t>den</t>
  </si>
  <si>
    <t>Přepravní náklady (dovoz/odvoz)</t>
  </si>
  <si>
    <t>kus</t>
  </si>
  <si>
    <t>Příplatek k lešení řadovému trubkovému lehkému s podlahami š 1,5 m v 25 m za první a ZKD den použití-dle ÚRS  vč. ochranné síťoviny</t>
  </si>
  <si>
    <t>3,312*9</t>
  </si>
  <si>
    <t>3,312*5</t>
  </si>
  <si>
    <t>6,5*9</t>
  </si>
  <si>
    <t>6,5*5</t>
  </si>
  <si>
    <t>1*1,3*0,25</t>
  </si>
  <si>
    <t>8,9*5,5*0,25</t>
  </si>
  <si>
    <t>8,9*5,5*0,2</t>
  </si>
  <si>
    <t>1*1,3*0,2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</si>
</sst>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10"/>
      <color rgb="FF464646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4" fontId="23" fillId="3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4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3-2018OBJ%20-%20NZM%20-%20V&#237;cepr&#225;ce%20-%20schodi&#353;t&#283;-upraven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A - NZM - Prostor pro oce..."/>
      <sheetName val="B - NZM - Prostor pod sch..."/>
      <sheetName val="C - NZM - Převedeno do B"/>
    </sheetNames>
    <sheetDataSet>
      <sheetData sheetId="0"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8"/>
  <sheetViews>
    <sheetView showGridLines="0" tabSelected="1" zoomScale="80" zoomScaleNormal="80" workbookViewId="0" topLeftCell="A1">
      <selection activeCell="AI108" sqref="AI108"/>
    </sheetView>
  </sheetViews>
  <sheetFormatPr defaultColWidth="9.140625" defaultRowHeight="12"/>
  <cols>
    <col min="1" max="1" width="4.57421875" style="1" customWidth="1"/>
    <col min="2" max="2" width="1.7109375" style="1" customWidth="1"/>
    <col min="3" max="3" width="4.140625" style="1" customWidth="1"/>
    <col min="4" max="31" width="2.7109375" style="1" customWidth="1"/>
    <col min="32" max="32" width="5.8515625" style="1" customWidth="1"/>
    <col min="33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4.57421875" style="1" customWidth="1"/>
    <col min="39" max="39" width="0.42578125" style="1" hidden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19.2812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29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26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S5" s="17" t="s">
        <v>6</v>
      </c>
    </row>
    <row r="6" spans="2:71" s="1" customFormat="1" ht="36.9" customHeight="1">
      <c r="B6" s="20"/>
      <c r="D6" s="25" t="s">
        <v>13</v>
      </c>
      <c r="K6" s="228" t="s">
        <v>167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S6" s="17" t="s">
        <v>6</v>
      </c>
    </row>
    <row r="7" spans="2:71" s="1" customFormat="1" ht="12" customHeight="1">
      <c r="B7" s="20"/>
      <c r="D7" s="26" t="s">
        <v>14</v>
      </c>
      <c r="K7" s="24" t="s">
        <v>1</v>
      </c>
      <c r="AK7" s="26" t="s">
        <v>15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16</v>
      </c>
      <c r="K8" s="24" t="s">
        <v>17</v>
      </c>
      <c r="AK8" s="26" t="s">
        <v>18</v>
      </c>
      <c r="AN8" s="24"/>
      <c r="AR8" s="20"/>
      <c r="BS8" s="17" t="s">
        <v>6</v>
      </c>
    </row>
    <row r="9" spans="2:71" s="1" customFormat="1" ht="14.4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19</v>
      </c>
      <c r="AK10" s="26" t="s">
        <v>20</v>
      </c>
      <c r="AN10" s="24" t="s">
        <v>1</v>
      </c>
      <c r="AR10" s="20"/>
      <c r="BS10" s="17" t="s">
        <v>6</v>
      </c>
    </row>
    <row r="11" spans="2:71" s="1" customFormat="1" ht="18.45" customHeight="1">
      <c r="B11" s="20"/>
      <c r="E11" s="24" t="s">
        <v>17</v>
      </c>
      <c r="AK11" s="26" t="s">
        <v>21</v>
      </c>
      <c r="AN11" s="24" t="s">
        <v>1</v>
      </c>
      <c r="AR11" s="20"/>
      <c r="BS11" s="17" t="s">
        <v>6</v>
      </c>
    </row>
    <row r="12" spans="2:71" s="1" customFormat="1" ht="6.9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22</v>
      </c>
      <c r="AK13" s="26" t="s">
        <v>20</v>
      </c>
      <c r="AN13" s="24" t="s">
        <v>1</v>
      </c>
      <c r="AR13" s="20"/>
      <c r="BS13" s="17" t="s">
        <v>6</v>
      </c>
    </row>
    <row r="14" spans="2:71" ht="13.2">
      <c r="B14" s="20"/>
      <c r="E14" s="24" t="s">
        <v>17</v>
      </c>
      <c r="AK14" s="26" t="s">
        <v>21</v>
      </c>
      <c r="AN14" s="24" t="s">
        <v>1</v>
      </c>
      <c r="AR14" s="20"/>
      <c r="BS14" s="17" t="s">
        <v>6</v>
      </c>
    </row>
    <row r="15" spans="2:71" s="1" customFormat="1" ht="6.9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23</v>
      </c>
      <c r="AK16" s="26" t="s">
        <v>20</v>
      </c>
      <c r="AN16" s="24" t="s">
        <v>1</v>
      </c>
      <c r="AR16" s="20"/>
      <c r="BS16" s="17" t="s">
        <v>3</v>
      </c>
    </row>
    <row r="17" spans="2:71" s="1" customFormat="1" ht="18.45" customHeight="1">
      <c r="B17" s="20"/>
      <c r="E17" s="24" t="s">
        <v>17</v>
      </c>
      <c r="AK17" s="26" t="s">
        <v>21</v>
      </c>
      <c r="AN17" s="24" t="s">
        <v>1</v>
      </c>
      <c r="AR17" s="20"/>
      <c r="BS17" s="17" t="s">
        <v>24</v>
      </c>
    </row>
    <row r="18" spans="2:71" s="1" customFormat="1" ht="6.9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25</v>
      </c>
      <c r="AK19" s="26" t="s">
        <v>20</v>
      </c>
      <c r="AN19" s="24" t="s">
        <v>1</v>
      </c>
      <c r="AR19" s="20"/>
      <c r="BS19" s="17" t="s">
        <v>6</v>
      </c>
    </row>
    <row r="20" spans="2:71" s="1" customFormat="1" ht="18.45" customHeight="1">
      <c r="B20" s="20"/>
      <c r="E20" s="24"/>
      <c r="AK20" s="26" t="s">
        <v>21</v>
      </c>
      <c r="AN20" s="24" t="s">
        <v>1</v>
      </c>
      <c r="AR20" s="20"/>
      <c r="BS20" s="17" t="s">
        <v>24</v>
      </c>
    </row>
    <row r="21" spans="2:44" s="1" customFormat="1" ht="6.9" customHeight="1">
      <c r="B21" s="20"/>
      <c r="AR21" s="20"/>
    </row>
    <row r="22" spans="2:44" s="1" customFormat="1" ht="12" customHeight="1">
      <c r="B22" s="20"/>
      <c r="D22" s="26" t="s">
        <v>26</v>
      </c>
      <c r="AR22" s="20"/>
    </row>
    <row r="23" spans="2:44" s="1" customFormat="1" ht="16.5" customHeight="1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</row>
    <row r="24" spans="2:44" s="1" customFormat="1" ht="6.9" customHeight="1">
      <c r="B24" s="20"/>
      <c r="AR24" s="20"/>
    </row>
    <row r="25" spans="2:44" s="1" customFormat="1" ht="6.9" customHeight="1">
      <c r="B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20"/>
    </row>
    <row r="26" spans="1:57" s="2" customFormat="1" ht="25.95" customHeight="1">
      <c r="A26" s="28"/>
      <c r="B26" s="29"/>
      <c r="C26" s="28"/>
      <c r="D26" s="30" t="s">
        <v>27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1">
        <f>ROUND(AG94,2)</f>
        <v>0</v>
      </c>
      <c r="AL26" s="232"/>
      <c r="AM26" s="232"/>
      <c r="AN26" s="232"/>
      <c r="AO26" s="232"/>
      <c r="AP26" s="28"/>
      <c r="AQ26" s="28"/>
      <c r="AR26" s="29"/>
      <c r="BE26" s="28"/>
    </row>
    <row r="27" spans="1:57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33" t="s">
        <v>28</v>
      </c>
      <c r="M28" s="233"/>
      <c r="N28" s="233"/>
      <c r="O28" s="233"/>
      <c r="P28" s="233"/>
      <c r="Q28" s="28"/>
      <c r="R28" s="28"/>
      <c r="S28" s="28"/>
      <c r="T28" s="28"/>
      <c r="U28" s="28"/>
      <c r="V28" s="28"/>
      <c r="W28" s="233" t="s">
        <v>29</v>
      </c>
      <c r="X28" s="233"/>
      <c r="Y28" s="233"/>
      <c r="Z28" s="233"/>
      <c r="AA28" s="233"/>
      <c r="AB28" s="233"/>
      <c r="AC28" s="233"/>
      <c r="AD28" s="233"/>
      <c r="AE28" s="233"/>
      <c r="AF28" s="28"/>
      <c r="AG28" s="28"/>
      <c r="AH28" s="28"/>
      <c r="AI28" s="28"/>
      <c r="AJ28" s="28"/>
      <c r="AK28" s="233" t="s">
        <v>30</v>
      </c>
      <c r="AL28" s="233"/>
      <c r="AM28" s="233"/>
      <c r="AN28" s="233"/>
      <c r="AO28" s="233"/>
      <c r="AP28" s="28"/>
      <c r="AQ28" s="28"/>
      <c r="AR28" s="29"/>
      <c r="BE28" s="28"/>
    </row>
    <row r="29" spans="2:44" s="3" customFormat="1" ht="14.4" customHeight="1">
      <c r="B29" s="32"/>
      <c r="D29" s="26" t="s">
        <v>31</v>
      </c>
      <c r="F29" s="26" t="s">
        <v>32</v>
      </c>
      <c r="L29" s="236">
        <v>0.21</v>
      </c>
      <c r="M29" s="235"/>
      <c r="N29" s="235"/>
      <c r="O29" s="235"/>
      <c r="P29" s="235"/>
      <c r="W29" s="234">
        <f>AK26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ROUND(W29*1.21,2)</f>
        <v>0</v>
      </c>
      <c r="AL29" s="235"/>
      <c r="AM29" s="235"/>
      <c r="AN29" s="235"/>
      <c r="AO29" s="235"/>
      <c r="AR29" s="32"/>
    </row>
    <row r="30" spans="2:44" s="3" customFormat="1" ht="14.4" customHeight="1">
      <c r="B30" s="32"/>
      <c r="F30" s="26" t="s">
        <v>33</v>
      </c>
      <c r="L30" s="236">
        <v>0.15</v>
      </c>
      <c r="M30" s="235"/>
      <c r="N30" s="235"/>
      <c r="O30" s="235"/>
      <c r="P30" s="235"/>
      <c r="W30" s="234"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ROUND(W30*1.21,2)</f>
        <v>0</v>
      </c>
      <c r="AL30" s="235"/>
      <c r="AM30" s="235"/>
      <c r="AN30" s="235"/>
      <c r="AO30" s="235"/>
      <c r="AR30" s="32"/>
    </row>
    <row r="31" spans="2:44" s="3" customFormat="1" ht="14.4" customHeight="1" hidden="1">
      <c r="B31" s="32"/>
      <c r="F31" s="26" t="s">
        <v>34</v>
      </c>
      <c r="L31" s="236">
        <v>0.21</v>
      </c>
      <c r="M31" s="235"/>
      <c r="N31" s="235"/>
      <c r="O31" s="235"/>
      <c r="P31" s="235"/>
      <c r="W31" s="234" t="e">
        <f>ROUND(BB94,2)</f>
        <v>#REF!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2"/>
    </row>
    <row r="32" spans="2:44" s="3" customFormat="1" ht="14.4" customHeight="1" hidden="1">
      <c r="B32" s="32"/>
      <c r="F32" s="26" t="s">
        <v>35</v>
      </c>
      <c r="L32" s="236">
        <v>0.15</v>
      </c>
      <c r="M32" s="235"/>
      <c r="N32" s="235"/>
      <c r="O32" s="235"/>
      <c r="P32" s="235"/>
      <c r="W32" s="234" t="e">
        <f>ROUND(BC94,2)</f>
        <v>#REF!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2"/>
    </row>
    <row r="33" spans="2:44" s="3" customFormat="1" ht="14.4" customHeight="1" hidden="1">
      <c r="B33" s="32"/>
      <c r="F33" s="26" t="s">
        <v>36</v>
      </c>
      <c r="L33" s="236">
        <v>0</v>
      </c>
      <c r="M33" s="235"/>
      <c r="N33" s="235"/>
      <c r="O33" s="235"/>
      <c r="P33" s="235"/>
      <c r="W33" s="234" t="e">
        <f>ROUND(BD94,2)</f>
        <v>#REF!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32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3"/>
      <c r="D35" s="34" t="s">
        <v>37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38</v>
      </c>
      <c r="U35" s="35"/>
      <c r="V35" s="35"/>
      <c r="W35" s="35"/>
      <c r="X35" s="237" t="s">
        <v>39</v>
      </c>
      <c r="Y35" s="238"/>
      <c r="Z35" s="238"/>
      <c r="AA35" s="238"/>
      <c r="AB35" s="238"/>
      <c r="AC35" s="35"/>
      <c r="AD35" s="35"/>
      <c r="AE35" s="35"/>
      <c r="AF35" s="35"/>
      <c r="AG35" s="35"/>
      <c r="AH35" s="35"/>
      <c r="AI35" s="35"/>
      <c r="AJ35" s="35"/>
      <c r="AK35" s="239">
        <f>SUM(AK29:AO34)</f>
        <v>0</v>
      </c>
      <c r="AL35" s="238"/>
      <c r="AM35" s="238"/>
      <c r="AN35" s="238"/>
      <c r="AO35" s="240"/>
      <c r="AP35" s="33"/>
      <c r="AQ35" s="33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37"/>
      <c r="D49" s="38" t="s">
        <v>40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41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3.2">
      <c r="A60" s="28"/>
      <c r="B60" s="29"/>
      <c r="C60" s="28"/>
      <c r="D60" s="40" t="s">
        <v>42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42</v>
      </c>
      <c r="AI60" s="31"/>
      <c r="AJ60" s="31"/>
      <c r="AK60" s="31"/>
      <c r="AL60" s="31"/>
      <c r="AM60" s="40" t="s">
        <v>43</v>
      </c>
      <c r="AN60" s="31"/>
      <c r="AO60" s="31"/>
      <c r="AP60" s="28"/>
      <c r="AQ60" s="28"/>
      <c r="AR60" s="29"/>
      <c r="BE60" s="28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.2">
      <c r="A64" s="28"/>
      <c r="B64" s="29"/>
      <c r="C64" s="28"/>
      <c r="D64" s="38" t="s">
        <v>44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45</v>
      </c>
      <c r="AI64" s="41"/>
      <c r="AJ64" s="41"/>
      <c r="AK64" s="41"/>
      <c r="AL64" s="41"/>
      <c r="AM64" s="41"/>
      <c r="AN64" s="41"/>
      <c r="AO64" s="41"/>
      <c r="AP64" s="28"/>
      <c r="AQ64" s="28"/>
      <c r="AR64" s="29"/>
      <c r="BE64" s="28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3.2">
      <c r="A75" s="28"/>
      <c r="B75" s="29"/>
      <c r="C75" s="28"/>
      <c r="D75" s="40" t="s">
        <v>42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42</v>
      </c>
      <c r="AI75" s="31"/>
      <c r="AJ75" s="31"/>
      <c r="AK75" s="31"/>
      <c r="AL75" s="31"/>
      <c r="AM75" s="40" t="s">
        <v>43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9"/>
      <c r="BE77" s="28"/>
    </row>
    <row r="81" spans="1:57" s="2" customFormat="1" ht="6.9" customHeight="1">
      <c r="A81" s="28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9"/>
      <c r="BE81" s="28"/>
    </row>
    <row r="82" spans="1:57" s="2" customFormat="1" ht="24.9" customHeight="1">
      <c r="A82" s="28"/>
      <c r="B82" s="29"/>
      <c r="C82" s="21" t="s">
        <v>46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6"/>
      <c r="C84" s="26" t="s">
        <v>12</v>
      </c>
      <c r="AR84" s="46"/>
    </row>
    <row r="85" spans="2:44" s="5" customFormat="1" ht="36.9" customHeight="1">
      <c r="B85" s="47"/>
      <c r="C85" s="48" t="s">
        <v>13</v>
      </c>
      <c r="L85" s="210" t="str">
        <f>K6</f>
        <v>NZM - Spárování stěny A, omítka stěny C-D, betonová podlaha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7"/>
    </row>
    <row r="86" spans="1:57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6" t="s">
        <v>16</v>
      </c>
      <c r="D87" s="28"/>
      <c r="E87" s="28"/>
      <c r="F87" s="28"/>
      <c r="G87" s="28"/>
      <c r="H87" s="28"/>
      <c r="I87" s="28"/>
      <c r="J87" s="28"/>
      <c r="K87" s="28"/>
      <c r="L87" s="49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6" t="s">
        <v>18</v>
      </c>
      <c r="AJ87" s="28"/>
      <c r="AK87" s="28"/>
      <c r="AL87" s="28"/>
      <c r="AM87" s="212"/>
      <c r="AN87" s="212"/>
      <c r="AO87" s="28"/>
      <c r="AP87" s="28"/>
      <c r="AQ87" s="28"/>
      <c r="AR87" s="29"/>
      <c r="BE87" s="28"/>
    </row>
    <row r="88" spans="1:5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15" customHeight="1">
      <c r="A89" s="28"/>
      <c r="B89" s="29"/>
      <c r="C89" s="26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6" t="s">
        <v>23</v>
      </c>
      <c r="AJ89" s="28"/>
      <c r="AK89" s="28"/>
      <c r="AL89" s="28"/>
      <c r="AM89" s="213" t="str">
        <f>IF(E17="","",E17)</f>
        <v xml:space="preserve"> </v>
      </c>
      <c r="AN89" s="214"/>
      <c r="AO89" s="214"/>
      <c r="AP89" s="214"/>
      <c r="AQ89" s="28"/>
      <c r="AR89" s="29"/>
      <c r="AS89" s="215" t="s">
        <v>47</v>
      </c>
      <c r="AT89" s="21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8"/>
    </row>
    <row r="90" spans="1:57" s="2" customFormat="1" ht="15.15" customHeight="1">
      <c r="A90" s="28"/>
      <c r="B90" s="29"/>
      <c r="C90" s="26" t="s">
        <v>22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6" t="s">
        <v>25</v>
      </c>
      <c r="AJ90" s="28"/>
      <c r="AK90" s="28"/>
      <c r="AL90" s="28"/>
      <c r="AM90" s="213"/>
      <c r="AN90" s="214"/>
      <c r="AO90" s="214"/>
      <c r="AP90" s="214"/>
      <c r="AQ90" s="28"/>
      <c r="AR90" s="29"/>
      <c r="AS90" s="217"/>
      <c r="AT90" s="21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8"/>
    </row>
    <row r="91" spans="1:57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7"/>
      <c r="AT91" s="21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8"/>
    </row>
    <row r="92" spans="1:57" s="2" customFormat="1" ht="29.25" customHeight="1">
      <c r="A92" s="28"/>
      <c r="B92" s="29"/>
      <c r="C92" s="219" t="s">
        <v>48</v>
      </c>
      <c r="D92" s="220"/>
      <c r="E92" s="220"/>
      <c r="F92" s="220"/>
      <c r="G92" s="220"/>
      <c r="H92" s="54"/>
      <c r="I92" s="221" t="s">
        <v>49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50</v>
      </c>
      <c r="AH92" s="220"/>
      <c r="AI92" s="220"/>
      <c r="AJ92" s="220"/>
      <c r="AK92" s="220"/>
      <c r="AL92" s="220"/>
      <c r="AM92" s="220"/>
      <c r="AN92" s="221" t="s">
        <v>51</v>
      </c>
      <c r="AO92" s="220"/>
      <c r="AP92" s="223"/>
      <c r="AQ92" s="55" t="s">
        <v>52</v>
      </c>
      <c r="AR92" s="29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8"/>
    </row>
    <row r="93" spans="1:57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8"/>
    </row>
    <row r="94" spans="2:90" s="6" customFormat="1" ht="32.4" customHeight="1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4">
        <f>SUM(AG95:AM98)</f>
        <v>0</v>
      </c>
      <c r="AH94" s="224"/>
      <c r="AI94" s="224"/>
      <c r="AJ94" s="224"/>
      <c r="AK94" s="224"/>
      <c r="AL94" s="224"/>
      <c r="AM94" s="224"/>
      <c r="AN94" s="225">
        <f>SUM(AN95:AP97)</f>
        <v>0</v>
      </c>
      <c r="AO94" s="225"/>
      <c r="AP94" s="225"/>
      <c r="AQ94" s="65" t="s">
        <v>1</v>
      </c>
      <c r="AR94" s="62"/>
      <c r="AS94" s="66">
        <f>ROUND(AS95,2)</f>
        <v>0</v>
      </c>
      <c r="AT94" s="67" t="e">
        <f aca="true" t="shared" si="0" ref="AT94:AT97">ROUND(SUM(AV94:AW94),2)</f>
        <v>#REF!</v>
      </c>
      <c r="AU94" s="68" t="e">
        <f>ROUND(AU95,5)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ROUND(AZ95,2)</f>
        <v>#REF!</v>
      </c>
      <c r="BA94" s="67" t="e">
        <f>ROUND(BA95,2)</f>
        <v>#REF!</v>
      </c>
      <c r="BB94" s="67" t="e">
        <f>ROUND(BB95,2)</f>
        <v>#REF!</v>
      </c>
      <c r="BC94" s="67" t="e">
        <f>ROUND(BC95,2)</f>
        <v>#REF!</v>
      </c>
      <c r="BD94" s="69" t="e">
        <f>ROUND(BD95,2)</f>
        <v>#REF!</v>
      </c>
      <c r="BE94" s="202"/>
      <c r="BS94" s="70" t="s">
        <v>66</v>
      </c>
      <c r="BT94" s="70" t="s">
        <v>67</v>
      </c>
      <c r="BV94" s="70" t="s">
        <v>68</v>
      </c>
      <c r="BW94" s="70" t="s">
        <v>4</v>
      </c>
      <c r="BX94" s="70" t="s">
        <v>69</v>
      </c>
      <c r="CL94" s="70" t="s">
        <v>1</v>
      </c>
    </row>
    <row r="95" spans="1:90" s="7" customFormat="1" ht="17.4" customHeight="1">
      <c r="A95" s="190"/>
      <c r="B95" s="71"/>
      <c r="C95" s="72"/>
      <c r="D95" s="207">
        <v>1</v>
      </c>
      <c r="E95" s="207"/>
      <c r="F95" s="207"/>
      <c r="G95" s="207"/>
      <c r="H95" s="207"/>
      <c r="I95" s="73"/>
      <c r="J95" s="207" t="s">
        <v>165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8">
        <f>'stěna A'!J28</f>
        <v>0</v>
      </c>
      <c r="AH95" s="209"/>
      <c r="AI95" s="209"/>
      <c r="AJ95" s="209"/>
      <c r="AK95" s="209"/>
      <c r="AL95" s="209"/>
      <c r="AM95" s="209"/>
      <c r="AN95" s="208">
        <f>ROUND(AG95*1.21,2)</f>
        <v>0</v>
      </c>
      <c r="AO95" s="209"/>
      <c r="AP95" s="209"/>
      <c r="AQ95" s="74" t="s">
        <v>70</v>
      </c>
      <c r="AR95" s="71"/>
      <c r="AS95" s="75">
        <v>0</v>
      </c>
      <c r="AT95" s="76" t="e">
        <f t="shared" si="0"/>
        <v>#REF!</v>
      </c>
      <c r="AU95" s="77" t="e">
        <f>#REF!</f>
        <v>#REF!</v>
      </c>
      <c r="AV95" s="76" t="e">
        <f>#REF!</f>
        <v>#REF!</v>
      </c>
      <c r="AW95" s="76" t="e">
        <f>#REF!</f>
        <v>#REF!</v>
      </c>
      <c r="AX95" s="76" t="e">
        <f>#REF!</f>
        <v>#REF!</v>
      </c>
      <c r="AY95" s="76" t="e">
        <f>#REF!</f>
        <v>#REF!</v>
      </c>
      <c r="AZ95" s="76" t="e">
        <f>#REF!</f>
        <v>#REF!</v>
      </c>
      <c r="BA95" s="76" t="e">
        <f>#REF!</f>
        <v>#REF!</v>
      </c>
      <c r="BB95" s="76" t="e">
        <f>#REF!</f>
        <v>#REF!</v>
      </c>
      <c r="BC95" s="76" t="e">
        <f>#REF!</f>
        <v>#REF!</v>
      </c>
      <c r="BD95" s="78" t="e">
        <f>#REF!</f>
        <v>#REF!</v>
      </c>
      <c r="BE95" s="203"/>
      <c r="BT95" s="79" t="s">
        <v>71</v>
      </c>
      <c r="BU95" s="79" t="s">
        <v>72</v>
      </c>
      <c r="BV95" s="79" t="s">
        <v>68</v>
      </c>
      <c r="BW95" s="79" t="s">
        <v>4</v>
      </c>
      <c r="BX95" s="79" t="s">
        <v>69</v>
      </c>
      <c r="CL95" s="79" t="s">
        <v>1</v>
      </c>
    </row>
    <row r="96" spans="1:90" s="7" customFormat="1" ht="17.4" customHeight="1">
      <c r="A96" s="190"/>
      <c r="B96" s="71"/>
      <c r="C96" s="72"/>
      <c r="D96" s="207">
        <v>2</v>
      </c>
      <c r="E96" s="207"/>
      <c r="F96" s="207"/>
      <c r="G96" s="207"/>
      <c r="H96" s="207"/>
      <c r="I96" s="187"/>
      <c r="J96" s="207" t="s">
        <v>168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8">
        <f>'štít C-D'!J28</f>
        <v>0</v>
      </c>
      <c r="AH96" s="209"/>
      <c r="AI96" s="209"/>
      <c r="AJ96" s="209"/>
      <c r="AK96" s="209"/>
      <c r="AL96" s="209"/>
      <c r="AM96" s="209"/>
      <c r="AN96" s="208">
        <f>ROUND(AG96*1.21,2)</f>
        <v>0</v>
      </c>
      <c r="AO96" s="209"/>
      <c r="AP96" s="209"/>
      <c r="AQ96" s="74" t="s">
        <v>70</v>
      </c>
      <c r="AR96" s="71"/>
      <c r="AS96" s="75">
        <v>0</v>
      </c>
      <c r="AT96" s="76" t="e">
        <f t="shared" si="0"/>
        <v>#REF!</v>
      </c>
      <c r="AU96" s="77" t="e">
        <f>#REF!</f>
        <v>#REF!</v>
      </c>
      <c r="AV96" s="76" t="e">
        <f>#REF!</f>
        <v>#REF!</v>
      </c>
      <c r="AW96" s="76" t="e">
        <f>#REF!</f>
        <v>#REF!</v>
      </c>
      <c r="AX96" s="76" t="e">
        <f>#REF!</f>
        <v>#REF!</v>
      </c>
      <c r="AY96" s="76" t="e">
        <f>#REF!</f>
        <v>#REF!</v>
      </c>
      <c r="AZ96" s="76" t="e">
        <f>#REF!</f>
        <v>#REF!</v>
      </c>
      <c r="BA96" s="76" t="e">
        <f>#REF!</f>
        <v>#REF!</v>
      </c>
      <c r="BB96" s="76" t="e">
        <f>#REF!</f>
        <v>#REF!</v>
      </c>
      <c r="BC96" s="76" t="e">
        <f>#REF!</f>
        <v>#REF!</v>
      </c>
      <c r="BD96" s="78" t="e">
        <f>#REF!</f>
        <v>#REF!</v>
      </c>
      <c r="BT96" s="79" t="s">
        <v>71</v>
      </c>
      <c r="BU96" s="79" t="s">
        <v>72</v>
      </c>
      <c r="BV96" s="79" t="s">
        <v>68</v>
      </c>
      <c r="BW96" s="79" t="s">
        <v>4</v>
      </c>
      <c r="BX96" s="79" t="s">
        <v>69</v>
      </c>
      <c r="CL96" s="79" t="s">
        <v>1</v>
      </c>
    </row>
    <row r="97" spans="1:90" s="7" customFormat="1" ht="17.4" customHeight="1">
      <c r="A97" s="190"/>
      <c r="B97" s="71"/>
      <c r="C97" s="72"/>
      <c r="D97" s="207">
        <v>3</v>
      </c>
      <c r="E97" s="207"/>
      <c r="F97" s="207"/>
      <c r="G97" s="207"/>
      <c r="H97" s="207"/>
      <c r="I97" s="187"/>
      <c r="J97" s="207" t="s">
        <v>246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8">
        <f>'beton podlaha sklad haly'!J32</f>
        <v>0</v>
      </c>
      <c r="AH97" s="209"/>
      <c r="AI97" s="209"/>
      <c r="AJ97" s="209"/>
      <c r="AK97" s="209"/>
      <c r="AL97" s="209"/>
      <c r="AM97" s="209"/>
      <c r="AN97" s="208">
        <f aca="true" t="shared" si="1" ref="AN97">ROUND(AG97*1.21,2)</f>
        <v>0</v>
      </c>
      <c r="AO97" s="209"/>
      <c r="AP97" s="209"/>
      <c r="AQ97" s="74" t="s">
        <v>70</v>
      </c>
      <c r="AR97" s="71"/>
      <c r="AS97" s="75">
        <v>0</v>
      </c>
      <c r="AT97" s="76" t="e">
        <f t="shared" si="0"/>
        <v>#REF!</v>
      </c>
      <c r="AU97" s="77" t="e">
        <f>#REF!</f>
        <v>#REF!</v>
      </c>
      <c r="AV97" s="76" t="e">
        <f>#REF!</f>
        <v>#REF!</v>
      </c>
      <c r="AW97" s="76" t="e">
        <f>#REF!</f>
        <v>#REF!</v>
      </c>
      <c r="AX97" s="76" t="e">
        <f>#REF!</f>
        <v>#REF!</v>
      </c>
      <c r="AY97" s="76" t="e">
        <f>#REF!</f>
        <v>#REF!</v>
      </c>
      <c r="AZ97" s="76" t="e">
        <f>#REF!</f>
        <v>#REF!</v>
      </c>
      <c r="BA97" s="76" t="e">
        <f>#REF!</f>
        <v>#REF!</v>
      </c>
      <c r="BB97" s="76" t="e">
        <f>#REF!</f>
        <v>#REF!</v>
      </c>
      <c r="BC97" s="76" t="e">
        <f>#REF!</f>
        <v>#REF!</v>
      </c>
      <c r="BD97" s="78" t="e">
        <f>#REF!</f>
        <v>#REF!</v>
      </c>
      <c r="BT97" s="79" t="s">
        <v>71</v>
      </c>
      <c r="BU97" s="79" t="s">
        <v>72</v>
      </c>
      <c r="BV97" s="79" t="s">
        <v>68</v>
      </c>
      <c r="BW97" s="79" t="s">
        <v>4</v>
      </c>
      <c r="BX97" s="79" t="s">
        <v>69</v>
      </c>
      <c r="CL97" s="79" t="s">
        <v>1</v>
      </c>
    </row>
    <row r="98" spans="1:57" s="2" customFormat="1" ht="12">
      <c r="A98" s="28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8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D97:H97"/>
    <mergeCell ref="J97:AF97"/>
    <mergeCell ref="AG97:AM97"/>
    <mergeCell ref="AN97:AP97"/>
    <mergeCell ref="D96:H96"/>
    <mergeCell ref="J96:AF96"/>
    <mergeCell ref="AG96:AM96"/>
    <mergeCell ref="AN96:AP96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6"/>
  <sheetViews>
    <sheetView workbookViewId="0" topLeftCell="A117">
      <selection activeCell="F135" sqref="F135"/>
    </sheetView>
  </sheetViews>
  <sheetFormatPr defaultColWidth="9.140625" defaultRowHeight="12"/>
  <cols>
    <col min="1" max="1" width="8.28125" style="173" customWidth="1"/>
    <col min="2" max="2" width="1.7109375" style="173" customWidth="1"/>
    <col min="3" max="3" width="4.140625" style="173" customWidth="1"/>
    <col min="4" max="4" width="4.28125" style="173" customWidth="1"/>
    <col min="5" max="5" width="17.140625" style="173" customWidth="1"/>
    <col min="6" max="6" width="50.8515625" style="173" customWidth="1"/>
    <col min="7" max="7" width="7.00390625" style="173" customWidth="1"/>
    <col min="8" max="8" width="11.421875" style="173" customWidth="1"/>
    <col min="9" max="10" width="20.140625" style="173" customWidth="1"/>
    <col min="11" max="11" width="20.140625" style="173" hidden="1" customWidth="1"/>
    <col min="12" max="12" width="3.421875" style="173" customWidth="1"/>
    <col min="13" max="13" width="10.8515625" style="173" hidden="1" customWidth="1"/>
    <col min="14" max="14" width="9.140625" style="173" hidden="1" customWidth="1"/>
    <col min="15" max="20" width="14.140625" style="173" hidden="1" customWidth="1"/>
    <col min="21" max="21" width="16.28125" style="173" hidden="1" customWidth="1"/>
    <col min="22" max="22" width="12.28125" style="173" hidden="1" customWidth="1"/>
    <col min="23" max="23" width="16.28125" style="2" hidden="1" customWidth="1"/>
    <col min="24" max="24" width="12.28125" style="173" hidden="1" customWidth="1"/>
    <col min="25" max="25" width="15.00390625" style="173" hidden="1" customWidth="1"/>
    <col min="26" max="26" width="11.00390625" style="173" hidden="1" customWidth="1"/>
    <col min="27" max="27" width="15.00390625" style="173" customWidth="1"/>
    <col min="28" max="28" width="16.28125" style="173" customWidth="1"/>
    <col min="29" max="29" width="11.00390625" style="173" customWidth="1"/>
    <col min="30" max="30" width="15.00390625" style="173" customWidth="1"/>
    <col min="31" max="31" width="16.28125" style="173" customWidth="1"/>
    <col min="32" max="16384" width="9.140625" style="173" customWidth="1"/>
  </cols>
  <sheetData>
    <row r="1" ht="12">
      <c r="A1" s="80"/>
    </row>
    <row r="2" spans="12:46" ht="36.9" customHeight="1">
      <c r="L2" s="229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2:46" ht="24.9" customHeight="1">
      <c r="B4" s="20"/>
      <c r="D4" s="21" t="s">
        <v>74</v>
      </c>
      <c r="L4" s="20"/>
      <c r="M4" s="81" t="s">
        <v>10</v>
      </c>
      <c r="AT4" s="17" t="s">
        <v>3</v>
      </c>
    </row>
    <row r="5" spans="2:12" ht="6.9" customHeight="1">
      <c r="B5" s="20"/>
      <c r="L5" s="20"/>
    </row>
    <row r="6" spans="1:31" s="2" customFormat="1" ht="12" customHeight="1">
      <c r="A6" s="177"/>
      <c r="B6" s="29"/>
      <c r="C6" s="177"/>
      <c r="D6" s="26" t="s">
        <v>13</v>
      </c>
      <c r="E6" s="177"/>
      <c r="F6" s="177"/>
      <c r="G6" s="177"/>
      <c r="H6" s="177"/>
      <c r="I6" s="177"/>
      <c r="J6" s="177"/>
      <c r="K6" s="177"/>
      <c r="L6" s="37"/>
      <c r="S6" s="177"/>
      <c r="T6" s="177"/>
      <c r="U6" s="177"/>
      <c r="V6" s="177"/>
      <c r="W6" s="185"/>
      <c r="X6" s="177"/>
      <c r="Y6" s="177"/>
      <c r="Z6" s="177"/>
      <c r="AA6" s="177"/>
      <c r="AB6" s="177"/>
      <c r="AC6" s="177"/>
      <c r="AD6" s="177"/>
      <c r="AE6" s="177"/>
    </row>
    <row r="7" spans="1:31" s="2" customFormat="1" ht="16.5" customHeight="1">
      <c r="A7" s="177"/>
      <c r="B7" s="29"/>
      <c r="C7" s="177"/>
      <c r="D7" s="177"/>
      <c r="E7" s="210" t="s">
        <v>165</v>
      </c>
      <c r="F7" s="241"/>
      <c r="G7" s="241"/>
      <c r="H7" s="241"/>
      <c r="I7" s="177"/>
      <c r="J7" s="177"/>
      <c r="K7" s="177"/>
      <c r="L7" s="37"/>
      <c r="S7" s="177"/>
      <c r="T7" s="177"/>
      <c r="U7" s="177"/>
      <c r="V7" s="177"/>
      <c r="W7" s="185"/>
      <c r="X7" s="177"/>
      <c r="Y7" s="177"/>
      <c r="Z7" s="177"/>
      <c r="AA7" s="177"/>
      <c r="AB7" s="177"/>
      <c r="AC7" s="177"/>
      <c r="AD7" s="177"/>
      <c r="AE7" s="177"/>
    </row>
    <row r="8" spans="1:31" s="2" customFormat="1" ht="12">
      <c r="A8" s="177"/>
      <c r="B8" s="29"/>
      <c r="C8" s="177"/>
      <c r="D8" s="177"/>
      <c r="E8" s="177"/>
      <c r="F8" s="177"/>
      <c r="G8" s="177"/>
      <c r="H8" s="177"/>
      <c r="I8" s="177"/>
      <c r="J8" s="177"/>
      <c r="K8" s="177"/>
      <c r="L8" s="37"/>
      <c r="S8" s="177"/>
      <c r="T8" s="177"/>
      <c r="U8" s="177"/>
      <c r="V8" s="177"/>
      <c r="W8" s="185"/>
      <c r="X8" s="177"/>
      <c r="Y8" s="177"/>
      <c r="Z8" s="177"/>
      <c r="AA8" s="177"/>
      <c r="AB8" s="177"/>
      <c r="AC8" s="177"/>
      <c r="AD8" s="177"/>
      <c r="AE8" s="177"/>
    </row>
    <row r="9" spans="1:31" s="2" customFormat="1" ht="12" customHeight="1">
      <c r="A9" s="177"/>
      <c r="B9" s="29"/>
      <c r="C9" s="177"/>
      <c r="D9" s="26" t="s">
        <v>14</v>
      </c>
      <c r="E9" s="177"/>
      <c r="F9" s="172" t="s">
        <v>1</v>
      </c>
      <c r="G9" s="177"/>
      <c r="H9" s="177"/>
      <c r="I9" s="26" t="s">
        <v>15</v>
      </c>
      <c r="J9" s="172" t="s">
        <v>1</v>
      </c>
      <c r="K9" s="177"/>
      <c r="L9" s="37"/>
      <c r="S9" s="177"/>
      <c r="T9" s="177"/>
      <c r="U9" s="177"/>
      <c r="V9" s="177"/>
      <c r="W9" s="185"/>
      <c r="X9" s="177"/>
      <c r="Y9" s="177"/>
      <c r="Z9" s="177"/>
      <c r="AA9" s="177"/>
      <c r="AB9" s="177"/>
      <c r="AC9" s="177"/>
      <c r="AD9" s="177"/>
      <c r="AE9" s="177"/>
    </row>
    <row r="10" spans="1:31" s="2" customFormat="1" ht="12" customHeight="1">
      <c r="A10" s="177"/>
      <c r="B10" s="29"/>
      <c r="C10" s="177"/>
      <c r="D10" s="26" t="s">
        <v>16</v>
      </c>
      <c r="E10" s="177"/>
      <c r="F10" s="172" t="s">
        <v>17</v>
      </c>
      <c r="G10" s="177"/>
      <c r="H10" s="177"/>
      <c r="I10" s="26" t="s">
        <v>18</v>
      </c>
      <c r="J10" s="170"/>
      <c r="K10" s="177"/>
      <c r="L10" s="37"/>
      <c r="S10" s="177"/>
      <c r="T10" s="177"/>
      <c r="U10" s="177"/>
      <c r="V10" s="177"/>
      <c r="W10" s="185"/>
      <c r="X10" s="177"/>
      <c r="Y10" s="177"/>
      <c r="Z10" s="177"/>
      <c r="AA10" s="177"/>
      <c r="AB10" s="177"/>
      <c r="AC10" s="177"/>
      <c r="AD10" s="177"/>
      <c r="AE10" s="177"/>
    </row>
    <row r="11" spans="1:31" s="2" customFormat="1" ht="10.95" customHeight="1">
      <c r="A11" s="177"/>
      <c r="B11" s="29"/>
      <c r="C11" s="177"/>
      <c r="D11" s="177"/>
      <c r="E11" s="177"/>
      <c r="F11" s="177"/>
      <c r="G11" s="177"/>
      <c r="H11" s="177"/>
      <c r="I11" s="177"/>
      <c r="J11" s="177"/>
      <c r="K11" s="177"/>
      <c r="L11" s="37"/>
      <c r="S11" s="177"/>
      <c r="T11" s="177"/>
      <c r="U11" s="177"/>
      <c r="V11" s="177"/>
      <c r="W11" s="185"/>
      <c r="X11" s="177"/>
      <c r="Y11" s="177"/>
      <c r="Z11" s="177"/>
      <c r="AA11" s="177"/>
      <c r="AB11" s="177"/>
      <c r="AC11" s="177"/>
      <c r="AD11" s="177"/>
      <c r="AE11" s="177"/>
    </row>
    <row r="12" spans="1:31" s="2" customFormat="1" ht="12" customHeight="1">
      <c r="A12" s="177"/>
      <c r="B12" s="29"/>
      <c r="C12" s="177"/>
      <c r="D12" s="26" t="s">
        <v>19</v>
      </c>
      <c r="E12" s="177"/>
      <c r="F12" s="177"/>
      <c r="G12" s="177"/>
      <c r="H12" s="177"/>
      <c r="I12" s="26" t="s">
        <v>20</v>
      </c>
      <c r="J12" s="172" t="str">
        <f>IF('Rekapitulace stavby'!AN10="","",'Rekapitulace stavby'!AN10)</f>
        <v/>
      </c>
      <c r="K12" s="177"/>
      <c r="L12" s="37"/>
      <c r="S12" s="177"/>
      <c r="T12" s="177"/>
      <c r="U12" s="177"/>
      <c r="V12" s="177"/>
      <c r="W12" s="185"/>
      <c r="X12" s="177"/>
      <c r="Y12" s="177"/>
      <c r="Z12" s="177"/>
      <c r="AA12" s="177"/>
      <c r="AB12" s="177"/>
      <c r="AC12" s="177"/>
      <c r="AD12" s="177"/>
      <c r="AE12" s="177"/>
    </row>
    <row r="13" spans="1:31" s="2" customFormat="1" ht="18" customHeight="1">
      <c r="A13" s="177"/>
      <c r="B13" s="29"/>
      <c r="C13" s="177"/>
      <c r="D13" s="177"/>
      <c r="E13" s="172" t="str">
        <f>IF('Rekapitulace stavby'!E11="","",'Rekapitulace stavby'!E11)</f>
        <v xml:space="preserve"> </v>
      </c>
      <c r="F13" s="177"/>
      <c r="G13" s="177"/>
      <c r="H13" s="177"/>
      <c r="I13" s="26" t="s">
        <v>21</v>
      </c>
      <c r="J13" s="172" t="str">
        <f>IF('Rekapitulace stavby'!AN11="","",'Rekapitulace stavby'!AN11)</f>
        <v/>
      </c>
      <c r="K13" s="177"/>
      <c r="L13" s="37"/>
      <c r="S13" s="177"/>
      <c r="T13" s="177"/>
      <c r="U13" s="177"/>
      <c r="V13" s="177"/>
      <c r="W13" s="185"/>
      <c r="X13" s="177"/>
      <c r="Y13" s="177"/>
      <c r="Z13" s="177"/>
      <c r="AA13" s="177"/>
      <c r="AB13" s="177"/>
      <c r="AC13" s="177"/>
      <c r="AD13" s="177"/>
      <c r="AE13" s="177"/>
    </row>
    <row r="14" spans="1:31" s="2" customFormat="1" ht="6.9" customHeight="1">
      <c r="A14" s="177"/>
      <c r="B14" s="29"/>
      <c r="C14" s="177"/>
      <c r="D14" s="177"/>
      <c r="E14" s="177"/>
      <c r="F14" s="177"/>
      <c r="G14" s="177"/>
      <c r="H14" s="177"/>
      <c r="I14" s="177"/>
      <c r="J14" s="177"/>
      <c r="K14" s="177"/>
      <c r="L14" s="37"/>
      <c r="S14" s="177"/>
      <c r="T14" s="177"/>
      <c r="U14" s="177"/>
      <c r="V14" s="177"/>
      <c r="W14" s="185"/>
      <c r="X14" s="177"/>
      <c r="Y14" s="177"/>
      <c r="Z14" s="177"/>
      <c r="AA14" s="177"/>
      <c r="AB14" s="177"/>
      <c r="AC14" s="177"/>
      <c r="AD14" s="177"/>
      <c r="AE14" s="177"/>
    </row>
    <row r="15" spans="1:31" s="2" customFormat="1" ht="12" customHeight="1">
      <c r="A15" s="177"/>
      <c r="B15" s="29"/>
      <c r="C15" s="177"/>
      <c r="D15" s="26" t="s">
        <v>22</v>
      </c>
      <c r="E15" s="177"/>
      <c r="F15" s="177"/>
      <c r="G15" s="177"/>
      <c r="H15" s="177"/>
      <c r="I15" s="26" t="s">
        <v>20</v>
      </c>
      <c r="J15" s="172" t="str">
        <f>'Rekapitulace stavby'!AN13</f>
        <v/>
      </c>
      <c r="K15" s="177"/>
      <c r="L15" s="37"/>
      <c r="S15" s="177"/>
      <c r="T15" s="177"/>
      <c r="U15" s="177"/>
      <c r="V15" s="177"/>
      <c r="W15" s="185"/>
      <c r="X15" s="177"/>
      <c r="Y15" s="177"/>
      <c r="Z15" s="177"/>
      <c r="AA15" s="177"/>
      <c r="AB15" s="177"/>
      <c r="AC15" s="177"/>
      <c r="AD15" s="177"/>
      <c r="AE15" s="177"/>
    </row>
    <row r="16" spans="1:31" s="2" customFormat="1" ht="18" customHeight="1">
      <c r="A16" s="177"/>
      <c r="B16" s="29"/>
      <c r="C16" s="177"/>
      <c r="D16" s="177"/>
      <c r="E16" s="226" t="str">
        <f>'Rekapitulace stavby'!E14</f>
        <v xml:space="preserve"> </v>
      </c>
      <c r="F16" s="226"/>
      <c r="G16" s="226"/>
      <c r="H16" s="226"/>
      <c r="I16" s="26" t="s">
        <v>21</v>
      </c>
      <c r="J16" s="172" t="str">
        <f>'Rekapitulace stavby'!AN14</f>
        <v/>
      </c>
      <c r="K16" s="177"/>
      <c r="L16" s="37"/>
      <c r="S16" s="177"/>
      <c r="T16" s="177"/>
      <c r="U16" s="177"/>
      <c r="V16" s="177"/>
      <c r="W16" s="185"/>
      <c r="X16" s="177"/>
      <c r="Y16" s="177"/>
      <c r="Z16" s="177"/>
      <c r="AA16" s="177"/>
      <c r="AB16" s="177"/>
      <c r="AC16" s="177"/>
      <c r="AD16" s="177"/>
      <c r="AE16" s="177"/>
    </row>
    <row r="17" spans="1:31" s="2" customFormat="1" ht="6.9" customHeight="1">
      <c r="A17" s="177"/>
      <c r="B17" s="29"/>
      <c r="C17" s="177"/>
      <c r="D17" s="177"/>
      <c r="E17" s="177"/>
      <c r="F17" s="177"/>
      <c r="G17" s="177"/>
      <c r="H17" s="177"/>
      <c r="I17" s="177"/>
      <c r="J17" s="177"/>
      <c r="K17" s="177"/>
      <c r="L17" s="37"/>
      <c r="S17" s="177"/>
      <c r="T17" s="177"/>
      <c r="U17" s="177"/>
      <c r="V17" s="177"/>
      <c r="W17" s="185"/>
      <c r="X17" s="177"/>
      <c r="Y17" s="177"/>
      <c r="Z17" s="177"/>
      <c r="AA17" s="177"/>
      <c r="AB17" s="177"/>
      <c r="AC17" s="177"/>
      <c r="AD17" s="177"/>
      <c r="AE17" s="177"/>
    </row>
    <row r="18" spans="1:31" s="2" customFormat="1" ht="12" customHeight="1">
      <c r="A18" s="177"/>
      <c r="B18" s="29"/>
      <c r="C18" s="177"/>
      <c r="D18" s="26" t="s">
        <v>23</v>
      </c>
      <c r="E18" s="177"/>
      <c r="F18" s="177"/>
      <c r="G18" s="177"/>
      <c r="H18" s="177"/>
      <c r="I18" s="26" t="s">
        <v>20</v>
      </c>
      <c r="J18" s="172" t="str">
        <f>IF('Rekapitulace stavby'!AN16="","",'Rekapitulace stavby'!AN16)</f>
        <v/>
      </c>
      <c r="K18" s="177"/>
      <c r="L18" s="37"/>
      <c r="S18" s="177"/>
      <c r="T18" s="177"/>
      <c r="U18" s="177"/>
      <c r="V18" s="177"/>
      <c r="W18" s="185"/>
      <c r="X18" s="177"/>
      <c r="Y18" s="177"/>
      <c r="Z18" s="177"/>
      <c r="AA18" s="177"/>
      <c r="AB18" s="177"/>
      <c r="AC18" s="177"/>
      <c r="AD18" s="177"/>
      <c r="AE18" s="177"/>
    </row>
    <row r="19" spans="1:31" s="2" customFormat="1" ht="18" customHeight="1">
      <c r="A19" s="177"/>
      <c r="B19" s="29"/>
      <c r="C19" s="177"/>
      <c r="D19" s="177"/>
      <c r="E19" s="172" t="str">
        <f>IF('Rekapitulace stavby'!E17="","",'Rekapitulace stavby'!E17)</f>
        <v xml:space="preserve"> </v>
      </c>
      <c r="F19" s="177"/>
      <c r="G19" s="177"/>
      <c r="H19" s="177"/>
      <c r="I19" s="26" t="s">
        <v>21</v>
      </c>
      <c r="J19" s="172" t="str">
        <f>IF('Rekapitulace stavby'!AN17="","",'Rekapitulace stavby'!AN17)</f>
        <v/>
      </c>
      <c r="K19" s="177"/>
      <c r="L19" s="37"/>
      <c r="S19" s="177"/>
      <c r="T19" s="177"/>
      <c r="U19" s="177"/>
      <c r="V19" s="177"/>
      <c r="W19" s="185"/>
      <c r="X19" s="177"/>
      <c r="Y19" s="177"/>
      <c r="Z19" s="177"/>
      <c r="AA19" s="177"/>
      <c r="AB19" s="177"/>
      <c r="AC19" s="177"/>
      <c r="AD19" s="177"/>
      <c r="AE19" s="177"/>
    </row>
    <row r="20" spans="1:31" s="2" customFormat="1" ht="6.9" customHeight="1">
      <c r="A20" s="177"/>
      <c r="B20" s="29"/>
      <c r="C20" s="177"/>
      <c r="D20" s="177"/>
      <c r="E20" s="177"/>
      <c r="F20" s="177"/>
      <c r="G20" s="177"/>
      <c r="H20" s="177"/>
      <c r="I20" s="177"/>
      <c r="J20" s="177"/>
      <c r="K20" s="177"/>
      <c r="L20" s="37"/>
      <c r="S20" s="177"/>
      <c r="T20" s="177"/>
      <c r="U20" s="177"/>
      <c r="V20" s="177"/>
      <c r="W20" s="185"/>
      <c r="X20" s="177"/>
      <c r="Y20" s="177"/>
      <c r="Z20" s="177"/>
      <c r="AA20" s="177"/>
      <c r="AB20" s="177"/>
      <c r="AC20" s="177"/>
      <c r="AD20" s="177"/>
      <c r="AE20" s="177"/>
    </row>
    <row r="21" spans="1:31" s="2" customFormat="1" ht="12" customHeight="1">
      <c r="A21" s="177"/>
      <c r="B21" s="29"/>
      <c r="C21" s="177"/>
      <c r="D21" s="26" t="s">
        <v>25</v>
      </c>
      <c r="E21" s="177"/>
      <c r="F21" s="177"/>
      <c r="G21" s="177"/>
      <c r="H21" s="177"/>
      <c r="I21" s="26" t="s">
        <v>20</v>
      </c>
      <c r="J21" s="172" t="s">
        <v>1</v>
      </c>
      <c r="K21" s="177"/>
      <c r="L21" s="37"/>
      <c r="S21" s="177"/>
      <c r="T21" s="177"/>
      <c r="U21" s="177"/>
      <c r="V21" s="177"/>
      <c r="W21" s="185"/>
      <c r="X21" s="177"/>
      <c r="Y21" s="177"/>
      <c r="Z21" s="177"/>
      <c r="AA21" s="177"/>
      <c r="AB21" s="177"/>
      <c r="AC21" s="177"/>
      <c r="AD21" s="177"/>
      <c r="AE21" s="177"/>
    </row>
    <row r="22" spans="1:31" s="2" customFormat="1" ht="18" customHeight="1">
      <c r="A22" s="177"/>
      <c r="B22" s="29"/>
      <c r="C22" s="177"/>
      <c r="D22" s="177"/>
      <c r="E22" s="172"/>
      <c r="F22" s="177"/>
      <c r="G22" s="177"/>
      <c r="H22" s="177"/>
      <c r="I22" s="26" t="s">
        <v>21</v>
      </c>
      <c r="J22" s="172" t="s">
        <v>1</v>
      </c>
      <c r="K22" s="177"/>
      <c r="L22" s="37"/>
      <c r="S22" s="177"/>
      <c r="T22" s="177"/>
      <c r="U22" s="177"/>
      <c r="V22" s="177"/>
      <c r="W22" s="185"/>
      <c r="X22" s="177"/>
      <c r="Y22" s="177"/>
      <c r="Z22" s="177"/>
      <c r="AA22" s="177"/>
      <c r="AB22" s="177"/>
      <c r="AC22" s="177"/>
      <c r="AD22" s="177"/>
      <c r="AE22" s="177"/>
    </row>
    <row r="23" spans="1:31" s="2" customFormat="1" ht="6.9" customHeight="1">
      <c r="A23" s="177"/>
      <c r="B23" s="29"/>
      <c r="C23" s="177"/>
      <c r="D23" s="177"/>
      <c r="E23" s="177"/>
      <c r="F23" s="177"/>
      <c r="G23" s="177"/>
      <c r="H23" s="177"/>
      <c r="I23" s="177"/>
      <c r="J23" s="177"/>
      <c r="K23" s="177"/>
      <c r="L23" s="37"/>
      <c r="S23" s="177"/>
      <c r="T23" s="177"/>
      <c r="U23" s="177"/>
      <c r="V23" s="177"/>
      <c r="W23" s="185"/>
      <c r="X23" s="177"/>
      <c r="Y23" s="177"/>
      <c r="Z23" s="177"/>
      <c r="AA23" s="177"/>
      <c r="AB23" s="177"/>
      <c r="AC23" s="177"/>
      <c r="AD23" s="177"/>
      <c r="AE23" s="177"/>
    </row>
    <row r="24" spans="1:31" s="2" customFormat="1" ht="12" customHeight="1">
      <c r="A24" s="177"/>
      <c r="B24" s="29"/>
      <c r="C24" s="177"/>
      <c r="D24" s="26" t="s">
        <v>26</v>
      </c>
      <c r="E24" s="177"/>
      <c r="F24" s="177"/>
      <c r="G24" s="177"/>
      <c r="H24" s="177"/>
      <c r="I24" s="177"/>
      <c r="J24" s="177"/>
      <c r="K24" s="177"/>
      <c r="L24" s="37"/>
      <c r="S24" s="177"/>
      <c r="T24" s="177"/>
      <c r="U24" s="177"/>
      <c r="V24" s="177"/>
      <c r="W24" s="185"/>
      <c r="X24" s="177"/>
      <c r="Y24" s="177"/>
      <c r="Z24" s="177"/>
      <c r="AA24" s="177"/>
      <c r="AB24" s="177"/>
      <c r="AC24" s="177"/>
      <c r="AD24" s="177"/>
      <c r="AE24" s="177"/>
    </row>
    <row r="25" spans="1:31" s="8" customFormat="1" ht="16.5" customHeight="1">
      <c r="A25" s="82"/>
      <c r="B25" s="83"/>
      <c r="C25" s="82"/>
      <c r="D25" s="82"/>
      <c r="E25" s="230" t="s">
        <v>1</v>
      </c>
      <c r="F25" s="230"/>
      <c r="G25" s="230"/>
      <c r="H25" s="230"/>
      <c r="I25" s="82"/>
      <c r="J25" s="82"/>
      <c r="K25" s="82"/>
      <c r="L25" s="8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s="2" customFormat="1" ht="6.9" customHeight="1">
      <c r="A26" s="177"/>
      <c r="B26" s="29"/>
      <c r="C26" s="177"/>
      <c r="D26" s="177"/>
      <c r="E26" s="177"/>
      <c r="F26" s="177"/>
      <c r="G26" s="177"/>
      <c r="H26" s="177"/>
      <c r="I26" s="177"/>
      <c r="J26" s="177"/>
      <c r="K26" s="177"/>
      <c r="L26" s="37"/>
      <c r="S26" s="177"/>
      <c r="T26" s="177"/>
      <c r="U26" s="177"/>
      <c r="V26" s="177"/>
      <c r="W26" s="185"/>
      <c r="X26" s="177"/>
      <c r="Y26" s="177"/>
      <c r="Z26" s="177"/>
      <c r="AA26" s="177"/>
      <c r="AB26" s="177"/>
      <c r="AC26" s="177"/>
      <c r="AD26" s="177"/>
      <c r="AE26" s="177"/>
    </row>
    <row r="27" spans="1:31" s="2" customFormat="1" ht="6.9" customHeight="1">
      <c r="A27" s="177"/>
      <c r="B27" s="29"/>
      <c r="C27" s="177"/>
      <c r="D27" s="60"/>
      <c r="E27" s="60"/>
      <c r="F27" s="60"/>
      <c r="G27" s="60"/>
      <c r="H27" s="60"/>
      <c r="I27" s="60"/>
      <c r="J27" s="60"/>
      <c r="K27" s="60"/>
      <c r="L27" s="37"/>
      <c r="S27" s="177"/>
      <c r="T27" s="177"/>
      <c r="U27" s="177"/>
      <c r="V27" s="177"/>
      <c r="W27" s="185"/>
      <c r="X27" s="177"/>
      <c r="Y27" s="177"/>
      <c r="Z27" s="177"/>
      <c r="AA27" s="177"/>
      <c r="AB27" s="177"/>
      <c r="AC27" s="177"/>
      <c r="AD27" s="177"/>
      <c r="AE27" s="177"/>
    </row>
    <row r="28" spans="1:31" s="2" customFormat="1" ht="25.35" customHeight="1">
      <c r="A28" s="177"/>
      <c r="B28" s="29"/>
      <c r="C28" s="177"/>
      <c r="D28" s="85" t="s">
        <v>27</v>
      </c>
      <c r="E28" s="177"/>
      <c r="F28" s="177"/>
      <c r="G28" s="177"/>
      <c r="H28" s="177"/>
      <c r="I28" s="177"/>
      <c r="J28" s="171">
        <f>ROUND(J117,2)</f>
        <v>0</v>
      </c>
      <c r="K28" s="177"/>
      <c r="L28" s="37"/>
      <c r="S28" s="177"/>
      <c r="T28" s="177"/>
      <c r="U28" s="177"/>
      <c r="V28" s="177"/>
      <c r="W28" s="185"/>
      <c r="X28" s="177"/>
      <c r="Y28" s="177"/>
      <c r="Z28" s="177"/>
      <c r="AA28" s="177"/>
      <c r="AB28" s="177"/>
      <c r="AC28" s="177"/>
      <c r="AD28" s="177"/>
      <c r="AE28" s="177"/>
    </row>
    <row r="29" spans="1:31" s="2" customFormat="1" ht="6.9" customHeight="1">
      <c r="A29" s="177"/>
      <c r="B29" s="29"/>
      <c r="C29" s="177"/>
      <c r="D29" s="60"/>
      <c r="E29" s="60"/>
      <c r="F29" s="60"/>
      <c r="G29" s="60"/>
      <c r="H29" s="60"/>
      <c r="I29" s="60"/>
      <c r="J29" s="60"/>
      <c r="K29" s="60"/>
      <c r="L29" s="37"/>
      <c r="S29" s="177"/>
      <c r="T29" s="177"/>
      <c r="U29" s="177"/>
      <c r="V29" s="177"/>
      <c r="W29" s="185"/>
      <c r="X29" s="177"/>
      <c r="Y29" s="177"/>
      <c r="Z29" s="177"/>
      <c r="AA29" s="177"/>
      <c r="AB29" s="177"/>
      <c r="AC29" s="177"/>
      <c r="AD29" s="177"/>
      <c r="AE29" s="177"/>
    </row>
    <row r="30" spans="1:31" s="2" customFormat="1" ht="14.4" customHeight="1">
      <c r="A30" s="177"/>
      <c r="B30" s="29"/>
      <c r="C30" s="177"/>
      <c r="D30" s="177"/>
      <c r="E30" s="177"/>
      <c r="F30" s="176" t="s">
        <v>29</v>
      </c>
      <c r="G30" s="177"/>
      <c r="H30" s="177"/>
      <c r="I30" s="176" t="s">
        <v>28</v>
      </c>
      <c r="J30" s="176" t="s">
        <v>30</v>
      </c>
      <c r="K30" s="177"/>
      <c r="L30" s="37"/>
      <c r="S30" s="177"/>
      <c r="T30" s="177"/>
      <c r="U30" s="177"/>
      <c r="V30" s="177"/>
      <c r="W30" s="185"/>
      <c r="X30" s="177"/>
      <c r="Y30" s="177"/>
      <c r="Z30" s="177"/>
      <c r="AA30" s="177"/>
      <c r="AB30" s="177"/>
      <c r="AC30" s="177"/>
      <c r="AD30" s="177"/>
      <c r="AE30" s="177"/>
    </row>
    <row r="31" spans="1:31" s="2" customFormat="1" ht="14.4" customHeight="1">
      <c r="A31" s="177"/>
      <c r="B31" s="29"/>
      <c r="C31" s="177"/>
      <c r="D31" s="86" t="s">
        <v>31</v>
      </c>
      <c r="E31" s="26" t="s">
        <v>32</v>
      </c>
      <c r="F31" s="87">
        <f>ROUND((SUM(BE117:BE135)),2)</f>
        <v>0</v>
      </c>
      <c r="G31" s="177"/>
      <c r="H31" s="177"/>
      <c r="I31" s="88">
        <v>0.21</v>
      </c>
      <c r="J31" s="87">
        <f>ROUND(((SUM(BE117:BE135))*I31),2)</f>
        <v>0</v>
      </c>
      <c r="K31" s="177"/>
      <c r="L31" s="37"/>
      <c r="S31" s="177"/>
      <c r="T31" s="177"/>
      <c r="U31" s="177"/>
      <c r="V31" s="177"/>
      <c r="W31" s="185"/>
      <c r="X31" s="177"/>
      <c r="Y31" s="177"/>
      <c r="Z31" s="177"/>
      <c r="AA31" s="177"/>
      <c r="AB31" s="177"/>
      <c r="AC31" s="177"/>
      <c r="AD31" s="177"/>
      <c r="AE31" s="177"/>
    </row>
    <row r="32" spans="1:31" s="2" customFormat="1" ht="14.4" customHeight="1">
      <c r="A32" s="177"/>
      <c r="B32" s="29"/>
      <c r="C32" s="177"/>
      <c r="D32" s="177"/>
      <c r="E32" s="26" t="s">
        <v>33</v>
      </c>
      <c r="F32" s="87">
        <f>ROUND((SUM(BF117:BF135)),2)</f>
        <v>0</v>
      </c>
      <c r="G32" s="177"/>
      <c r="H32" s="177"/>
      <c r="I32" s="88">
        <v>0.15</v>
      </c>
      <c r="J32" s="87">
        <f>ROUND(((SUM(BF117:BF135))*I32),2)</f>
        <v>0</v>
      </c>
      <c r="K32" s="177"/>
      <c r="L32" s="37"/>
      <c r="S32" s="177"/>
      <c r="T32" s="177"/>
      <c r="U32" s="177"/>
      <c r="V32" s="177"/>
      <c r="W32" s="185"/>
      <c r="X32" s="177"/>
      <c r="Y32" s="177"/>
      <c r="Z32" s="177"/>
      <c r="AA32" s="177"/>
      <c r="AB32" s="177"/>
      <c r="AC32" s="177"/>
      <c r="AD32" s="177"/>
      <c r="AE32" s="177"/>
    </row>
    <row r="33" spans="1:31" s="2" customFormat="1" ht="14.4" customHeight="1" hidden="1">
      <c r="A33" s="177"/>
      <c r="B33" s="29"/>
      <c r="C33" s="177"/>
      <c r="D33" s="177"/>
      <c r="E33" s="26" t="s">
        <v>34</v>
      </c>
      <c r="F33" s="87">
        <f>ROUND((SUM(BG117:BG135)),2)</f>
        <v>0</v>
      </c>
      <c r="G33" s="177"/>
      <c r="H33" s="177"/>
      <c r="I33" s="88">
        <v>0.21</v>
      </c>
      <c r="J33" s="87">
        <f>0</f>
        <v>0</v>
      </c>
      <c r="K33" s="177"/>
      <c r="L33" s="37"/>
      <c r="S33" s="177"/>
      <c r="T33" s="177"/>
      <c r="U33" s="177"/>
      <c r="V33" s="177"/>
      <c r="W33" s="185"/>
      <c r="X33" s="177"/>
      <c r="Y33" s="177"/>
      <c r="Z33" s="177"/>
      <c r="AA33" s="177"/>
      <c r="AB33" s="177"/>
      <c r="AC33" s="177"/>
      <c r="AD33" s="177"/>
      <c r="AE33" s="177"/>
    </row>
    <row r="34" spans="1:31" s="2" customFormat="1" ht="14.4" customHeight="1" hidden="1">
      <c r="A34" s="177"/>
      <c r="B34" s="29"/>
      <c r="C34" s="177"/>
      <c r="D34" s="177"/>
      <c r="E34" s="26" t="s">
        <v>35</v>
      </c>
      <c r="F34" s="87">
        <f>ROUND((SUM(BH117:BH135)),2)</f>
        <v>0</v>
      </c>
      <c r="G34" s="177"/>
      <c r="H34" s="177"/>
      <c r="I34" s="88">
        <v>0.15</v>
      </c>
      <c r="J34" s="87">
        <f>0</f>
        <v>0</v>
      </c>
      <c r="K34" s="177"/>
      <c r="L34" s="37"/>
      <c r="S34" s="177"/>
      <c r="T34" s="177"/>
      <c r="U34" s="177"/>
      <c r="V34" s="177"/>
      <c r="W34" s="185"/>
      <c r="X34" s="177"/>
      <c r="Y34" s="177"/>
      <c r="Z34" s="177"/>
      <c r="AA34" s="177"/>
      <c r="AB34" s="177"/>
      <c r="AC34" s="177"/>
      <c r="AD34" s="177"/>
      <c r="AE34" s="177"/>
    </row>
    <row r="35" spans="1:31" s="2" customFormat="1" ht="14.4" customHeight="1" hidden="1">
      <c r="A35" s="177"/>
      <c r="B35" s="29"/>
      <c r="C35" s="177"/>
      <c r="D35" s="177"/>
      <c r="E35" s="26" t="s">
        <v>36</v>
      </c>
      <c r="F35" s="87">
        <f>ROUND((SUM(BI117:BI135)),2)</f>
        <v>0</v>
      </c>
      <c r="G35" s="177"/>
      <c r="H35" s="177"/>
      <c r="I35" s="88">
        <v>0</v>
      </c>
      <c r="J35" s="87">
        <f>0</f>
        <v>0</v>
      </c>
      <c r="K35" s="177"/>
      <c r="L35" s="37"/>
      <c r="S35" s="177"/>
      <c r="T35" s="177"/>
      <c r="U35" s="177"/>
      <c r="V35" s="177"/>
      <c r="W35" s="185"/>
      <c r="X35" s="177"/>
      <c r="Y35" s="177"/>
      <c r="Z35" s="177"/>
      <c r="AA35" s="177"/>
      <c r="AB35" s="177"/>
      <c r="AC35" s="177"/>
      <c r="AD35" s="177"/>
      <c r="AE35" s="177"/>
    </row>
    <row r="36" spans="1:31" s="2" customFormat="1" ht="6.9" customHeight="1">
      <c r="A36" s="177"/>
      <c r="B36" s="29"/>
      <c r="C36" s="177"/>
      <c r="D36" s="177"/>
      <c r="E36" s="177"/>
      <c r="F36" s="177"/>
      <c r="G36" s="177"/>
      <c r="H36" s="177"/>
      <c r="I36" s="177"/>
      <c r="J36" s="177"/>
      <c r="K36" s="177"/>
      <c r="L36" s="37"/>
      <c r="S36" s="177"/>
      <c r="T36" s="177"/>
      <c r="U36" s="177"/>
      <c r="V36" s="177"/>
      <c r="W36" s="185"/>
      <c r="X36" s="177"/>
      <c r="Y36" s="177"/>
      <c r="Z36" s="177"/>
      <c r="AA36" s="177"/>
      <c r="AB36" s="177"/>
      <c r="AC36" s="177"/>
      <c r="AD36" s="177"/>
      <c r="AE36" s="177"/>
    </row>
    <row r="37" spans="1:31" s="2" customFormat="1" ht="25.35" customHeight="1">
      <c r="A37" s="177"/>
      <c r="B37" s="29"/>
      <c r="C37" s="89"/>
      <c r="D37" s="90" t="s">
        <v>37</v>
      </c>
      <c r="E37" s="54"/>
      <c r="F37" s="54"/>
      <c r="G37" s="91" t="s">
        <v>38</v>
      </c>
      <c r="H37" s="92" t="s">
        <v>39</v>
      </c>
      <c r="I37" s="54"/>
      <c r="J37" s="93">
        <f>SUM(J28:J35)</f>
        <v>0</v>
      </c>
      <c r="K37" s="94"/>
      <c r="L37" s="37"/>
      <c r="S37" s="177"/>
      <c r="T37" s="177"/>
      <c r="U37" s="177"/>
      <c r="V37" s="177"/>
      <c r="W37" s="185"/>
      <c r="X37" s="177"/>
      <c r="Y37" s="177"/>
      <c r="Z37" s="177"/>
      <c r="AA37" s="177"/>
      <c r="AB37" s="177"/>
      <c r="AC37" s="177"/>
      <c r="AD37" s="177"/>
      <c r="AE37" s="177"/>
    </row>
    <row r="38" spans="1:31" s="2" customFormat="1" ht="14.4" customHeight="1">
      <c r="A38" s="177"/>
      <c r="B38" s="29"/>
      <c r="C38" s="177"/>
      <c r="D38" s="177"/>
      <c r="E38" s="177"/>
      <c r="F38" s="177"/>
      <c r="G38" s="177"/>
      <c r="H38" s="177"/>
      <c r="I38" s="177"/>
      <c r="J38" s="177"/>
      <c r="K38" s="177"/>
      <c r="L38" s="37"/>
      <c r="S38" s="177"/>
      <c r="T38" s="177"/>
      <c r="U38" s="177"/>
      <c r="V38" s="177"/>
      <c r="W38" s="185"/>
      <c r="X38" s="177"/>
      <c r="Y38" s="177"/>
      <c r="Z38" s="177"/>
      <c r="AA38" s="177"/>
      <c r="AB38" s="177"/>
      <c r="AC38" s="177"/>
      <c r="AD38" s="177"/>
      <c r="AE38" s="177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2" customFormat="1" ht="14.4" customHeight="1">
      <c r="B50" s="37"/>
      <c r="D50" s="38" t="s">
        <v>40</v>
      </c>
      <c r="E50" s="39"/>
      <c r="F50" s="39"/>
      <c r="G50" s="38" t="s">
        <v>41</v>
      </c>
      <c r="H50" s="39"/>
      <c r="I50" s="39"/>
      <c r="J50" s="39"/>
      <c r="K50" s="39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177"/>
      <c r="B61" s="29"/>
      <c r="C61" s="177"/>
      <c r="D61" s="40" t="s">
        <v>42</v>
      </c>
      <c r="E61" s="175"/>
      <c r="F61" s="95" t="s">
        <v>43</v>
      </c>
      <c r="G61" s="40" t="s">
        <v>42</v>
      </c>
      <c r="H61" s="175"/>
      <c r="I61" s="175"/>
      <c r="J61" s="96" t="s">
        <v>43</v>
      </c>
      <c r="K61" s="175"/>
      <c r="L61" s="37"/>
      <c r="S61" s="177"/>
      <c r="T61" s="177"/>
      <c r="U61" s="177"/>
      <c r="V61" s="177"/>
      <c r="W61" s="185"/>
      <c r="X61" s="177"/>
      <c r="Y61" s="177"/>
      <c r="Z61" s="177"/>
      <c r="AA61" s="177"/>
      <c r="AB61" s="177"/>
      <c r="AC61" s="177"/>
      <c r="AD61" s="177"/>
      <c r="AE61" s="177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177"/>
      <c r="B65" s="29"/>
      <c r="C65" s="177"/>
      <c r="D65" s="38" t="s">
        <v>44</v>
      </c>
      <c r="E65" s="41"/>
      <c r="F65" s="41"/>
      <c r="G65" s="38" t="s">
        <v>45</v>
      </c>
      <c r="H65" s="41"/>
      <c r="I65" s="41"/>
      <c r="J65" s="41"/>
      <c r="K65" s="41"/>
      <c r="L65" s="37"/>
      <c r="S65" s="177"/>
      <c r="T65" s="177"/>
      <c r="U65" s="177"/>
      <c r="V65" s="177"/>
      <c r="W65" s="185"/>
      <c r="X65" s="177"/>
      <c r="Y65" s="177"/>
      <c r="Z65" s="177"/>
      <c r="AA65" s="177"/>
      <c r="AB65" s="177"/>
      <c r="AC65" s="177"/>
      <c r="AD65" s="177"/>
      <c r="AE65" s="177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177"/>
      <c r="B76" s="29"/>
      <c r="C76" s="177"/>
      <c r="D76" s="40" t="s">
        <v>42</v>
      </c>
      <c r="E76" s="175"/>
      <c r="F76" s="95" t="s">
        <v>43</v>
      </c>
      <c r="G76" s="40" t="s">
        <v>42</v>
      </c>
      <c r="H76" s="175"/>
      <c r="I76" s="175"/>
      <c r="J76" s="96" t="s">
        <v>43</v>
      </c>
      <c r="K76" s="175"/>
      <c r="L76" s="37"/>
      <c r="S76" s="177"/>
      <c r="T76" s="177"/>
      <c r="U76" s="177"/>
      <c r="V76" s="177"/>
      <c r="W76" s="185"/>
      <c r="X76" s="177"/>
      <c r="Y76" s="177"/>
      <c r="Z76" s="177"/>
      <c r="AA76" s="177"/>
      <c r="AB76" s="177"/>
      <c r="AC76" s="177"/>
      <c r="AD76" s="177"/>
      <c r="AE76" s="177"/>
    </row>
    <row r="77" spans="1:31" s="2" customFormat="1" ht="14.4" customHeight="1">
      <c r="A77" s="17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177"/>
      <c r="T77" s="177"/>
      <c r="U77" s="177"/>
      <c r="V77" s="177"/>
      <c r="W77" s="185"/>
      <c r="X77" s="177"/>
      <c r="Y77" s="177"/>
      <c r="Z77" s="177"/>
      <c r="AA77" s="177"/>
      <c r="AB77" s="177"/>
      <c r="AC77" s="177"/>
      <c r="AD77" s="177"/>
      <c r="AE77" s="177"/>
    </row>
    <row r="81" spans="1:31" s="2" customFormat="1" ht="6.9" customHeight="1">
      <c r="A81" s="17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177"/>
      <c r="T81" s="177"/>
      <c r="U81" s="177"/>
      <c r="V81" s="177"/>
      <c r="W81" s="185"/>
      <c r="X81" s="177"/>
      <c r="Y81" s="177"/>
      <c r="Z81" s="177"/>
      <c r="AA81" s="177"/>
      <c r="AB81" s="177"/>
      <c r="AC81" s="177"/>
      <c r="AD81" s="177"/>
      <c r="AE81" s="177"/>
    </row>
    <row r="82" spans="1:31" s="2" customFormat="1" ht="24.9" customHeight="1">
      <c r="A82" s="177"/>
      <c r="B82" s="29"/>
      <c r="C82" s="21" t="s">
        <v>75</v>
      </c>
      <c r="D82" s="177"/>
      <c r="E82" s="177"/>
      <c r="F82" s="177"/>
      <c r="G82" s="177"/>
      <c r="H82" s="177"/>
      <c r="I82" s="177"/>
      <c r="J82" s="177"/>
      <c r="K82" s="177"/>
      <c r="L82" s="37"/>
      <c r="S82" s="177"/>
      <c r="T82" s="177"/>
      <c r="U82" s="177"/>
      <c r="V82" s="177"/>
      <c r="W82" s="185"/>
      <c r="X82" s="177"/>
      <c r="Y82" s="177"/>
      <c r="Z82" s="177"/>
      <c r="AA82" s="177"/>
      <c r="AB82" s="177"/>
      <c r="AC82" s="177"/>
      <c r="AD82" s="177"/>
      <c r="AE82" s="177"/>
    </row>
    <row r="83" spans="1:31" s="2" customFormat="1" ht="6.9" customHeight="1">
      <c r="A83" s="177"/>
      <c r="B83" s="29"/>
      <c r="C83" s="177"/>
      <c r="D83" s="177"/>
      <c r="E83" s="177"/>
      <c r="F83" s="177"/>
      <c r="G83" s="177"/>
      <c r="H83" s="177"/>
      <c r="I83" s="177"/>
      <c r="J83" s="177"/>
      <c r="K83" s="177"/>
      <c r="L83" s="37"/>
      <c r="S83" s="177"/>
      <c r="T83" s="177"/>
      <c r="U83" s="177"/>
      <c r="V83" s="177"/>
      <c r="W83" s="185"/>
      <c r="X83" s="177"/>
      <c r="Y83" s="177"/>
      <c r="Z83" s="177"/>
      <c r="AA83" s="177"/>
      <c r="AB83" s="177"/>
      <c r="AC83" s="177"/>
      <c r="AD83" s="177"/>
      <c r="AE83" s="177"/>
    </row>
    <row r="84" spans="1:31" s="2" customFormat="1" ht="12" customHeight="1">
      <c r="A84" s="177"/>
      <c r="B84" s="29"/>
      <c r="C84" s="26" t="s">
        <v>13</v>
      </c>
      <c r="D84" s="177"/>
      <c r="E84" s="177"/>
      <c r="F84" s="177"/>
      <c r="G84" s="177"/>
      <c r="H84" s="177"/>
      <c r="I84" s="177"/>
      <c r="J84" s="177"/>
      <c r="K84" s="177"/>
      <c r="L84" s="37"/>
      <c r="S84" s="177"/>
      <c r="T84" s="177"/>
      <c r="U84" s="177"/>
      <c r="V84" s="177"/>
      <c r="W84" s="185"/>
      <c r="X84" s="177"/>
      <c r="Y84" s="177"/>
      <c r="Z84" s="177"/>
      <c r="AA84" s="177"/>
      <c r="AB84" s="177"/>
      <c r="AC84" s="177"/>
      <c r="AD84" s="177"/>
      <c r="AE84" s="177"/>
    </row>
    <row r="85" spans="1:31" s="2" customFormat="1" ht="16.5" customHeight="1">
      <c r="A85" s="177"/>
      <c r="B85" s="29"/>
      <c r="C85" s="177"/>
      <c r="D85" s="177"/>
      <c r="E85" s="210" t="str">
        <f>E7</f>
        <v xml:space="preserve">NZM - Spárování stěny A </v>
      </c>
      <c r="F85" s="241"/>
      <c r="G85" s="241"/>
      <c r="H85" s="241"/>
      <c r="I85" s="177"/>
      <c r="J85" s="177"/>
      <c r="K85" s="177"/>
      <c r="L85" s="37"/>
      <c r="S85" s="177"/>
      <c r="T85" s="177"/>
      <c r="U85" s="177"/>
      <c r="V85" s="177"/>
      <c r="W85" s="185"/>
      <c r="X85" s="177"/>
      <c r="Y85" s="177"/>
      <c r="Z85" s="177"/>
      <c r="AA85" s="177"/>
      <c r="AB85" s="177"/>
      <c r="AC85" s="177"/>
      <c r="AD85" s="177"/>
      <c r="AE85" s="177"/>
    </row>
    <row r="86" spans="1:31" s="2" customFormat="1" ht="6.9" customHeight="1">
      <c r="A86" s="177"/>
      <c r="B86" s="29"/>
      <c r="C86" s="177"/>
      <c r="D86" s="177"/>
      <c r="E86" s="177"/>
      <c r="F86" s="177"/>
      <c r="G86" s="177"/>
      <c r="H86" s="177"/>
      <c r="I86" s="177"/>
      <c r="J86" s="177"/>
      <c r="K86" s="177"/>
      <c r="L86" s="37"/>
      <c r="S86" s="177"/>
      <c r="T86" s="177"/>
      <c r="U86" s="177"/>
      <c r="V86" s="177"/>
      <c r="W86" s="185"/>
      <c r="X86" s="177"/>
      <c r="Y86" s="177"/>
      <c r="Z86" s="177"/>
      <c r="AA86" s="177"/>
      <c r="AB86" s="177"/>
      <c r="AC86" s="177"/>
      <c r="AD86" s="177"/>
      <c r="AE86" s="177"/>
    </row>
    <row r="87" spans="1:31" s="2" customFormat="1" ht="12" customHeight="1">
      <c r="A87" s="177"/>
      <c r="B87" s="29"/>
      <c r="C87" s="26" t="s">
        <v>16</v>
      </c>
      <c r="D87" s="177"/>
      <c r="E87" s="177"/>
      <c r="F87" s="172" t="str">
        <f>F10</f>
        <v xml:space="preserve"> </v>
      </c>
      <c r="G87" s="177"/>
      <c r="H87" s="177"/>
      <c r="I87" s="26" t="s">
        <v>18</v>
      </c>
      <c r="J87" s="170" t="str">
        <f>IF(J10="","",J10)</f>
        <v/>
      </c>
      <c r="K87" s="177"/>
      <c r="L87" s="37"/>
      <c r="S87" s="177"/>
      <c r="T87" s="177"/>
      <c r="U87" s="177"/>
      <c r="V87" s="177"/>
      <c r="W87" s="185"/>
      <c r="X87" s="177"/>
      <c r="Y87" s="177"/>
      <c r="Z87" s="177"/>
      <c r="AA87" s="177"/>
      <c r="AB87" s="177"/>
      <c r="AC87" s="177"/>
      <c r="AD87" s="177"/>
      <c r="AE87" s="177"/>
    </row>
    <row r="88" spans="1:31" s="2" customFormat="1" ht="6.9" customHeight="1">
      <c r="A88" s="177"/>
      <c r="B88" s="29"/>
      <c r="C88" s="177"/>
      <c r="D88" s="177"/>
      <c r="E88" s="177"/>
      <c r="F88" s="177"/>
      <c r="G88" s="177"/>
      <c r="H88" s="177"/>
      <c r="I88" s="177"/>
      <c r="J88" s="177"/>
      <c r="K88" s="177"/>
      <c r="L88" s="37"/>
      <c r="S88" s="177"/>
      <c r="T88" s="177"/>
      <c r="U88" s="177"/>
      <c r="V88" s="177"/>
      <c r="W88" s="185"/>
      <c r="X88" s="177"/>
      <c r="Y88" s="177"/>
      <c r="Z88" s="177"/>
      <c r="AA88" s="177"/>
      <c r="AB88" s="177"/>
      <c r="AC88" s="177"/>
      <c r="AD88" s="177"/>
      <c r="AE88" s="177"/>
    </row>
    <row r="89" spans="1:31" s="2" customFormat="1" ht="15.15" customHeight="1">
      <c r="A89" s="177"/>
      <c r="B89" s="29"/>
      <c r="C89" s="26" t="s">
        <v>19</v>
      </c>
      <c r="D89" s="177"/>
      <c r="E89" s="177"/>
      <c r="F89" s="172" t="str">
        <f>E13</f>
        <v xml:space="preserve"> </v>
      </c>
      <c r="G89" s="177"/>
      <c r="H89" s="177"/>
      <c r="I89" s="26" t="s">
        <v>23</v>
      </c>
      <c r="J89" s="174" t="str">
        <f>E19</f>
        <v xml:space="preserve"> </v>
      </c>
      <c r="K89" s="177"/>
      <c r="L89" s="37"/>
      <c r="S89" s="177"/>
      <c r="T89" s="177"/>
      <c r="U89" s="177"/>
      <c r="V89" s="177"/>
      <c r="W89" s="185"/>
      <c r="X89" s="177"/>
      <c r="Y89" s="177"/>
      <c r="Z89" s="177"/>
      <c r="AA89" s="177"/>
      <c r="AB89" s="177"/>
      <c r="AC89" s="177"/>
      <c r="AD89" s="177"/>
      <c r="AE89" s="177"/>
    </row>
    <row r="90" spans="1:31" s="2" customFormat="1" ht="15.15" customHeight="1">
      <c r="A90" s="177"/>
      <c r="B90" s="29"/>
      <c r="C90" s="26" t="s">
        <v>22</v>
      </c>
      <c r="D90" s="177"/>
      <c r="E90" s="177"/>
      <c r="F90" s="172" t="str">
        <f>IF(E16="","",E16)</f>
        <v xml:space="preserve"> </v>
      </c>
      <c r="G90" s="177"/>
      <c r="H90" s="177"/>
      <c r="I90" s="26" t="s">
        <v>25</v>
      </c>
      <c r="J90" s="174"/>
      <c r="K90" s="177"/>
      <c r="L90" s="37"/>
      <c r="S90" s="177"/>
      <c r="T90" s="177"/>
      <c r="U90" s="177"/>
      <c r="V90" s="177"/>
      <c r="W90" s="185"/>
      <c r="X90" s="177"/>
      <c r="Y90" s="177"/>
      <c r="Z90" s="177"/>
      <c r="AA90" s="177"/>
      <c r="AB90" s="177"/>
      <c r="AC90" s="177"/>
      <c r="AD90" s="177"/>
      <c r="AE90" s="177"/>
    </row>
    <row r="91" spans="1:31" s="2" customFormat="1" ht="10.35" customHeight="1">
      <c r="A91" s="177"/>
      <c r="B91" s="29"/>
      <c r="C91" s="177"/>
      <c r="D91" s="177"/>
      <c r="E91" s="177"/>
      <c r="F91" s="177"/>
      <c r="G91" s="177"/>
      <c r="H91" s="177"/>
      <c r="I91" s="177"/>
      <c r="J91" s="177"/>
      <c r="K91" s="177"/>
      <c r="L91" s="37"/>
      <c r="S91" s="177"/>
      <c r="T91" s="177"/>
      <c r="U91" s="177"/>
      <c r="V91" s="177"/>
      <c r="W91" s="185"/>
      <c r="X91" s="177"/>
      <c r="Y91" s="177"/>
      <c r="Z91" s="177"/>
      <c r="AA91" s="177"/>
      <c r="AB91" s="177"/>
      <c r="AC91" s="177"/>
      <c r="AD91" s="177"/>
      <c r="AE91" s="177"/>
    </row>
    <row r="92" spans="1:31" s="2" customFormat="1" ht="29.25" customHeight="1">
      <c r="A92" s="177"/>
      <c r="B92" s="29"/>
      <c r="C92" s="97" t="s">
        <v>76</v>
      </c>
      <c r="D92" s="89"/>
      <c r="E92" s="89"/>
      <c r="F92" s="89"/>
      <c r="G92" s="89"/>
      <c r="H92" s="89"/>
      <c r="I92" s="89"/>
      <c r="J92" s="98" t="s">
        <v>77</v>
      </c>
      <c r="K92" s="89"/>
      <c r="L92" s="37"/>
      <c r="S92" s="177"/>
      <c r="T92" s="177"/>
      <c r="U92" s="177"/>
      <c r="V92" s="177"/>
      <c r="W92" s="185"/>
      <c r="X92" s="177"/>
      <c r="Y92" s="177"/>
      <c r="Z92" s="177"/>
      <c r="AA92" s="177"/>
      <c r="AB92" s="177"/>
      <c r="AC92" s="177"/>
      <c r="AD92" s="177"/>
      <c r="AE92" s="177"/>
    </row>
    <row r="93" spans="1:31" s="2" customFormat="1" ht="10.35" customHeight="1">
      <c r="A93" s="177"/>
      <c r="B93" s="29"/>
      <c r="C93" s="177"/>
      <c r="D93" s="177"/>
      <c r="E93" s="177"/>
      <c r="F93" s="177"/>
      <c r="G93" s="177"/>
      <c r="H93" s="177"/>
      <c r="I93" s="177"/>
      <c r="J93" s="177"/>
      <c r="K93" s="177"/>
      <c r="L93" s="37"/>
      <c r="S93" s="177"/>
      <c r="T93" s="177"/>
      <c r="U93" s="177"/>
      <c r="V93" s="177"/>
      <c r="W93" s="185"/>
      <c r="X93" s="177"/>
      <c r="Y93" s="177"/>
      <c r="Z93" s="177"/>
      <c r="AA93" s="177"/>
      <c r="AB93" s="177"/>
      <c r="AC93" s="177"/>
      <c r="AD93" s="177"/>
      <c r="AE93" s="177"/>
    </row>
    <row r="94" spans="1:47" s="2" customFormat="1" ht="22.95" customHeight="1">
      <c r="A94" s="177"/>
      <c r="B94" s="29"/>
      <c r="C94" s="99" t="s">
        <v>78</v>
      </c>
      <c r="D94" s="177"/>
      <c r="E94" s="177"/>
      <c r="F94" s="177"/>
      <c r="G94" s="177"/>
      <c r="H94" s="177"/>
      <c r="I94" s="177"/>
      <c r="J94" s="171">
        <f>J117</f>
        <v>0</v>
      </c>
      <c r="K94" s="177"/>
      <c r="L94" s="37"/>
      <c r="S94" s="177"/>
      <c r="T94" s="177"/>
      <c r="U94" s="177"/>
      <c r="V94" s="177"/>
      <c r="W94" s="185"/>
      <c r="X94" s="177"/>
      <c r="Y94" s="177"/>
      <c r="Z94" s="177"/>
      <c r="AA94" s="177"/>
      <c r="AB94" s="177"/>
      <c r="AC94" s="177"/>
      <c r="AD94" s="177"/>
      <c r="AE94" s="177"/>
      <c r="AU94" s="17" t="s">
        <v>79</v>
      </c>
    </row>
    <row r="95" spans="2:12" s="9" customFormat="1" ht="24.9" customHeight="1">
      <c r="B95" s="100"/>
      <c r="D95" s="101" t="s">
        <v>80</v>
      </c>
      <c r="E95" s="102"/>
      <c r="F95" s="102"/>
      <c r="G95" s="102"/>
      <c r="H95" s="102"/>
      <c r="I95" s="102"/>
      <c r="J95" s="103">
        <f>J118</f>
        <v>0</v>
      </c>
      <c r="L95" s="100"/>
    </row>
    <row r="96" spans="2:12" s="10" customFormat="1" ht="19.95" customHeight="1">
      <c r="B96" s="104"/>
      <c r="D96" s="105" t="s">
        <v>81</v>
      </c>
      <c r="E96" s="106"/>
      <c r="F96" s="106"/>
      <c r="G96" s="106"/>
      <c r="H96" s="106"/>
      <c r="I96" s="106"/>
      <c r="J96" s="107">
        <f>J119</f>
        <v>0</v>
      </c>
      <c r="L96" s="104"/>
    </row>
    <row r="97" spans="2:12" s="10" customFormat="1" ht="19.95" customHeight="1">
      <c r="B97" s="104"/>
      <c r="D97" s="105" t="s">
        <v>82</v>
      </c>
      <c r="E97" s="106"/>
      <c r="F97" s="106"/>
      <c r="G97" s="106"/>
      <c r="H97" s="106"/>
      <c r="I97" s="106"/>
      <c r="J97" s="107">
        <f>J123</f>
        <v>0</v>
      </c>
      <c r="L97" s="104"/>
    </row>
    <row r="98" spans="2:12" s="10" customFormat="1" ht="19.95" customHeight="1">
      <c r="B98" s="104"/>
      <c r="D98" s="105" t="s">
        <v>83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10" customFormat="1" ht="19.95" customHeight="1">
      <c r="B99" s="104"/>
      <c r="D99" s="105" t="s">
        <v>84</v>
      </c>
      <c r="E99" s="106"/>
      <c r="F99" s="106"/>
      <c r="G99" s="106"/>
      <c r="H99" s="106"/>
      <c r="I99" s="106"/>
      <c r="J99" s="107">
        <f>J134</f>
        <v>0</v>
      </c>
      <c r="L99" s="104"/>
    </row>
    <row r="100" spans="1:31" s="2" customFormat="1" ht="21.75" customHeight="1">
      <c r="A100" s="177"/>
      <c r="B100" s="29"/>
      <c r="C100" s="177"/>
      <c r="D100" s="177"/>
      <c r="E100" s="177"/>
      <c r="F100" s="177"/>
      <c r="G100" s="177"/>
      <c r="H100" s="177"/>
      <c r="I100" s="177"/>
      <c r="J100" s="177"/>
      <c r="K100" s="177"/>
      <c r="L100" s="37"/>
      <c r="S100" s="177"/>
      <c r="T100" s="177"/>
      <c r="U100" s="177"/>
      <c r="V100" s="177"/>
      <c r="W100" s="185"/>
      <c r="X100" s="177"/>
      <c r="Y100" s="177"/>
      <c r="Z100" s="177"/>
      <c r="AA100" s="177"/>
      <c r="AB100" s="177"/>
      <c r="AC100" s="177"/>
      <c r="AD100" s="177"/>
      <c r="AE100" s="177"/>
    </row>
    <row r="101" spans="1:31" s="2" customFormat="1" ht="6.9" customHeight="1">
      <c r="A101" s="17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177"/>
      <c r="T101" s="177"/>
      <c r="U101" s="177"/>
      <c r="V101" s="177"/>
      <c r="W101" s="185"/>
      <c r="X101" s="177"/>
      <c r="Y101" s="177"/>
      <c r="Z101" s="177"/>
      <c r="AA101" s="177"/>
      <c r="AB101" s="177"/>
      <c r="AC101" s="177"/>
      <c r="AD101" s="177"/>
      <c r="AE101" s="177"/>
    </row>
    <row r="105" spans="1:31" s="2" customFormat="1" ht="6.9" customHeight="1">
      <c r="A105" s="17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177"/>
      <c r="T105" s="177"/>
      <c r="U105" s="177"/>
      <c r="V105" s="177"/>
      <c r="W105" s="185"/>
      <c r="X105" s="177"/>
      <c r="Y105" s="177"/>
      <c r="Z105" s="177"/>
      <c r="AA105" s="177"/>
      <c r="AB105" s="177"/>
      <c r="AC105" s="177"/>
      <c r="AD105" s="177"/>
      <c r="AE105" s="177"/>
    </row>
    <row r="106" spans="1:31" s="2" customFormat="1" ht="24.9" customHeight="1">
      <c r="A106" s="177"/>
      <c r="B106" s="29"/>
      <c r="C106" s="21" t="s">
        <v>85</v>
      </c>
      <c r="D106" s="177"/>
      <c r="E106" s="177"/>
      <c r="F106" s="177"/>
      <c r="G106" s="177"/>
      <c r="H106" s="177"/>
      <c r="I106" s="177"/>
      <c r="J106" s="177"/>
      <c r="K106" s="177"/>
      <c r="L106" s="37"/>
      <c r="S106" s="177"/>
      <c r="T106" s="177"/>
      <c r="U106" s="177"/>
      <c r="V106" s="177"/>
      <c r="W106" s="185"/>
      <c r="X106" s="177"/>
      <c r="Y106" s="177"/>
      <c r="Z106" s="177"/>
      <c r="AA106" s="177"/>
      <c r="AB106" s="177"/>
      <c r="AC106" s="177"/>
      <c r="AD106" s="177"/>
      <c r="AE106" s="177"/>
    </row>
    <row r="107" spans="1:31" s="2" customFormat="1" ht="6.9" customHeight="1">
      <c r="A107" s="177"/>
      <c r="B107" s="29"/>
      <c r="C107" s="177"/>
      <c r="D107" s="177"/>
      <c r="E107" s="177"/>
      <c r="F107" s="177"/>
      <c r="G107" s="177"/>
      <c r="H107" s="177"/>
      <c r="I107" s="177"/>
      <c r="J107" s="177"/>
      <c r="K107" s="177"/>
      <c r="L107" s="37"/>
      <c r="S107" s="177"/>
      <c r="T107" s="177"/>
      <c r="U107" s="177"/>
      <c r="V107" s="177"/>
      <c r="W107" s="185"/>
      <c r="X107" s="177"/>
      <c r="Y107" s="177"/>
      <c r="Z107" s="177"/>
      <c r="AA107" s="177"/>
      <c r="AB107" s="177"/>
      <c r="AC107" s="177"/>
      <c r="AD107" s="177"/>
      <c r="AE107" s="177"/>
    </row>
    <row r="108" spans="1:31" s="2" customFormat="1" ht="12" customHeight="1">
      <c r="A108" s="177"/>
      <c r="B108" s="29"/>
      <c r="C108" s="26" t="s">
        <v>13</v>
      </c>
      <c r="D108" s="177"/>
      <c r="E108" s="177"/>
      <c r="F108" s="177"/>
      <c r="G108" s="177"/>
      <c r="H108" s="177"/>
      <c r="I108" s="177"/>
      <c r="J108" s="177"/>
      <c r="K108" s="177"/>
      <c r="L108" s="37"/>
      <c r="S108" s="177"/>
      <c r="T108" s="177"/>
      <c r="U108" s="177"/>
      <c r="V108" s="177"/>
      <c r="W108" s="185"/>
      <c r="X108" s="177"/>
      <c r="Y108" s="177"/>
      <c r="Z108" s="177"/>
      <c r="AA108" s="177"/>
      <c r="AB108" s="177"/>
      <c r="AC108" s="177"/>
      <c r="AD108" s="177"/>
      <c r="AE108" s="177"/>
    </row>
    <row r="109" spans="1:31" s="2" customFormat="1" ht="16.5" customHeight="1">
      <c r="A109" s="177"/>
      <c r="B109" s="29"/>
      <c r="C109" s="177"/>
      <c r="D109" s="177"/>
      <c r="E109" s="210" t="str">
        <f>E7</f>
        <v xml:space="preserve">NZM - Spárování stěny A </v>
      </c>
      <c r="F109" s="241"/>
      <c r="G109" s="241"/>
      <c r="H109" s="241"/>
      <c r="I109" s="177"/>
      <c r="J109" s="177"/>
      <c r="K109" s="177"/>
      <c r="L109" s="37"/>
      <c r="S109" s="177"/>
      <c r="T109" s="177"/>
      <c r="U109" s="177"/>
      <c r="V109" s="177"/>
      <c r="W109" s="185"/>
      <c r="X109" s="177"/>
      <c r="Y109" s="177"/>
      <c r="Z109" s="177"/>
      <c r="AA109" s="177"/>
      <c r="AB109" s="177"/>
      <c r="AC109" s="177"/>
      <c r="AD109" s="177"/>
      <c r="AE109" s="177"/>
    </row>
    <row r="110" spans="1:31" s="2" customFormat="1" ht="6.9" customHeight="1">
      <c r="A110" s="177"/>
      <c r="B110" s="29"/>
      <c r="C110" s="177"/>
      <c r="D110" s="177"/>
      <c r="E110" s="177"/>
      <c r="F110" s="177"/>
      <c r="G110" s="177"/>
      <c r="H110" s="177"/>
      <c r="I110" s="177"/>
      <c r="J110" s="177"/>
      <c r="K110" s="177"/>
      <c r="L110" s="37"/>
      <c r="S110" s="177"/>
      <c r="T110" s="177"/>
      <c r="U110" s="177"/>
      <c r="V110" s="177"/>
      <c r="W110" s="185"/>
      <c r="X110" s="177"/>
      <c r="Y110" s="177"/>
      <c r="Z110" s="177"/>
      <c r="AA110" s="177"/>
      <c r="AB110" s="177"/>
      <c r="AC110" s="177"/>
      <c r="AD110" s="177"/>
      <c r="AE110" s="177"/>
    </row>
    <row r="111" spans="1:31" s="2" customFormat="1" ht="12" customHeight="1">
      <c r="A111" s="177"/>
      <c r="B111" s="29"/>
      <c r="C111" s="26" t="s">
        <v>16</v>
      </c>
      <c r="D111" s="177"/>
      <c r="E111" s="177"/>
      <c r="F111" s="172" t="str">
        <f>F10</f>
        <v xml:space="preserve"> </v>
      </c>
      <c r="G111" s="177"/>
      <c r="H111" s="177"/>
      <c r="I111" s="26" t="s">
        <v>18</v>
      </c>
      <c r="J111" s="170" t="str">
        <f>IF(J10="","",J10)</f>
        <v/>
      </c>
      <c r="K111" s="177"/>
      <c r="L111" s="37"/>
      <c r="S111" s="177"/>
      <c r="T111" s="177"/>
      <c r="U111" s="177"/>
      <c r="V111" s="177"/>
      <c r="W111" s="185"/>
      <c r="X111" s="177"/>
      <c r="Y111" s="177"/>
      <c r="Z111" s="177"/>
      <c r="AA111" s="177"/>
      <c r="AB111" s="177"/>
      <c r="AC111" s="177"/>
      <c r="AD111" s="177"/>
      <c r="AE111" s="177"/>
    </row>
    <row r="112" spans="1:31" s="2" customFormat="1" ht="6.9" customHeight="1">
      <c r="A112" s="177"/>
      <c r="B112" s="29"/>
      <c r="C112" s="177"/>
      <c r="D112" s="177"/>
      <c r="E112" s="177"/>
      <c r="F112" s="177"/>
      <c r="G112" s="177"/>
      <c r="H112" s="177"/>
      <c r="I112" s="177"/>
      <c r="J112" s="177"/>
      <c r="K112" s="177"/>
      <c r="L112" s="37"/>
      <c r="S112" s="177"/>
      <c r="T112" s="177"/>
      <c r="U112" s="177"/>
      <c r="V112" s="177"/>
      <c r="W112" s="185"/>
      <c r="X112" s="177"/>
      <c r="Y112" s="177"/>
      <c r="Z112" s="177"/>
      <c r="AA112" s="177"/>
      <c r="AB112" s="177"/>
      <c r="AC112" s="177"/>
      <c r="AD112" s="177"/>
      <c r="AE112" s="177"/>
    </row>
    <row r="113" spans="1:31" s="2" customFormat="1" ht="15.15" customHeight="1">
      <c r="A113" s="177"/>
      <c r="B113" s="29"/>
      <c r="C113" s="26" t="s">
        <v>19</v>
      </c>
      <c r="D113" s="177"/>
      <c r="E113" s="177"/>
      <c r="F113" s="172" t="str">
        <f>E13</f>
        <v xml:space="preserve"> </v>
      </c>
      <c r="G113" s="177"/>
      <c r="H113" s="177"/>
      <c r="I113" s="26" t="s">
        <v>23</v>
      </c>
      <c r="J113" s="174" t="str">
        <f>E19</f>
        <v xml:space="preserve"> </v>
      </c>
      <c r="K113" s="177"/>
      <c r="L113" s="37"/>
      <c r="S113" s="177"/>
      <c r="T113" s="177"/>
      <c r="U113" s="177"/>
      <c r="V113" s="177"/>
      <c r="W113" s="185"/>
      <c r="X113" s="177"/>
      <c r="Y113" s="177"/>
      <c r="Z113" s="177"/>
      <c r="AA113" s="177"/>
      <c r="AB113" s="177"/>
      <c r="AC113" s="177"/>
      <c r="AD113" s="177"/>
      <c r="AE113" s="177"/>
    </row>
    <row r="114" spans="1:31" s="2" customFormat="1" ht="15.15" customHeight="1">
      <c r="A114" s="177"/>
      <c r="B114" s="29"/>
      <c r="C114" s="26" t="s">
        <v>22</v>
      </c>
      <c r="D114" s="177"/>
      <c r="E114" s="177"/>
      <c r="F114" s="172" t="str">
        <f>IF(E16="","",E16)</f>
        <v xml:space="preserve"> </v>
      </c>
      <c r="G114" s="177"/>
      <c r="H114" s="177"/>
      <c r="I114" s="26" t="s">
        <v>25</v>
      </c>
      <c r="J114" s="174"/>
      <c r="K114" s="177"/>
      <c r="L114" s="37"/>
      <c r="S114" s="177"/>
      <c r="T114" s="177"/>
      <c r="U114" s="177"/>
      <c r="V114" s="177"/>
      <c r="W114" s="185"/>
      <c r="X114" s="177"/>
      <c r="Y114" s="177"/>
      <c r="Z114" s="177"/>
      <c r="AA114" s="177"/>
      <c r="AB114" s="177"/>
      <c r="AC114" s="177"/>
      <c r="AD114" s="177"/>
      <c r="AE114" s="177"/>
    </row>
    <row r="115" spans="1:31" s="2" customFormat="1" ht="10.35" customHeight="1">
      <c r="A115" s="177"/>
      <c r="B115" s="29"/>
      <c r="C115" s="177"/>
      <c r="D115" s="177"/>
      <c r="E115" s="177"/>
      <c r="F115" s="177"/>
      <c r="G115" s="177"/>
      <c r="H115" s="177"/>
      <c r="I115" s="177"/>
      <c r="J115" s="177"/>
      <c r="K115" s="177"/>
      <c r="L115" s="37"/>
      <c r="S115" s="177"/>
      <c r="T115" s="177"/>
      <c r="U115" s="177"/>
      <c r="V115" s="177"/>
      <c r="W115" s="185"/>
      <c r="X115" s="177"/>
      <c r="Y115" s="177"/>
      <c r="Z115" s="177"/>
      <c r="AA115" s="177"/>
      <c r="AB115" s="177"/>
      <c r="AC115" s="177"/>
      <c r="AD115" s="177"/>
      <c r="AE115" s="177"/>
    </row>
    <row r="116" spans="1:31" s="11" customFormat="1" ht="29.25" customHeight="1">
      <c r="A116" s="108"/>
      <c r="B116" s="109"/>
      <c r="C116" s="110" t="s">
        <v>86</v>
      </c>
      <c r="D116" s="111" t="s">
        <v>52</v>
      </c>
      <c r="E116" s="111" t="s">
        <v>48</v>
      </c>
      <c r="F116" s="111" t="s">
        <v>49</v>
      </c>
      <c r="G116" s="111" t="s">
        <v>87</v>
      </c>
      <c r="H116" s="111" t="s">
        <v>88</v>
      </c>
      <c r="I116" s="111" t="s">
        <v>89</v>
      </c>
      <c r="J116" s="112" t="s">
        <v>77</v>
      </c>
      <c r="K116" s="113" t="s">
        <v>90</v>
      </c>
      <c r="L116" s="114"/>
      <c r="M116" s="56" t="s">
        <v>1</v>
      </c>
      <c r="N116" s="57" t="s">
        <v>31</v>
      </c>
      <c r="O116" s="57" t="s">
        <v>91</v>
      </c>
      <c r="P116" s="57" t="s">
        <v>92</v>
      </c>
      <c r="Q116" s="57" t="s">
        <v>93</v>
      </c>
      <c r="R116" s="57" t="s">
        <v>94</v>
      </c>
      <c r="S116" s="57" t="s">
        <v>95</v>
      </c>
      <c r="T116" s="58" t="s">
        <v>96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63" s="2" customFormat="1" ht="22.95" customHeight="1">
      <c r="A117" s="177"/>
      <c r="B117" s="29"/>
      <c r="C117" s="63" t="s">
        <v>97</v>
      </c>
      <c r="D117" s="177"/>
      <c r="E117" s="177"/>
      <c r="F117" s="177"/>
      <c r="G117" s="177"/>
      <c r="H117" s="177"/>
      <c r="I117" s="177"/>
      <c r="J117" s="115">
        <f>BK117</f>
        <v>0</v>
      </c>
      <c r="K117" s="177"/>
      <c r="L117" s="29"/>
      <c r="M117" s="59"/>
      <c r="N117" s="50"/>
      <c r="O117" s="60"/>
      <c r="P117" s="116">
        <f>P118</f>
        <v>46.772</v>
      </c>
      <c r="Q117" s="60"/>
      <c r="R117" s="116">
        <f>R118</f>
        <v>1.917</v>
      </c>
      <c r="S117" s="60"/>
      <c r="T117" s="117">
        <f>T118</f>
        <v>0</v>
      </c>
      <c r="U117" s="177"/>
      <c r="V117" s="177"/>
      <c r="W117" s="185"/>
      <c r="X117" s="177"/>
      <c r="Y117" s="177"/>
      <c r="Z117" s="177"/>
      <c r="AA117" s="177"/>
      <c r="AB117" s="177"/>
      <c r="AC117" s="177"/>
      <c r="AD117" s="177"/>
      <c r="AE117" s="177"/>
      <c r="AT117" s="17" t="s">
        <v>66</v>
      </c>
      <c r="AU117" s="17" t="s">
        <v>79</v>
      </c>
      <c r="BK117" s="118">
        <f>BK118</f>
        <v>0</v>
      </c>
    </row>
    <row r="118" spans="2:63" s="12" customFormat="1" ht="25.95" customHeight="1">
      <c r="B118" s="119"/>
      <c r="D118" s="120" t="s">
        <v>66</v>
      </c>
      <c r="E118" s="121" t="s">
        <v>98</v>
      </c>
      <c r="F118" s="121" t="s">
        <v>99</v>
      </c>
      <c r="J118" s="122">
        <f>BK118</f>
        <v>0</v>
      </c>
      <c r="L118" s="119"/>
      <c r="M118" s="123"/>
      <c r="N118" s="124"/>
      <c r="O118" s="124"/>
      <c r="P118" s="125">
        <f>P119+P123+P126+P134</f>
        <v>46.772</v>
      </c>
      <c r="Q118" s="124"/>
      <c r="R118" s="125">
        <f>R119+R123+R126+R134</f>
        <v>1.917</v>
      </c>
      <c r="S118" s="124"/>
      <c r="T118" s="126">
        <f>T119+T123+T126+T134</f>
        <v>0</v>
      </c>
      <c r="V118" s="12">
        <f>V119+V123+V126+V134</f>
        <v>49955.75</v>
      </c>
      <c r="W118" s="128">
        <f>V118+J118</f>
        <v>49955.75</v>
      </c>
      <c r="Y118" s="12">
        <v>500628.15</v>
      </c>
      <c r="AR118" s="120" t="s">
        <v>71</v>
      </c>
      <c r="AT118" s="127" t="s">
        <v>66</v>
      </c>
      <c r="AU118" s="127" t="s">
        <v>67</v>
      </c>
      <c r="AY118" s="120" t="s">
        <v>100</v>
      </c>
      <c r="BK118" s="128">
        <f>BK119+BK123+BK126+BK134</f>
        <v>0</v>
      </c>
    </row>
    <row r="119" spans="2:63" s="12" customFormat="1" ht="22.95" customHeight="1">
      <c r="B119" s="119"/>
      <c r="D119" s="120" t="s">
        <v>66</v>
      </c>
      <c r="E119" s="129" t="s">
        <v>73</v>
      </c>
      <c r="F119" s="129" t="s">
        <v>101</v>
      </c>
      <c r="J119" s="130">
        <f>BK119</f>
        <v>0</v>
      </c>
      <c r="L119" s="119"/>
      <c r="M119" s="123"/>
      <c r="N119" s="124"/>
      <c r="O119" s="124"/>
      <c r="P119" s="125">
        <f>SUM(P120:P122)</f>
        <v>6.680000000000001</v>
      </c>
      <c r="Q119" s="124"/>
      <c r="R119" s="125">
        <f>SUM(R120:R122)</f>
        <v>0</v>
      </c>
      <c r="S119" s="124"/>
      <c r="T119" s="126">
        <f>SUM(T120:T122)</f>
        <v>0</v>
      </c>
      <c r="V119" s="12">
        <f>SUM(V120:V122)</f>
        <v>24726</v>
      </c>
      <c r="W119" s="128">
        <f aca="true" t="shared" si="0" ref="W119:W135">V119+J119</f>
        <v>24726</v>
      </c>
      <c r="Y119" s="12">
        <v>198710.80000000002</v>
      </c>
      <c r="AR119" s="120" t="s">
        <v>71</v>
      </c>
      <c r="AT119" s="127" t="s">
        <v>66</v>
      </c>
      <c r="AU119" s="127" t="s">
        <v>71</v>
      </c>
      <c r="AY119" s="120" t="s">
        <v>100</v>
      </c>
      <c r="BK119" s="128">
        <f>SUM(BK120:BK122)</f>
        <v>0</v>
      </c>
    </row>
    <row r="120" spans="1:65" s="2" customFormat="1" ht="11.4">
      <c r="A120" s="177"/>
      <c r="B120" s="131"/>
      <c r="C120" s="132" t="s">
        <v>71</v>
      </c>
      <c r="D120" s="132" t="s">
        <v>102</v>
      </c>
      <c r="E120" s="133" t="s">
        <v>71</v>
      </c>
      <c r="F120" s="204" t="s">
        <v>247</v>
      </c>
      <c r="G120" s="135" t="s">
        <v>249</v>
      </c>
      <c r="H120" s="136">
        <v>40</v>
      </c>
      <c r="I120" s="137"/>
      <c r="J120" s="137">
        <f>ROUND(I120*H120,2)</f>
        <v>0</v>
      </c>
      <c r="K120" s="138"/>
      <c r="L120" s="29"/>
      <c r="M120" s="139" t="s">
        <v>1</v>
      </c>
      <c r="N120" s="140" t="s">
        <v>32</v>
      </c>
      <c r="O120" s="141">
        <v>0.167</v>
      </c>
      <c r="P120" s="141">
        <f>O120*H120</f>
        <v>6.680000000000001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U120" s="177"/>
      <c r="V120" s="177">
        <v>18174</v>
      </c>
      <c r="W120" s="128">
        <f t="shared" si="0"/>
        <v>18174</v>
      </c>
      <c r="X120" s="177"/>
      <c r="Y120" s="177">
        <v>100516.2</v>
      </c>
      <c r="Z120" s="177"/>
      <c r="AA120" s="177"/>
      <c r="AB120" s="177"/>
      <c r="AC120" s="177"/>
      <c r="AD120" s="177"/>
      <c r="AE120" s="177"/>
      <c r="AR120" s="143" t="s">
        <v>106</v>
      </c>
      <c r="AT120" s="143" t="s">
        <v>102</v>
      </c>
      <c r="AU120" s="143" t="s">
        <v>73</v>
      </c>
      <c r="AY120" s="17" t="s">
        <v>100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71</v>
      </c>
      <c r="BK120" s="144">
        <f>ROUND(I120*H120,2)</f>
        <v>0</v>
      </c>
      <c r="BL120" s="17" t="s">
        <v>106</v>
      </c>
      <c r="BM120" s="143" t="s">
        <v>107</v>
      </c>
    </row>
    <row r="121" spans="2:51" s="13" customFormat="1" ht="28.8">
      <c r="B121" s="145"/>
      <c r="D121" s="146" t="s">
        <v>108</v>
      </c>
      <c r="E121" s="147" t="s">
        <v>1</v>
      </c>
      <c r="F121" s="205" t="s">
        <v>248</v>
      </c>
      <c r="H121" s="147" t="s">
        <v>1</v>
      </c>
      <c r="L121" s="145"/>
      <c r="M121" s="149"/>
      <c r="N121" s="150"/>
      <c r="O121" s="150"/>
      <c r="P121" s="150"/>
      <c r="Q121" s="150"/>
      <c r="R121" s="150"/>
      <c r="S121" s="150"/>
      <c r="T121" s="151"/>
      <c r="W121" s="128">
        <f t="shared" si="0"/>
        <v>0</v>
      </c>
      <c r="AT121" s="147" t="s">
        <v>108</v>
      </c>
      <c r="AU121" s="147" t="s">
        <v>73</v>
      </c>
      <c r="AV121" s="13" t="s">
        <v>71</v>
      </c>
      <c r="AW121" s="13" t="s">
        <v>24</v>
      </c>
      <c r="AX121" s="13" t="s">
        <v>67</v>
      </c>
      <c r="AY121" s="147" t="s">
        <v>100</v>
      </c>
    </row>
    <row r="122" spans="1:65" s="2" customFormat="1" ht="11.4">
      <c r="A122" s="177"/>
      <c r="B122" s="131"/>
      <c r="C122" s="132" t="s">
        <v>73</v>
      </c>
      <c r="D122" s="132" t="s">
        <v>102</v>
      </c>
      <c r="E122" s="133" t="s">
        <v>73</v>
      </c>
      <c r="F122" s="206" t="s">
        <v>250</v>
      </c>
      <c r="G122" s="135" t="s">
        <v>251</v>
      </c>
      <c r="H122" s="136">
        <v>2</v>
      </c>
      <c r="I122" s="137"/>
      <c r="J122" s="137">
        <f>ROUND(I122*H122,2)</f>
        <v>0</v>
      </c>
      <c r="K122" s="138"/>
      <c r="L122" s="29"/>
      <c r="M122" s="139" t="s">
        <v>1</v>
      </c>
      <c r="N122" s="140" t="s">
        <v>32</v>
      </c>
      <c r="O122" s="141">
        <v>0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U122" s="177"/>
      <c r="V122" s="177">
        <v>6552</v>
      </c>
      <c r="W122" s="128">
        <f t="shared" si="0"/>
        <v>6552</v>
      </c>
      <c r="X122" s="177"/>
      <c r="Y122" s="177">
        <v>36792</v>
      </c>
      <c r="Z122" s="177"/>
      <c r="AA122" s="177"/>
      <c r="AB122" s="177"/>
      <c r="AC122" s="177"/>
      <c r="AD122" s="177"/>
      <c r="AE122" s="177"/>
      <c r="AR122" s="143" t="s">
        <v>106</v>
      </c>
      <c r="AT122" s="143" t="s">
        <v>102</v>
      </c>
      <c r="AU122" s="143" t="s">
        <v>73</v>
      </c>
      <c r="AY122" s="17" t="s">
        <v>100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7" t="s">
        <v>71</v>
      </c>
      <c r="BK122" s="144">
        <f>ROUND(I122*H122,2)</f>
        <v>0</v>
      </c>
      <c r="BL122" s="17" t="s">
        <v>106</v>
      </c>
      <c r="BM122" s="143" t="s">
        <v>113</v>
      </c>
    </row>
    <row r="123" spans="2:63" s="12" customFormat="1" ht="22.95" customHeight="1">
      <c r="B123" s="119"/>
      <c r="D123" s="120" t="s">
        <v>66</v>
      </c>
      <c r="E123" s="129" t="s">
        <v>120</v>
      </c>
      <c r="F123" s="129" t="s">
        <v>121</v>
      </c>
      <c r="J123" s="130">
        <f>BK123</f>
        <v>0</v>
      </c>
      <c r="L123" s="119"/>
      <c r="M123" s="123"/>
      <c r="N123" s="124"/>
      <c r="O123" s="124"/>
      <c r="P123" s="125">
        <f>SUM(P124:P125)</f>
        <v>0</v>
      </c>
      <c r="Q123" s="124"/>
      <c r="R123" s="125">
        <f>SUM(R124:R125)</f>
        <v>1.917</v>
      </c>
      <c r="S123" s="124"/>
      <c r="T123" s="126">
        <f>SUM(T124:T125)</f>
        <v>0</v>
      </c>
      <c r="V123" s="12">
        <f>SUM(V124:V125)</f>
        <v>16878</v>
      </c>
      <c r="W123" s="128">
        <f t="shared" si="0"/>
        <v>16878</v>
      </c>
      <c r="Y123" s="12">
        <v>273307.2</v>
      </c>
      <c r="AR123" s="120" t="s">
        <v>71</v>
      </c>
      <c r="AT123" s="127" t="s">
        <v>66</v>
      </c>
      <c r="AU123" s="127" t="s">
        <v>71</v>
      </c>
      <c r="AY123" s="120" t="s">
        <v>100</v>
      </c>
      <c r="BK123" s="128">
        <f>SUM(BK124:BK125)</f>
        <v>0</v>
      </c>
    </row>
    <row r="124" spans="1:65" s="2" customFormat="1" ht="24" customHeight="1">
      <c r="A124" s="177"/>
      <c r="B124" s="131"/>
      <c r="C124" s="132" t="s">
        <v>125</v>
      </c>
      <c r="D124" s="132" t="s">
        <v>102</v>
      </c>
      <c r="E124" s="133" t="s">
        <v>126</v>
      </c>
      <c r="F124" s="134" t="s">
        <v>127</v>
      </c>
      <c r="G124" s="135" t="s">
        <v>105</v>
      </c>
      <c r="H124" s="136">
        <v>710</v>
      </c>
      <c r="I124" s="137"/>
      <c r="J124" s="137">
        <f aca="true" t="shared" si="1" ref="J124:J125">ROUND(I124*H124,2)</f>
        <v>0</v>
      </c>
      <c r="K124" s="138"/>
      <c r="L124" s="29"/>
      <c r="M124" s="139" t="s">
        <v>1</v>
      </c>
      <c r="N124" s="140" t="s">
        <v>32</v>
      </c>
      <c r="O124" s="141">
        <v>0</v>
      </c>
      <c r="P124" s="141">
        <f aca="true" t="shared" si="2" ref="P124:P125">O124*H124</f>
        <v>0</v>
      </c>
      <c r="Q124" s="141">
        <v>0.0027</v>
      </c>
      <c r="R124" s="141">
        <f aca="true" t="shared" si="3" ref="R124:R125">Q124*H124</f>
        <v>1.917</v>
      </c>
      <c r="S124" s="141">
        <v>0</v>
      </c>
      <c r="T124" s="142">
        <f aca="true" t="shared" si="4" ref="T124:T125">S124*H124</f>
        <v>0</v>
      </c>
      <c r="U124" s="177"/>
      <c r="V124" s="177">
        <v>0</v>
      </c>
      <c r="W124" s="128">
        <f t="shared" si="0"/>
        <v>0</v>
      </c>
      <c r="X124" s="177"/>
      <c r="Y124" s="177">
        <v>137967.2</v>
      </c>
      <c r="Z124" s="177"/>
      <c r="AA124" s="177"/>
      <c r="AB124" s="177"/>
      <c r="AC124" s="177"/>
      <c r="AD124" s="177"/>
      <c r="AE124" s="177"/>
      <c r="AR124" s="143" t="s">
        <v>106</v>
      </c>
      <c r="AT124" s="143" t="s">
        <v>102</v>
      </c>
      <c r="AU124" s="143" t="s">
        <v>73</v>
      </c>
      <c r="AY124" s="17" t="s">
        <v>100</v>
      </c>
      <c r="BE124" s="144">
        <f aca="true" t="shared" si="5" ref="BE124:BE125">IF(N124="základní",J124,0)</f>
        <v>0</v>
      </c>
      <c r="BF124" s="144">
        <f aca="true" t="shared" si="6" ref="BF124:BF125">IF(N124="snížená",J124,0)</f>
        <v>0</v>
      </c>
      <c r="BG124" s="144">
        <f aca="true" t="shared" si="7" ref="BG124:BG125">IF(N124="zákl. přenesená",J124,0)</f>
        <v>0</v>
      </c>
      <c r="BH124" s="144">
        <f aca="true" t="shared" si="8" ref="BH124:BH125">IF(N124="sníž. přenesená",J124,0)</f>
        <v>0</v>
      </c>
      <c r="BI124" s="144">
        <f aca="true" t="shared" si="9" ref="BI124:BI125">IF(N124="nulová",J124,0)</f>
        <v>0</v>
      </c>
      <c r="BJ124" s="17" t="s">
        <v>71</v>
      </c>
      <c r="BK124" s="144">
        <f aca="true" t="shared" si="10" ref="BK124:BK125">ROUND(I124*H124,2)</f>
        <v>0</v>
      </c>
      <c r="BL124" s="17" t="s">
        <v>106</v>
      </c>
      <c r="BM124" s="143" t="s">
        <v>128</v>
      </c>
    </row>
    <row r="125" spans="1:65" s="2" customFormat="1" ht="16.5" customHeight="1">
      <c r="A125" s="177"/>
      <c r="B125" s="131"/>
      <c r="C125" s="132" t="s">
        <v>132</v>
      </c>
      <c r="D125" s="132" t="s">
        <v>102</v>
      </c>
      <c r="E125" s="133" t="s">
        <v>133</v>
      </c>
      <c r="F125" s="134" t="s">
        <v>134</v>
      </c>
      <c r="G125" s="135" t="s">
        <v>105</v>
      </c>
      <c r="H125" s="136">
        <v>710</v>
      </c>
      <c r="I125" s="137"/>
      <c r="J125" s="137">
        <f t="shared" si="1"/>
        <v>0</v>
      </c>
      <c r="K125" s="138"/>
      <c r="L125" s="29"/>
      <c r="M125" s="139" t="s">
        <v>1</v>
      </c>
      <c r="N125" s="140" t="s">
        <v>32</v>
      </c>
      <c r="O125" s="141">
        <v>0</v>
      </c>
      <c r="P125" s="141">
        <f t="shared" si="2"/>
        <v>0</v>
      </c>
      <c r="Q125" s="141">
        <v>0</v>
      </c>
      <c r="R125" s="141">
        <f t="shared" si="3"/>
        <v>0</v>
      </c>
      <c r="S125" s="141">
        <v>0</v>
      </c>
      <c r="T125" s="142">
        <f t="shared" si="4"/>
        <v>0</v>
      </c>
      <c r="U125" s="177"/>
      <c r="V125" s="177">
        <v>16878</v>
      </c>
      <c r="W125" s="128">
        <f t="shared" si="0"/>
        <v>16878</v>
      </c>
      <c r="X125" s="177"/>
      <c r="Y125" s="177">
        <v>58200</v>
      </c>
      <c r="Z125" s="177"/>
      <c r="AA125" s="177"/>
      <c r="AB125" s="177"/>
      <c r="AC125" s="177"/>
      <c r="AD125" s="177"/>
      <c r="AE125" s="177"/>
      <c r="AR125" s="143" t="s">
        <v>106</v>
      </c>
      <c r="AT125" s="143" t="s">
        <v>102</v>
      </c>
      <c r="AU125" s="143" t="s">
        <v>73</v>
      </c>
      <c r="AY125" s="17" t="s">
        <v>100</v>
      </c>
      <c r="BE125" s="144">
        <f t="shared" si="5"/>
        <v>0</v>
      </c>
      <c r="BF125" s="144">
        <f t="shared" si="6"/>
        <v>0</v>
      </c>
      <c r="BG125" s="144">
        <f t="shared" si="7"/>
        <v>0</v>
      </c>
      <c r="BH125" s="144">
        <f t="shared" si="8"/>
        <v>0</v>
      </c>
      <c r="BI125" s="144">
        <f t="shared" si="9"/>
        <v>0</v>
      </c>
      <c r="BJ125" s="17" t="s">
        <v>71</v>
      </c>
      <c r="BK125" s="144">
        <f t="shared" si="10"/>
        <v>0</v>
      </c>
      <c r="BL125" s="17" t="s">
        <v>106</v>
      </c>
      <c r="BM125" s="143" t="s">
        <v>135</v>
      </c>
    </row>
    <row r="126" spans="2:63" s="12" customFormat="1" ht="22.95" customHeight="1">
      <c r="B126" s="119"/>
      <c r="D126" s="120" t="s">
        <v>66</v>
      </c>
      <c r="E126" s="129" t="s">
        <v>137</v>
      </c>
      <c r="F126" s="129" t="s">
        <v>138</v>
      </c>
      <c r="J126" s="130">
        <f>BK126</f>
        <v>0</v>
      </c>
      <c r="L126" s="119"/>
      <c r="M126" s="123"/>
      <c r="N126" s="124"/>
      <c r="O126" s="124"/>
      <c r="P126" s="125">
        <f>SUM(P127:P133)</f>
        <v>40.092</v>
      </c>
      <c r="Q126" s="124"/>
      <c r="R126" s="125">
        <f>SUM(R127:R133)</f>
        <v>0</v>
      </c>
      <c r="S126" s="124"/>
      <c r="T126" s="126">
        <f>SUM(T127:T133)</f>
        <v>0</v>
      </c>
      <c r="V126" s="12">
        <f>SUM(V127:V133)</f>
        <v>7896.8</v>
      </c>
      <c r="W126" s="128">
        <f t="shared" si="0"/>
        <v>7896.8</v>
      </c>
      <c r="Y126" s="12">
        <v>26971.2</v>
      </c>
      <c r="AR126" s="120" t="s">
        <v>71</v>
      </c>
      <c r="AT126" s="127" t="s">
        <v>66</v>
      </c>
      <c r="AU126" s="127" t="s">
        <v>71</v>
      </c>
      <c r="AY126" s="120" t="s">
        <v>100</v>
      </c>
      <c r="BK126" s="128">
        <f>SUM(BK127:BK133)</f>
        <v>0</v>
      </c>
    </row>
    <row r="127" spans="1:65" s="2" customFormat="1" ht="24" customHeight="1">
      <c r="A127" s="177"/>
      <c r="B127" s="131"/>
      <c r="C127" s="132" t="s">
        <v>139</v>
      </c>
      <c r="D127" s="132" t="s">
        <v>102</v>
      </c>
      <c r="E127" s="133" t="s">
        <v>140</v>
      </c>
      <c r="F127" s="134" t="s">
        <v>141</v>
      </c>
      <c r="G127" s="135" t="s">
        <v>142</v>
      </c>
      <c r="H127" s="136">
        <v>6.5</v>
      </c>
      <c r="I127" s="137"/>
      <c r="J127" s="137">
        <f>ROUND(I127*H127,2)</f>
        <v>0</v>
      </c>
      <c r="K127" s="138"/>
      <c r="L127" s="29"/>
      <c r="M127" s="139" t="s">
        <v>1</v>
      </c>
      <c r="N127" s="140" t="s">
        <v>32</v>
      </c>
      <c r="O127" s="141">
        <v>0.091</v>
      </c>
      <c r="P127" s="141">
        <f>O127*H127</f>
        <v>0.5915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U127" s="177"/>
      <c r="V127" s="177">
        <v>480.24</v>
      </c>
      <c r="W127" s="128">
        <f t="shared" si="0"/>
        <v>480.24</v>
      </c>
      <c r="X127" s="177"/>
      <c r="Y127" s="177">
        <v>1640.24</v>
      </c>
      <c r="Z127" s="177"/>
      <c r="AA127" s="177"/>
      <c r="AB127" s="177"/>
      <c r="AC127" s="177"/>
      <c r="AD127" s="177"/>
      <c r="AE127" s="177"/>
      <c r="AR127" s="143" t="s">
        <v>106</v>
      </c>
      <c r="AT127" s="143" t="s">
        <v>102</v>
      </c>
      <c r="AU127" s="143" t="s">
        <v>73</v>
      </c>
      <c r="AY127" s="17" t="s">
        <v>100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7" t="s">
        <v>71</v>
      </c>
      <c r="BK127" s="144">
        <f>ROUND(I127*H127,2)</f>
        <v>0</v>
      </c>
      <c r="BL127" s="17" t="s">
        <v>106</v>
      </c>
      <c r="BM127" s="143" t="s">
        <v>143</v>
      </c>
    </row>
    <row r="128" spans="1:65" s="2" customFormat="1" ht="24" customHeight="1">
      <c r="A128" s="177"/>
      <c r="B128" s="131"/>
      <c r="C128" s="132" t="s">
        <v>144</v>
      </c>
      <c r="D128" s="132" t="s">
        <v>102</v>
      </c>
      <c r="E128" s="133" t="s">
        <v>145</v>
      </c>
      <c r="F128" s="134" t="s">
        <v>146</v>
      </c>
      <c r="G128" s="135" t="s">
        <v>142</v>
      </c>
      <c r="H128" s="136">
        <f>H129</f>
        <v>58.5</v>
      </c>
      <c r="I128" s="137"/>
      <c r="J128" s="137">
        <f>ROUND(I128*H128,2)</f>
        <v>0</v>
      </c>
      <c r="K128" s="138"/>
      <c r="L128" s="29"/>
      <c r="M128" s="139" t="s">
        <v>1</v>
      </c>
      <c r="N128" s="140" t="s">
        <v>32</v>
      </c>
      <c r="O128" s="141">
        <v>0.003</v>
      </c>
      <c r="P128" s="141">
        <f>O128*H128</f>
        <v>0.17550000000000002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177"/>
      <c r="V128" s="177">
        <v>378.56</v>
      </c>
      <c r="W128" s="128">
        <f t="shared" si="0"/>
        <v>378.56</v>
      </c>
      <c r="X128" s="177"/>
      <c r="Y128" s="177">
        <v>1292.96</v>
      </c>
      <c r="Z128" s="177"/>
      <c r="AA128" s="177"/>
      <c r="AB128" s="177"/>
      <c r="AC128" s="177"/>
      <c r="AD128" s="177"/>
      <c r="AE128" s="177"/>
      <c r="AR128" s="143" t="s">
        <v>106</v>
      </c>
      <c r="AT128" s="143" t="s">
        <v>102</v>
      </c>
      <c r="AU128" s="143" t="s">
        <v>73</v>
      </c>
      <c r="AY128" s="17" t="s">
        <v>100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71</v>
      </c>
      <c r="BK128" s="144">
        <f>ROUND(I128*H128,2)</f>
        <v>0</v>
      </c>
      <c r="BL128" s="17" t="s">
        <v>106</v>
      </c>
      <c r="BM128" s="143" t="s">
        <v>147</v>
      </c>
    </row>
    <row r="129" spans="2:51" s="14" customFormat="1" ht="12">
      <c r="B129" s="152"/>
      <c r="D129" s="146" t="s">
        <v>108</v>
      </c>
      <c r="E129" s="153" t="s">
        <v>1</v>
      </c>
      <c r="F129" s="154" t="s">
        <v>255</v>
      </c>
      <c r="H129" s="155">
        <f>6.5*9</f>
        <v>58.5</v>
      </c>
      <c r="L129" s="152"/>
      <c r="M129" s="156"/>
      <c r="N129" s="157"/>
      <c r="O129" s="157"/>
      <c r="P129" s="157"/>
      <c r="Q129" s="157"/>
      <c r="R129" s="157"/>
      <c r="S129" s="157"/>
      <c r="T129" s="158"/>
      <c r="W129" s="128">
        <f t="shared" si="0"/>
        <v>0</v>
      </c>
      <c r="AT129" s="153" t="s">
        <v>108</v>
      </c>
      <c r="AU129" s="153" t="s">
        <v>73</v>
      </c>
      <c r="AV129" s="14" t="s">
        <v>73</v>
      </c>
      <c r="AW129" s="14" t="s">
        <v>24</v>
      </c>
      <c r="AX129" s="14" t="s">
        <v>71</v>
      </c>
      <c r="AY129" s="153" t="s">
        <v>100</v>
      </c>
    </row>
    <row r="130" spans="1:65" s="2" customFormat="1" ht="24" customHeight="1">
      <c r="A130" s="177"/>
      <c r="B130" s="131"/>
      <c r="C130" s="132" t="s">
        <v>148</v>
      </c>
      <c r="D130" s="132" t="s">
        <v>102</v>
      </c>
      <c r="E130" s="133" t="s">
        <v>149</v>
      </c>
      <c r="F130" s="134" t="s">
        <v>150</v>
      </c>
      <c r="G130" s="135" t="s">
        <v>142</v>
      </c>
      <c r="H130" s="136">
        <v>6.5</v>
      </c>
      <c r="I130" s="137"/>
      <c r="J130" s="137">
        <f>ROUND(I130*H130,2)</f>
        <v>0</v>
      </c>
      <c r="K130" s="138"/>
      <c r="L130" s="29"/>
      <c r="M130" s="139" t="s">
        <v>1</v>
      </c>
      <c r="N130" s="140" t="s">
        <v>32</v>
      </c>
      <c r="O130" s="141">
        <v>4.75</v>
      </c>
      <c r="P130" s="141">
        <f>O130*H130</f>
        <v>30.875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U130" s="177"/>
      <c r="V130" s="177">
        <v>5199.84</v>
      </c>
      <c r="W130" s="128">
        <f t="shared" si="0"/>
        <v>5199.84</v>
      </c>
      <c r="X130" s="177"/>
      <c r="Y130" s="177">
        <v>17759.84</v>
      </c>
      <c r="Z130" s="177"/>
      <c r="AA130" s="177"/>
      <c r="AB130" s="177"/>
      <c r="AC130" s="177"/>
      <c r="AD130" s="177"/>
      <c r="AE130" s="177"/>
      <c r="AR130" s="143" t="s">
        <v>106</v>
      </c>
      <c r="AT130" s="143" t="s">
        <v>102</v>
      </c>
      <c r="AU130" s="143" t="s">
        <v>73</v>
      </c>
      <c r="AY130" s="17" t="s">
        <v>100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7" t="s">
        <v>71</v>
      </c>
      <c r="BK130" s="144">
        <f>ROUND(I130*H130,2)</f>
        <v>0</v>
      </c>
      <c r="BL130" s="17" t="s">
        <v>106</v>
      </c>
      <c r="BM130" s="143" t="s">
        <v>151</v>
      </c>
    </row>
    <row r="131" spans="1:65" s="2" customFormat="1" ht="36" customHeight="1">
      <c r="A131" s="177"/>
      <c r="B131" s="131"/>
      <c r="C131" s="132" t="s">
        <v>152</v>
      </c>
      <c r="D131" s="132" t="s">
        <v>102</v>
      </c>
      <c r="E131" s="133" t="s">
        <v>153</v>
      </c>
      <c r="F131" s="134" t="s">
        <v>154</v>
      </c>
      <c r="G131" s="135" t="s">
        <v>142</v>
      </c>
      <c r="H131" s="136">
        <f>H132</f>
        <v>32.5</v>
      </c>
      <c r="I131" s="137"/>
      <c r="J131" s="137">
        <f>ROUND(I131*H131,2)</f>
        <v>0</v>
      </c>
      <c r="K131" s="138"/>
      <c r="L131" s="29"/>
      <c r="M131" s="139" t="s">
        <v>1</v>
      </c>
      <c r="N131" s="140" t="s">
        <v>32</v>
      </c>
      <c r="O131" s="141">
        <v>0.26</v>
      </c>
      <c r="P131" s="141">
        <f>O131*H131</f>
        <v>8.450000000000001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U131" s="177"/>
      <c r="V131" s="177">
        <v>1159.2</v>
      </c>
      <c r="W131" s="128">
        <f t="shared" si="0"/>
        <v>1159.2</v>
      </c>
      <c r="X131" s="177"/>
      <c r="Y131" s="177">
        <v>3959.2</v>
      </c>
      <c r="Z131" s="177"/>
      <c r="AA131" s="177"/>
      <c r="AB131" s="177"/>
      <c r="AC131" s="177"/>
      <c r="AD131" s="177"/>
      <c r="AE131" s="177"/>
      <c r="AR131" s="143" t="s">
        <v>106</v>
      </c>
      <c r="AT131" s="143" t="s">
        <v>102</v>
      </c>
      <c r="AU131" s="143" t="s">
        <v>73</v>
      </c>
      <c r="AY131" s="17" t="s">
        <v>100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7" t="s">
        <v>71</v>
      </c>
      <c r="BK131" s="144">
        <f>ROUND(I131*H131,2)</f>
        <v>0</v>
      </c>
      <c r="BL131" s="17" t="s">
        <v>106</v>
      </c>
      <c r="BM131" s="143" t="s">
        <v>155</v>
      </c>
    </row>
    <row r="132" spans="2:51" s="14" customFormat="1" ht="12">
      <c r="B132" s="152"/>
      <c r="D132" s="146" t="s">
        <v>108</v>
      </c>
      <c r="E132" s="153" t="s">
        <v>1</v>
      </c>
      <c r="F132" s="154" t="s">
        <v>256</v>
      </c>
      <c r="H132" s="155">
        <f>6.5*5</f>
        <v>32.5</v>
      </c>
      <c r="L132" s="152"/>
      <c r="M132" s="156"/>
      <c r="N132" s="157"/>
      <c r="O132" s="157"/>
      <c r="P132" s="157"/>
      <c r="Q132" s="157"/>
      <c r="R132" s="157"/>
      <c r="S132" s="157"/>
      <c r="T132" s="158"/>
      <c r="W132" s="128">
        <f t="shared" si="0"/>
        <v>0</v>
      </c>
      <c r="AT132" s="153" t="s">
        <v>108</v>
      </c>
      <c r="AU132" s="153" t="s">
        <v>73</v>
      </c>
      <c r="AV132" s="14" t="s">
        <v>73</v>
      </c>
      <c r="AW132" s="14" t="s">
        <v>24</v>
      </c>
      <c r="AX132" s="14" t="s">
        <v>71</v>
      </c>
      <c r="AY132" s="153" t="s">
        <v>100</v>
      </c>
    </row>
    <row r="133" spans="1:65" s="2" customFormat="1" ht="24" customHeight="1">
      <c r="A133" s="177"/>
      <c r="B133" s="131"/>
      <c r="C133" s="132">
        <v>14</v>
      </c>
      <c r="D133" s="132" t="s">
        <v>102</v>
      </c>
      <c r="E133" s="133" t="s">
        <v>156</v>
      </c>
      <c r="F133" s="134" t="s">
        <v>157</v>
      </c>
      <c r="G133" s="135" t="s">
        <v>142</v>
      </c>
      <c r="H133" s="136">
        <v>6.5</v>
      </c>
      <c r="I133" s="137"/>
      <c r="J133" s="137">
        <f>ROUND(I133*H133,2)</f>
        <v>0</v>
      </c>
      <c r="K133" s="138"/>
      <c r="L133" s="29"/>
      <c r="M133" s="139" t="s">
        <v>1</v>
      </c>
      <c r="N133" s="140" t="s">
        <v>32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U133" s="177"/>
      <c r="V133" s="177">
        <v>678.96</v>
      </c>
      <c r="W133" s="128">
        <f t="shared" si="0"/>
        <v>678.96</v>
      </c>
      <c r="X133" s="177"/>
      <c r="Y133" s="177">
        <v>2318.96</v>
      </c>
      <c r="Z133" s="177"/>
      <c r="AA133" s="177"/>
      <c r="AB133" s="177"/>
      <c r="AC133" s="177"/>
      <c r="AD133" s="177"/>
      <c r="AE133" s="177"/>
      <c r="AR133" s="143" t="s">
        <v>106</v>
      </c>
      <c r="AT133" s="143" t="s">
        <v>102</v>
      </c>
      <c r="AU133" s="143" t="s">
        <v>73</v>
      </c>
      <c r="AY133" s="17" t="s">
        <v>100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71</v>
      </c>
      <c r="BK133" s="144">
        <f>ROUND(I133*H133,2)</f>
        <v>0</v>
      </c>
      <c r="BL133" s="17" t="s">
        <v>106</v>
      </c>
      <c r="BM133" s="143" t="s">
        <v>158</v>
      </c>
    </row>
    <row r="134" spans="2:63" s="12" customFormat="1" ht="22.95" customHeight="1">
      <c r="B134" s="119"/>
      <c r="D134" s="120" t="s">
        <v>66</v>
      </c>
      <c r="E134" s="129" t="s">
        <v>159</v>
      </c>
      <c r="F134" s="129" t="s">
        <v>160</v>
      </c>
      <c r="J134" s="130">
        <f>BK134</f>
        <v>0</v>
      </c>
      <c r="L134" s="119"/>
      <c r="M134" s="123"/>
      <c r="N134" s="124"/>
      <c r="O134" s="124"/>
      <c r="P134" s="125">
        <f>P135</f>
        <v>0</v>
      </c>
      <c r="Q134" s="124"/>
      <c r="R134" s="125">
        <f>R135</f>
        <v>0</v>
      </c>
      <c r="S134" s="124"/>
      <c r="T134" s="126">
        <f>T135</f>
        <v>0</v>
      </c>
      <c r="V134" s="12">
        <f>SUM(V135)</f>
        <v>454.95</v>
      </c>
      <c r="W134" s="128">
        <f t="shared" si="0"/>
        <v>454.95</v>
      </c>
      <c r="Y134" s="12">
        <v>1638.95</v>
      </c>
      <c r="AR134" s="120" t="s">
        <v>71</v>
      </c>
      <c r="AT134" s="127" t="s">
        <v>66</v>
      </c>
      <c r="AU134" s="127" t="s">
        <v>71</v>
      </c>
      <c r="AY134" s="120" t="s">
        <v>100</v>
      </c>
      <c r="BK134" s="128">
        <f>BK135</f>
        <v>0</v>
      </c>
    </row>
    <row r="135" spans="1:65" s="2" customFormat="1" ht="80.4" customHeight="1">
      <c r="A135" s="177"/>
      <c r="B135" s="131"/>
      <c r="C135" s="132" t="s">
        <v>8</v>
      </c>
      <c r="D135" s="132" t="s">
        <v>102</v>
      </c>
      <c r="E135" s="133" t="s">
        <v>161</v>
      </c>
      <c r="F135" s="134" t="s">
        <v>162</v>
      </c>
      <c r="G135" s="135" t="s">
        <v>142</v>
      </c>
      <c r="H135" s="136">
        <v>8.5</v>
      </c>
      <c r="I135" s="137"/>
      <c r="J135" s="137">
        <f>ROUND(I135*H135,2)</f>
        <v>0</v>
      </c>
      <c r="K135" s="138"/>
      <c r="L135" s="29"/>
      <c r="M135" s="166" t="s">
        <v>1</v>
      </c>
      <c r="N135" s="167" t="s">
        <v>32</v>
      </c>
      <c r="O135" s="168">
        <v>0</v>
      </c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U135" s="177"/>
      <c r="V135" s="177">
        <v>454.95</v>
      </c>
      <c r="W135" s="128">
        <f t="shared" si="0"/>
        <v>454.95</v>
      </c>
      <c r="X135" s="177"/>
      <c r="Y135" s="177">
        <v>1638.95</v>
      </c>
      <c r="Z135" s="177"/>
      <c r="AA135" s="177"/>
      <c r="AB135" s="177"/>
      <c r="AC135" s="177"/>
      <c r="AD135" s="177"/>
      <c r="AE135" s="177"/>
      <c r="AR135" s="143" t="s">
        <v>106</v>
      </c>
      <c r="AT135" s="143" t="s">
        <v>102</v>
      </c>
      <c r="AU135" s="143" t="s">
        <v>73</v>
      </c>
      <c r="AY135" s="17" t="s">
        <v>100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71</v>
      </c>
      <c r="BK135" s="144">
        <f>ROUND(I135*H135,2)</f>
        <v>0</v>
      </c>
      <c r="BL135" s="17" t="s">
        <v>106</v>
      </c>
      <c r="BM135" s="143" t="s">
        <v>163</v>
      </c>
    </row>
    <row r="136" spans="1:31" s="2" customFormat="1" ht="6.9" customHeight="1">
      <c r="A136" s="177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29"/>
      <c r="M136" s="177"/>
      <c r="O136" s="177"/>
      <c r="P136" s="177"/>
      <c r="Q136" s="177"/>
      <c r="R136" s="177"/>
      <c r="S136" s="177"/>
      <c r="T136" s="177"/>
      <c r="U136" s="177"/>
      <c r="V136" s="177"/>
      <c r="W136" s="185"/>
      <c r="X136" s="177"/>
      <c r="Y136" s="177"/>
      <c r="Z136" s="177"/>
      <c r="AA136" s="177"/>
      <c r="AB136" s="177"/>
      <c r="AC136" s="177"/>
      <c r="AD136" s="177"/>
      <c r="AE136" s="177"/>
    </row>
  </sheetData>
  <mergeCells count="6">
    <mergeCell ref="E109:H109"/>
    <mergeCell ref="L2:V2"/>
    <mergeCell ref="E7:H7"/>
    <mergeCell ref="E16:H16"/>
    <mergeCell ref="E25:H25"/>
    <mergeCell ref="E85:H85"/>
  </mergeCells>
  <printOptions/>
  <pageMargins left="0.7" right="0.7" top="0.787401575" bottom="0.787401575" header="0.3" footer="0.3"/>
  <pageSetup horizontalDpi="600" verticalDpi="600" orientation="portrait" paperSize="9" scale="74" r:id="rId1"/>
  <rowBreaks count="2" manualBreakCount="2">
    <brk id="78" min="2" max="16383" man="1"/>
    <brk id="104" min="2" max="16383" man="1"/>
  </rowBreaks>
  <colBreaks count="1" manualBreakCount="1">
    <brk id="1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4"/>
  <sheetViews>
    <sheetView workbookViewId="0" topLeftCell="A109">
      <selection activeCell="I120" sqref="I120"/>
    </sheetView>
  </sheetViews>
  <sheetFormatPr defaultColWidth="9.140625" defaultRowHeight="12"/>
  <cols>
    <col min="1" max="1" width="8.28125" style="180" customWidth="1"/>
    <col min="2" max="2" width="1.7109375" style="180" customWidth="1"/>
    <col min="3" max="3" width="4.140625" style="180" customWidth="1"/>
    <col min="4" max="4" width="4.28125" style="180" customWidth="1"/>
    <col min="5" max="5" width="17.140625" style="180" customWidth="1"/>
    <col min="6" max="6" width="50.8515625" style="180" customWidth="1"/>
    <col min="7" max="7" width="7.00390625" style="180" customWidth="1"/>
    <col min="8" max="8" width="12.140625" style="180" customWidth="1"/>
    <col min="9" max="10" width="20.140625" style="180" customWidth="1"/>
    <col min="11" max="11" width="20.140625" style="180" hidden="1" customWidth="1"/>
    <col min="12" max="12" width="3.7109375" style="180" customWidth="1"/>
    <col min="13" max="13" width="10.8515625" style="180" hidden="1" customWidth="1"/>
    <col min="14" max="14" width="9.140625" style="180" hidden="1" customWidth="1"/>
    <col min="15" max="20" width="14.140625" style="180" hidden="1" customWidth="1"/>
    <col min="21" max="21" width="16.28125" style="180" hidden="1" customWidth="1"/>
    <col min="22" max="22" width="12.28125" style="180" hidden="1" customWidth="1"/>
    <col min="23" max="23" width="16.28125" style="180" hidden="1" customWidth="1"/>
    <col min="24" max="24" width="12.28125" style="180" customWidth="1"/>
    <col min="25" max="25" width="15.00390625" style="180" customWidth="1"/>
    <col min="26" max="26" width="11.00390625" style="180" customWidth="1"/>
    <col min="27" max="27" width="15.00390625" style="180" customWidth="1"/>
    <col min="28" max="28" width="16.28125" style="180" customWidth="1"/>
    <col min="29" max="29" width="11.00390625" style="180" customWidth="1"/>
    <col min="30" max="30" width="15.00390625" style="180" customWidth="1"/>
    <col min="31" max="31" width="16.28125" style="180" customWidth="1"/>
    <col min="32" max="16384" width="9.140625" style="180" customWidth="1"/>
  </cols>
  <sheetData>
    <row r="1" ht="12">
      <c r="A1" s="80"/>
    </row>
    <row r="2" spans="12:46" ht="36.9" customHeight="1">
      <c r="L2" s="229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2:46" ht="24.9" customHeight="1">
      <c r="B4" s="20"/>
      <c r="D4" s="21" t="s">
        <v>74</v>
      </c>
      <c r="L4" s="20"/>
      <c r="M4" s="81" t="s">
        <v>10</v>
      </c>
      <c r="AT4" s="17" t="s">
        <v>3</v>
      </c>
    </row>
    <row r="5" spans="2:12" ht="6.9" customHeight="1">
      <c r="B5" s="20"/>
      <c r="L5" s="20"/>
    </row>
    <row r="6" spans="1:31" s="2" customFormat="1" ht="12" customHeight="1">
      <c r="A6" s="185"/>
      <c r="B6" s="29"/>
      <c r="C6" s="185"/>
      <c r="D6" s="26" t="s">
        <v>13</v>
      </c>
      <c r="E6" s="185"/>
      <c r="F6" s="185"/>
      <c r="G6" s="185"/>
      <c r="H6" s="185"/>
      <c r="I6" s="185"/>
      <c r="J6" s="185"/>
      <c r="K6" s="185"/>
      <c r="L6" s="37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</row>
    <row r="7" spans="1:31" s="2" customFormat="1" ht="16.5" customHeight="1">
      <c r="A7" s="185"/>
      <c r="B7" s="29"/>
      <c r="C7" s="185"/>
      <c r="D7" s="185"/>
      <c r="E7" s="210" t="s">
        <v>166</v>
      </c>
      <c r="F7" s="241"/>
      <c r="G7" s="241"/>
      <c r="H7" s="241"/>
      <c r="I7" s="185"/>
      <c r="J7" s="185"/>
      <c r="K7" s="185"/>
      <c r="L7" s="37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1" s="2" customFormat="1" ht="12">
      <c r="A8" s="185"/>
      <c r="B8" s="29"/>
      <c r="C8" s="185"/>
      <c r="D8" s="185"/>
      <c r="E8" s="185"/>
      <c r="F8" s="185"/>
      <c r="G8" s="185"/>
      <c r="H8" s="185"/>
      <c r="I8" s="185"/>
      <c r="J8" s="185"/>
      <c r="K8" s="185"/>
      <c r="L8" s="37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</row>
    <row r="9" spans="1:31" s="2" customFormat="1" ht="12" customHeight="1">
      <c r="A9" s="185"/>
      <c r="B9" s="29"/>
      <c r="C9" s="185"/>
      <c r="D9" s="26" t="s">
        <v>14</v>
      </c>
      <c r="E9" s="185"/>
      <c r="F9" s="179" t="s">
        <v>1</v>
      </c>
      <c r="G9" s="185"/>
      <c r="H9" s="185"/>
      <c r="I9" s="26" t="s">
        <v>15</v>
      </c>
      <c r="J9" s="179" t="s">
        <v>1</v>
      </c>
      <c r="K9" s="185"/>
      <c r="L9" s="37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</row>
    <row r="10" spans="1:31" s="2" customFormat="1" ht="12" customHeight="1">
      <c r="A10" s="185"/>
      <c r="B10" s="29"/>
      <c r="C10" s="185"/>
      <c r="D10" s="26" t="s">
        <v>16</v>
      </c>
      <c r="E10" s="185"/>
      <c r="F10" s="179" t="s">
        <v>17</v>
      </c>
      <c r="G10" s="185"/>
      <c r="H10" s="185"/>
      <c r="I10" s="26" t="s">
        <v>18</v>
      </c>
      <c r="J10" s="184"/>
      <c r="K10" s="185"/>
      <c r="L10" s="37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</row>
    <row r="11" spans="1:31" s="2" customFormat="1" ht="10.95" customHeight="1">
      <c r="A11" s="185"/>
      <c r="B11" s="29"/>
      <c r="C11" s="185"/>
      <c r="D11" s="185"/>
      <c r="E11" s="185"/>
      <c r="F11" s="185"/>
      <c r="G11" s="185"/>
      <c r="H11" s="185"/>
      <c r="I11" s="185"/>
      <c r="J11" s="185"/>
      <c r="K11" s="185"/>
      <c r="L11" s="37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</row>
    <row r="12" spans="1:31" s="2" customFormat="1" ht="12" customHeight="1">
      <c r="A12" s="185"/>
      <c r="B12" s="29"/>
      <c r="C12" s="185"/>
      <c r="D12" s="26" t="s">
        <v>19</v>
      </c>
      <c r="E12" s="185"/>
      <c r="F12" s="185"/>
      <c r="G12" s="185"/>
      <c r="H12" s="185"/>
      <c r="I12" s="26" t="s">
        <v>20</v>
      </c>
      <c r="J12" s="179" t="str">
        <f>IF('Rekapitulace stavby'!AN10="","",'Rekapitulace stavby'!AN10)</f>
        <v/>
      </c>
      <c r="K12" s="185"/>
      <c r="L12" s="37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s="2" customFormat="1" ht="18" customHeight="1">
      <c r="A13" s="185"/>
      <c r="B13" s="29"/>
      <c r="C13" s="185"/>
      <c r="D13" s="185"/>
      <c r="E13" s="179" t="str">
        <f>IF('Rekapitulace stavby'!E11="","",'Rekapitulace stavby'!E11)</f>
        <v xml:space="preserve"> </v>
      </c>
      <c r="F13" s="185"/>
      <c r="G13" s="185"/>
      <c r="H13" s="185"/>
      <c r="I13" s="26" t="s">
        <v>21</v>
      </c>
      <c r="J13" s="179" t="str">
        <f>IF('Rekapitulace stavby'!AN11="","",'Rekapitulace stavby'!AN11)</f>
        <v/>
      </c>
      <c r="K13" s="185"/>
      <c r="L13" s="37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</row>
    <row r="14" spans="1:31" s="2" customFormat="1" ht="6.9" customHeight="1">
      <c r="A14" s="185"/>
      <c r="B14" s="29"/>
      <c r="C14" s="185"/>
      <c r="D14" s="185"/>
      <c r="E14" s="185"/>
      <c r="F14" s="185"/>
      <c r="G14" s="185"/>
      <c r="H14" s="185"/>
      <c r="I14" s="185"/>
      <c r="J14" s="185"/>
      <c r="K14" s="185"/>
      <c r="L14" s="37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</row>
    <row r="15" spans="1:31" s="2" customFormat="1" ht="12" customHeight="1">
      <c r="A15" s="185"/>
      <c r="B15" s="29"/>
      <c r="C15" s="185"/>
      <c r="D15" s="26" t="s">
        <v>22</v>
      </c>
      <c r="E15" s="185"/>
      <c r="F15" s="185"/>
      <c r="G15" s="185"/>
      <c r="H15" s="185"/>
      <c r="I15" s="26" t="s">
        <v>20</v>
      </c>
      <c r="J15" s="179" t="str">
        <f>'Rekapitulace stavby'!AN13</f>
        <v/>
      </c>
      <c r="K15" s="185"/>
      <c r="L15" s="37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</row>
    <row r="16" spans="1:31" s="2" customFormat="1" ht="18" customHeight="1">
      <c r="A16" s="185"/>
      <c r="B16" s="29"/>
      <c r="C16" s="185"/>
      <c r="D16" s="185"/>
      <c r="E16" s="226" t="str">
        <f>'Rekapitulace stavby'!E14</f>
        <v xml:space="preserve"> </v>
      </c>
      <c r="F16" s="226"/>
      <c r="G16" s="226"/>
      <c r="H16" s="226"/>
      <c r="I16" s="26" t="s">
        <v>21</v>
      </c>
      <c r="J16" s="179" t="str">
        <f>'Rekapitulace stavby'!AN14</f>
        <v/>
      </c>
      <c r="K16" s="185"/>
      <c r="L16" s="37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</row>
    <row r="17" spans="1:31" s="2" customFormat="1" ht="6.9" customHeight="1">
      <c r="A17" s="185"/>
      <c r="B17" s="29"/>
      <c r="C17" s="185"/>
      <c r="D17" s="185"/>
      <c r="E17" s="185"/>
      <c r="F17" s="185"/>
      <c r="G17" s="185"/>
      <c r="H17" s="185"/>
      <c r="I17" s="185"/>
      <c r="J17" s="185"/>
      <c r="K17" s="185"/>
      <c r="L17" s="37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s="2" customFormat="1" ht="12" customHeight="1">
      <c r="A18" s="185"/>
      <c r="B18" s="29"/>
      <c r="C18" s="185"/>
      <c r="D18" s="26" t="s">
        <v>23</v>
      </c>
      <c r="E18" s="185"/>
      <c r="F18" s="185"/>
      <c r="G18" s="185"/>
      <c r="H18" s="185"/>
      <c r="I18" s="26" t="s">
        <v>20</v>
      </c>
      <c r="J18" s="179" t="str">
        <f>IF('Rekapitulace stavby'!AN16="","",'Rekapitulace stavby'!AN16)</f>
        <v/>
      </c>
      <c r="K18" s="185"/>
      <c r="L18" s="37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</row>
    <row r="19" spans="1:31" s="2" customFormat="1" ht="18" customHeight="1">
      <c r="A19" s="185"/>
      <c r="B19" s="29"/>
      <c r="C19" s="185"/>
      <c r="D19" s="185"/>
      <c r="E19" s="179" t="str">
        <f>IF('Rekapitulace stavby'!E17="","",'Rekapitulace stavby'!E17)</f>
        <v xml:space="preserve"> </v>
      </c>
      <c r="F19" s="185"/>
      <c r="G19" s="185"/>
      <c r="H19" s="185"/>
      <c r="I19" s="26" t="s">
        <v>21</v>
      </c>
      <c r="J19" s="179" t="str">
        <f>IF('Rekapitulace stavby'!AN17="","",'Rekapitulace stavby'!AN17)</f>
        <v/>
      </c>
      <c r="K19" s="185"/>
      <c r="L19" s="37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s="2" customFormat="1" ht="6.9" customHeight="1">
      <c r="A20" s="185"/>
      <c r="B20" s="29"/>
      <c r="C20" s="185"/>
      <c r="D20" s="185"/>
      <c r="E20" s="185"/>
      <c r="F20" s="185"/>
      <c r="G20" s="185"/>
      <c r="H20" s="185"/>
      <c r="I20" s="185"/>
      <c r="J20" s="185"/>
      <c r="K20" s="185"/>
      <c r="L20" s="37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s="2" customFormat="1" ht="12" customHeight="1">
      <c r="A21" s="185"/>
      <c r="B21" s="29"/>
      <c r="C21" s="185"/>
      <c r="D21" s="26" t="s">
        <v>25</v>
      </c>
      <c r="E21" s="185"/>
      <c r="F21" s="185"/>
      <c r="G21" s="185"/>
      <c r="H21" s="185"/>
      <c r="I21" s="26" t="s">
        <v>20</v>
      </c>
      <c r="J21" s="179" t="s">
        <v>1</v>
      </c>
      <c r="K21" s="185"/>
      <c r="L21" s="37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s="2" customFormat="1" ht="18" customHeight="1">
      <c r="A22" s="185"/>
      <c r="B22" s="29"/>
      <c r="C22" s="185"/>
      <c r="D22" s="185"/>
      <c r="E22" s="179"/>
      <c r="F22" s="185"/>
      <c r="G22" s="185"/>
      <c r="H22" s="185"/>
      <c r="I22" s="26" t="s">
        <v>21</v>
      </c>
      <c r="J22" s="179" t="s">
        <v>1</v>
      </c>
      <c r="K22" s="185"/>
      <c r="L22" s="37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s="2" customFormat="1" ht="6.9" customHeight="1">
      <c r="A23" s="185"/>
      <c r="B23" s="29"/>
      <c r="C23" s="185"/>
      <c r="D23" s="185"/>
      <c r="E23" s="185"/>
      <c r="F23" s="185"/>
      <c r="G23" s="185"/>
      <c r="H23" s="185"/>
      <c r="I23" s="185"/>
      <c r="J23" s="185"/>
      <c r="K23" s="185"/>
      <c r="L23" s="37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s="2" customFormat="1" ht="12" customHeight="1">
      <c r="A24" s="185"/>
      <c r="B24" s="29"/>
      <c r="C24" s="185"/>
      <c r="D24" s="26" t="s">
        <v>26</v>
      </c>
      <c r="E24" s="185"/>
      <c r="F24" s="185"/>
      <c r="G24" s="185"/>
      <c r="H24" s="185"/>
      <c r="I24" s="185"/>
      <c r="J24" s="185"/>
      <c r="K24" s="185"/>
      <c r="L24" s="37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s="8" customFormat="1" ht="16.5" customHeight="1">
      <c r="A25" s="82"/>
      <c r="B25" s="83"/>
      <c r="C25" s="82"/>
      <c r="D25" s="82"/>
      <c r="E25" s="230" t="s">
        <v>1</v>
      </c>
      <c r="F25" s="230"/>
      <c r="G25" s="230"/>
      <c r="H25" s="230"/>
      <c r="I25" s="82"/>
      <c r="J25" s="82"/>
      <c r="K25" s="82"/>
      <c r="L25" s="8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s="2" customFormat="1" ht="6.9" customHeight="1">
      <c r="A26" s="185"/>
      <c r="B26" s="29"/>
      <c r="C26" s="185"/>
      <c r="D26" s="185"/>
      <c r="E26" s="185"/>
      <c r="F26" s="185"/>
      <c r="G26" s="185"/>
      <c r="H26" s="185"/>
      <c r="I26" s="185"/>
      <c r="J26" s="185"/>
      <c r="K26" s="185"/>
      <c r="L26" s="37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</row>
    <row r="27" spans="1:31" s="2" customFormat="1" ht="6.9" customHeight="1">
      <c r="A27" s="185"/>
      <c r="B27" s="29"/>
      <c r="C27" s="185"/>
      <c r="D27" s="60"/>
      <c r="E27" s="60"/>
      <c r="F27" s="60"/>
      <c r="G27" s="60"/>
      <c r="H27" s="60"/>
      <c r="I27" s="60"/>
      <c r="J27" s="60"/>
      <c r="K27" s="60"/>
      <c r="L27" s="37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</row>
    <row r="28" spans="1:31" s="2" customFormat="1" ht="25.35" customHeight="1">
      <c r="A28" s="185"/>
      <c r="B28" s="29"/>
      <c r="C28" s="185"/>
      <c r="D28" s="85" t="s">
        <v>27</v>
      </c>
      <c r="E28" s="185"/>
      <c r="F28" s="185"/>
      <c r="G28" s="185"/>
      <c r="H28" s="185"/>
      <c r="I28" s="185"/>
      <c r="J28" s="183">
        <f>ROUND(J117,2)</f>
        <v>0</v>
      </c>
      <c r="K28" s="185"/>
      <c r="L28" s="37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</row>
    <row r="29" spans="1:31" s="2" customFormat="1" ht="6.9" customHeight="1">
      <c r="A29" s="185"/>
      <c r="B29" s="29"/>
      <c r="C29" s="185"/>
      <c r="D29" s="60"/>
      <c r="E29" s="60"/>
      <c r="F29" s="60"/>
      <c r="G29" s="60"/>
      <c r="H29" s="60"/>
      <c r="I29" s="60"/>
      <c r="J29" s="60"/>
      <c r="K29" s="60"/>
      <c r="L29" s="37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</row>
    <row r="30" spans="1:31" s="2" customFormat="1" ht="14.4" customHeight="1">
      <c r="A30" s="185"/>
      <c r="B30" s="29"/>
      <c r="C30" s="185"/>
      <c r="D30" s="185"/>
      <c r="E30" s="185"/>
      <c r="F30" s="178" t="s">
        <v>29</v>
      </c>
      <c r="G30" s="185"/>
      <c r="H30" s="185"/>
      <c r="I30" s="178" t="s">
        <v>28</v>
      </c>
      <c r="J30" s="178" t="s">
        <v>30</v>
      </c>
      <c r="K30" s="185"/>
      <c r="L30" s="37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s="2" customFormat="1" ht="14.4" customHeight="1">
      <c r="A31" s="185"/>
      <c r="B31" s="29"/>
      <c r="C31" s="185"/>
      <c r="D31" s="86" t="s">
        <v>31</v>
      </c>
      <c r="E31" s="26" t="s">
        <v>32</v>
      </c>
      <c r="F31" s="87">
        <f>ROUND((SUM(BE117:BE143)),2)</f>
        <v>0</v>
      </c>
      <c r="G31" s="185"/>
      <c r="H31" s="185"/>
      <c r="I31" s="88">
        <v>0.21</v>
      </c>
      <c r="J31" s="87">
        <f>ROUND(((SUM(BE117:BE143))*I31),2)</f>
        <v>0</v>
      </c>
      <c r="K31" s="185"/>
      <c r="L31" s="37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s="2" customFormat="1" ht="14.4" customHeight="1">
      <c r="A32" s="185"/>
      <c r="B32" s="29"/>
      <c r="C32" s="185"/>
      <c r="D32" s="185"/>
      <c r="E32" s="26" t="s">
        <v>33</v>
      </c>
      <c r="F32" s="87">
        <f>ROUND((SUM(BF117:BF143)),2)</f>
        <v>0</v>
      </c>
      <c r="G32" s="185"/>
      <c r="H32" s="185"/>
      <c r="I32" s="88">
        <v>0.15</v>
      </c>
      <c r="J32" s="87">
        <f>ROUND(((SUM(BF117:BF143))*I32),2)</f>
        <v>0</v>
      </c>
      <c r="K32" s="185"/>
      <c r="L32" s="37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s="2" customFormat="1" ht="14.4" customHeight="1" hidden="1">
      <c r="A33" s="185"/>
      <c r="B33" s="29"/>
      <c r="C33" s="185"/>
      <c r="D33" s="185"/>
      <c r="E33" s="26" t="s">
        <v>34</v>
      </c>
      <c r="F33" s="87">
        <f>ROUND((SUM(BG117:BG143)),2)</f>
        <v>0</v>
      </c>
      <c r="G33" s="185"/>
      <c r="H33" s="185"/>
      <c r="I33" s="88">
        <v>0.21</v>
      </c>
      <c r="J33" s="87">
        <f>0</f>
        <v>0</v>
      </c>
      <c r="K33" s="185"/>
      <c r="L33" s="37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s="2" customFormat="1" ht="14.4" customHeight="1" hidden="1">
      <c r="A34" s="185"/>
      <c r="B34" s="29"/>
      <c r="C34" s="185"/>
      <c r="D34" s="185"/>
      <c r="E34" s="26" t="s">
        <v>35</v>
      </c>
      <c r="F34" s="87">
        <f>ROUND((SUM(BH117:BH143)),2)</f>
        <v>0</v>
      </c>
      <c r="G34" s="185"/>
      <c r="H34" s="185"/>
      <c r="I34" s="88">
        <v>0.15</v>
      </c>
      <c r="J34" s="87">
        <f>0</f>
        <v>0</v>
      </c>
      <c r="K34" s="185"/>
      <c r="L34" s="37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s="2" customFormat="1" ht="14.4" customHeight="1" hidden="1">
      <c r="A35" s="185"/>
      <c r="B35" s="29"/>
      <c r="C35" s="185"/>
      <c r="D35" s="185"/>
      <c r="E35" s="26" t="s">
        <v>36</v>
      </c>
      <c r="F35" s="87">
        <f>ROUND((SUM(BI117:BI143)),2)</f>
        <v>0</v>
      </c>
      <c r="G35" s="185"/>
      <c r="H35" s="185"/>
      <c r="I35" s="88">
        <v>0</v>
      </c>
      <c r="J35" s="87">
        <f>0</f>
        <v>0</v>
      </c>
      <c r="K35" s="185"/>
      <c r="L35" s="37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s="2" customFormat="1" ht="6.9" customHeight="1">
      <c r="A36" s="185"/>
      <c r="B36" s="29"/>
      <c r="C36" s="185"/>
      <c r="D36" s="185"/>
      <c r="E36" s="185"/>
      <c r="F36" s="185"/>
      <c r="G36" s="185"/>
      <c r="H36" s="185"/>
      <c r="I36" s="185"/>
      <c r="J36" s="185"/>
      <c r="K36" s="185"/>
      <c r="L36" s="37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s="2" customFormat="1" ht="25.35" customHeight="1">
      <c r="A37" s="185"/>
      <c r="B37" s="29"/>
      <c r="C37" s="89"/>
      <c r="D37" s="90" t="s">
        <v>37</v>
      </c>
      <c r="E37" s="54"/>
      <c r="F37" s="54"/>
      <c r="G37" s="91" t="s">
        <v>38</v>
      </c>
      <c r="H37" s="92" t="s">
        <v>39</v>
      </c>
      <c r="I37" s="54"/>
      <c r="J37" s="93">
        <f>SUM(J28:J35)</f>
        <v>0</v>
      </c>
      <c r="K37" s="94"/>
      <c r="L37" s="37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</row>
    <row r="38" spans="1:31" s="2" customFormat="1" ht="14.4" customHeight="1">
      <c r="A38" s="185"/>
      <c r="B38" s="29"/>
      <c r="C38" s="185"/>
      <c r="D38" s="185"/>
      <c r="E38" s="185"/>
      <c r="F38" s="185"/>
      <c r="G38" s="185"/>
      <c r="H38" s="185"/>
      <c r="I38" s="185"/>
      <c r="J38" s="185"/>
      <c r="K38" s="185"/>
      <c r="L38" s="37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2" customFormat="1" ht="14.4" customHeight="1">
      <c r="B50" s="37"/>
      <c r="D50" s="38" t="s">
        <v>40</v>
      </c>
      <c r="E50" s="39"/>
      <c r="F50" s="39"/>
      <c r="G50" s="38" t="s">
        <v>41</v>
      </c>
      <c r="H50" s="39"/>
      <c r="I50" s="39"/>
      <c r="J50" s="39"/>
      <c r="K50" s="39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185"/>
      <c r="B61" s="29"/>
      <c r="C61" s="185"/>
      <c r="D61" s="40" t="s">
        <v>42</v>
      </c>
      <c r="E61" s="182"/>
      <c r="F61" s="95" t="s">
        <v>43</v>
      </c>
      <c r="G61" s="40" t="s">
        <v>42</v>
      </c>
      <c r="H61" s="182"/>
      <c r="I61" s="182"/>
      <c r="J61" s="96" t="s">
        <v>43</v>
      </c>
      <c r="K61" s="182"/>
      <c r="L61" s="37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185"/>
      <c r="B65" s="29"/>
      <c r="C65" s="185"/>
      <c r="D65" s="38" t="s">
        <v>44</v>
      </c>
      <c r="E65" s="41"/>
      <c r="F65" s="41"/>
      <c r="G65" s="38" t="s">
        <v>45</v>
      </c>
      <c r="H65" s="41"/>
      <c r="I65" s="41"/>
      <c r="J65" s="41"/>
      <c r="K65" s="41"/>
      <c r="L65" s="37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185"/>
      <c r="B76" s="29"/>
      <c r="C76" s="185"/>
      <c r="D76" s="40" t="s">
        <v>42</v>
      </c>
      <c r="E76" s="182"/>
      <c r="F76" s="95" t="s">
        <v>43</v>
      </c>
      <c r="G76" s="40" t="s">
        <v>42</v>
      </c>
      <c r="H76" s="182"/>
      <c r="I76" s="182"/>
      <c r="J76" s="96" t="s">
        <v>43</v>
      </c>
      <c r="K76" s="182"/>
      <c r="L76" s="37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</row>
    <row r="77" spans="1:31" s="2" customFormat="1" ht="14.4" customHeight="1">
      <c r="A77" s="185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</row>
    <row r="81" spans="1:31" s="2" customFormat="1" ht="6.9" customHeight="1">
      <c r="A81" s="185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</row>
    <row r="82" spans="1:31" s="2" customFormat="1" ht="24.9" customHeight="1">
      <c r="A82" s="185"/>
      <c r="B82" s="29"/>
      <c r="C82" s="21" t="s">
        <v>75</v>
      </c>
      <c r="D82" s="185"/>
      <c r="E82" s="185"/>
      <c r="F82" s="185"/>
      <c r="G82" s="185"/>
      <c r="H82" s="185"/>
      <c r="I82" s="185"/>
      <c r="J82" s="185"/>
      <c r="K82" s="185"/>
      <c r="L82" s="37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31" s="2" customFormat="1" ht="6.9" customHeight="1">
      <c r="A83" s="185"/>
      <c r="B83" s="29"/>
      <c r="C83" s="185"/>
      <c r="D83" s="185"/>
      <c r="E83" s="185"/>
      <c r="F83" s="185"/>
      <c r="G83" s="185"/>
      <c r="H83" s="185"/>
      <c r="I83" s="185"/>
      <c r="J83" s="185"/>
      <c r="K83" s="185"/>
      <c r="L83" s="37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31" s="2" customFormat="1" ht="12" customHeight="1">
      <c r="A84" s="185"/>
      <c r="B84" s="29"/>
      <c r="C84" s="26" t="s">
        <v>13</v>
      </c>
      <c r="D84" s="185"/>
      <c r="E84" s="185"/>
      <c r="F84" s="185"/>
      <c r="G84" s="185"/>
      <c r="H84" s="185"/>
      <c r="I84" s="185"/>
      <c r="J84" s="185"/>
      <c r="K84" s="185"/>
      <c r="L84" s="37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31" s="2" customFormat="1" ht="16.5" customHeight="1">
      <c r="A85" s="185"/>
      <c r="B85" s="29"/>
      <c r="C85" s="185"/>
      <c r="D85" s="185"/>
      <c r="E85" s="210" t="str">
        <f>E7</f>
        <v>NZM - omítka stěny C-D</v>
      </c>
      <c r="F85" s="241"/>
      <c r="G85" s="241"/>
      <c r="H85" s="241"/>
      <c r="I85" s="185"/>
      <c r="J85" s="185"/>
      <c r="K85" s="185"/>
      <c r="L85" s="37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1:31" s="2" customFormat="1" ht="6.9" customHeight="1">
      <c r="A86" s="185"/>
      <c r="B86" s="29"/>
      <c r="C86" s="185"/>
      <c r="D86" s="185"/>
      <c r="E86" s="185"/>
      <c r="F86" s="185"/>
      <c r="G86" s="185"/>
      <c r="H86" s="185"/>
      <c r="I86" s="185"/>
      <c r="J86" s="185"/>
      <c r="K86" s="185"/>
      <c r="L86" s="37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31" s="2" customFormat="1" ht="12" customHeight="1">
      <c r="A87" s="185"/>
      <c r="B87" s="29"/>
      <c r="C87" s="26" t="s">
        <v>16</v>
      </c>
      <c r="D87" s="185"/>
      <c r="E87" s="185"/>
      <c r="F87" s="179" t="str">
        <f>F10</f>
        <v xml:space="preserve"> </v>
      </c>
      <c r="G87" s="185"/>
      <c r="H87" s="185"/>
      <c r="I87" s="26" t="s">
        <v>18</v>
      </c>
      <c r="J87" s="184" t="str">
        <f>IF(J10="","",J10)</f>
        <v/>
      </c>
      <c r="K87" s="185"/>
      <c r="L87" s="37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31" s="2" customFormat="1" ht="6.9" customHeight="1">
      <c r="A88" s="185"/>
      <c r="B88" s="29"/>
      <c r="C88" s="185"/>
      <c r="D88" s="185"/>
      <c r="E88" s="185"/>
      <c r="F88" s="185"/>
      <c r="G88" s="185"/>
      <c r="H88" s="185"/>
      <c r="I88" s="185"/>
      <c r="J88" s="185"/>
      <c r="K88" s="185"/>
      <c r="L88" s="37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31" s="2" customFormat="1" ht="15.15" customHeight="1">
      <c r="A89" s="185"/>
      <c r="B89" s="29"/>
      <c r="C89" s="26" t="s">
        <v>19</v>
      </c>
      <c r="D89" s="185"/>
      <c r="E89" s="185"/>
      <c r="F89" s="179" t="str">
        <f>E13</f>
        <v xml:space="preserve"> </v>
      </c>
      <c r="G89" s="185"/>
      <c r="H89" s="185"/>
      <c r="I89" s="26" t="s">
        <v>23</v>
      </c>
      <c r="J89" s="181" t="str">
        <f>E19</f>
        <v xml:space="preserve"> </v>
      </c>
      <c r="K89" s="185"/>
      <c r="L89" s="37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31" s="2" customFormat="1" ht="15.15" customHeight="1">
      <c r="A90" s="185"/>
      <c r="B90" s="29"/>
      <c r="C90" s="26" t="s">
        <v>22</v>
      </c>
      <c r="D90" s="185"/>
      <c r="E90" s="185"/>
      <c r="F90" s="179" t="str">
        <f>IF(E16="","",E16)</f>
        <v xml:space="preserve"> </v>
      </c>
      <c r="G90" s="185"/>
      <c r="H90" s="185"/>
      <c r="I90" s="26" t="s">
        <v>25</v>
      </c>
      <c r="J90" s="181"/>
      <c r="K90" s="185"/>
      <c r="L90" s="37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31" s="2" customFormat="1" ht="10.35" customHeight="1">
      <c r="A91" s="185"/>
      <c r="B91" s="29"/>
      <c r="C91" s="185"/>
      <c r="D91" s="185"/>
      <c r="E91" s="185"/>
      <c r="F91" s="185"/>
      <c r="G91" s="185"/>
      <c r="H91" s="185"/>
      <c r="I91" s="185"/>
      <c r="J91" s="185"/>
      <c r="K91" s="185"/>
      <c r="L91" s="37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31" s="2" customFormat="1" ht="29.25" customHeight="1">
      <c r="A92" s="185"/>
      <c r="B92" s="29"/>
      <c r="C92" s="97" t="s">
        <v>76</v>
      </c>
      <c r="D92" s="89"/>
      <c r="E92" s="89"/>
      <c r="F92" s="89"/>
      <c r="G92" s="89"/>
      <c r="H92" s="89"/>
      <c r="I92" s="89"/>
      <c r="J92" s="98" t="s">
        <v>77</v>
      </c>
      <c r="K92" s="89"/>
      <c r="L92" s="37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1:31" s="2" customFormat="1" ht="10.35" customHeight="1">
      <c r="A93" s="185"/>
      <c r="B93" s="29"/>
      <c r="C93" s="185"/>
      <c r="D93" s="185"/>
      <c r="E93" s="185"/>
      <c r="F93" s="185"/>
      <c r="G93" s="185"/>
      <c r="H93" s="185"/>
      <c r="I93" s="185"/>
      <c r="J93" s="185"/>
      <c r="K93" s="185"/>
      <c r="L93" s="37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47" s="2" customFormat="1" ht="22.95" customHeight="1">
      <c r="A94" s="185"/>
      <c r="B94" s="29"/>
      <c r="C94" s="99" t="s">
        <v>78</v>
      </c>
      <c r="D94" s="185"/>
      <c r="E94" s="185"/>
      <c r="F94" s="185"/>
      <c r="G94" s="185"/>
      <c r="H94" s="185"/>
      <c r="I94" s="185"/>
      <c r="J94" s="183">
        <f>J117</f>
        <v>0</v>
      </c>
      <c r="K94" s="185"/>
      <c r="L94" s="37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U94" s="17" t="s">
        <v>79</v>
      </c>
    </row>
    <row r="95" spans="2:12" s="9" customFormat="1" ht="24.9" customHeight="1">
      <c r="B95" s="100"/>
      <c r="D95" s="101" t="s">
        <v>80</v>
      </c>
      <c r="E95" s="102"/>
      <c r="F95" s="102"/>
      <c r="G95" s="102"/>
      <c r="H95" s="102"/>
      <c r="I95" s="102"/>
      <c r="J95" s="103">
        <f>J118</f>
        <v>0</v>
      </c>
      <c r="L95" s="100"/>
    </row>
    <row r="96" spans="2:12" s="10" customFormat="1" ht="19.95" customHeight="1">
      <c r="B96" s="104"/>
      <c r="D96" s="105" t="s">
        <v>81</v>
      </c>
      <c r="E96" s="106"/>
      <c r="F96" s="106"/>
      <c r="G96" s="106"/>
      <c r="H96" s="106"/>
      <c r="I96" s="106"/>
      <c r="J96" s="107">
        <f>J119</f>
        <v>0</v>
      </c>
      <c r="L96" s="104"/>
    </row>
    <row r="97" spans="2:12" s="10" customFormat="1" ht="19.95" customHeight="1">
      <c r="B97" s="104"/>
      <c r="D97" s="105" t="s">
        <v>82</v>
      </c>
      <c r="E97" s="106"/>
      <c r="F97" s="106"/>
      <c r="G97" s="106"/>
      <c r="H97" s="106"/>
      <c r="I97" s="106"/>
      <c r="J97" s="107">
        <f>J130</f>
        <v>0</v>
      </c>
      <c r="L97" s="104"/>
    </row>
    <row r="98" spans="2:12" s="10" customFormat="1" ht="19.95" customHeight="1">
      <c r="B98" s="104"/>
      <c r="D98" s="105" t="s">
        <v>83</v>
      </c>
      <c r="E98" s="106"/>
      <c r="F98" s="106"/>
      <c r="G98" s="106"/>
      <c r="H98" s="106"/>
      <c r="I98" s="106"/>
      <c r="J98" s="107">
        <f>J134</f>
        <v>0</v>
      </c>
      <c r="L98" s="104"/>
    </row>
    <row r="99" spans="2:12" s="10" customFormat="1" ht="19.95" customHeight="1">
      <c r="B99" s="104"/>
      <c r="D99" s="105" t="s">
        <v>84</v>
      </c>
      <c r="E99" s="106"/>
      <c r="F99" s="106"/>
      <c r="G99" s="106"/>
      <c r="H99" s="106"/>
      <c r="I99" s="106"/>
      <c r="J99" s="107">
        <f>J142</f>
        <v>0</v>
      </c>
      <c r="L99" s="104"/>
    </row>
    <row r="100" spans="1:31" s="2" customFormat="1" ht="21.75" customHeight="1">
      <c r="A100" s="185"/>
      <c r="B100" s="29"/>
      <c r="C100" s="185"/>
      <c r="D100" s="185"/>
      <c r="E100" s="185"/>
      <c r="F100" s="185"/>
      <c r="G100" s="185"/>
      <c r="H100" s="185"/>
      <c r="I100" s="185"/>
      <c r="J100" s="185"/>
      <c r="K100" s="185"/>
      <c r="L100" s="37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1:31" s="2" customFormat="1" ht="6.9" customHeight="1">
      <c r="A101" s="185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5" spans="1:31" s="2" customFormat="1" ht="6.9" customHeight="1">
      <c r="A105" s="185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</row>
    <row r="106" spans="1:31" s="2" customFormat="1" ht="24.9" customHeight="1">
      <c r="A106" s="185"/>
      <c r="B106" s="29"/>
      <c r="C106" s="21" t="s">
        <v>85</v>
      </c>
      <c r="D106" s="185"/>
      <c r="E106" s="185"/>
      <c r="F106" s="185"/>
      <c r="G106" s="185"/>
      <c r="H106" s="185"/>
      <c r="I106" s="185"/>
      <c r="J106" s="185"/>
      <c r="K106" s="185"/>
      <c r="L106" s="37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</row>
    <row r="107" spans="1:31" s="2" customFormat="1" ht="6.9" customHeight="1">
      <c r="A107" s="185"/>
      <c r="B107" s="29"/>
      <c r="C107" s="185"/>
      <c r="D107" s="185"/>
      <c r="E107" s="185"/>
      <c r="F107" s="185"/>
      <c r="G107" s="185"/>
      <c r="H107" s="185"/>
      <c r="I107" s="185"/>
      <c r="J107" s="185"/>
      <c r="K107" s="185"/>
      <c r="L107" s="37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</row>
    <row r="108" spans="1:31" s="2" customFormat="1" ht="12" customHeight="1">
      <c r="A108" s="185"/>
      <c r="B108" s="29"/>
      <c r="C108" s="26" t="s">
        <v>13</v>
      </c>
      <c r="D108" s="185"/>
      <c r="E108" s="185"/>
      <c r="F108" s="185"/>
      <c r="G108" s="185"/>
      <c r="H108" s="185"/>
      <c r="I108" s="185"/>
      <c r="J108" s="185"/>
      <c r="K108" s="185"/>
      <c r="L108" s="37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</row>
    <row r="109" spans="1:31" s="2" customFormat="1" ht="16.5" customHeight="1">
      <c r="A109" s="185"/>
      <c r="B109" s="29"/>
      <c r="C109" s="185"/>
      <c r="D109" s="185"/>
      <c r="E109" s="210" t="str">
        <f>E7</f>
        <v>NZM - omítka stěny C-D</v>
      </c>
      <c r="F109" s="241"/>
      <c r="G109" s="241"/>
      <c r="H109" s="241"/>
      <c r="I109" s="185"/>
      <c r="J109" s="185"/>
      <c r="K109" s="185"/>
      <c r="L109" s="37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</row>
    <row r="110" spans="1:31" s="2" customFormat="1" ht="6.9" customHeight="1">
      <c r="A110" s="185"/>
      <c r="B110" s="29"/>
      <c r="C110" s="185"/>
      <c r="D110" s="185"/>
      <c r="E110" s="185"/>
      <c r="F110" s="185"/>
      <c r="G110" s="185"/>
      <c r="H110" s="185"/>
      <c r="I110" s="185"/>
      <c r="J110" s="185"/>
      <c r="K110" s="185"/>
      <c r="L110" s="37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</row>
    <row r="111" spans="1:31" s="2" customFormat="1" ht="12" customHeight="1">
      <c r="A111" s="185"/>
      <c r="B111" s="29"/>
      <c r="C111" s="26" t="s">
        <v>16</v>
      </c>
      <c r="D111" s="185"/>
      <c r="E111" s="185"/>
      <c r="F111" s="179" t="str">
        <f>F10</f>
        <v xml:space="preserve"> </v>
      </c>
      <c r="G111" s="185"/>
      <c r="H111" s="185"/>
      <c r="I111" s="26" t="s">
        <v>18</v>
      </c>
      <c r="J111" s="184" t="str">
        <f>IF(J10="","",J10)</f>
        <v/>
      </c>
      <c r="K111" s="185"/>
      <c r="L111" s="37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</row>
    <row r="112" spans="1:31" s="2" customFormat="1" ht="6.9" customHeight="1">
      <c r="A112" s="185"/>
      <c r="B112" s="29"/>
      <c r="C112" s="185"/>
      <c r="D112" s="185"/>
      <c r="E112" s="185"/>
      <c r="F112" s="185"/>
      <c r="G112" s="185"/>
      <c r="H112" s="185"/>
      <c r="I112" s="185"/>
      <c r="J112" s="185"/>
      <c r="K112" s="185"/>
      <c r="L112" s="37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</row>
    <row r="113" spans="1:31" s="2" customFormat="1" ht="15.15" customHeight="1">
      <c r="A113" s="185"/>
      <c r="B113" s="29"/>
      <c r="C113" s="26" t="s">
        <v>19</v>
      </c>
      <c r="D113" s="185"/>
      <c r="E113" s="185"/>
      <c r="F113" s="179" t="str">
        <f>E13</f>
        <v xml:space="preserve"> </v>
      </c>
      <c r="G113" s="185"/>
      <c r="H113" s="185"/>
      <c r="I113" s="26" t="s">
        <v>23</v>
      </c>
      <c r="J113" s="181" t="str">
        <f>E19</f>
        <v xml:space="preserve"> </v>
      </c>
      <c r="K113" s="185"/>
      <c r="L113" s="37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</row>
    <row r="114" spans="1:31" s="2" customFormat="1" ht="15.15" customHeight="1">
      <c r="A114" s="185"/>
      <c r="B114" s="29"/>
      <c r="C114" s="26" t="s">
        <v>22</v>
      </c>
      <c r="D114" s="185"/>
      <c r="E114" s="185"/>
      <c r="F114" s="179" t="str">
        <f>IF(E16="","",E16)</f>
        <v xml:space="preserve"> </v>
      </c>
      <c r="G114" s="185"/>
      <c r="H114" s="185"/>
      <c r="I114" s="26" t="s">
        <v>25</v>
      </c>
      <c r="J114" s="181"/>
      <c r="K114" s="185"/>
      <c r="L114" s="37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</row>
    <row r="115" spans="1:31" s="2" customFormat="1" ht="10.35" customHeight="1">
      <c r="A115" s="185"/>
      <c r="B115" s="29"/>
      <c r="C115" s="185"/>
      <c r="D115" s="185"/>
      <c r="E115" s="185"/>
      <c r="F115" s="185"/>
      <c r="G115" s="185"/>
      <c r="H115" s="185"/>
      <c r="I115" s="185"/>
      <c r="J115" s="185"/>
      <c r="K115" s="185"/>
      <c r="L115" s="37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</row>
    <row r="116" spans="1:31" s="11" customFormat="1" ht="29.25" customHeight="1">
      <c r="A116" s="108"/>
      <c r="B116" s="109"/>
      <c r="C116" s="110" t="s">
        <v>86</v>
      </c>
      <c r="D116" s="111" t="s">
        <v>52</v>
      </c>
      <c r="E116" s="111" t="s">
        <v>48</v>
      </c>
      <c r="F116" s="111" t="s">
        <v>49</v>
      </c>
      <c r="G116" s="111" t="s">
        <v>87</v>
      </c>
      <c r="H116" s="111" t="s">
        <v>88</v>
      </c>
      <c r="I116" s="111" t="s">
        <v>89</v>
      </c>
      <c r="J116" s="112" t="s">
        <v>77</v>
      </c>
      <c r="K116" s="113" t="s">
        <v>90</v>
      </c>
      <c r="L116" s="114"/>
      <c r="M116" s="56" t="s">
        <v>1</v>
      </c>
      <c r="N116" s="57" t="s">
        <v>31</v>
      </c>
      <c r="O116" s="57" t="s">
        <v>91</v>
      </c>
      <c r="P116" s="57" t="s">
        <v>92</v>
      </c>
      <c r="Q116" s="57" t="s">
        <v>93</v>
      </c>
      <c r="R116" s="57" t="s">
        <v>94</v>
      </c>
      <c r="S116" s="57" t="s">
        <v>95</v>
      </c>
      <c r="T116" s="58" t="s">
        <v>96</v>
      </c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63" s="2" customFormat="1" ht="22.95" customHeight="1">
      <c r="A117" s="185"/>
      <c r="B117" s="29"/>
      <c r="C117" s="63" t="s">
        <v>97</v>
      </c>
      <c r="D117" s="185"/>
      <c r="E117" s="185"/>
      <c r="F117" s="185"/>
      <c r="G117" s="185"/>
      <c r="H117" s="185"/>
      <c r="I117" s="185"/>
      <c r="J117" s="115">
        <f>BK117</f>
        <v>0</v>
      </c>
      <c r="K117" s="185"/>
      <c r="L117" s="29"/>
      <c r="M117" s="59"/>
      <c r="N117" s="50"/>
      <c r="O117" s="60"/>
      <c r="P117" s="116">
        <f>P118</f>
        <v>91.148416</v>
      </c>
      <c r="Q117" s="60"/>
      <c r="R117" s="116">
        <f>R118</f>
        <v>9.60265</v>
      </c>
      <c r="S117" s="60"/>
      <c r="T117" s="117">
        <f>T118</f>
        <v>0</v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T117" s="17" t="s">
        <v>66</v>
      </c>
      <c r="AU117" s="17" t="s">
        <v>79</v>
      </c>
      <c r="BK117" s="118">
        <f>BK118</f>
        <v>0</v>
      </c>
    </row>
    <row r="118" spans="2:63" s="12" customFormat="1" ht="25.95" customHeight="1">
      <c r="B118" s="119"/>
      <c r="D118" s="120" t="s">
        <v>66</v>
      </c>
      <c r="E118" s="121" t="s">
        <v>98</v>
      </c>
      <c r="F118" s="121" t="s">
        <v>99</v>
      </c>
      <c r="J118" s="122">
        <f>BK118</f>
        <v>0</v>
      </c>
      <c r="L118" s="119"/>
      <c r="M118" s="123"/>
      <c r="N118" s="124"/>
      <c r="O118" s="124"/>
      <c r="P118" s="125">
        <f>P119+P130+P134+P142</f>
        <v>91.148416</v>
      </c>
      <c r="Q118" s="124"/>
      <c r="R118" s="125">
        <f>R119+R130+R134+R142</f>
        <v>9.60265</v>
      </c>
      <c r="S118" s="124"/>
      <c r="T118" s="126">
        <f>T119+T130+T134+T142</f>
        <v>0</v>
      </c>
      <c r="AR118" s="120" t="s">
        <v>71</v>
      </c>
      <c r="AT118" s="127" t="s">
        <v>66</v>
      </c>
      <c r="AU118" s="127" t="s">
        <v>67</v>
      </c>
      <c r="AY118" s="120" t="s">
        <v>100</v>
      </c>
      <c r="BK118" s="128">
        <f>BK119+BK130+BK134+BK142</f>
        <v>0</v>
      </c>
    </row>
    <row r="119" spans="2:63" s="12" customFormat="1" ht="22.95" customHeight="1">
      <c r="B119" s="119"/>
      <c r="D119" s="120" t="s">
        <v>66</v>
      </c>
      <c r="E119" s="129" t="s">
        <v>73</v>
      </c>
      <c r="F119" s="129" t="s">
        <v>101</v>
      </c>
      <c r="J119" s="130">
        <f>BK119</f>
        <v>0</v>
      </c>
      <c r="L119" s="119"/>
      <c r="M119" s="123"/>
      <c r="N119" s="124"/>
      <c r="O119" s="124"/>
      <c r="P119" s="125">
        <f>SUM(P120:P129)</f>
        <v>70.72</v>
      </c>
      <c r="Q119" s="124"/>
      <c r="R119" s="125">
        <f>SUM(R120:R129)</f>
        <v>0</v>
      </c>
      <c r="S119" s="124"/>
      <c r="T119" s="126">
        <f>SUM(T120:T129)</f>
        <v>0</v>
      </c>
      <c r="AR119" s="120" t="s">
        <v>71</v>
      </c>
      <c r="AT119" s="127" t="s">
        <v>66</v>
      </c>
      <c r="AU119" s="127" t="s">
        <v>71</v>
      </c>
      <c r="AY119" s="120" t="s">
        <v>100</v>
      </c>
      <c r="BK119" s="128">
        <f>SUM(BK120:BK129)</f>
        <v>0</v>
      </c>
    </row>
    <row r="120" spans="1:65" s="2" customFormat="1" ht="36" customHeight="1">
      <c r="A120" s="185"/>
      <c r="B120" s="131"/>
      <c r="C120" s="132" t="s">
        <v>71</v>
      </c>
      <c r="D120" s="132" t="s">
        <v>102</v>
      </c>
      <c r="E120" s="133" t="s">
        <v>103</v>
      </c>
      <c r="F120" s="134" t="s">
        <v>104</v>
      </c>
      <c r="G120" s="135" t="s">
        <v>105</v>
      </c>
      <c r="H120" s="136">
        <v>260</v>
      </c>
      <c r="I120" s="137"/>
      <c r="J120" s="137">
        <f>ROUND(I120*H120,2)</f>
        <v>0</v>
      </c>
      <c r="K120" s="138"/>
      <c r="L120" s="29"/>
      <c r="M120" s="139" t="s">
        <v>1</v>
      </c>
      <c r="N120" s="140" t="s">
        <v>32</v>
      </c>
      <c r="O120" s="141">
        <v>0.167</v>
      </c>
      <c r="P120" s="141">
        <f>O120*H120</f>
        <v>43.42</v>
      </c>
      <c r="Q120" s="141">
        <v>0</v>
      </c>
      <c r="R120" s="141">
        <f>Q120*H120</f>
        <v>0</v>
      </c>
      <c r="S120" s="141">
        <v>0</v>
      </c>
      <c r="T120" s="142">
        <f>S120*H120</f>
        <v>0</v>
      </c>
      <c r="U120" s="185"/>
      <c r="V120" s="185">
        <f>1438-1178</f>
        <v>260</v>
      </c>
      <c r="W120" s="185"/>
      <c r="X120" s="185"/>
      <c r="Y120" s="185"/>
      <c r="Z120" s="185"/>
      <c r="AA120" s="185"/>
      <c r="AB120" s="185"/>
      <c r="AC120" s="185"/>
      <c r="AD120" s="185"/>
      <c r="AE120" s="185"/>
      <c r="AR120" s="143" t="s">
        <v>106</v>
      </c>
      <c r="AT120" s="143" t="s">
        <v>102</v>
      </c>
      <c r="AU120" s="143" t="s">
        <v>73</v>
      </c>
      <c r="AY120" s="17" t="s">
        <v>100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7" t="s">
        <v>71</v>
      </c>
      <c r="BK120" s="144">
        <f>ROUND(I120*H120,2)</f>
        <v>0</v>
      </c>
      <c r="BL120" s="17" t="s">
        <v>106</v>
      </c>
      <c r="BM120" s="143" t="s">
        <v>107</v>
      </c>
    </row>
    <row r="121" spans="2:51" s="13" customFormat="1" ht="12">
      <c r="B121" s="145"/>
      <c r="D121" s="146" t="s">
        <v>108</v>
      </c>
      <c r="E121" s="147" t="s">
        <v>1</v>
      </c>
      <c r="F121" s="148" t="s">
        <v>109</v>
      </c>
      <c r="H121" s="147" t="s">
        <v>1</v>
      </c>
      <c r="L121" s="145"/>
      <c r="M121" s="149"/>
      <c r="N121" s="150"/>
      <c r="O121" s="150"/>
      <c r="P121" s="150"/>
      <c r="Q121" s="150"/>
      <c r="R121" s="150"/>
      <c r="S121" s="150"/>
      <c r="T121" s="151"/>
      <c r="AT121" s="147" t="s">
        <v>108</v>
      </c>
      <c r="AU121" s="147" t="s">
        <v>73</v>
      </c>
      <c r="AV121" s="13" t="s">
        <v>71</v>
      </c>
      <c r="AW121" s="13" t="s">
        <v>24</v>
      </c>
      <c r="AX121" s="13" t="s">
        <v>67</v>
      </c>
      <c r="AY121" s="147" t="s">
        <v>100</v>
      </c>
    </row>
    <row r="122" spans="2:51" s="14" customFormat="1" ht="12">
      <c r="B122" s="152"/>
      <c r="D122" s="146" t="s">
        <v>108</v>
      </c>
      <c r="E122" s="153" t="s">
        <v>1</v>
      </c>
      <c r="F122" s="154" t="s">
        <v>110</v>
      </c>
      <c r="H122" s="155">
        <v>260</v>
      </c>
      <c r="L122" s="152"/>
      <c r="M122" s="156"/>
      <c r="N122" s="157"/>
      <c r="O122" s="157"/>
      <c r="P122" s="157"/>
      <c r="Q122" s="157"/>
      <c r="R122" s="157"/>
      <c r="S122" s="157"/>
      <c r="T122" s="158"/>
      <c r="AT122" s="153" t="s">
        <v>108</v>
      </c>
      <c r="AU122" s="153" t="s">
        <v>73</v>
      </c>
      <c r="AV122" s="14" t="s">
        <v>73</v>
      </c>
      <c r="AW122" s="14" t="s">
        <v>24</v>
      </c>
      <c r="AX122" s="14" t="s">
        <v>67</v>
      </c>
      <c r="AY122" s="153" t="s">
        <v>100</v>
      </c>
    </row>
    <row r="123" spans="2:51" s="15" customFormat="1" ht="12">
      <c r="B123" s="159"/>
      <c r="D123" s="146" t="s">
        <v>108</v>
      </c>
      <c r="E123" s="160" t="s">
        <v>1</v>
      </c>
      <c r="F123" s="161" t="s">
        <v>111</v>
      </c>
      <c r="H123" s="162">
        <v>1438</v>
      </c>
      <c r="L123" s="159"/>
      <c r="M123" s="163"/>
      <c r="N123" s="164"/>
      <c r="O123" s="164"/>
      <c r="P123" s="164"/>
      <c r="Q123" s="164"/>
      <c r="R123" s="164"/>
      <c r="S123" s="164"/>
      <c r="T123" s="165"/>
      <c r="AT123" s="160" t="s">
        <v>108</v>
      </c>
      <c r="AU123" s="160" t="s">
        <v>73</v>
      </c>
      <c r="AV123" s="15" t="s">
        <v>106</v>
      </c>
      <c r="AW123" s="15" t="s">
        <v>24</v>
      </c>
      <c r="AX123" s="15" t="s">
        <v>71</v>
      </c>
      <c r="AY123" s="160" t="s">
        <v>100</v>
      </c>
    </row>
    <row r="124" spans="1:65" s="2" customFormat="1" ht="36" customHeight="1">
      <c r="A124" s="185"/>
      <c r="B124" s="131"/>
      <c r="C124" s="132" t="s">
        <v>73</v>
      </c>
      <c r="D124" s="132" t="s">
        <v>102</v>
      </c>
      <c r="E124" s="133" t="s">
        <v>112</v>
      </c>
      <c r="F124" s="134" t="s">
        <v>252</v>
      </c>
      <c r="G124" s="135" t="s">
        <v>105</v>
      </c>
      <c r="H124" s="136">
        <v>5200</v>
      </c>
      <c r="I124" s="137"/>
      <c r="J124" s="137">
        <f>ROUND(I124*H124,2)</f>
        <v>0</v>
      </c>
      <c r="K124" s="138"/>
      <c r="L124" s="29"/>
      <c r="M124" s="139" t="s">
        <v>1</v>
      </c>
      <c r="N124" s="140" t="s">
        <v>32</v>
      </c>
      <c r="O124" s="141">
        <v>0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U124" s="185"/>
      <c r="V124" s="185">
        <f>29200-24000</f>
        <v>5200</v>
      </c>
      <c r="W124" s="185"/>
      <c r="X124" s="185"/>
      <c r="Y124" s="185"/>
      <c r="Z124" s="185"/>
      <c r="AA124" s="185"/>
      <c r="AB124" s="185"/>
      <c r="AC124" s="185"/>
      <c r="AD124" s="185"/>
      <c r="AE124" s="185"/>
      <c r="AR124" s="143" t="s">
        <v>106</v>
      </c>
      <c r="AT124" s="143" t="s">
        <v>102</v>
      </c>
      <c r="AU124" s="143" t="s">
        <v>73</v>
      </c>
      <c r="AY124" s="17" t="s">
        <v>100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7" t="s">
        <v>71</v>
      </c>
      <c r="BK124" s="144">
        <f>ROUND(I124*H124,2)</f>
        <v>0</v>
      </c>
      <c r="BL124" s="17" t="s">
        <v>106</v>
      </c>
      <c r="BM124" s="143" t="s">
        <v>113</v>
      </c>
    </row>
    <row r="125" spans="2:51" s="13" customFormat="1" ht="12">
      <c r="B125" s="145"/>
      <c r="D125" s="146" t="s">
        <v>108</v>
      </c>
      <c r="E125" s="147" t="s">
        <v>1</v>
      </c>
      <c r="F125" s="148" t="s">
        <v>114</v>
      </c>
      <c r="H125" s="147" t="s">
        <v>1</v>
      </c>
      <c r="L125" s="145"/>
      <c r="M125" s="149"/>
      <c r="N125" s="150"/>
      <c r="O125" s="150"/>
      <c r="P125" s="150"/>
      <c r="Q125" s="150"/>
      <c r="R125" s="150"/>
      <c r="S125" s="150"/>
      <c r="T125" s="151"/>
      <c r="AT125" s="147" t="s">
        <v>108</v>
      </c>
      <c r="AU125" s="147" t="s">
        <v>73</v>
      </c>
      <c r="AV125" s="13" t="s">
        <v>71</v>
      </c>
      <c r="AW125" s="13" t="s">
        <v>24</v>
      </c>
      <c r="AX125" s="13" t="s">
        <v>67</v>
      </c>
      <c r="AY125" s="147" t="s">
        <v>100</v>
      </c>
    </row>
    <row r="126" spans="2:51" s="14" customFormat="1" ht="12">
      <c r="B126" s="152"/>
      <c r="D126" s="146" t="s">
        <v>108</v>
      </c>
      <c r="E126" s="153" t="s">
        <v>1</v>
      </c>
      <c r="F126" s="154" t="s">
        <v>164</v>
      </c>
      <c r="H126" s="155">
        <v>5200</v>
      </c>
      <c r="L126" s="152"/>
      <c r="M126" s="156"/>
      <c r="N126" s="157"/>
      <c r="O126" s="157"/>
      <c r="P126" s="157"/>
      <c r="Q126" s="157"/>
      <c r="R126" s="157"/>
      <c r="S126" s="157"/>
      <c r="T126" s="158"/>
      <c r="AT126" s="153" t="s">
        <v>108</v>
      </c>
      <c r="AU126" s="153" t="s">
        <v>73</v>
      </c>
      <c r="AV126" s="14" t="s">
        <v>73</v>
      </c>
      <c r="AW126" s="14" t="s">
        <v>24</v>
      </c>
      <c r="AX126" s="14" t="s">
        <v>67</v>
      </c>
      <c r="AY126" s="153" t="s">
        <v>100</v>
      </c>
    </row>
    <row r="127" spans="2:51" s="15" customFormat="1" ht="12">
      <c r="B127" s="159"/>
      <c r="D127" s="146" t="s">
        <v>108</v>
      </c>
      <c r="E127" s="160" t="s">
        <v>1</v>
      </c>
      <c r="F127" s="161" t="s">
        <v>111</v>
      </c>
      <c r="H127" s="162">
        <f>SUM(H125:H126)</f>
        <v>5200</v>
      </c>
      <c r="L127" s="159"/>
      <c r="M127" s="163"/>
      <c r="N127" s="164"/>
      <c r="O127" s="164"/>
      <c r="P127" s="164"/>
      <c r="Q127" s="164"/>
      <c r="R127" s="164"/>
      <c r="S127" s="164"/>
      <c r="T127" s="165"/>
      <c r="AT127" s="160" t="s">
        <v>108</v>
      </c>
      <c r="AU127" s="160" t="s">
        <v>73</v>
      </c>
      <c r="AV127" s="15" t="s">
        <v>106</v>
      </c>
      <c r="AW127" s="15" t="s">
        <v>24</v>
      </c>
      <c r="AX127" s="15" t="s">
        <v>71</v>
      </c>
      <c r="AY127" s="160" t="s">
        <v>100</v>
      </c>
    </row>
    <row r="128" spans="1:65" s="2" customFormat="1" ht="36" customHeight="1">
      <c r="A128" s="185"/>
      <c r="B128" s="131"/>
      <c r="C128" s="132" t="s">
        <v>115</v>
      </c>
      <c r="D128" s="132" t="s">
        <v>102</v>
      </c>
      <c r="E128" s="133" t="s">
        <v>116</v>
      </c>
      <c r="F128" s="134" t="s">
        <v>117</v>
      </c>
      <c r="G128" s="135" t="s">
        <v>105</v>
      </c>
      <c r="H128" s="136">
        <v>260</v>
      </c>
      <c r="I128" s="137"/>
      <c r="J128" s="137">
        <f>ROUND(I128*H128,2)</f>
        <v>0</v>
      </c>
      <c r="K128" s="138"/>
      <c r="L128" s="29"/>
      <c r="M128" s="139" t="s">
        <v>1</v>
      </c>
      <c r="N128" s="140" t="s">
        <v>32</v>
      </c>
      <c r="O128" s="141">
        <v>0.105</v>
      </c>
      <c r="P128" s="141">
        <f>O128*H128</f>
        <v>27.3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R128" s="143" t="s">
        <v>106</v>
      </c>
      <c r="AT128" s="143" t="s">
        <v>102</v>
      </c>
      <c r="AU128" s="143" t="s">
        <v>73</v>
      </c>
      <c r="AY128" s="17" t="s">
        <v>100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71</v>
      </c>
      <c r="BK128" s="144">
        <f>ROUND(I128*H128,2)</f>
        <v>0</v>
      </c>
      <c r="BL128" s="17" t="s">
        <v>106</v>
      </c>
      <c r="BM128" s="143" t="s">
        <v>118</v>
      </c>
    </row>
    <row r="129" spans="2:51" s="14" customFormat="1" ht="12">
      <c r="B129" s="152"/>
      <c r="D129" s="146" t="s">
        <v>108</v>
      </c>
      <c r="E129" s="153" t="s">
        <v>1</v>
      </c>
      <c r="F129" s="154" t="s">
        <v>119</v>
      </c>
      <c r="H129" s="155">
        <v>1438</v>
      </c>
      <c r="L129" s="152"/>
      <c r="M129" s="156"/>
      <c r="N129" s="157"/>
      <c r="O129" s="157"/>
      <c r="P129" s="157"/>
      <c r="Q129" s="157"/>
      <c r="R129" s="157"/>
      <c r="S129" s="157"/>
      <c r="T129" s="158"/>
      <c r="AT129" s="153" t="s">
        <v>108</v>
      </c>
      <c r="AU129" s="153" t="s">
        <v>73</v>
      </c>
      <c r="AV129" s="14" t="s">
        <v>73</v>
      </c>
      <c r="AW129" s="14" t="s">
        <v>24</v>
      </c>
      <c r="AX129" s="14" t="s">
        <v>71</v>
      </c>
      <c r="AY129" s="153" t="s">
        <v>100</v>
      </c>
    </row>
    <row r="130" spans="2:63" s="12" customFormat="1" ht="22.95" customHeight="1">
      <c r="B130" s="119"/>
      <c r="D130" s="120" t="s">
        <v>66</v>
      </c>
      <c r="E130" s="129" t="s">
        <v>120</v>
      </c>
      <c r="F130" s="129" t="s">
        <v>121</v>
      </c>
      <c r="J130" s="130">
        <f>BK130</f>
        <v>0</v>
      </c>
      <c r="L130" s="119"/>
      <c r="M130" s="123"/>
      <c r="N130" s="124"/>
      <c r="O130" s="124"/>
      <c r="P130" s="125">
        <f>SUM(P131:P133)</f>
        <v>0</v>
      </c>
      <c r="Q130" s="124"/>
      <c r="R130" s="125">
        <f>SUM(R131:R133)</f>
        <v>9.60265</v>
      </c>
      <c r="S130" s="124"/>
      <c r="T130" s="126">
        <f>SUM(T131:T133)</f>
        <v>0</v>
      </c>
      <c r="AR130" s="120" t="s">
        <v>71</v>
      </c>
      <c r="AT130" s="127" t="s">
        <v>66</v>
      </c>
      <c r="AU130" s="127" t="s">
        <v>71</v>
      </c>
      <c r="AY130" s="120" t="s">
        <v>100</v>
      </c>
      <c r="BK130" s="128">
        <f>SUM(BK131:BK133)</f>
        <v>0</v>
      </c>
    </row>
    <row r="131" spans="1:65" s="2" customFormat="1" ht="36" customHeight="1">
      <c r="A131" s="185"/>
      <c r="B131" s="131"/>
      <c r="C131" s="132" t="s">
        <v>106</v>
      </c>
      <c r="D131" s="132" t="s">
        <v>102</v>
      </c>
      <c r="E131" s="133" t="s">
        <v>122</v>
      </c>
      <c r="F131" s="134" t="s">
        <v>123</v>
      </c>
      <c r="G131" s="135" t="s">
        <v>105</v>
      </c>
      <c r="H131" s="136">
        <v>145</v>
      </c>
      <c r="I131" s="137"/>
      <c r="J131" s="137">
        <f aca="true" t="shared" si="0" ref="J131:J133">ROUND(I131*H131,2)</f>
        <v>0</v>
      </c>
      <c r="K131" s="138"/>
      <c r="L131" s="29"/>
      <c r="M131" s="139" t="s">
        <v>1</v>
      </c>
      <c r="N131" s="140" t="s">
        <v>32</v>
      </c>
      <c r="O131" s="141">
        <v>0</v>
      </c>
      <c r="P131" s="141">
        <f aca="true" t="shared" si="1" ref="P131:P133">O131*H131</f>
        <v>0</v>
      </c>
      <c r="Q131" s="141">
        <v>0.02857</v>
      </c>
      <c r="R131" s="141">
        <f aca="true" t="shared" si="2" ref="R131:R133">Q131*H131</f>
        <v>4.142650000000001</v>
      </c>
      <c r="S131" s="141">
        <v>0</v>
      </c>
      <c r="T131" s="142">
        <f aca="true" t="shared" si="3" ref="T131:T133">S131*H131</f>
        <v>0</v>
      </c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R131" s="143" t="s">
        <v>106</v>
      </c>
      <c r="AT131" s="143" t="s">
        <v>102</v>
      </c>
      <c r="AU131" s="143" t="s">
        <v>73</v>
      </c>
      <c r="AY131" s="17" t="s">
        <v>100</v>
      </c>
      <c r="BE131" s="144">
        <f aca="true" t="shared" si="4" ref="BE131:BE133">IF(N131="základní",J131,0)</f>
        <v>0</v>
      </c>
      <c r="BF131" s="144">
        <f aca="true" t="shared" si="5" ref="BF131:BF133">IF(N131="snížená",J131,0)</f>
        <v>0</v>
      </c>
      <c r="BG131" s="144">
        <f aca="true" t="shared" si="6" ref="BG131:BG133">IF(N131="zákl. přenesená",J131,0)</f>
        <v>0</v>
      </c>
      <c r="BH131" s="144">
        <f aca="true" t="shared" si="7" ref="BH131:BH133">IF(N131="sníž. přenesená",J131,0)</f>
        <v>0</v>
      </c>
      <c r="BI131" s="144">
        <f aca="true" t="shared" si="8" ref="BI131:BI133">IF(N131="nulová",J131,0)</f>
        <v>0</v>
      </c>
      <c r="BJ131" s="17" t="s">
        <v>71</v>
      </c>
      <c r="BK131" s="144">
        <f aca="true" t="shared" si="9" ref="BK131:BK133">ROUND(I131*H131,2)</f>
        <v>0</v>
      </c>
      <c r="BL131" s="17" t="s">
        <v>106</v>
      </c>
      <c r="BM131" s="143" t="s">
        <v>124</v>
      </c>
    </row>
    <row r="132" spans="1:65" s="2" customFormat="1" ht="36" customHeight="1">
      <c r="A132" s="185"/>
      <c r="B132" s="131"/>
      <c r="C132" s="132" t="s">
        <v>120</v>
      </c>
      <c r="D132" s="132" t="s">
        <v>102</v>
      </c>
      <c r="E132" s="133" t="s">
        <v>129</v>
      </c>
      <c r="F132" s="134" t="s">
        <v>130</v>
      </c>
      <c r="G132" s="135" t="s">
        <v>105</v>
      </c>
      <c r="H132" s="136">
        <v>260</v>
      </c>
      <c r="I132" s="137"/>
      <c r="J132" s="137">
        <f t="shared" si="0"/>
        <v>0</v>
      </c>
      <c r="K132" s="138"/>
      <c r="L132" s="29"/>
      <c r="M132" s="139" t="s">
        <v>1</v>
      </c>
      <c r="N132" s="140" t="s">
        <v>32</v>
      </c>
      <c r="O132" s="141">
        <v>0</v>
      </c>
      <c r="P132" s="141">
        <f t="shared" si="1"/>
        <v>0</v>
      </c>
      <c r="Q132" s="141">
        <v>0.021</v>
      </c>
      <c r="R132" s="141">
        <f t="shared" si="2"/>
        <v>5.46</v>
      </c>
      <c r="S132" s="141">
        <v>0</v>
      </c>
      <c r="T132" s="142">
        <f t="shared" si="3"/>
        <v>0</v>
      </c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R132" s="143" t="s">
        <v>106</v>
      </c>
      <c r="AT132" s="143" t="s">
        <v>102</v>
      </c>
      <c r="AU132" s="143" t="s">
        <v>73</v>
      </c>
      <c r="AY132" s="17" t="s">
        <v>100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7" t="s">
        <v>71</v>
      </c>
      <c r="BK132" s="144">
        <f t="shared" si="9"/>
        <v>0</v>
      </c>
      <c r="BL132" s="17" t="s">
        <v>106</v>
      </c>
      <c r="BM132" s="143" t="s">
        <v>131</v>
      </c>
    </row>
    <row r="133" spans="1:65" s="2" customFormat="1" ht="16.5" customHeight="1">
      <c r="A133" s="185"/>
      <c r="B133" s="131"/>
      <c r="C133" s="132" t="s">
        <v>132</v>
      </c>
      <c r="D133" s="132" t="s">
        <v>102</v>
      </c>
      <c r="E133" s="133" t="s">
        <v>133</v>
      </c>
      <c r="F133" s="134" t="s">
        <v>134</v>
      </c>
      <c r="G133" s="135" t="s">
        <v>105</v>
      </c>
      <c r="H133" s="136">
        <v>260</v>
      </c>
      <c r="I133" s="137"/>
      <c r="J133" s="137">
        <f t="shared" si="0"/>
        <v>0</v>
      </c>
      <c r="K133" s="138"/>
      <c r="L133" s="29"/>
      <c r="M133" s="139" t="s">
        <v>1</v>
      </c>
      <c r="N133" s="140" t="s">
        <v>32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U133" s="185"/>
      <c r="V133" s="185">
        <f>1000-710</f>
        <v>290</v>
      </c>
      <c r="W133" s="185"/>
      <c r="X133" s="185"/>
      <c r="Y133" s="185"/>
      <c r="Z133" s="185"/>
      <c r="AA133" s="185"/>
      <c r="AB133" s="185"/>
      <c r="AC133" s="185"/>
      <c r="AD133" s="185"/>
      <c r="AE133" s="185"/>
      <c r="AR133" s="143" t="s">
        <v>106</v>
      </c>
      <c r="AT133" s="143" t="s">
        <v>102</v>
      </c>
      <c r="AU133" s="143" t="s">
        <v>73</v>
      </c>
      <c r="AY133" s="17" t="s">
        <v>100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7" t="s">
        <v>71</v>
      </c>
      <c r="BK133" s="144">
        <f t="shared" si="9"/>
        <v>0</v>
      </c>
      <c r="BL133" s="17" t="s">
        <v>106</v>
      </c>
      <c r="BM133" s="143" t="s">
        <v>135</v>
      </c>
    </row>
    <row r="134" spans="2:63" s="12" customFormat="1" ht="22.95" customHeight="1">
      <c r="B134" s="119"/>
      <c r="D134" s="120" t="s">
        <v>66</v>
      </c>
      <c r="E134" s="129" t="s">
        <v>137</v>
      </c>
      <c r="F134" s="129" t="s">
        <v>138</v>
      </c>
      <c r="J134" s="130">
        <f>BK134</f>
        <v>0</v>
      </c>
      <c r="L134" s="119"/>
      <c r="M134" s="123"/>
      <c r="N134" s="124"/>
      <c r="O134" s="124"/>
      <c r="P134" s="125">
        <f>SUM(P135:P141)</f>
        <v>20.428416</v>
      </c>
      <c r="Q134" s="124"/>
      <c r="R134" s="125">
        <f>SUM(R135:R141)</f>
        <v>0</v>
      </c>
      <c r="S134" s="124"/>
      <c r="T134" s="126">
        <f>SUM(T135:T141)</f>
        <v>0</v>
      </c>
      <c r="AR134" s="120" t="s">
        <v>71</v>
      </c>
      <c r="AT134" s="127" t="s">
        <v>66</v>
      </c>
      <c r="AU134" s="127" t="s">
        <v>71</v>
      </c>
      <c r="AY134" s="120" t="s">
        <v>100</v>
      </c>
      <c r="BK134" s="128">
        <f>SUM(BK135:BK141)</f>
        <v>0</v>
      </c>
    </row>
    <row r="135" spans="1:65" s="2" customFormat="1" ht="24" customHeight="1">
      <c r="A135" s="185"/>
      <c r="B135" s="131"/>
      <c r="C135" s="132" t="s">
        <v>139</v>
      </c>
      <c r="D135" s="132" t="s">
        <v>102</v>
      </c>
      <c r="E135" s="133" t="s">
        <v>140</v>
      </c>
      <c r="F135" s="134" t="s">
        <v>141</v>
      </c>
      <c r="G135" s="135" t="s">
        <v>142</v>
      </c>
      <c r="H135" s="136">
        <v>3.312</v>
      </c>
      <c r="I135" s="137"/>
      <c r="J135" s="137">
        <f>ROUND(I135*H135,2)</f>
        <v>0</v>
      </c>
      <c r="K135" s="138"/>
      <c r="L135" s="29"/>
      <c r="M135" s="139" t="s">
        <v>1</v>
      </c>
      <c r="N135" s="140" t="s">
        <v>32</v>
      </c>
      <c r="O135" s="141">
        <v>0.091</v>
      </c>
      <c r="P135" s="141">
        <f>O135*H135</f>
        <v>0.301392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U135" s="185"/>
      <c r="V135" s="185">
        <f>11.312-8</f>
        <v>3.3119999999999994</v>
      </c>
      <c r="W135" s="185"/>
      <c r="X135" s="185"/>
      <c r="Y135" s="185"/>
      <c r="Z135" s="185"/>
      <c r="AA135" s="185"/>
      <c r="AB135" s="185"/>
      <c r="AC135" s="185"/>
      <c r="AD135" s="185"/>
      <c r="AE135" s="185"/>
      <c r="AR135" s="143" t="s">
        <v>106</v>
      </c>
      <c r="AT135" s="143" t="s">
        <v>102</v>
      </c>
      <c r="AU135" s="143" t="s">
        <v>73</v>
      </c>
      <c r="AY135" s="17" t="s">
        <v>100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71</v>
      </c>
      <c r="BK135" s="144">
        <f>ROUND(I135*H135,2)</f>
        <v>0</v>
      </c>
      <c r="BL135" s="17" t="s">
        <v>106</v>
      </c>
      <c r="BM135" s="143" t="s">
        <v>143</v>
      </c>
    </row>
    <row r="136" spans="1:65" s="2" customFormat="1" ht="24" customHeight="1">
      <c r="A136" s="185"/>
      <c r="B136" s="131"/>
      <c r="C136" s="132" t="s">
        <v>144</v>
      </c>
      <c r="D136" s="132" t="s">
        <v>102</v>
      </c>
      <c r="E136" s="133" t="s">
        <v>145</v>
      </c>
      <c r="F136" s="134" t="s">
        <v>146</v>
      </c>
      <c r="G136" s="135" t="s">
        <v>142</v>
      </c>
      <c r="H136" s="136">
        <v>29.808</v>
      </c>
      <c r="I136" s="137"/>
      <c r="J136" s="137">
        <f>ROUND(I136*H136,2)</f>
        <v>0</v>
      </c>
      <c r="K136" s="138"/>
      <c r="L136" s="29"/>
      <c r="M136" s="139" t="s">
        <v>1</v>
      </c>
      <c r="N136" s="140" t="s">
        <v>32</v>
      </c>
      <c r="O136" s="141">
        <v>0.003</v>
      </c>
      <c r="P136" s="141">
        <f>O136*H136</f>
        <v>0.089424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U136" s="185"/>
      <c r="V136" s="185">
        <f>101.808-72</f>
        <v>29.808000000000007</v>
      </c>
      <c r="W136" s="185"/>
      <c r="X136" s="185"/>
      <c r="Y136" s="185"/>
      <c r="Z136" s="185"/>
      <c r="AA136" s="185"/>
      <c r="AB136" s="185"/>
      <c r="AC136" s="185"/>
      <c r="AD136" s="185"/>
      <c r="AE136" s="185"/>
      <c r="AR136" s="143" t="s">
        <v>106</v>
      </c>
      <c r="AT136" s="143" t="s">
        <v>102</v>
      </c>
      <c r="AU136" s="143" t="s">
        <v>73</v>
      </c>
      <c r="AY136" s="17" t="s">
        <v>100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7" t="s">
        <v>71</v>
      </c>
      <c r="BK136" s="144">
        <f>ROUND(I136*H136,2)</f>
        <v>0</v>
      </c>
      <c r="BL136" s="17" t="s">
        <v>106</v>
      </c>
      <c r="BM136" s="143" t="s">
        <v>147</v>
      </c>
    </row>
    <row r="137" spans="2:51" s="14" customFormat="1" ht="12">
      <c r="B137" s="152"/>
      <c r="D137" s="146" t="s">
        <v>108</v>
      </c>
      <c r="E137" s="153" t="s">
        <v>1</v>
      </c>
      <c r="F137" s="154" t="s">
        <v>253</v>
      </c>
      <c r="H137" s="155">
        <f>H135*9</f>
        <v>29.808</v>
      </c>
      <c r="L137" s="152"/>
      <c r="M137" s="156"/>
      <c r="N137" s="157"/>
      <c r="O137" s="157"/>
      <c r="P137" s="157"/>
      <c r="Q137" s="157"/>
      <c r="R137" s="157"/>
      <c r="S137" s="157"/>
      <c r="T137" s="158"/>
      <c r="AT137" s="153" t="s">
        <v>108</v>
      </c>
      <c r="AU137" s="153" t="s">
        <v>73</v>
      </c>
      <c r="AV137" s="14" t="s">
        <v>73</v>
      </c>
      <c r="AW137" s="14" t="s">
        <v>24</v>
      </c>
      <c r="AX137" s="14" t="s">
        <v>71</v>
      </c>
      <c r="AY137" s="153" t="s">
        <v>100</v>
      </c>
    </row>
    <row r="138" spans="1:65" s="2" customFormat="1" ht="24" customHeight="1">
      <c r="A138" s="185"/>
      <c r="B138" s="131"/>
      <c r="C138" s="132" t="s">
        <v>148</v>
      </c>
      <c r="D138" s="132" t="s">
        <v>102</v>
      </c>
      <c r="E138" s="133" t="s">
        <v>149</v>
      </c>
      <c r="F138" s="134" t="s">
        <v>150</v>
      </c>
      <c r="G138" s="135" t="s">
        <v>142</v>
      </c>
      <c r="H138" s="136">
        <v>3.312</v>
      </c>
      <c r="I138" s="137"/>
      <c r="J138" s="137">
        <f>ROUND(I138*H138,2)</f>
        <v>0</v>
      </c>
      <c r="K138" s="138"/>
      <c r="L138" s="29"/>
      <c r="M138" s="139" t="s">
        <v>1</v>
      </c>
      <c r="N138" s="140" t="s">
        <v>32</v>
      </c>
      <c r="O138" s="141">
        <v>4.75</v>
      </c>
      <c r="P138" s="141">
        <f>O138*H138</f>
        <v>15.732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R138" s="143" t="s">
        <v>106</v>
      </c>
      <c r="AT138" s="143" t="s">
        <v>102</v>
      </c>
      <c r="AU138" s="143" t="s">
        <v>73</v>
      </c>
      <c r="AY138" s="17" t="s">
        <v>100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71</v>
      </c>
      <c r="BK138" s="144">
        <f>ROUND(I138*H138,2)</f>
        <v>0</v>
      </c>
      <c r="BL138" s="17" t="s">
        <v>106</v>
      </c>
      <c r="BM138" s="143" t="s">
        <v>151</v>
      </c>
    </row>
    <row r="139" spans="1:65" s="2" customFormat="1" ht="36" customHeight="1">
      <c r="A139" s="185"/>
      <c r="B139" s="131"/>
      <c r="C139" s="132" t="s">
        <v>152</v>
      </c>
      <c r="D139" s="132" t="s">
        <v>102</v>
      </c>
      <c r="E139" s="133" t="s">
        <v>153</v>
      </c>
      <c r="F139" s="134" t="s">
        <v>154</v>
      </c>
      <c r="G139" s="135" t="s">
        <v>142</v>
      </c>
      <c r="H139" s="136">
        <v>16.56</v>
      </c>
      <c r="I139" s="137"/>
      <c r="J139" s="137">
        <f>ROUND(I139*H139,2)</f>
        <v>0</v>
      </c>
      <c r="K139" s="138"/>
      <c r="L139" s="29"/>
      <c r="M139" s="139" t="s">
        <v>1</v>
      </c>
      <c r="N139" s="140" t="s">
        <v>32</v>
      </c>
      <c r="O139" s="141">
        <v>0.26</v>
      </c>
      <c r="P139" s="141">
        <f>O139*H139</f>
        <v>4.3056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R139" s="143" t="s">
        <v>106</v>
      </c>
      <c r="AT139" s="143" t="s">
        <v>102</v>
      </c>
      <c r="AU139" s="143" t="s">
        <v>73</v>
      </c>
      <c r="AY139" s="17" t="s">
        <v>100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7" t="s">
        <v>71</v>
      </c>
      <c r="BK139" s="144">
        <f>ROUND(I139*H139,2)</f>
        <v>0</v>
      </c>
      <c r="BL139" s="17" t="s">
        <v>106</v>
      </c>
      <c r="BM139" s="143" t="s">
        <v>155</v>
      </c>
    </row>
    <row r="140" spans="2:51" s="14" customFormat="1" ht="12">
      <c r="B140" s="152"/>
      <c r="D140" s="146" t="s">
        <v>108</v>
      </c>
      <c r="E140" s="153" t="s">
        <v>1</v>
      </c>
      <c r="F140" s="154" t="s">
        <v>254</v>
      </c>
      <c r="H140" s="155">
        <f>H135*5</f>
        <v>16.56</v>
      </c>
      <c r="L140" s="152"/>
      <c r="M140" s="156"/>
      <c r="N140" s="157"/>
      <c r="O140" s="157"/>
      <c r="P140" s="157"/>
      <c r="Q140" s="157"/>
      <c r="R140" s="157"/>
      <c r="S140" s="157"/>
      <c r="T140" s="158"/>
      <c r="AT140" s="153" t="s">
        <v>108</v>
      </c>
      <c r="AU140" s="153" t="s">
        <v>73</v>
      </c>
      <c r="AV140" s="14" t="s">
        <v>73</v>
      </c>
      <c r="AW140" s="14" t="s">
        <v>24</v>
      </c>
      <c r="AX140" s="14" t="s">
        <v>71</v>
      </c>
      <c r="AY140" s="153" t="s">
        <v>100</v>
      </c>
    </row>
    <row r="141" spans="1:65" s="2" customFormat="1" ht="24" customHeight="1">
      <c r="A141" s="185"/>
      <c r="B141" s="131"/>
      <c r="C141" s="132">
        <v>14</v>
      </c>
      <c r="D141" s="132" t="s">
        <v>102</v>
      </c>
      <c r="E141" s="133" t="s">
        <v>156</v>
      </c>
      <c r="F141" s="134" t="s">
        <v>157</v>
      </c>
      <c r="G141" s="135" t="s">
        <v>142</v>
      </c>
      <c r="H141" s="136">
        <v>3.312</v>
      </c>
      <c r="I141" s="137"/>
      <c r="J141" s="137">
        <f>ROUND(I141*H141,2)</f>
        <v>0</v>
      </c>
      <c r="K141" s="138"/>
      <c r="L141" s="29"/>
      <c r="M141" s="139" t="s">
        <v>1</v>
      </c>
      <c r="N141" s="140" t="s">
        <v>32</v>
      </c>
      <c r="O141" s="141">
        <v>0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R141" s="143" t="s">
        <v>106</v>
      </c>
      <c r="AT141" s="143" t="s">
        <v>102</v>
      </c>
      <c r="AU141" s="143" t="s">
        <v>73</v>
      </c>
      <c r="AY141" s="17" t="s">
        <v>100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7" t="s">
        <v>71</v>
      </c>
      <c r="BK141" s="144">
        <f>ROUND(I141*H141,2)</f>
        <v>0</v>
      </c>
      <c r="BL141" s="17" t="s">
        <v>106</v>
      </c>
      <c r="BM141" s="143" t="s">
        <v>158</v>
      </c>
    </row>
    <row r="142" spans="2:63" s="12" customFormat="1" ht="22.95" customHeight="1">
      <c r="B142" s="119"/>
      <c r="D142" s="120" t="s">
        <v>66</v>
      </c>
      <c r="E142" s="129" t="s">
        <v>159</v>
      </c>
      <c r="F142" s="129" t="s">
        <v>160</v>
      </c>
      <c r="J142" s="130">
        <f>BK142</f>
        <v>0</v>
      </c>
      <c r="L142" s="119"/>
      <c r="M142" s="123"/>
      <c r="N142" s="124"/>
      <c r="O142" s="124"/>
      <c r="P142" s="125">
        <f>P143</f>
        <v>0</v>
      </c>
      <c r="Q142" s="124"/>
      <c r="R142" s="125">
        <f>R143</f>
        <v>0</v>
      </c>
      <c r="S142" s="124"/>
      <c r="T142" s="126">
        <f>T143</f>
        <v>0</v>
      </c>
      <c r="AR142" s="120" t="s">
        <v>71</v>
      </c>
      <c r="AT142" s="127" t="s">
        <v>66</v>
      </c>
      <c r="AU142" s="127" t="s">
        <v>71</v>
      </c>
      <c r="AY142" s="120" t="s">
        <v>100</v>
      </c>
      <c r="BK142" s="128">
        <f>BK143</f>
        <v>0</v>
      </c>
    </row>
    <row r="143" spans="1:65" s="2" customFormat="1" ht="68.4">
      <c r="A143" s="185"/>
      <c r="B143" s="131"/>
      <c r="C143" s="132" t="s">
        <v>8</v>
      </c>
      <c r="D143" s="132" t="s">
        <v>102</v>
      </c>
      <c r="E143" s="133" t="s">
        <v>161</v>
      </c>
      <c r="F143" s="134" t="s">
        <v>162</v>
      </c>
      <c r="G143" s="135" t="s">
        <v>142</v>
      </c>
      <c r="H143" s="136">
        <v>4.324</v>
      </c>
      <c r="I143" s="137"/>
      <c r="J143" s="137">
        <f>ROUND(I143*H143,2)</f>
        <v>0</v>
      </c>
      <c r="K143" s="138"/>
      <c r="L143" s="29"/>
      <c r="M143" s="166" t="s">
        <v>1</v>
      </c>
      <c r="N143" s="167" t="s">
        <v>32</v>
      </c>
      <c r="O143" s="168">
        <v>0</v>
      </c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R143" s="143" t="s">
        <v>106</v>
      </c>
      <c r="AT143" s="143" t="s">
        <v>102</v>
      </c>
      <c r="AU143" s="143" t="s">
        <v>73</v>
      </c>
      <c r="AY143" s="17" t="s">
        <v>100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71</v>
      </c>
      <c r="BK143" s="144">
        <f>ROUND(I143*H143,2)</f>
        <v>0</v>
      </c>
      <c r="BL143" s="17" t="s">
        <v>106</v>
      </c>
      <c r="BM143" s="143" t="s">
        <v>163</v>
      </c>
    </row>
    <row r="144" spans="1:31" s="2" customFormat="1" ht="6.9" customHeight="1">
      <c r="A144" s="185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29"/>
      <c r="M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</row>
  </sheetData>
  <mergeCells count="6">
    <mergeCell ref="E109:H109"/>
    <mergeCell ref="L2:V2"/>
    <mergeCell ref="E7:H7"/>
    <mergeCell ref="E16:H16"/>
    <mergeCell ref="E25:H25"/>
    <mergeCell ref="E85:H85"/>
  </mergeCells>
  <printOptions/>
  <pageMargins left="0.7" right="0.7" top="0.787401575" bottom="0.787401575" header="0.3" footer="0.3"/>
  <pageSetup horizontalDpi="600" verticalDpi="600" orientation="portrait" paperSize="9" scale="76" r:id="rId1"/>
  <rowBreaks count="2" manualBreakCount="2">
    <brk id="78" min="2" max="16383" man="1"/>
    <brk id="103" min="2" max="16383" man="1"/>
  </rowBreaks>
  <colBreaks count="2" manualBreakCount="2">
    <brk id="10" max="16383" man="1"/>
    <brk id="1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1"/>
  <sheetViews>
    <sheetView workbookViewId="0" topLeftCell="A1">
      <selection activeCell="E10" sqref="E10"/>
    </sheetView>
  </sheetViews>
  <sheetFormatPr defaultColWidth="9.140625" defaultRowHeight="12"/>
  <cols>
    <col min="1" max="1" width="3.7109375" style="190" customWidth="1"/>
    <col min="2" max="2" width="1.7109375" style="190" customWidth="1"/>
    <col min="3" max="3" width="4.140625" style="190" customWidth="1"/>
    <col min="4" max="4" width="4.28125" style="190" customWidth="1"/>
    <col min="5" max="5" width="17.140625" style="190" customWidth="1"/>
    <col min="6" max="6" width="50.8515625" style="190" customWidth="1"/>
    <col min="7" max="7" width="7.00390625" style="190" customWidth="1"/>
    <col min="8" max="8" width="11.421875" style="190" customWidth="1"/>
    <col min="9" max="10" width="20.140625" style="190" customWidth="1"/>
    <col min="11" max="11" width="20.140625" style="190" hidden="1" customWidth="1"/>
    <col min="12" max="12" width="9.28125" style="190" customWidth="1"/>
    <col min="13" max="13" width="10.8515625" style="190" hidden="1" customWidth="1"/>
    <col min="14" max="14" width="9.140625" style="190" customWidth="1"/>
    <col min="15" max="20" width="14.140625" style="190" hidden="1" customWidth="1"/>
    <col min="21" max="21" width="16.28125" style="190" hidden="1" customWidth="1"/>
    <col min="22" max="22" width="12.28125" style="190" customWidth="1"/>
    <col min="23" max="23" width="16.28125" style="190" customWidth="1"/>
    <col min="24" max="24" width="12.28125" style="190" customWidth="1"/>
    <col min="25" max="25" width="15.00390625" style="190" customWidth="1"/>
    <col min="26" max="26" width="11.00390625" style="190" customWidth="1"/>
    <col min="27" max="27" width="15.00390625" style="190" customWidth="1"/>
    <col min="28" max="28" width="16.28125" style="190" customWidth="1"/>
    <col min="29" max="29" width="11.00390625" style="190" customWidth="1"/>
    <col min="30" max="30" width="15.00390625" style="190" customWidth="1"/>
    <col min="31" max="31" width="16.28125" style="190" customWidth="1"/>
    <col min="32" max="16384" width="9.140625" style="190" customWidth="1"/>
  </cols>
  <sheetData>
    <row r="1" ht="12">
      <c r="A1" s="80"/>
    </row>
    <row r="2" spans="12:46" ht="36.9" customHeight="1">
      <c r="L2" s="229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205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2:46" ht="24.9" customHeight="1">
      <c r="B4" s="20"/>
      <c r="D4" s="21" t="s">
        <v>74</v>
      </c>
      <c r="L4" s="20"/>
      <c r="M4" s="81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6" t="s">
        <v>13</v>
      </c>
      <c r="L6" s="20"/>
    </row>
    <row r="7" spans="2:12" ht="16.5" customHeight="1">
      <c r="B7" s="20"/>
      <c r="E7" s="242"/>
      <c r="F7" s="243"/>
      <c r="G7" s="243"/>
      <c r="H7" s="243"/>
      <c r="L7" s="20"/>
    </row>
    <row r="8" spans="1:31" s="2" customFormat="1" ht="12" customHeight="1">
      <c r="A8" s="194"/>
      <c r="B8" s="29"/>
      <c r="C8" s="194"/>
      <c r="D8" s="26" t="s">
        <v>173</v>
      </c>
      <c r="E8" s="194"/>
      <c r="F8" s="194"/>
      <c r="G8" s="194"/>
      <c r="H8" s="194"/>
      <c r="I8" s="194"/>
      <c r="J8" s="194"/>
      <c r="K8" s="194"/>
      <c r="L8" s="37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1:31" s="2" customFormat="1" ht="16.5" customHeight="1">
      <c r="A9" s="194"/>
      <c r="B9" s="29"/>
      <c r="C9" s="194"/>
      <c r="D9" s="194"/>
      <c r="E9" s="210" t="s">
        <v>246</v>
      </c>
      <c r="F9" s="210"/>
      <c r="G9" s="210"/>
      <c r="H9" s="210"/>
      <c r="I9" s="194"/>
      <c r="J9" s="194"/>
      <c r="K9" s="194"/>
      <c r="L9" s="37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s="2" customFormat="1" ht="12">
      <c r="A10" s="194"/>
      <c r="B10" s="29"/>
      <c r="C10" s="194"/>
      <c r="D10" s="194"/>
      <c r="E10" s="194"/>
      <c r="F10" s="194"/>
      <c r="G10" s="194"/>
      <c r="H10" s="194"/>
      <c r="I10" s="194"/>
      <c r="J10" s="194"/>
      <c r="K10" s="194"/>
      <c r="L10" s="37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s="2" customFormat="1" ht="12" customHeight="1">
      <c r="A11" s="194"/>
      <c r="B11" s="29"/>
      <c r="C11" s="194"/>
      <c r="D11" s="26" t="s">
        <v>14</v>
      </c>
      <c r="E11" s="194"/>
      <c r="F11" s="189" t="s">
        <v>1</v>
      </c>
      <c r="G11" s="194"/>
      <c r="H11" s="194"/>
      <c r="I11" s="26" t="s">
        <v>15</v>
      </c>
      <c r="J11" s="189" t="s">
        <v>1</v>
      </c>
      <c r="K11" s="194"/>
      <c r="L11" s="37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31" s="2" customFormat="1" ht="12" customHeight="1">
      <c r="A12" s="194"/>
      <c r="B12" s="29"/>
      <c r="C12" s="194"/>
      <c r="D12" s="26" t="s">
        <v>16</v>
      </c>
      <c r="E12" s="194"/>
      <c r="F12" s="189" t="s">
        <v>17</v>
      </c>
      <c r="G12" s="194"/>
      <c r="H12" s="194"/>
      <c r="I12" s="26" t="s">
        <v>18</v>
      </c>
      <c r="J12" s="186"/>
      <c r="K12" s="194"/>
      <c r="L12" s="37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31" s="2" customFormat="1" ht="10.95" customHeight="1">
      <c r="A13" s="194"/>
      <c r="B13" s="29"/>
      <c r="C13" s="194"/>
      <c r="D13" s="194"/>
      <c r="E13" s="194"/>
      <c r="F13" s="194"/>
      <c r="G13" s="194"/>
      <c r="H13" s="194"/>
      <c r="I13" s="194"/>
      <c r="J13" s="194"/>
      <c r="K13" s="194"/>
      <c r="L13" s="37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s="2" customFormat="1" ht="12" customHeight="1">
      <c r="A14" s="194"/>
      <c r="B14" s="29"/>
      <c r="C14" s="194"/>
      <c r="D14" s="26" t="s">
        <v>19</v>
      </c>
      <c r="E14" s="194"/>
      <c r="F14" s="194"/>
      <c r="G14" s="194"/>
      <c r="H14" s="194"/>
      <c r="I14" s="26" t="s">
        <v>20</v>
      </c>
      <c r="J14" s="189" t="str">
        <f>IF('[1]Rekapitulace stavby'!AN10="","",'[1]Rekapitulace stavby'!AN10)</f>
        <v/>
      </c>
      <c r="K14" s="194"/>
      <c r="L14" s="37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s="2" customFormat="1" ht="18" customHeight="1">
      <c r="A15" s="194"/>
      <c r="B15" s="29"/>
      <c r="C15" s="194"/>
      <c r="D15" s="194"/>
      <c r="E15" s="189" t="str">
        <f>IF('[1]Rekapitulace stavby'!E11="","",'[1]Rekapitulace stavby'!E11)</f>
        <v xml:space="preserve"> </v>
      </c>
      <c r="F15" s="194"/>
      <c r="G15" s="194"/>
      <c r="H15" s="194"/>
      <c r="I15" s="26" t="s">
        <v>21</v>
      </c>
      <c r="J15" s="189" t="str">
        <f>IF('[1]Rekapitulace stavby'!AN11="","",'[1]Rekapitulace stavby'!AN11)</f>
        <v/>
      </c>
      <c r="K15" s="194"/>
      <c r="L15" s="37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31" s="2" customFormat="1" ht="6.9" customHeight="1">
      <c r="A16" s="194"/>
      <c r="B16" s="29"/>
      <c r="C16" s="194"/>
      <c r="D16" s="194"/>
      <c r="E16" s="194"/>
      <c r="F16" s="194"/>
      <c r="G16" s="194"/>
      <c r="H16" s="194"/>
      <c r="I16" s="194"/>
      <c r="J16" s="194"/>
      <c r="K16" s="194"/>
      <c r="L16" s="37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s="2" customFormat="1" ht="12" customHeight="1">
      <c r="A17" s="194"/>
      <c r="B17" s="29"/>
      <c r="C17" s="194"/>
      <c r="D17" s="26" t="s">
        <v>22</v>
      </c>
      <c r="E17" s="194"/>
      <c r="F17" s="194"/>
      <c r="G17" s="194"/>
      <c r="H17" s="194"/>
      <c r="I17" s="26" t="s">
        <v>20</v>
      </c>
      <c r="J17" s="189" t="s">
        <v>1</v>
      </c>
      <c r="K17" s="194"/>
      <c r="L17" s="37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s="2" customFormat="1" ht="18" customHeight="1">
      <c r="A18" s="194"/>
      <c r="B18" s="29"/>
      <c r="C18" s="194"/>
      <c r="D18" s="194"/>
      <c r="E18" s="189"/>
      <c r="F18" s="194"/>
      <c r="G18" s="194"/>
      <c r="H18" s="194"/>
      <c r="I18" s="26" t="s">
        <v>21</v>
      </c>
      <c r="J18" s="189" t="s">
        <v>1</v>
      </c>
      <c r="K18" s="194"/>
      <c r="L18" s="37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s="2" customFormat="1" ht="6.9" customHeight="1">
      <c r="A19" s="194"/>
      <c r="B19" s="29"/>
      <c r="C19" s="194"/>
      <c r="D19" s="194"/>
      <c r="E19" s="194"/>
      <c r="F19" s="194"/>
      <c r="G19" s="194"/>
      <c r="H19" s="194"/>
      <c r="I19" s="194"/>
      <c r="J19" s="194"/>
      <c r="K19" s="194"/>
      <c r="L19" s="37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s="2" customFormat="1" ht="12" customHeight="1">
      <c r="A20" s="194"/>
      <c r="B20" s="29"/>
      <c r="C20" s="194"/>
      <c r="D20" s="26" t="s">
        <v>23</v>
      </c>
      <c r="E20" s="194"/>
      <c r="F20" s="194"/>
      <c r="G20" s="194"/>
      <c r="H20" s="194"/>
      <c r="I20" s="26" t="s">
        <v>20</v>
      </c>
      <c r="J20" s="189" t="str">
        <f>IF('[1]Rekapitulace stavby'!AN16="","",'[1]Rekapitulace stavby'!AN16)</f>
        <v/>
      </c>
      <c r="K20" s="194"/>
      <c r="L20" s="37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s="2" customFormat="1" ht="18" customHeight="1">
      <c r="A21" s="194"/>
      <c r="B21" s="29"/>
      <c r="C21" s="194"/>
      <c r="D21" s="194"/>
      <c r="E21" s="189" t="str">
        <f>IF('[1]Rekapitulace stavby'!E17="","",'[1]Rekapitulace stavby'!E17)</f>
        <v xml:space="preserve"> </v>
      </c>
      <c r="F21" s="194"/>
      <c r="G21" s="194"/>
      <c r="H21" s="194"/>
      <c r="I21" s="26" t="s">
        <v>21</v>
      </c>
      <c r="J21" s="189" t="str">
        <f>IF('[1]Rekapitulace stavby'!AN17="","",'[1]Rekapitulace stavby'!AN17)</f>
        <v/>
      </c>
      <c r="K21" s="194"/>
      <c r="L21" s="37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31" s="2" customFormat="1" ht="6.9" customHeight="1">
      <c r="A22" s="194"/>
      <c r="B22" s="29"/>
      <c r="C22" s="194"/>
      <c r="D22" s="194"/>
      <c r="E22" s="194"/>
      <c r="F22" s="194"/>
      <c r="G22" s="194"/>
      <c r="H22" s="194"/>
      <c r="I22" s="194"/>
      <c r="J22" s="194"/>
      <c r="K22" s="194"/>
      <c r="L22" s="37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</row>
    <row r="23" spans="1:31" s="2" customFormat="1" ht="12" customHeight="1">
      <c r="A23" s="194"/>
      <c r="B23" s="29"/>
      <c r="C23" s="194"/>
      <c r="D23" s="26" t="s">
        <v>25</v>
      </c>
      <c r="E23" s="194"/>
      <c r="F23" s="194"/>
      <c r="G23" s="194"/>
      <c r="H23" s="194"/>
      <c r="I23" s="26" t="s">
        <v>20</v>
      </c>
      <c r="J23" s="189" t="s">
        <v>1</v>
      </c>
      <c r="K23" s="194"/>
      <c r="L23" s="37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s="2" customFormat="1" ht="18" customHeight="1">
      <c r="A24" s="194"/>
      <c r="B24" s="29"/>
      <c r="C24" s="194"/>
      <c r="D24" s="194"/>
      <c r="E24" s="189"/>
      <c r="F24" s="194"/>
      <c r="G24" s="194"/>
      <c r="H24" s="194"/>
      <c r="I24" s="26" t="s">
        <v>21</v>
      </c>
      <c r="J24" s="189" t="s">
        <v>1</v>
      </c>
      <c r="K24" s="194"/>
      <c r="L24" s="37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s="2" customFormat="1" ht="6.9" customHeight="1">
      <c r="A25" s="194"/>
      <c r="B25" s="29"/>
      <c r="C25" s="194"/>
      <c r="D25" s="194"/>
      <c r="E25" s="194"/>
      <c r="F25" s="194"/>
      <c r="G25" s="194"/>
      <c r="H25" s="194"/>
      <c r="I25" s="194"/>
      <c r="J25" s="194"/>
      <c r="K25" s="194"/>
      <c r="L25" s="37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31" s="2" customFormat="1" ht="12" customHeight="1">
      <c r="A26" s="194"/>
      <c r="B26" s="29"/>
      <c r="C26" s="194"/>
      <c r="D26" s="26" t="s">
        <v>26</v>
      </c>
      <c r="E26" s="194"/>
      <c r="F26" s="194"/>
      <c r="G26" s="194"/>
      <c r="H26" s="194"/>
      <c r="I26" s="194"/>
      <c r="J26" s="194"/>
      <c r="K26" s="194"/>
      <c r="L26" s="37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31" s="8" customFormat="1" ht="16.5" customHeight="1">
      <c r="A27" s="82"/>
      <c r="B27" s="83"/>
      <c r="C27" s="82"/>
      <c r="D27" s="82"/>
      <c r="E27" s="230" t="s">
        <v>1</v>
      </c>
      <c r="F27" s="230"/>
      <c r="G27" s="230"/>
      <c r="H27" s="230"/>
      <c r="I27" s="82"/>
      <c r="J27" s="82"/>
      <c r="K27" s="82"/>
      <c r="L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s="2" customFormat="1" ht="6.9" customHeight="1">
      <c r="A28" s="194"/>
      <c r="B28" s="29"/>
      <c r="C28" s="194"/>
      <c r="D28" s="194"/>
      <c r="E28" s="194"/>
      <c r="F28" s="194"/>
      <c r="G28" s="194"/>
      <c r="H28" s="194"/>
      <c r="I28" s="194"/>
      <c r="J28" s="194"/>
      <c r="K28" s="194"/>
      <c r="L28" s="37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31" s="2" customFormat="1" ht="6.9" customHeight="1">
      <c r="A29" s="194"/>
      <c r="B29" s="29"/>
      <c r="C29" s="194"/>
      <c r="D29" s="60"/>
      <c r="E29" s="60"/>
      <c r="F29" s="60"/>
      <c r="G29" s="60"/>
      <c r="H29" s="60"/>
      <c r="I29" s="60"/>
      <c r="J29" s="60"/>
      <c r="K29" s="60"/>
      <c r="L29" s="37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s="2" customFormat="1" ht="14.4" customHeight="1">
      <c r="A30" s="194"/>
      <c r="B30" s="29"/>
      <c r="C30" s="194"/>
      <c r="D30" s="189" t="s">
        <v>169</v>
      </c>
      <c r="E30" s="194"/>
      <c r="F30" s="194"/>
      <c r="G30" s="194"/>
      <c r="H30" s="194"/>
      <c r="I30" s="194"/>
      <c r="J30" s="195">
        <f>J96</f>
        <v>0</v>
      </c>
      <c r="K30" s="194"/>
      <c r="L30" s="37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</row>
    <row r="31" spans="1:31" s="2" customFormat="1" ht="14.4" customHeight="1">
      <c r="A31" s="194"/>
      <c r="B31" s="29"/>
      <c r="C31" s="194"/>
      <c r="D31" s="196" t="s">
        <v>170</v>
      </c>
      <c r="E31" s="194"/>
      <c r="F31" s="194"/>
      <c r="G31" s="194"/>
      <c r="H31" s="194"/>
      <c r="I31" s="194"/>
      <c r="J31" s="195">
        <v>0</v>
      </c>
      <c r="K31" s="194"/>
      <c r="L31" s="37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</row>
    <row r="32" spans="1:31" s="2" customFormat="1" ht="25.35" customHeight="1">
      <c r="A32" s="194"/>
      <c r="B32" s="29"/>
      <c r="C32" s="194"/>
      <c r="D32" s="85" t="s">
        <v>27</v>
      </c>
      <c r="E32" s="194"/>
      <c r="F32" s="194"/>
      <c r="G32" s="194"/>
      <c r="H32" s="194"/>
      <c r="I32" s="194"/>
      <c r="J32" s="188">
        <f>ROUND(J30+J31,2)</f>
        <v>0</v>
      </c>
      <c r="K32" s="194"/>
      <c r="L32" s="37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</row>
    <row r="33" spans="1:31" s="2" customFormat="1" ht="6.9" customHeight="1">
      <c r="A33" s="194"/>
      <c r="B33" s="29"/>
      <c r="C33" s="194"/>
      <c r="D33" s="60"/>
      <c r="E33" s="60"/>
      <c r="F33" s="60"/>
      <c r="G33" s="60"/>
      <c r="H33" s="60"/>
      <c r="I33" s="60"/>
      <c r="J33" s="60"/>
      <c r="K33" s="60"/>
      <c r="L33" s="37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</row>
    <row r="34" spans="1:31" s="2" customFormat="1" ht="14.4" customHeight="1">
      <c r="A34" s="194"/>
      <c r="B34" s="29"/>
      <c r="C34" s="194"/>
      <c r="D34" s="194"/>
      <c r="E34" s="194"/>
      <c r="F34" s="193" t="s">
        <v>29</v>
      </c>
      <c r="G34" s="194"/>
      <c r="H34" s="194"/>
      <c r="I34" s="193" t="s">
        <v>28</v>
      </c>
      <c r="J34" s="193" t="s">
        <v>30</v>
      </c>
      <c r="K34" s="194"/>
      <c r="L34" s="37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</row>
    <row r="35" spans="1:31" s="2" customFormat="1" ht="14.4" customHeight="1">
      <c r="A35" s="194"/>
      <c r="B35" s="29"/>
      <c r="C35" s="194"/>
      <c r="D35" s="86" t="s">
        <v>31</v>
      </c>
      <c r="E35" s="26" t="s">
        <v>32</v>
      </c>
      <c r="F35" s="87">
        <f>ROUND((SUM(BE105:BE105)+SUM(BE125:BE170)),2)</f>
        <v>0</v>
      </c>
      <c r="G35" s="194"/>
      <c r="H35" s="194"/>
      <c r="I35" s="88">
        <v>0.21</v>
      </c>
      <c r="J35" s="87">
        <f>ROUND(((SUM(BE105:BE105)+SUM(BE125:BE170))*I35),2)</f>
        <v>0</v>
      </c>
      <c r="K35" s="194"/>
      <c r="L35" s="37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</row>
    <row r="36" spans="1:31" s="2" customFormat="1" ht="14.4" customHeight="1">
      <c r="A36" s="194"/>
      <c r="B36" s="29"/>
      <c r="C36" s="194"/>
      <c r="D36" s="194"/>
      <c r="E36" s="26" t="s">
        <v>33</v>
      </c>
      <c r="F36" s="87">
        <f>ROUND((SUM(BF105:BF105)+SUM(BF125:BF170)),2)</f>
        <v>0</v>
      </c>
      <c r="G36" s="194"/>
      <c r="H36" s="194"/>
      <c r="I36" s="88">
        <v>0.15</v>
      </c>
      <c r="J36" s="87">
        <f>ROUND(((SUM(BF105:BF105)+SUM(BF125:BF170))*I36),2)</f>
        <v>0</v>
      </c>
      <c r="K36" s="194"/>
      <c r="L36" s="37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</row>
    <row r="37" spans="1:31" s="2" customFormat="1" ht="14.4" customHeight="1" hidden="1">
      <c r="A37" s="194"/>
      <c r="B37" s="29"/>
      <c r="C37" s="194"/>
      <c r="D37" s="194"/>
      <c r="E37" s="26" t="s">
        <v>34</v>
      </c>
      <c r="F37" s="87">
        <f>ROUND((SUM(BG105:BG105)+SUM(BG125:BG170)),2)</f>
        <v>0</v>
      </c>
      <c r="G37" s="194"/>
      <c r="H37" s="194"/>
      <c r="I37" s="88">
        <v>0.21</v>
      </c>
      <c r="J37" s="87">
        <f>0</f>
        <v>0</v>
      </c>
      <c r="K37" s="194"/>
      <c r="L37" s="37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</row>
    <row r="38" spans="1:31" s="2" customFormat="1" ht="14.4" customHeight="1" hidden="1">
      <c r="A38" s="194"/>
      <c r="B38" s="29"/>
      <c r="C38" s="194"/>
      <c r="D38" s="194"/>
      <c r="E38" s="26" t="s">
        <v>35</v>
      </c>
      <c r="F38" s="87">
        <f>ROUND((SUM(BH105:BH105)+SUM(BH125:BH170)),2)</f>
        <v>0</v>
      </c>
      <c r="G38" s="194"/>
      <c r="H38" s="194"/>
      <c r="I38" s="88">
        <v>0.15</v>
      </c>
      <c r="J38" s="87">
        <f>0</f>
        <v>0</v>
      </c>
      <c r="K38" s="194"/>
      <c r="L38" s="37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</row>
    <row r="39" spans="1:31" s="2" customFormat="1" ht="14.4" customHeight="1" hidden="1">
      <c r="A39" s="194"/>
      <c r="B39" s="29"/>
      <c r="C39" s="194"/>
      <c r="D39" s="194"/>
      <c r="E39" s="26" t="s">
        <v>36</v>
      </c>
      <c r="F39" s="87">
        <f>ROUND((SUM(BI105:BI105)+SUM(BI125:BI170)),2)</f>
        <v>0</v>
      </c>
      <c r="G39" s="194"/>
      <c r="H39" s="194"/>
      <c r="I39" s="88">
        <v>0</v>
      </c>
      <c r="J39" s="87">
        <f>0</f>
        <v>0</v>
      </c>
      <c r="K39" s="194"/>
      <c r="L39" s="37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</row>
    <row r="40" spans="1:31" s="2" customFormat="1" ht="6.9" customHeight="1">
      <c r="A40" s="194"/>
      <c r="B40" s="29"/>
      <c r="C40" s="194"/>
      <c r="D40" s="194"/>
      <c r="E40" s="194"/>
      <c r="F40" s="194"/>
      <c r="G40" s="194"/>
      <c r="H40" s="194"/>
      <c r="I40" s="194"/>
      <c r="J40" s="194"/>
      <c r="K40" s="194"/>
      <c r="L40" s="37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</row>
    <row r="41" spans="1:31" s="2" customFormat="1" ht="25.35" customHeight="1">
      <c r="A41" s="194"/>
      <c r="B41" s="29"/>
      <c r="C41" s="89"/>
      <c r="D41" s="90" t="s">
        <v>37</v>
      </c>
      <c r="E41" s="54"/>
      <c r="F41" s="54"/>
      <c r="G41" s="91" t="s">
        <v>38</v>
      </c>
      <c r="H41" s="92" t="s">
        <v>39</v>
      </c>
      <c r="I41" s="54"/>
      <c r="J41" s="93">
        <f>SUM(J32:J39)</f>
        <v>0</v>
      </c>
      <c r="K41" s="94"/>
      <c r="L41" s="37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</row>
    <row r="42" spans="1:31" s="2" customFormat="1" ht="14.4" customHeight="1">
      <c r="A42" s="194"/>
      <c r="B42" s="29"/>
      <c r="C42" s="194"/>
      <c r="D42" s="194"/>
      <c r="E42" s="194"/>
      <c r="F42" s="194"/>
      <c r="G42" s="194"/>
      <c r="H42" s="194"/>
      <c r="I42" s="194"/>
      <c r="J42" s="194"/>
      <c r="K42" s="194"/>
      <c r="L42" s="37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2" customFormat="1" ht="14.4" customHeight="1">
      <c r="B50" s="37"/>
      <c r="D50" s="38" t="s">
        <v>40</v>
      </c>
      <c r="E50" s="39"/>
      <c r="F50" s="39"/>
      <c r="G50" s="38" t="s">
        <v>41</v>
      </c>
      <c r="H50" s="39"/>
      <c r="I50" s="39"/>
      <c r="J50" s="39"/>
      <c r="K50" s="39"/>
      <c r="L50" s="37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194"/>
      <c r="B61" s="29"/>
      <c r="C61" s="194"/>
      <c r="D61" s="40" t="s">
        <v>42</v>
      </c>
      <c r="E61" s="192"/>
      <c r="F61" s="95" t="s">
        <v>43</v>
      </c>
      <c r="G61" s="40" t="s">
        <v>42</v>
      </c>
      <c r="H61" s="192"/>
      <c r="I61" s="192"/>
      <c r="J61" s="96" t="s">
        <v>43</v>
      </c>
      <c r="K61" s="192"/>
      <c r="L61" s="37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194"/>
      <c r="B65" s="29"/>
      <c r="C65" s="194"/>
      <c r="D65" s="38" t="s">
        <v>44</v>
      </c>
      <c r="E65" s="41"/>
      <c r="F65" s="41"/>
      <c r="G65" s="38" t="s">
        <v>45</v>
      </c>
      <c r="H65" s="41"/>
      <c r="I65" s="41"/>
      <c r="J65" s="41"/>
      <c r="K65" s="41"/>
      <c r="L65" s="37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194"/>
      <c r="B76" s="29"/>
      <c r="C76" s="194"/>
      <c r="D76" s="40" t="s">
        <v>42</v>
      </c>
      <c r="E76" s="192"/>
      <c r="F76" s="95" t="s">
        <v>43</v>
      </c>
      <c r="G76" s="40" t="s">
        <v>42</v>
      </c>
      <c r="H76" s="192"/>
      <c r="I76" s="192"/>
      <c r="J76" s="96" t="s">
        <v>43</v>
      </c>
      <c r="K76" s="192"/>
      <c r="L76" s="37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</row>
    <row r="77" spans="1:31" s="2" customFormat="1" ht="14.4" customHeight="1">
      <c r="A77" s="194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</row>
    <row r="81" spans="1:31" s="2" customFormat="1" ht="6.9" customHeight="1">
      <c r="A81" s="194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</row>
    <row r="82" spans="1:31" s="2" customFormat="1" ht="24.9" customHeight="1">
      <c r="A82" s="194"/>
      <c r="B82" s="29"/>
      <c r="C82" s="21" t="s">
        <v>75</v>
      </c>
      <c r="D82" s="194"/>
      <c r="E82" s="194"/>
      <c r="F82" s="194"/>
      <c r="G82" s="194"/>
      <c r="H82" s="194"/>
      <c r="I82" s="194"/>
      <c r="J82" s="194"/>
      <c r="K82" s="194"/>
      <c r="L82" s="37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</row>
    <row r="83" spans="1:31" s="2" customFormat="1" ht="6.9" customHeight="1">
      <c r="A83" s="194"/>
      <c r="B83" s="29"/>
      <c r="C83" s="194"/>
      <c r="D83" s="194"/>
      <c r="E83" s="194"/>
      <c r="F83" s="194"/>
      <c r="G83" s="194"/>
      <c r="H83" s="194"/>
      <c r="I83" s="194"/>
      <c r="J83" s="194"/>
      <c r="K83" s="194"/>
      <c r="L83" s="37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</row>
    <row r="84" spans="1:31" s="2" customFormat="1" ht="12" customHeight="1">
      <c r="A84" s="194"/>
      <c r="B84" s="29"/>
      <c r="C84" s="26" t="s">
        <v>13</v>
      </c>
      <c r="D84" s="194"/>
      <c r="E84" s="194"/>
      <c r="F84" s="194"/>
      <c r="G84" s="194"/>
      <c r="H84" s="194"/>
      <c r="I84" s="194"/>
      <c r="J84" s="194"/>
      <c r="K84" s="194"/>
      <c r="L84" s="37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</row>
    <row r="85" spans="1:31" s="2" customFormat="1" ht="16.5" customHeight="1">
      <c r="A85" s="194"/>
      <c r="B85" s="29"/>
      <c r="C85" s="194"/>
      <c r="D85" s="194"/>
      <c r="E85" s="242"/>
      <c r="F85" s="243"/>
      <c r="G85" s="243"/>
      <c r="H85" s="243"/>
      <c r="I85" s="194"/>
      <c r="J85" s="194"/>
      <c r="K85" s="194"/>
      <c r="L85" s="37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</row>
    <row r="86" spans="1:31" s="2" customFormat="1" ht="12" customHeight="1">
      <c r="A86" s="194"/>
      <c r="B86" s="29"/>
      <c r="C86" s="26" t="s">
        <v>173</v>
      </c>
      <c r="D86" s="194"/>
      <c r="E86" s="194"/>
      <c r="F86" s="194"/>
      <c r="G86" s="194"/>
      <c r="H86" s="194"/>
      <c r="I86" s="194"/>
      <c r="J86" s="194"/>
      <c r="K86" s="194"/>
      <c r="L86" s="37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1:31" s="2" customFormat="1" ht="16.5" customHeight="1">
      <c r="A87" s="194"/>
      <c r="B87" s="29"/>
      <c r="C87" s="194"/>
      <c r="D87" s="194"/>
      <c r="E87" s="210" t="str">
        <f>E9</f>
        <v>NZM - Podlaha u vjezdu do haly - interiér</v>
      </c>
      <c r="F87" s="241"/>
      <c r="G87" s="241"/>
      <c r="H87" s="241"/>
      <c r="I87" s="194"/>
      <c r="J87" s="194"/>
      <c r="K87" s="194"/>
      <c r="L87" s="37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</row>
    <row r="88" spans="1:31" s="2" customFormat="1" ht="6.9" customHeight="1">
      <c r="A88" s="194"/>
      <c r="B88" s="29"/>
      <c r="C88" s="194"/>
      <c r="D88" s="194"/>
      <c r="E88" s="194"/>
      <c r="F88" s="194"/>
      <c r="G88" s="194"/>
      <c r="H88" s="194"/>
      <c r="I88" s="194"/>
      <c r="J88" s="194"/>
      <c r="K88" s="194"/>
      <c r="L88" s="37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</row>
    <row r="89" spans="1:31" s="2" customFormat="1" ht="12" customHeight="1">
      <c r="A89" s="194"/>
      <c r="B89" s="29"/>
      <c r="C89" s="26" t="s">
        <v>16</v>
      </c>
      <c r="D89" s="194"/>
      <c r="E89" s="194"/>
      <c r="F89" s="189" t="str">
        <f>F12</f>
        <v xml:space="preserve"> </v>
      </c>
      <c r="G89" s="194"/>
      <c r="H89" s="194"/>
      <c r="I89" s="26" t="s">
        <v>18</v>
      </c>
      <c r="J89" s="186"/>
      <c r="K89" s="194"/>
      <c r="L89" s="37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</row>
    <row r="90" spans="1:31" s="2" customFormat="1" ht="6.9" customHeight="1">
      <c r="A90" s="194"/>
      <c r="B90" s="29"/>
      <c r="C90" s="194"/>
      <c r="D90" s="194"/>
      <c r="E90" s="194"/>
      <c r="F90" s="194"/>
      <c r="G90" s="194"/>
      <c r="H90" s="194"/>
      <c r="I90" s="194"/>
      <c r="J90" s="194"/>
      <c r="K90" s="194"/>
      <c r="L90" s="37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</row>
    <row r="91" spans="1:31" s="2" customFormat="1" ht="15.15" customHeight="1">
      <c r="A91" s="194"/>
      <c r="B91" s="29"/>
      <c r="C91" s="26" t="s">
        <v>19</v>
      </c>
      <c r="D91" s="194"/>
      <c r="E91" s="194"/>
      <c r="F91" s="189" t="str">
        <f>E15</f>
        <v xml:space="preserve"> </v>
      </c>
      <c r="G91" s="194"/>
      <c r="H91" s="194"/>
      <c r="I91" s="26" t="s">
        <v>23</v>
      </c>
      <c r="J91" s="191" t="str">
        <f>E21</f>
        <v xml:space="preserve"> </v>
      </c>
      <c r="K91" s="194"/>
      <c r="L91" s="37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</row>
    <row r="92" spans="1:31" s="2" customFormat="1" ht="15.15" customHeight="1">
      <c r="A92" s="194"/>
      <c r="B92" s="29"/>
      <c r="C92" s="26" t="s">
        <v>22</v>
      </c>
      <c r="D92" s="194"/>
      <c r="E92" s="194"/>
      <c r="F92" s="189" t="str">
        <f>IF(E18="","",E18)</f>
        <v/>
      </c>
      <c r="G92" s="194"/>
      <c r="H92" s="194"/>
      <c r="I92" s="26" t="s">
        <v>25</v>
      </c>
      <c r="J92" s="191"/>
      <c r="K92" s="194"/>
      <c r="L92" s="37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</row>
    <row r="93" spans="1:31" s="2" customFormat="1" ht="10.35" customHeight="1">
      <c r="A93" s="194"/>
      <c r="B93" s="29"/>
      <c r="C93" s="194"/>
      <c r="D93" s="194"/>
      <c r="E93" s="194"/>
      <c r="F93" s="194"/>
      <c r="G93" s="194"/>
      <c r="H93" s="194"/>
      <c r="I93" s="194"/>
      <c r="J93" s="194"/>
      <c r="K93" s="194"/>
      <c r="L93" s="37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</row>
    <row r="94" spans="1:31" s="2" customFormat="1" ht="29.25" customHeight="1">
      <c r="A94" s="194"/>
      <c r="B94" s="29"/>
      <c r="C94" s="97" t="s">
        <v>76</v>
      </c>
      <c r="D94" s="89"/>
      <c r="E94" s="89"/>
      <c r="F94" s="89"/>
      <c r="G94" s="89"/>
      <c r="H94" s="89"/>
      <c r="I94" s="89"/>
      <c r="J94" s="98" t="s">
        <v>77</v>
      </c>
      <c r="K94" s="89"/>
      <c r="L94" s="37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</row>
    <row r="95" spans="1:31" s="2" customFormat="1" ht="10.35" customHeight="1">
      <c r="A95" s="194"/>
      <c r="B95" s="29"/>
      <c r="C95" s="194"/>
      <c r="D95" s="194"/>
      <c r="E95" s="194"/>
      <c r="F95" s="194"/>
      <c r="G95" s="194"/>
      <c r="H95" s="194"/>
      <c r="I95" s="194"/>
      <c r="J95" s="194"/>
      <c r="K95" s="194"/>
      <c r="L95" s="37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pans="1:47" s="2" customFormat="1" ht="22.95" customHeight="1">
      <c r="A96" s="194"/>
      <c r="B96" s="29"/>
      <c r="C96" s="99" t="s">
        <v>171</v>
      </c>
      <c r="D96" s="194"/>
      <c r="E96" s="194"/>
      <c r="F96" s="194"/>
      <c r="G96" s="194"/>
      <c r="H96" s="194"/>
      <c r="I96" s="194"/>
      <c r="J96" s="188">
        <f>J125</f>
        <v>0</v>
      </c>
      <c r="K96" s="194"/>
      <c r="L96" s="37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U96" s="17" t="s">
        <v>79</v>
      </c>
    </row>
    <row r="97" spans="2:12" s="9" customFormat="1" ht="24.9" customHeight="1">
      <c r="B97" s="100"/>
      <c r="D97" s="101" t="s">
        <v>80</v>
      </c>
      <c r="E97" s="102"/>
      <c r="F97" s="102"/>
      <c r="G97" s="102"/>
      <c r="H97" s="102"/>
      <c r="I97" s="102"/>
      <c r="J97" s="103">
        <f>J126</f>
        <v>0</v>
      </c>
      <c r="L97" s="100"/>
    </row>
    <row r="98" spans="2:12" s="10" customFormat="1" ht="19.95" customHeight="1">
      <c r="B98" s="104"/>
      <c r="D98" s="105" t="s">
        <v>174</v>
      </c>
      <c r="E98" s="106"/>
      <c r="F98" s="106"/>
      <c r="G98" s="106"/>
      <c r="H98" s="106"/>
      <c r="I98" s="106"/>
      <c r="J98" s="107">
        <f>J127</f>
        <v>0</v>
      </c>
      <c r="L98" s="104"/>
    </row>
    <row r="99" spans="2:12" s="10" customFormat="1" ht="19.95" customHeight="1">
      <c r="B99" s="104"/>
      <c r="D99" s="105" t="s">
        <v>175</v>
      </c>
      <c r="E99" s="106"/>
      <c r="F99" s="106"/>
      <c r="G99" s="106"/>
      <c r="H99" s="106"/>
      <c r="I99" s="106"/>
      <c r="J99" s="107">
        <f>J137</f>
        <v>0</v>
      </c>
      <c r="L99" s="104"/>
    </row>
    <row r="100" spans="2:12" s="10" customFormat="1" ht="19.95" customHeight="1">
      <c r="B100" s="104"/>
      <c r="D100" s="105" t="s">
        <v>82</v>
      </c>
      <c r="E100" s="106"/>
      <c r="F100" s="106"/>
      <c r="G100" s="106"/>
      <c r="H100" s="106"/>
      <c r="I100" s="106"/>
      <c r="J100" s="107">
        <f>J152</f>
        <v>0</v>
      </c>
      <c r="L100" s="104"/>
    </row>
    <row r="101" spans="2:12" s="10" customFormat="1" ht="19.95" customHeight="1">
      <c r="B101" s="104"/>
      <c r="D101" s="105" t="s">
        <v>206</v>
      </c>
      <c r="E101" s="106"/>
      <c r="F101" s="106"/>
      <c r="G101" s="106"/>
      <c r="H101" s="106"/>
      <c r="I101" s="106"/>
      <c r="J101" s="107">
        <f>J155</f>
        <v>0</v>
      </c>
      <c r="L101" s="104"/>
    </row>
    <row r="102" spans="2:12" s="10" customFormat="1" ht="19.95" customHeight="1">
      <c r="B102" s="104"/>
      <c r="D102" s="105" t="s">
        <v>83</v>
      </c>
      <c r="E102" s="106"/>
      <c r="F102" s="106"/>
      <c r="G102" s="106"/>
      <c r="H102" s="106"/>
      <c r="I102" s="106"/>
      <c r="J102" s="107">
        <f>J158</f>
        <v>0</v>
      </c>
      <c r="L102" s="104"/>
    </row>
    <row r="103" spans="2:12" s="10" customFormat="1" ht="19.95" customHeight="1">
      <c r="B103" s="104"/>
      <c r="D103" s="105" t="s">
        <v>84</v>
      </c>
      <c r="E103" s="106"/>
      <c r="F103" s="106"/>
      <c r="G103" s="106"/>
      <c r="H103" s="106"/>
      <c r="I103" s="106"/>
      <c r="J103" s="107">
        <f>J168</f>
        <v>0</v>
      </c>
      <c r="L103" s="104"/>
    </row>
    <row r="104" spans="1:31" s="2" customFormat="1" ht="21.75" customHeight="1">
      <c r="A104" s="194"/>
      <c r="B104" s="29"/>
      <c r="C104" s="194"/>
      <c r="D104" s="194"/>
      <c r="E104" s="194"/>
      <c r="F104" s="194"/>
      <c r="G104" s="194"/>
      <c r="H104" s="194"/>
      <c r="I104" s="194"/>
      <c r="J104" s="194"/>
      <c r="K104" s="194"/>
      <c r="L104" s="37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</row>
    <row r="105" spans="1:31" s="2" customFormat="1" ht="18" customHeight="1">
      <c r="A105" s="194"/>
      <c r="B105" s="29"/>
      <c r="C105" s="194"/>
      <c r="D105" s="194"/>
      <c r="E105" s="194"/>
      <c r="F105" s="194"/>
      <c r="G105" s="194"/>
      <c r="H105" s="194"/>
      <c r="I105" s="194"/>
      <c r="J105" s="194"/>
      <c r="K105" s="194"/>
      <c r="L105" s="37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</row>
    <row r="106" spans="1:31" s="2" customFormat="1" ht="29.25" customHeight="1">
      <c r="A106" s="194"/>
      <c r="B106" s="29"/>
      <c r="C106" s="197" t="s">
        <v>245</v>
      </c>
      <c r="D106" s="89"/>
      <c r="E106" s="89"/>
      <c r="F106" s="89"/>
      <c r="G106" s="89"/>
      <c r="H106" s="89"/>
      <c r="I106" s="89"/>
      <c r="J106" s="198">
        <f>J96</f>
        <v>0</v>
      </c>
      <c r="K106" s="89"/>
      <c r="L106" s="37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</row>
    <row r="107" spans="1:31" s="2" customFormat="1" ht="6.9" customHeight="1">
      <c r="A107" s="194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</row>
    <row r="111" spans="1:31" s="2" customFormat="1" ht="6.9" customHeight="1">
      <c r="A111" s="194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</row>
    <row r="112" spans="1:31" s="2" customFormat="1" ht="24.9" customHeight="1">
      <c r="A112" s="194"/>
      <c r="B112" s="29"/>
      <c r="C112" s="21" t="s">
        <v>85</v>
      </c>
      <c r="D112" s="194"/>
      <c r="E112" s="194"/>
      <c r="F112" s="194"/>
      <c r="G112" s="194"/>
      <c r="H112" s="194"/>
      <c r="I112" s="194"/>
      <c r="J112" s="194"/>
      <c r="K112" s="194"/>
      <c r="L112" s="37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</row>
    <row r="113" spans="1:31" s="2" customFormat="1" ht="6.9" customHeight="1">
      <c r="A113" s="194"/>
      <c r="B113" s="29"/>
      <c r="C113" s="194"/>
      <c r="D113" s="194"/>
      <c r="E113" s="194"/>
      <c r="F113" s="194"/>
      <c r="G113" s="194"/>
      <c r="H113" s="194"/>
      <c r="I113" s="194"/>
      <c r="J113" s="194"/>
      <c r="K113" s="194"/>
      <c r="L113" s="37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</row>
    <row r="114" spans="1:31" s="2" customFormat="1" ht="12" customHeight="1">
      <c r="A114" s="194"/>
      <c r="B114" s="29"/>
      <c r="C114" s="26" t="s">
        <v>13</v>
      </c>
      <c r="D114" s="194"/>
      <c r="E114" s="194"/>
      <c r="F114" s="194"/>
      <c r="G114" s="194"/>
      <c r="H114" s="194"/>
      <c r="I114" s="194"/>
      <c r="J114" s="194"/>
      <c r="K114" s="194"/>
      <c r="L114" s="37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</row>
    <row r="115" spans="1:31" s="2" customFormat="1" ht="16.5" customHeight="1">
      <c r="A115" s="194"/>
      <c r="B115" s="29"/>
      <c r="C115" s="194"/>
      <c r="D115" s="194"/>
      <c r="E115" s="242"/>
      <c r="F115" s="243"/>
      <c r="G115" s="243"/>
      <c r="H115" s="243"/>
      <c r="I115" s="194"/>
      <c r="J115" s="194"/>
      <c r="K115" s="194"/>
      <c r="L115" s="37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</row>
    <row r="116" spans="1:31" s="2" customFormat="1" ht="12" customHeight="1">
      <c r="A116" s="194"/>
      <c r="B116" s="29"/>
      <c r="C116" s="26" t="s">
        <v>173</v>
      </c>
      <c r="D116" s="194"/>
      <c r="E116" s="194"/>
      <c r="F116" s="194"/>
      <c r="G116" s="194"/>
      <c r="H116" s="194"/>
      <c r="I116" s="194"/>
      <c r="J116" s="194"/>
      <c r="K116" s="194"/>
      <c r="L116" s="37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31" s="2" customFormat="1" ht="16.5" customHeight="1">
      <c r="A117" s="194"/>
      <c r="B117" s="29"/>
      <c r="C117" s="194"/>
      <c r="D117" s="194"/>
      <c r="E117" s="210" t="str">
        <f>E9</f>
        <v>NZM - Podlaha u vjezdu do haly - interiér</v>
      </c>
      <c r="F117" s="241"/>
      <c r="G117" s="241"/>
      <c r="H117" s="241"/>
      <c r="I117" s="194"/>
      <c r="J117" s="194"/>
      <c r="K117" s="194"/>
      <c r="L117" s="37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31" s="2" customFormat="1" ht="6.9" customHeight="1">
      <c r="A118" s="194"/>
      <c r="B118" s="29"/>
      <c r="C118" s="194"/>
      <c r="D118" s="194"/>
      <c r="E118" s="194"/>
      <c r="F118" s="194"/>
      <c r="G118" s="194"/>
      <c r="H118" s="194"/>
      <c r="I118" s="194"/>
      <c r="J118" s="194"/>
      <c r="K118" s="194"/>
      <c r="L118" s="37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</row>
    <row r="119" spans="1:31" s="2" customFormat="1" ht="12" customHeight="1">
      <c r="A119" s="194"/>
      <c r="B119" s="29"/>
      <c r="C119" s="26" t="s">
        <v>16</v>
      </c>
      <c r="D119" s="194"/>
      <c r="E119" s="194"/>
      <c r="F119" s="189" t="str">
        <f>F12</f>
        <v xml:space="preserve"> </v>
      </c>
      <c r="G119" s="194"/>
      <c r="H119" s="194"/>
      <c r="I119" s="26" t="s">
        <v>18</v>
      </c>
      <c r="J119" s="186"/>
      <c r="K119" s="194"/>
      <c r="L119" s="37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31" s="2" customFormat="1" ht="6.9" customHeight="1">
      <c r="A120" s="194"/>
      <c r="B120" s="29"/>
      <c r="C120" s="194"/>
      <c r="D120" s="194"/>
      <c r="E120" s="194"/>
      <c r="F120" s="194"/>
      <c r="G120" s="194"/>
      <c r="H120" s="194"/>
      <c r="I120" s="194"/>
      <c r="J120" s="194"/>
      <c r="K120" s="194"/>
      <c r="L120" s="37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31" s="2" customFormat="1" ht="15.15" customHeight="1">
      <c r="A121" s="194"/>
      <c r="B121" s="29"/>
      <c r="C121" s="26" t="s">
        <v>19</v>
      </c>
      <c r="D121" s="194"/>
      <c r="E121" s="194"/>
      <c r="F121" s="189" t="str">
        <f>E15</f>
        <v xml:space="preserve"> </v>
      </c>
      <c r="G121" s="194"/>
      <c r="H121" s="194"/>
      <c r="I121" s="26" t="s">
        <v>23</v>
      </c>
      <c r="J121" s="191" t="str">
        <f>E21</f>
        <v xml:space="preserve"> </v>
      </c>
      <c r="K121" s="194"/>
      <c r="L121" s="37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31" s="2" customFormat="1" ht="15.15" customHeight="1">
      <c r="A122" s="194"/>
      <c r="B122" s="29"/>
      <c r="C122" s="26" t="s">
        <v>22</v>
      </c>
      <c r="D122" s="194"/>
      <c r="E122" s="194"/>
      <c r="F122" s="189" t="str">
        <f>IF(E18="","",E18)</f>
        <v/>
      </c>
      <c r="G122" s="194"/>
      <c r="H122" s="194"/>
      <c r="I122" s="26" t="s">
        <v>25</v>
      </c>
      <c r="J122" s="191"/>
      <c r="K122" s="194"/>
      <c r="L122" s="37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31" s="2" customFormat="1" ht="10.35" customHeight="1">
      <c r="A123" s="194"/>
      <c r="B123" s="29"/>
      <c r="C123" s="194"/>
      <c r="D123" s="194"/>
      <c r="E123" s="194"/>
      <c r="F123" s="194"/>
      <c r="G123" s="194"/>
      <c r="H123" s="194"/>
      <c r="I123" s="194"/>
      <c r="J123" s="194"/>
      <c r="K123" s="194"/>
      <c r="L123" s="37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31" s="11" customFormat="1" ht="29.25" customHeight="1">
      <c r="A124" s="108"/>
      <c r="B124" s="109"/>
      <c r="C124" s="110" t="s">
        <v>86</v>
      </c>
      <c r="D124" s="111" t="s">
        <v>52</v>
      </c>
      <c r="E124" s="111" t="s">
        <v>48</v>
      </c>
      <c r="F124" s="111" t="s">
        <v>49</v>
      </c>
      <c r="G124" s="111" t="s">
        <v>87</v>
      </c>
      <c r="H124" s="111" t="s">
        <v>88</v>
      </c>
      <c r="I124" s="111" t="s">
        <v>89</v>
      </c>
      <c r="J124" s="111" t="s">
        <v>77</v>
      </c>
      <c r="K124" s="112" t="s">
        <v>90</v>
      </c>
      <c r="L124" s="114"/>
      <c r="M124" s="56" t="s">
        <v>1</v>
      </c>
      <c r="N124" s="57" t="s">
        <v>31</v>
      </c>
      <c r="O124" s="57" t="s">
        <v>91</v>
      </c>
      <c r="P124" s="57" t="s">
        <v>92</v>
      </c>
      <c r="Q124" s="57" t="s">
        <v>93</v>
      </c>
      <c r="R124" s="57" t="s">
        <v>94</v>
      </c>
      <c r="S124" s="57" t="s">
        <v>95</v>
      </c>
      <c r="T124" s="58" t="s">
        <v>96</v>
      </c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</row>
    <row r="125" spans="1:63" s="2" customFormat="1" ht="22.95" customHeight="1">
      <c r="A125" s="194"/>
      <c r="B125" s="29"/>
      <c r="C125" s="63" t="s">
        <v>97</v>
      </c>
      <c r="D125" s="194"/>
      <c r="E125" s="194"/>
      <c r="F125" s="194"/>
      <c r="G125" s="194"/>
      <c r="H125" s="194"/>
      <c r="I125" s="194"/>
      <c r="J125" s="115">
        <f>J126</f>
        <v>0</v>
      </c>
      <c r="K125" s="194"/>
      <c r="L125" s="29"/>
      <c r="M125" s="59"/>
      <c r="N125" s="50"/>
      <c r="O125" s="60"/>
      <c r="P125" s="116" t="e">
        <f>P126+#REF!</f>
        <v>#REF!</v>
      </c>
      <c r="Q125" s="60"/>
      <c r="R125" s="116" t="e">
        <f>R126+#REF!</f>
        <v>#REF!</v>
      </c>
      <c r="S125" s="60"/>
      <c r="T125" s="117" t="e">
        <f>T126+#REF!</f>
        <v>#REF!</v>
      </c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T125" s="17" t="s">
        <v>66</v>
      </c>
      <c r="AU125" s="17" t="s">
        <v>79</v>
      </c>
      <c r="BK125" s="118" t="e">
        <f>BK126+#REF!</f>
        <v>#REF!</v>
      </c>
    </row>
    <row r="126" spans="2:63" s="12" customFormat="1" ht="25.95" customHeight="1">
      <c r="B126" s="119"/>
      <c r="D126" s="120" t="s">
        <v>66</v>
      </c>
      <c r="E126" s="121" t="s">
        <v>98</v>
      </c>
      <c r="F126" s="121" t="s">
        <v>99</v>
      </c>
      <c r="J126" s="122">
        <f>J127+J137+J152+J155+J158+J168</f>
        <v>0</v>
      </c>
      <c r="L126" s="119"/>
      <c r="M126" s="123"/>
      <c r="N126" s="124"/>
      <c r="O126" s="124"/>
      <c r="P126" s="125">
        <f>P127+P137+P152+P155+P158+P168</f>
        <v>92.955477</v>
      </c>
      <c r="Q126" s="124"/>
      <c r="R126" s="125">
        <f>R127+R137+R152+R155+R158+R168</f>
        <v>31.05607905</v>
      </c>
      <c r="S126" s="124"/>
      <c r="T126" s="126">
        <f>T127+T137+T152+T155+T158+T168</f>
        <v>2</v>
      </c>
      <c r="AR126" s="120" t="s">
        <v>71</v>
      </c>
      <c r="AT126" s="127" t="s">
        <v>66</v>
      </c>
      <c r="AU126" s="127" t="s">
        <v>67</v>
      </c>
      <c r="AY126" s="120" t="s">
        <v>100</v>
      </c>
      <c r="BK126" s="128">
        <f>BK127+BK137+BK152+BK155+BK158+BK168</f>
        <v>0</v>
      </c>
    </row>
    <row r="127" spans="2:63" s="12" customFormat="1" ht="22.95" customHeight="1">
      <c r="B127" s="119"/>
      <c r="D127" s="120" t="s">
        <v>66</v>
      </c>
      <c r="E127" s="129" t="s">
        <v>71</v>
      </c>
      <c r="F127" s="129" t="s">
        <v>176</v>
      </c>
      <c r="J127" s="130">
        <f>BK127</f>
        <v>0</v>
      </c>
      <c r="L127" s="119"/>
      <c r="M127" s="123"/>
      <c r="N127" s="124"/>
      <c r="O127" s="124"/>
      <c r="P127" s="125">
        <f>SUM(P128:P136)</f>
        <v>44.315842</v>
      </c>
      <c r="Q127" s="124"/>
      <c r="R127" s="125">
        <f>SUM(R128:R136)</f>
        <v>0</v>
      </c>
      <c r="S127" s="124"/>
      <c r="T127" s="126">
        <f>SUM(T128:T136)</f>
        <v>0</v>
      </c>
      <c r="AR127" s="120" t="s">
        <v>71</v>
      </c>
      <c r="AT127" s="127" t="s">
        <v>66</v>
      </c>
      <c r="AU127" s="127" t="s">
        <v>71</v>
      </c>
      <c r="AY127" s="120" t="s">
        <v>100</v>
      </c>
      <c r="BK127" s="128">
        <f>SUM(BK128:BK136)</f>
        <v>0</v>
      </c>
    </row>
    <row r="128" spans="1:65" s="2" customFormat="1" ht="21.75" customHeight="1">
      <c r="A128" s="194"/>
      <c r="B128" s="131"/>
      <c r="C128" s="132" t="s">
        <v>71</v>
      </c>
      <c r="D128" s="132" t="s">
        <v>102</v>
      </c>
      <c r="E128" s="133" t="s">
        <v>177</v>
      </c>
      <c r="F128" s="134" t="s">
        <v>178</v>
      </c>
      <c r="G128" s="135" t="s">
        <v>179</v>
      </c>
      <c r="H128" s="136">
        <f>H132</f>
        <v>12.912500000000001</v>
      </c>
      <c r="I128" s="137"/>
      <c r="J128" s="137">
        <f>ROUND(I128*H128,2)</f>
        <v>0</v>
      </c>
      <c r="K128" s="134" t="s">
        <v>180</v>
      </c>
      <c r="L128" s="29"/>
      <c r="M128" s="139" t="s">
        <v>1</v>
      </c>
      <c r="N128" s="140" t="s">
        <v>32</v>
      </c>
      <c r="O128" s="141">
        <v>3.148</v>
      </c>
      <c r="P128" s="141">
        <f>O128*H128</f>
        <v>40.64855000000001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R128" s="143" t="s">
        <v>106</v>
      </c>
      <c r="AT128" s="143" t="s">
        <v>102</v>
      </c>
      <c r="AU128" s="143" t="s">
        <v>73</v>
      </c>
      <c r="AY128" s="17" t="s">
        <v>100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7" t="s">
        <v>71</v>
      </c>
      <c r="BK128" s="144">
        <f>ROUND(I128*H128,2)</f>
        <v>0</v>
      </c>
      <c r="BL128" s="17" t="s">
        <v>106</v>
      </c>
      <c r="BM128" s="143" t="s">
        <v>207</v>
      </c>
    </row>
    <row r="129" spans="1:47" s="2" customFormat="1" ht="19.2">
      <c r="A129" s="194"/>
      <c r="B129" s="29"/>
      <c r="C129" s="194"/>
      <c r="D129" s="146" t="s">
        <v>172</v>
      </c>
      <c r="E129" s="194"/>
      <c r="F129" s="199" t="s">
        <v>181</v>
      </c>
      <c r="G129" s="194"/>
      <c r="H129" s="194"/>
      <c r="I129" s="194"/>
      <c r="J129" s="194"/>
      <c r="K129" s="194"/>
      <c r="L129" s="29"/>
      <c r="M129" s="200"/>
      <c r="N129" s="201"/>
      <c r="O129" s="52"/>
      <c r="P129" s="52"/>
      <c r="Q129" s="52"/>
      <c r="R129" s="52"/>
      <c r="S129" s="52"/>
      <c r="T129" s="53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T129" s="17" t="s">
        <v>172</v>
      </c>
      <c r="AU129" s="17" t="s">
        <v>73</v>
      </c>
    </row>
    <row r="130" spans="2:51" s="14" customFormat="1" ht="12">
      <c r="B130" s="152"/>
      <c r="D130" s="146" t="s">
        <v>108</v>
      </c>
      <c r="E130" s="153" t="s">
        <v>1</v>
      </c>
      <c r="F130" s="154" t="s">
        <v>257</v>
      </c>
      <c r="H130" s="155">
        <f>1-1.3*0.25</f>
        <v>0.675</v>
      </c>
      <c r="L130" s="152"/>
      <c r="M130" s="156"/>
      <c r="N130" s="157"/>
      <c r="O130" s="157"/>
      <c r="P130" s="157"/>
      <c r="Q130" s="157"/>
      <c r="R130" s="157"/>
      <c r="S130" s="157"/>
      <c r="T130" s="158"/>
      <c r="AT130" s="153" t="s">
        <v>108</v>
      </c>
      <c r="AU130" s="153" t="s">
        <v>73</v>
      </c>
      <c r="AV130" s="14" t="s">
        <v>73</v>
      </c>
      <c r="AW130" s="14" t="s">
        <v>24</v>
      </c>
      <c r="AX130" s="14" t="s">
        <v>67</v>
      </c>
      <c r="AY130" s="153" t="s">
        <v>100</v>
      </c>
    </row>
    <row r="131" spans="2:51" s="14" customFormat="1" ht="12">
      <c r="B131" s="152"/>
      <c r="D131" s="146" t="s">
        <v>108</v>
      </c>
      <c r="E131" s="153" t="s">
        <v>1</v>
      </c>
      <c r="F131" s="154" t="s">
        <v>258</v>
      </c>
      <c r="H131" s="155">
        <f>8.9*5.5*0.25</f>
        <v>12.2375</v>
      </c>
      <c r="L131" s="152"/>
      <c r="M131" s="156"/>
      <c r="N131" s="157"/>
      <c r="O131" s="157"/>
      <c r="P131" s="157"/>
      <c r="Q131" s="157"/>
      <c r="R131" s="157"/>
      <c r="S131" s="157"/>
      <c r="T131" s="158"/>
      <c r="AT131" s="153" t="s">
        <v>108</v>
      </c>
      <c r="AU131" s="153" t="s">
        <v>73</v>
      </c>
      <c r="AV131" s="14" t="s">
        <v>73</v>
      </c>
      <c r="AW131" s="14" t="s">
        <v>24</v>
      </c>
      <c r="AX131" s="14" t="s">
        <v>67</v>
      </c>
      <c r="AY131" s="153" t="s">
        <v>100</v>
      </c>
    </row>
    <row r="132" spans="2:51" s="15" customFormat="1" ht="12">
      <c r="B132" s="159"/>
      <c r="D132" s="146" t="s">
        <v>108</v>
      </c>
      <c r="E132" s="160" t="s">
        <v>1</v>
      </c>
      <c r="F132" s="161" t="s">
        <v>111</v>
      </c>
      <c r="H132" s="162">
        <f>H130+H131</f>
        <v>12.912500000000001</v>
      </c>
      <c r="L132" s="159"/>
      <c r="M132" s="163"/>
      <c r="N132" s="164"/>
      <c r="O132" s="164"/>
      <c r="P132" s="164"/>
      <c r="Q132" s="164"/>
      <c r="R132" s="164"/>
      <c r="S132" s="164"/>
      <c r="T132" s="165"/>
      <c r="AT132" s="160" t="s">
        <v>108</v>
      </c>
      <c r="AU132" s="160" t="s">
        <v>73</v>
      </c>
      <c r="AV132" s="15" t="s">
        <v>106</v>
      </c>
      <c r="AW132" s="15" t="s">
        <v>24</v>
      </c>
      <c r="AX132" s="15" t="s">
        <v>71</v>
      </c>
      <c r="AY132" s="160" t="s">
        <v>100</v>
      </c>
    </row>
    <row r="133" spans="1:65" s="2" customFormat="1" ht="21.75" customHeight="1">
      <c r="A133" s="194"/>
      <c r="B133" s="131"/>
      <c r="C133" s="132" t="s">
        <v>73</v>
      </c>
      <c r="D133" s="132" t="s">
        <v>102</v>
      </c>
      <c r="E133" s="133" t="s">
        <v>182</v>
      </c>
      <c r="F133" s="134" t="s">
        <v>183</v>
      </c>
      <c r="G133" s="135" t="s">
        <v>179</v>
      </c>
      <c r="H133" s="136">
        <v>12.913</v>
      </c>
      <c r="I133" s="137"/>
      <c r="J133" s="137">
        <f>ROUND(I133*H133,2)</f>
        <v>0</v>
      </c>
      <c r="K133" s="134" t="s">
        <v>180</v>
      </c>
      <c r="L133" s="29"/>
      <c r="M133" s="139" t="s">
        <v>1</v>
      </c>
      <c r="N133" s="140" t="s">
        <v>32</v>
      </c>
      <c r="O133" s="141">
        <v>0.197</v>
      </c>
      <c r="P133" s="141">
        <f>O133*H133</f>
        <v>2.543861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R133" s="143" t="s">
        <v>106</v>
      </c>
      <c r="AT133" s="143" t="s">
        <v>102</v>
      </c>
      <c r="AU133" s="143" t="s">
        <v>73</v>
      </c>
      <c r="AY133" s="17" t="s">
        <v>100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7" t="s">
        <v>71</v>
      </c>
      <c r="BK133" s="144">
        <f>ROUND(I133*H133,2)</f>
        <v>0</v>
      </c>
      <c r="BL133" s="17" t="s">
        <v>106</v>
      </c>
      <c r="BM133" s="143" t="s">
        <v>208</v>
      </c>
    </row>
    <row r="134" spans="1:47" s="2" customFormat="1" ht="28.8">
      <c r="A134" s="194"/>
      <c r="B134" s="29"/>
      <c r="C134" s="194"/>
      <c r="D134" s="146" t="s">
        <v>172</v>
      </c>
      <c r="E134" s="194"/>
      <c r="F134" s="199" t="s">
        <v>184</v>
      </c>
      <c r="G134" s="194"/>
      <c r="H134" s="194"/>
      <c r="I134" s="194"/>
      <c r="J134" s="194"/>
      <c r="K134" s="194"/>
      <c r="L134" s="29"/>
      <c r="M134" s="200"/>
      <c r="N134" s="201"/>
      <c r="O134" s="52"/>
      <c r="P134" s="52"/>
      <c r="Q134" s="52"/>
      <c r="R134" s="52"/>
      <c r="S134" s="52"/>
      <c r="T134" s="53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T134" s="17" t="s">
        <v>172</v>
      </c>
      <c r="AU134" s="17" t="s">
        <v>73</v>
      </c>
    </row>
    <row r="135" spans="1:65" s="2" customFormat="1" ht="21.75" customHeight="1">
      <c r="A135" s="194"/>
      <c r="B135" s="131"/>
      <c r="C135" s="132" t="s">
        <v>115</v>
      </c>
      <c r="D135" s="132" t="s">
        <v>102</v>
      </c>
      <c r="E135" s="133" t="s">
        <v>185</v>
      </c>
      <c r="F135" s="134" t="s">
        <v>186</v>
      </c>
      <c r="G135" s="135" t="s">
        <v>179</v>
      </c>
      <c r="H135" s="136">
        <v>12.913</v>
      </c>
      <c r="I135" s="137"/>
      <c r="J135" s="137">
        <f>ROUND(I135*H135,2)</f>
        <v>0</v>
      </c>
      <c r="K135" s="134" t="s">
        <v>180</v>
      </c>
      <c r="L135" s="37" t="s">
        <v>209</v>
      </c>
      <c r="M135" s="139" t="s">
        <v>1</v>
      </c>
      <c r="N135" s="140" t="s">
        <v>32</v>
      </c>
      <c r="O135" s="141">
        <v>0.087</v>
      </c>
      <c r="P135" s="141">
        <f>O135*H135</f>
        <v>1.1234309999999998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R135" s="143" t="s">
        <v>106</v>
      </c>
      <c r="AT135" s="143" t="s">
        <v>102</v>
      </c>
      <c r="AU135" s="143" t="s">
        <v>73</v>
      </c>
      <c r="AY135" s="17" t="s">
        <v>100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7" t="s">
        <v>71</v>
      </c>
      <c r="BK135" s="144">
        <f>ROUND(I135*H135,2)</f>
        <v>0</v>
      </c>
      <c r="BL135" s="17" t="s">
        <v>106</v>
      </c>
      <c r="BM135" s="143" t="s">
        <v>210</v>
      </c>
    </row>
    <row r="136" spans="1:47" s="2" customFormat="1" ht="38.4">
      <c r="A136" s="194"/>
      <c r="B136" s="29"/>
      <c r="C136" s="194"/>
      <c r="D136" s="146" t="s">
        <v>172</v>
      </c>
      <c r="E136" s="194"/>
      <c r="F136" s="199" t="s">
        <v>187</v>
      </c>
      <c r="G136" s="194"/>
      <c r="H136" s="194"/>
      <c r="I136" s="194"/>
      <c r="J136" s="194"/>
      <c r="K136" s="194"/>
      <c r="L136" s="29"/>
      <c r="M136" s="200"/>
      <c r="N136" s="201"/>
      <c r="O136" s="52"/>
      <c r="P136" s="52"/>
      <c r="Q136" s="52"/>
      <c r="R136" s="52"/>
      <c r="S136" s="52"/>
      <c r="T136" s="53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T136" s="17" t="s">
        <v>172</v>
      </c>
      <c r="AU136" s="17" t="s">
        <v>73</v>
      </c>
    </row>
    <row r="137" spans="2:63" s="12" customFormat="1" ht="22.95" customHeight="1">
      <c r="B137" s="119"/>
      <c r="D137" s="120" t="s">
        <v>66</v>
      </c>
      <c r="E137" s="129" t="s">
        <v>73</v>
      </c>
      <c r="F137" s="129" t="s">
        <v>188</v>
      </c>
      <c r="J137" s="130">
        <f>BK137</f>
        <v>0</v>
      </c>
      <c r="L137" s="119"/>
      <c r="M137" s="123"/>
      <c r="N137" s="124"/>
      <c r="O137" s="124"/>
      <c r="P137" s="125">
        <f>SUM(P138:P151)</f>
        <v>22.833640000000003</v>
      </c>
      <c r="Q137" s="124"/>
      <c r="R137" s="125">
        <f>SUM(R138:R151)</f>
        <v>31.05607905</v>
      </c>
      <c r="S137" s="124"/>
      <c r="T137" s="126">
        <f>SUM(T138:T151)</f>
        <v>0</v>
      </c>
      <c r="AR137" s="120" t="s">
        <v>71</v>
      </c>
      <c r="AT137" s="127" t="s">
        <v>66</v>
      </c>
      <c r="AU137" s="127" t="s">
        <v>71</v>
      </c>
      <c r="AY137" s="120" t="s">
        <v>100</v>
      </c>
      <c r="BK137" s="128">
        <f>SUM(BK138:BK151)</f>
        <v>0</v>
      </c>
    </row>
    <row r="138" spans="1:65" s="2" customFormat="1" ht="21.75" customHeight="1">
      <c r="A138" s="194"/>
      <c r="B138" s="131"/>
      <c r="C138" s="132" t="s">
        <v>132</v>
      </c>
      <c r="D138" s="132" t="s">
        <v>102</v>
      </c>
      <c r="E138" s="133" t="s">
        <v>189</v>
      </c>
      <c r="F138" s="134" t="s">
        <v>190</v>
      </c>
      <c r="G138" s="135" t="s">
        <v>179</v>
      </c>
      <c r="H138" s="136">
        <v>2.513</v>
      </c>
      <c r="I138" s="137"/>
      <c r="J138" s="137">
        <f>ROUND(I138*H138,2)</f>
        <v>0</v>
      </c>
      <c r="K138" s="134" t="s">
        <v>180</v>
      </c>
      <c r="L138" s="29"/>
      <c r="M138" s="139" t="s">
        <v>1</v>
      </c>
      <c r="N138" s="140" t="s">
        <v>32</v>
      </c>
      <c r="O138" s="141">
        <v>1.025</v>
      </c>
      <c r="P138" s="141">
        <f>O138*H138</f>
        <v>2.5758249999999996</v>
      </c>
      <c r="Q138" s="141">
        <v>2.16</v>
      </c>
      <c r="R138" s="141">
        <f>Q138*H138</f>
        <v>5.4280800000000005</v>
      </c>
      <c r="S138" s="141">
        <v>0</v>
      </c>
      <c r="T138" s="142">
        <f>S138*H138</f>
        <v>0</v>
      </c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R138" s="143" t="s">
        <v>106</v>
      </c>
      <c r="AT138" s="143" t="s">
        <v>102</v>
      </c>
      <c r="AU138" s="143" t="s">
        <v>73</v>
      </c>
      <c r="AY138" s="17" t="s">
        <v>100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7" t="s">
        <v>71</v>
      </c>
      <c r="BK138" s="144">
        <f>ROUND(I138*H138,2)</f>
        <v>0</v>
      </c>
      <c r="BL138" s="17" t="s">
        <v>106</v>
      </c>
      <c r="BM138" s="143" t="s">
        <v>211</v>
      </c>
    </row>
    <row r="139" spans="1:47" s="2" customFormat="1" ht="19.2">
      <c r="A139" s="194"/>
      <c r="B139" s="29"/>
      <c r="C139" s="194"/>
      <c r="D139" s="146" t="s">
        <v>172</v>
      </c>
      <c r="E139" s="194"/>
      <c r="F139" s="199" t="s">
        <v>191</v>
      </c>
      <c r="G139" s="194"/>
      <c r="H139" s="194"/>
      <c r="I139" s="194"/>
      <c r="J139" s="194"/>
      <c r="K139" s="194"/>
      <c r="L139" s="29"/>
      <c r="M139" s="200"/>
      <c r="N139" s="201"/>
      <c r="O139" s="52"/>
      <c r="P139" s="52"/>
      <c r="Q139" s="52"/>
      <c r="R139" s="52"/>
      <c r="S139" s="52"/>
      <c r="T139" s="53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T139" s="17" t="s">
        <v>172</v>
      </c>
      <c r="AU139" s="17" t="s">
        <v>73</v>
      </c>
    </row>
    <row r="140" spans="2:51" s="14" customFormat="1" ht="12">
      <c r="B140" s="152"/>
      <c r="D140" s="146" t="s">
        <v>108</v>
      </c>
      <c r="E140" s="153" t="s">
        <v>1</v>
      </c>
      <c r="F140" s="154" t="s">
        <v>212</v>
      </c>
      <c r="H140" s="155">
        <v>0.065</v>
      </c>
      <c r="L140" s="152"/>
      <c r="M140" s="156"/>
      <c r="N140" s="157"/>
      <c r="O140" s="157"/>
      <c r="P140" s="157"/>
      <c r="Q140" s="157"/>
      <c r="R140" s="157"/>
      <c r="S140" s="157"/>
      <c r="T140" s="158"/>
      <c r="AT140" s="153" t="s">
        <v>108</v>
      </c>
      <c r="AU140" s="153" t="s">
        <v>73</v>
      </c>
      <c r="AV140" s="14" t="s">
        <v>73</v>
      </c>
      <c r="AW140" s="14" t="s">
        <v>24</v>
      </c>
      <c r="AX140" s="14" t="s">
        <v>67</v>
      </c>
      <c r="AY140" s="153" t="s">
        <v>100</v>
      </c>
    </row>
    <row r="141" spans="2:51" s="14" customFormat="1" ht="12">
      <c r="B141" s="152"/>
      <c r="D141" s="146" t="s">
        <v>108</v>
      </c>
      <c r="E141" s="153" t="s">
        <v>1</v>
      </c>
      <c r="F141" s="154" t="s">
        <v>213</v>
      </c>
      <c r="H141" s="155">
        <v>2.448</v>
      </c>
      <c r="L141" s="152"/>
      <c r="M141" s="156"/>
      <c r="N141" s="157"/>
      <c r="O141" s="157"/>
      <c r="P141" s="157"/>
      <c r="Q141" s="157"/>
      <c r="R141" s="157"/>
      <c r="S141" s="157"/>
      <c r="T141" s="158"/>
      <c r="AT141" s="153" t="s">
        <v>108</v>
      </c>
      <c r="AU141" s="153" t="s">
        <v>73</v>
      </c>
      <c r="AV141" s="14" t="s">
        <v>73</v>
      </c>
      <c r="AW141" s="14" t="s">
        <v>24</v>
      </c>
      <c r="AX141" s="14" t="s">
        <v>67</v>
      </c>
      <c r="AY141" s="153" t="s">
        <v>100</v>
      </c>
    </row>
    <row r="142" spans="2:51" s="15" customFormat="1" ht="12">
      <c r="B142" s="159"/>
      <c r="D142" s="146" t="s">
        <v>108</v>
      </c>
      <c r="E142" s="160" t="s">
        <v>1</v>
      </c>
      <c r="F142" s="161" t="s">
        <v>111</v>
      </c>
      <c r="H142" s="162">
        <v>2.513</v>
      </c>
      <c r="L142" s="159"/>
      <c r="M142" s="163"/>
      <c r="N142" s="164"/>
      <c r="O142" s="164"/>
      <c r="P142" s="164"/>
      <c r="Q142" s="164"/>
      <c r="R142" s="164"/>
      <c r="S142" s="164"/>
      <c r="T142" s="165"/>
      <c r="AT142" s="160" t="s">
        <v>108</v>
      </c>
      <c r="AU142" s="160" t="s">
        <v>73</v>
      </c>
      <c r="AV142" s="15" t="s">
        <v>106</v>
      </c>
      <c r="AW142" s="15" t="s">
        <v>24</v>
      </c>
      <c r="AX142" s="15" t="s">
        <v>71</v>
      </c>
      <c r="AY142" s="160" t="s">
        <v>100</v>
      </c>
    </row>
    <row r="143" spans="1:65" s="2" customFormat="1" ht="21.75" customHeight="1">
      <c r="A143" s="194"/>
      <c r="B143" s="131"/>
      <c r="C143" s="132" t="s">
        <v>152</v>
      </c>
      <c r="D143" s="132" t="s">
        <v>102</v>
      </c>
      <c r="E143" s="133" t="s">
        <v>192</v>
      </c>
      <c r="F143" s="134" t="s">
        <v>193</v>
      </c>
      <c r="G143" s="135" t="s">
        <v>179</v>
      </c>
      <c r="H143" s="136">
        <f>H147</f>
        <v>10.05</v>
      </c>
      <c r="I143" s="137"/>
      <c r="J143" s="137">
        <f>ROUND(I143*H143,2)</f>
        <v>0</v>
      </c>
      <c r="K143" s="134" t="s">
        <v>180</v>
      </c>
      <c r="L143" s="29"/>
      <c r="M143" s="139" t="s">
        <v>1</v>
      </c>
      <c r="N143" s="140" t="s">
        <v>32</v>
      </c>
      <c r="O143" s="141">
        <v>0.629</v>
      </c>
      <c r="P143" s="141">
        <f>O143*H143</f>
        <v>6.3214500000000005</v>
      </c>
      <c r="Q143" s="141">
        <v>2.45329</v>
      </c>
      <c r="R143" s="141">
        <f>Q143*H143</f>
        <v>24.6555645</v>
      </c>
      <c r="S143" s="141">
        <v>0</v>
      </c>
      <c r="T143" s="142">
        <f>S143*H143</f>
        <v>0</v>
      </c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R143" s="143" t="s">
        <v>106</v>
      </c>
      <c r="AT143" s="143" t="s">
        <v>102</v>
      </c>
      <c r="AU143" s="143" t="s">
        <v>73</v>
      </c>
      <c r="AY143" s="17" t="s">
        <v>100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7" t="s">
        <v>71</v>
      </c>
      <c r="BK143" s="144">
        <f>ROUND(I143*H143,2)</f>
        <v>0</v>
      </c>
      <c r="BL143" s="17" t="s">
        <v>106</v>
      </c>
      <c r="BM143" s="143" t="s">
        <v>214</v>
      </c>
    </row>
    <row r="144" spans="1:47" s="2" customFormat="1" ht="19.2">
      <c r="A144" s="194"/>
      <c r="B144" s="29"/>
      <c r="C144" s="194"/>
      <c r="D144" s="146" t="s">
        <v>172</v>
      </c>
      <c r="E144" s="194"/>
      <c r="F144" s="199" t="s">
        <v>194</v>
      </c>
      <c r="G144" s="194"/>
      <c r="H144" s="194"/>
      <c r="I144" s="194"/>
      <c r="J144" s="194"/>
      <c r="K144" s="194"/>
      <c r="L144" s="29"/>
      <c r="M144" s="200"/>
      <c r="N144" s="201"/>
      <c r="O144" s="52"/>
      <c r="P144" s="52"/>
      <c r="Q144" s="52"/>
      <c r="R144" s="52"/>
      <c r="S144" s="52"/>
      <c r="T144" s="53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T144" s="17" t="s">
        <v>172</v>
      </c>
      <c r="AU144" s="17" t="s">
        <v>73</v>
      </c>
    </row>
    <row r="145" spans="2:51" s="14" customFormat="1" ht="12">
      <c r="B145" s="152"/>
      <c r="D145" s="146" t="s">
        <v>108</v>
      </c>
      <c r="E145" s="153" t="s">
        <v>1</v>
      </c>
      <c r="F145" s="154" t="s">
        <v>259</v>
      </c>
      <c r="H145" s="155">
        <f>8.9*5.5*0.2</f>
        <v>9.790000000000001</v>
      </c>
      <c r="L145" s="152"/>
      <c r="M145" s="156"/>
      <c r="N145" s="157"/>
      <c r="O145" s="157"/>
      <c r="P145" s="157"/>
      <c r="Q145" s="157"/>
      <c r="R145" s="157"/>
      <c r="S145" s="157"/>
      <c r="T145" s="158"/>
      <c r="AT145" s="153" t="s">
        <v>108</v>
      </c>
      <c r="AU145" s="153" t="s">
        <v>73</v>
      </c>
      <c r="AV145" s="14" t="s">
        <v>73</v>
      </c>
      <c r="AW145" s="14" t="s">
        <v>24</v>
      </c>
      <c r="AX145" s="14" t="s">
        <v>67</v>
      </c>
      <c r="AY145" s="153" t="s">
        <v>100</v>
      </c>
    </row>
    <row r="146" spans="2:51" s="14" customFormat="1" ht="12">
      <c r="B146" s="152"/>
      <c r="D146" s="146" t="s">
        <v>108</v>
      </c>
      <c r="E146" s="153" t="s">
        <v>1</v>
      </c>
      <c r="F146" s="154" t="s">
        <v>260</v>
      </c>
      <c r="H146" s="155">
        <f>1*1.3*0.2</f>
        <v>0.26</v>
      </c>
      <c r="L146" s="152"/>
      <c r="M146" s="156"/>
      <c r="N146" s="157"/>
      <c r="O146" s="157"/>
      <c r="P146" s="157"/>
      <c r="Q146" s="157"/>
      <c r="R146" s="157"/>
      <c r="S146" s="157"/>
      <c r="T146" s="158"/>
      <c r="AT146" s="153" t="s">
        <v>108</v>
      </c>
      <c r="AU146" s="153" t="s">
        <v>73</v>
      </c>
      <c r="AV146" s="14" t="s">
        <v>73</v>
      </c>
      <c r="AW146" s="14" t="s">
        <v>24</v>
      </c>
      <c r="AX146" s="14" t="s">
        <v>67</v>
      </c>
      <c r="AY146" s="153" t="s">
        <v>100</v>
      </c>
    </row>
    <row r="147" spans="2:51" s="15" customFormat="1" ht="12">
      <c r="B147" s="159"/>
      <c r="D147" s="146" t="s">
        <v>108</v>
      </c>
      <c r="E147" s="160" t="s">
        <v>1</v>
      </c>
      <c r="F147" s="161" t="s">
        <v>111</v>
      </c>
      <c r="H147" s="162">
        <f>H145+H146</f>
        <v>10.05</v>
      </c>
      <c r="L147" s="159"/>
      <c r="M147" s="163"/>
      <c r="N147" s="164"/>
      <c r="O147" s="164"/>
      <c r="P147" s="164"/>
      <c r="Q147" s="164"/>
      <c r="R147" s="164"/>
      <c r="S147" s="164"/>
      <c r="T147" s="165"/>
      <c r="AT147" s="160" t="s">
        <v>108</v>
      </c>
      <c r="AU147" s="160" t="s">
        <v>73</v>
      </c>
      <c r="AV147" s="15" t="s">
        <v>106</v>
      </c>
      <c r="AW147" s="15" t="s">
        <v>24</v>
      </c>
      <c r="AX147" s="15" t="s">
        <v>71</v>
      </c>
      <c r="AY147" s="160" t="s">
        <v>100</v>
      </c>
    </row>
    <row r="148" spans="1:65" s="2" customFormat="1" ht="16.5" customHeight="1">
      <c r="A148" s="194"/>
      <c r="B148" s="131"/>
      <c r="C148" s="132" t="s">
        <v>144</v>
      </c>
      <c r="D148" s="132" t="s">
        <v>102</v>
      </c>
      <c r="E148" s="133" t="s">
        <v>195</v>
      </c>
      <c r="F148" s="134" t="s">
        <v>196</v>
      </c>
      <c r="G148" s="135" t="s">
        <v>142</v>
      </c>
      <c r="H148" s="136">
        <v>0.915</v>
      </c>
      <c r="I148" s="137"/>
      <c r="J148" s="137">
        <f>ROUND(I148*H148,2)</f>
        <v>0</v>
      </c>
      <c r="K148" s="134" t="s">
        <v>180</v>
      </c>
      <c r="L148" s="29"/>
      <c r="M148" s="139" t="s">
        <v>1</v>
      </c>
      <c r="N148" s="140" t="s">
        <v>32</v>
      </c>
      <c r="O148" s="141">
        <v>15.231</v>
      </c>
      <c r="P148" s="141">
        <f>O148*H148</f>
        <v>13.936365</v>
      </c>
      <c r="Q148" s="141">
        <v>1.06277</v>
      </c>
      <c r="R148" s="141">
        <f>Q148*H148</f>
        <v>0.97243455</v>
      </c>
      <c r="S148" s="141">
        <v>0</v>
      </c>
      <c r="T148" s="142">
        <f>S148*H148</f>
        <v>0</v>
      </c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R148" s="143" t="s">
        <v>106</v>
      </c>
      <c r="AT148" s="143" t="s">
        <v>102</v>
      </c>
      <c r="AU148" s="143" t="s">
        <v>73</v>
      </c>
      <c r="AY148" s="17" t="s">
        <v>100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7" t="s">
        <v>71</v>
      </c>
      <c r="BK148" s="144">
        <f>ROUND(I148*H148,2)</f>
        <v>0</v>
      </c>
      <c r="BL148" s="17" t="s">
        <v>106</v>
      </c>
      <c r="BM148" s="143" t="s">
        <v>215</v>
      </c>
    </row>
    <row r="149" spans="1:47" s="2" customFormat="1" ht="12">
      <c r="A149" s="194"/>
      <c r="B149" s="29"/>
      <c r="C149" s="194"/>
      <c r="D149" s="146" t="s">
        <v>172</v>
      </c>
      <c r="E149" s="194"/>
      <c r="F149" s="199" t="s">
        <v>197</v>
      </c>
      <c r="G149" s="194"/>
      <c r="H149" s="194"/>
      <c r="I149" s="194"/>
      <c r="J149" s="194"/>
      <c r="K149" s="194"/>
      <c r="L149" s="29"/>
      <c r="M149" s="200"/>
      <c r="N149" s="201"/>
      <c r="O149" s="52"/>
      <c r="P149" s="52"/>
      <c r="Q149" s="52"/>
      <c r="R149" s="52"/>
      <c r="S149" s="52"/>
      <c r="T149" s="53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T149" s="17" t="s">
        <v>172</v>
      </c>
      <c r="AU149" s="17" t="s">
        <v>73</v>
      </c>
    </row>
    <row r="150" spans="2:51" s="13" customFormat="1" ht="12">
      <c r="B150" s="145"/>
      <c r="D150" s="146" t="s">
        <v>108</v>
      </c>
      <c r="E150" s="147" t="s">
        <v>1</v>
      </c>
      <c r="F150" s="148" t="s">
        <v>216</v>
      </c>
      <c r="H150" s="147" t="s">
        <v>1</v>
      </c>
      <c r="L150" s="145"/>
      <c r="M150" s="149"/>
      <c r="N150" s="150"/>
      <c r="O150" s="150"/>
      <c r="P150" s="150"/>
      <c r="Q150" s="150"/>
      <c r="R150" s="150"/>
      <c r="S150" s="150"/>
      <c r="T150" s="151"/>
      <c r="AT150" s="147" t="s">
        <v>108</v>
      </c>
      <c r="AU150" s="147" t="s">
        <v>73</v>
      </c>
      <c r="AV150" s="13" t="s">
        <v>71</v>
      </c>
      <c r="AW150" s="13" t="s">
        <v>24</v>
      </c>
      <c r="AX150" s="13" t="s">
        <v>67</v>
      </c>
      <c r="AY150" s="147" t="s">
        <v>100</v>
      </c>
    </row>
    <row r="151" spans="2:51" s="14" customFormat="1" ht="12">
      <c r="B151" s="152"/>
      <c r="D151" s="146" t="s">
        <v>108</v>
      </c>
      <c r="E151" s="153" t="s">
        <v>1</v>
      </c>
      <c r="F151" s="154" t="s">
        <v>217</v>
      </c>
      <c r="H151" s="155">
        <v>0.915</v>
      </c>
      <c r="L151" s="152"/>
      <c r="M151" s="156"/>
      <c r="N151" s="157"/>
      <c r="O151" s="157"/>
      <c r="P151" s="157"/>
      <c r="Q151" s="157"/>
      <c r="R151" s="157"/>
      <c r="S151" s="157"/>
      <c r="T151" s="158"/>
      <c r="AT151" s="153" t="s">
        <v>108</v>
      </c>
      <c r="AU151" s="153" t="s">
        <v>73</v>
      </c>
      <c r="AV151" s="14" t="s">
        <v>73</v>
      </c>
      <c r="AW151" s="14" t="s">
        <v>24</v>
      </c>
      <c r="AX151" s="14" t="s">
        <v>71</v>
      </c>
      <c r="AY151" s="153" t="s">
        <v>100</v>
      </c>
    </row>
    <row r="152" spans="2:63" s="12" customFormat="1" ht="22.95" customHeight="1">
      <c r="B152" s="119"/>
      <c r="D152" s="120" t="s">
        <v>66</v>
      </c>
      <c r="E152" s="129" t="s">
        <v>120</v>
      </c>
      <c r="F152" s="129" t="s">
        <v>121</v>
      </c>
      <c r="J152" s="130">
        <f>BK152</f>
        <v>0</v>
      </c>
      <c r="L152" s="119"/>
      <c r="M152" s="123"/>
      <c r="N152" s="124"/>
      <c r="O152" s="124"/>
      <c r="P152" s="125">
        <f>SUM(P153:P154)</f>
        <v>2.266275</v>
      </c>
      <c r="Q152" s="124"/>
      <c r="R152" s="125">
        <f>SUM(R153:R154)</f>
        <v>0</v>
      </c>
      <c r="S152" s="124"/>
      <c r="T152" s="126">
        <f>SUM(T153:T154)</f>
        <v>0</v>
      </c>
      <c r="AR152" s="120" t="s">
        <v>71</v>
      </c>
      <c r="AT152" s="127" t="s">
        <v>66</v>
      </c>
      <c r="AU152" s="127" t="s">
        <v>71</v>
      </c>
      <c r="AY152" s="120" t="s">
        <v>100</v>
      </c>
      <c r="BK152" s="128">
        <f>SUM(BK153:BK154)</f>
        <v>0</v>
      </c>
    </row>
    <row r="153" spans="1:65" s="2" customFormat="1" ht="21.75" customHeight="1">
      <c r="A153" s="194"/>
      <c r="B153" s="131"/>
      <c r="C153" s="132" t="s">
        <v>148</v>
      </c>
      <c r="D153" s="132" t="s">
        <v>102</v>
      </c>
      <c r="E153" s="133" t="s">
        <v>198</v>
      </c>
      <c r="F153" s="134" t="s">
        <v>199</v>
      </c>
      <c r="G153" s="135" t="s">
        <v>179</v>
      </c>
      <c r="H153" s="136">
        <v>11.055</v>
      </c>
      <c r="I153" s="137"/>
      <c r="J153" s="137">
        <f>ROUND(I153*H153,2)</f>
        <v>0</v>
      </c>
      <c r="K153" s="134" t="s">
        <v>180</v>
      </c>
      <c r="L153" s="29"/>
      <c r="M153" s="139" t="s">
        <v>1</v>
      </c>
      <c r="N153" s="140" t="s">
        <v>32</v>
      </c>
      <c r="O153" s="141">
        <v>0.205</v>
      </c>
      <c r="P153" s="141">
        <f>O153*H153</f>
        <v>2.266275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R153" s="143" t="s">
        <v>106</v>
      </c>
      <c r="AT153" s="143" t="s">
        <v>102</v>
      </c>
      <c r="AU153" s="143" t="s">
        <v>73</v>
      </c>
      <c r="AY153" s="17" t="s">
        <v>100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7" t="s">
        <v>71</v>
      </c>
      <c r="BK153" s="144">
        <f>ROUND(I153*H153,2)</f>
        <v>0</v>
      </c>
      <c r="BL153" s="17" t="s">
        <v>106</v>
      </c>
      <c r="BM153" s="143" t="s">
        <v>218</v>
      </c>
    </row>
    <row r="154" spans="1:47" s="2" customFormat="1" ht="28.8">
      <c r="A154" s="194"/>
      <c r="B154" s="29"/>
      <c r="C154" s="194"/>
      <c r="D154" s="146" t="s">
        <v>172</v>
      </c>
      <c r="E154" s="194"/>
      <c r="F154" s="199" t="s">
        <v>200</v>
      </c>
      <c r="G154" s="194"/>
      <c r="H154" s="194"/>
      <c r="I154" s="194"/>
      <c r="J154" s="194"/>
      <c r="K154" s="194"/>
      <c r="L154" s="29"/>
      <c r="M154" s="200"/>
      <c r="N154" s="201"/>
      <c r="O154" s="52"/>
      <c r="P154" s="52"/>
      <c r="Q154" s="52"/>
      <c r="R154" s="52"/>
      <c r="S154" s="52"/>
      <c r="T154" s="53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T154" s="17" t="s">
        <v>172</v>
      </c>
      <c r="AU154" s="17" t="s">
        <v>73</v>
      </c>
    </row>
    <row r="155" spans="2:63" s="12" customFormat="1" ht="22.95" customHeight="1">
      <c r="B155" s="119"/>
      <c r="D155" s="120" t="s">
        <v>66</v>
      </c>
      <c r="E155" s="129" t="s">
        <v>136</v>
      </c>
      <c r="F155" s="129" t="s">
        <v>219</v>
      </c>
      <c r="J155" s="130">
        <f>BK155</f>
        <v>0</v>
      </c>
      <c r="L155" s="119"/>
      <c r="M155" s="123"/>
      <c r="N155" s="124"/>
      <c r="O155" s="124"/>
      <c r="P155" s="125">
        <f>SUM(P156:P157)</f>
        <v>6.436</v>
      </c>
      <c r="Q155" s="124"/>
      <c r="R155" s="125">
        <f>SUM(R156:R157)</f>
        <v>0</v>
      </c>
      <c r="S155" s="124"/>
      <c r="T155" s="126">
        <f>SUM(T156:T157)</f>
        <v>2</v>
      </c>
      <c r="AR155" s="120" t="s">
        <v>71</v>
      </c>
      <c r="AT155" s="127" t="s">
        <v>66</v>
      </c>
      <c r="AU155" s="127" t="s">
        <v>71</v>
      </c>
      <c r="AY155" s="120" t="s">
        <v>100</v>
      </c>
      <c r="BK155" s="128">
        <f>SUM(BK156:BK157)</f>
        <v>0</v>
      </c>
    </row>
    <row r="156" spans="1:65" s="2" customFormat="1" ht="16.5" customHeight="1">
      <c r="A156" s="194"/>
      <c r="B156" s="131"/>
      <c r="C156" s="132" t="s">
        <v>204</v>
      </c>
      <c r="D156" s="132" t="s">
        <v>102</v>
      </c>
      <c r="E156" s="133" t="s">
        <v>220</v>
      </c>
      <c r="F156" s="134" t="s">
        <v>221</v>
      </c>
      <c r="G156" s="135" t="s">
        <v>179</v>
      </c>
      <c r="H156" s="136">
        <v>1</v>
      </c>
      <c r="I156" s="137"/>
      <c r="J156" s="137">
        <f>ROUND(I156*H156,2)</f>
        <v>0</v>
      </c>
      <c r="K156" s="134" t="s">
        <v>1</v>
      </c>
      <c r="L156" s="29"/>
      <c r="M156" s="139" t="s">
        <v>1</v>
      </c>
      <c r="N156" s="140" t="s">
        <v>32</v>
      </c>
      <c r="O156" s="141">
        <v>6.436</v>
      </c>
      <c r="P156" s="141">
        <f>O156*H156</f>
        <v>6.436</v>
      </c>
      <c r="Q156" s="141">
        <v>0</v>
      </c>
      <c r="R156" s="141">
        <f>Q156*H156</f>
        <v>0</v>
      </c>
      <c r="S156" s="141">
        <v>2</v>
      </c>
      <c r="T156" s="142">
        <f>S156*H156</f>
        <v>2</v>
      </c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R156" s="143" t="s">
        <v>106</v>
      </c>
      <c r="AT156" s="143" t="s">
        <v>102</v>
      </c>
      <c r="AU156" s="143" t="s">
        <v>73</v>
      </c>
      <c r="AY156" s="17" t="s">
        <v>100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7" t="s">
        <v>71</v>
      </c>
      <c r="BK156" s="144">
        <f>ROUND(I156*H156,2)</f>
        <v>0</v>
      </c>
      <c r="BL156" s="17" t="s">
        <v>106</v>
      </c>
      <c r="BM156" s="143" t="s">
        <v>222</v>
      </c>
    </row>
    <row r="157" spans="1:47" s="2" customFormat="1" ht="12">
      <c r="A157" s="194"/>
      <c r="B157" s="29"/>
      <c r="C157" s="194"/>
      <c r="D157" s="146" t="s">
        <v>172</v>
      </c>
      <c r="E157" s="194"/>
      <c r="F157" s="199" t="s">
        <v>223</v>
      </c>
      <c r="G157" s="194"/>
      <c r="H157" s="194"/>
      <c r="I157" s="194"/>
      <c r="J157" s="194"/>
      <c r="K157" s="194"/>
      <c r="L157" s="29"/>
      <c r="M157" s="200"/>
      <c r="N157" s="201"/>
      <c r="O157" s="52"/>
      <c r="P157" s="52"/>
      <c r="Q157" s="52"/>
      <c r="R157" s="52"/>
      <c r="S157" s="52"/>
      <c r="T157" s="53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T157" s="17" t="s">
        <v>172</v>
      </c>
      <c r="AU157" s="17" t="s">
        <v>73</v>
      </c>
    </row>
    <row r="158" spans="2:63" s="12" customFormat="1" ht="22.95" customHeight="1">
      <c r="B158" s="119"/>
      <c r="D158" s="120" t="s">
        <v>66</v>
      </c>
      <c r="E158" s="129" t="s">
        <v>137</v>
      </c>
      <c r="F158" s="129" t="s">
        <v>138</v>
      </c>
      <c r="J158" s="130">
        <f>BK158</f>
        <v>0</v>
      </c>
      <c r="L158" s="119"/>
      <c r="M158" s="123"/>
      <c r="N158" s="124"/>
      <c r="O158" s="124"/>
      <c r="P158" s="125">
        <f>SUM(P159:P167)</f>
        <v>6.438</v>
      </c>
      <c r="Q158" s="124"/>
      <c r="R158" s="125">
        <f>SUM(R159:R167)</f>
        <v>0</v>
      </c>
      <c r="S158" s="124"/>
      <c r="T158" s="126">
        <f>SUM(T159:T167)</f>
        <v>0</v>
      </c>
      <c r="AR158" s="120" t="s">
        <v>71</v>
      </c>
      <c r="AT158" s="127" t="s">
        <v>66</v>
      </c>
      <c r="AU158" s="127" t="s">
        <v>71</v>
      </c>
      <c r="AY158" s="120" t="s">
        <v>100</v>
      </c>
      <c r="BK158" s="128">
        <f>SUM(BK159:BK167)</f>
        <v>0</v>
      </c>
    </row>
    <row r="159" spans="1:65" s="2" customFormat="1" ht="21.75" customHeight="1">
      <c r="A159" s="194"/>
      <c r="B159" s="131"/>
      <c r="C159" s="132" t="s">
        <v>224</v>
      </c>
      <c r="D159" s="132" t="s">
        <v>102</v>
      </c>
      <c r="E159" s="133" t="s">
        <v>225</v>
      </c>
      <c r="F159" s="134" t="s">
        <v>226</v>
      </c>
      <c r="G159" s="135" t="s">
        <v>142</v>
      </c>
      <c r="H159" s="136">
        <v>2</v>
      </c>
      <c r="I159" s="137"/>
      <c r="J159" s="137">
        <f>ROUND(I159*H159,2)</f>
        <v>0</v>
      </c>
      <c r="K159" s="134" t="s">
        <v>180</v>
      </c>
      <c r="L159" s="29"/>
      <c r="M159" s="139" t="s">
        <v>1</v>
      </c>
      <c r="N159" s="140" t="s">
        <v>32</v>
      </c>
      <c r="O159" s="141">
        <v>3.01</v>
      </c>
      <c r="P159" s="141">
        <f>O159*H159</f>
        <v>6.02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R159" s="143" t="s">
        <v>106</v>
      </c>
      <c r="AT159" s="143" t="s">
        <v>102</v>
      </c>
      <c r="AU159" s="143" t="s">
        <v>73</v>
      </c>
      <c r="AY159" s="17" t="s">
        <v>100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7" t="s">
        <v>71</v>
      </c>
      <c r="BK159" s="144">
        <f>ROUND(I159*H159,2)</f>
        <v>0</v>
      </c>
      <c r="BL159" s="17" t="s">
        <v>106</v>
      </c>
      <c r="BM159" s="143" t="s">
        <v>227</v>
      </c>
    </row>
    <row r="160" spans="1:47" s="2" customFormat="1" ht="28.8">
      <c r="A160" s="194"/>
      <c r="B160" s="29"/>
      <c r="C160" s="194"/>
      <c r="D160" s="146" t="s">
        <v>172</v>
      </c>
      <c r="E160" s="194"/>
      <c r="F160" s="199" t="s">
        <v>228</v>
      </c>
      <c r="G160" s="194"/>
      <c r="H160" s="194"/>
      <c r="I160" s="194"/>
      <c r="J160" s="194"/>
      <c r="K160" s="194"/>
      <c r="L160" s="29"/>
      <c r="M160" s="200"/>
      <c r="N160" s="201"/>
      <c r="O160" s="52"/>
      <c r="P160" s="52"/>
      <c r="Q160" s="52"/>
      <c r="R160" s="52"/>
      <c r="S160" s="52"/>
      <c r="T160" s="53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T160" s="17" t="s">
        <v>172</v>
      </c>
      <c r="AU160" s="17" t="s">
        <v>73</v>
      </c>
    </row>
    <row r="161" spans="1:65" s="2" customFormat="1" ht="21.75" customHeight="1">
      <c r="A161" s="194"/>
      <c r="B161" s="131"/>
      <c r="C161" s="132" t="s">
        <v>229</v>
      </c>
      <c r="D161" s="132" t="s">
        <v>102</v>
      </c>
      <c r="E161" s="133" t="s">
        <v>230</v>
      </c>
      <c r="F161" s="134" t="s">
        <v>231</v>
      </c>
      <c r="G161" s="135" t="s">
        <v>142</v>
      </c>
      <c r="H161" s="136">
        <v>2</v>
      </c>
      <c r="I161" s="137"/>
      <c r="J161" s="137">
        <f>ROUND(I161*H161,2)</f>
        <v>0</v>
      </c>
      <c r="K161" s="134" t="s">
        <v>180</v>
      </c>
      <c r="L161" s="29"/>
      <c r="M161" s="139" t="s">
        <v>1</v>
      </c>
      <c r="N161" s="140" t="s">
        <v>32</v>
      </c>
      <c r="O161" s="141">
        <v>0.125</v>
      </c>
      <c r="P161" s="141">
        <f>O161*H161</f>
        <v>0.25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R161" s="143" t="s">
        <v>106</v>
      </c>
      <c r="AT161" s="143" t="s">
        <v>102</v>
      </c>
      <c r="AU161" s="143" t="s">
        <v>73</v>
      </c>
      <c r="AY161" s="17" t="s">
        <v>100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7" t="s">
        <v>71</v>
      </c>
      <c r="BK161" s="144">
        <f>ROUND(I161*H161,2)</f>
        <v>0</v>
      </c>
      <c r="BL161" s="17" t="s">
        <v>106</v>
      </c>
      <c r="BM161" s="143" t="s">
        <v>232</v>
      </c>
    </row>
    <row r="162" spans="1:47" s="2" customFormat="1" ht="19.2">
      <c r="A162" s="194"/>
      <c r="B162" s="29"/>
      <c r="C162" s="194"/>
      <c r="D162" s="146" t="s">
        <v>172</v>
      </c>
      <c r="E162" s="194"/>
      <c r="F162" s="199" t="s">
        <v>233</v>
      </c>
      <c r="G162" s="194"/>
      <c r="H162" s="194"/>
      <c r="I162" s="194"/>
      <c r="J162" s="194"/>
      <c r="K162" s="194"/>
      <c r="L162" s="29"/>
      <c r="M162" s="200"/>
      <c r="N162" s="201"/>
      <c r="O162" s="52"/>
      <c r="P162" s="52"/>
      <c r="Q162" s="52"/>
      <c r="R162" s="52"/>
      <c r="S162" s="52"/>
      <c r="T162" s="53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T162" s="17" t="s">
        <v>172</v>
      </c>
      <c r="AU162" s="17" t="s">
        <v>73</v>
      </c>
    </row>
    <row r="163" spans="1:65" s="2" customFormat="1" ht="21.75" customHeight="1">
      <c r="A163" s="194"/>
      <c r="B163" s="131"/>
      <c r="C163" s="132" t="s">
        <v>7</v>
      </c>
      <c r="D163" s="132" t="s">
        <v>102</v>
      </c>
      <c r="E163" s="133" t="s">
        <v>234</v>
      </c>
      <c r="F163" s="134" t="s">
        <v>235</v>
      </c>
      <c r="G163" s="135" t="s">
        <v>142</v>
      </c>
      <c r="H163" s="136">
        <v>28</v>
      </c>
      <c r="I163" s="137"/>
      <c r="J163" s="137">
        <f>ROUND(I163*H163,2)</f>
        <v>0</v>
      </c>
      <c r="K163" s="134" t="s">
        <v>180</v>
      </c>
      <c r="L163" s="29"/>
      <c r="M163" s="139" t="s">
        <v>1</v>
      </c>
      <c r="N163" s="140" t="s">
        <v>32</v>
      </c>
      <c r="O163" s="141">
        <v>0.006</v>
      </c>
      <c r="P163" s="141">
        <f>O163*H163</f>
        <v>0.168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R163" s="143" t="s">
        <v>106</v>
      </c>
      <c r="AT163" s="143" t="s">
        <v>102</v>
      </c>
      <c r="AU163" s="143" t="s">
        <v>73</v>
      </c>
      <c r="AY163" s="17" t="s">
        <v>100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7" t="s">
        <v>71</v>
      </c>
      <c r="BK163" s="144">
        <f>ROUND(I163*H163,2)</f>
        <v>0</v>
      </c>
      <c r="BL163" s="17" t="s">
        <v>106</v>
      </c>
      <c r="BM163" s="143" t="s">
        <v>236</v>
      </c>
    </row>
    <row r="164" spans="1:47" s="2" customFormat="1" ht="28.8">
      <c r="A164" s="194"/>
      <c r="B164" s="29"/>
      <c r="C164" s="194"/>
      <c r="D164" s="146" t="s">
        <v>172</v>
      </c>
      <c r="E164" s="194"/>
      <c r="F164" s="199" t="s">
        <v>237</v>
      </c>
      <c r="G164" s="194"/>
      <c r="H164" s="194"/>
      <c r="I164" s="194"/>
      <c r="J164" s="194"/>
      <c r="K164" s="194"/>
      <c r="L164" s="29"/>
      <c r="M164" s="200"/>
      <c r="N164" s="201"/>
      <c r="O164" s="52"/>
      <c r="P164" s="52"/>
      <c r="Q164" s="52"/>
      <c r="R164" s="52"/>
      <c r="S164" s="52"/>
      <c r="T164" s="53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T164" s="17" t="s">
        <v>172</v>
      </c>
      <c r="AU164" s="17" t="s">
        <v>73</v>
      </c>
    </row>
    <row r="165" spans="2:51" s="14" customFormat="1" ht="12">
      <c r="B165" s="152"/>
      <c r="D165" s="146" t="s">
        <v>108</v>
      </c>
      <c r="F165" s="154" t="s">
        <v>238</v>
      </c>
      <c r="H165" s="155">
        <v>28</v>
      </c>
      <c r="L165" s="152"/>
      <c r="M165" s="156"/>
      <c r="N165" s="157"/>
      <c r="O165" s="157"/>
      <c r="P165" s="157"/>
      <c r="Q165" s="157"/>
      <c r="R165" s="157"/>
      <c r="S165" s="157"/>
      <c r="T165" s="158"/>
      <c r="AT165" s="153" t="s">
        <v>108</v>
      </c>
      <c r="AU165" s="153" t="s">
        <v>73</v>
      </c>
      <c r="AV165" s="14" t="s">
        <v>73</v>
      </c>
      <c r="AW165" s="14" t="s">
        <v>3</v>
      </c>
      <c r="AX165" s="14" t="s">
        <v>71</v>
      </c>
      <c r="AY165" s="153" t="s">
        <v>100</v>
      </c>
    </row>
    <row r="166" spans="1:65" s="2" customFormat="1" ht="33" customHeight="1">
      <c r="A166" s="194"/>
      <c r="B166" s="131"/>
      <c r="C166" s="132" t="s">
        <v>239</v>
      </c>
      <c r="D166" s="132" t="s">
        <v>102</v>
      </c>
      <c r="E166" s="133" t="s">
        <v>240</v>
      </c>
      <c r="F166" s="134" t="s">
        <v>241</v>
      </c>
      <c r="G166" s="135" t="s">
        <v>142</v>
      </c>
      <c r="H166" s="136">
        <v>2</v>
      </c>
      <c r="I166" s="137"/>
      <c r="J166" s="137">
        <f>ROUND(I166*H166,2)</f>
        <v>0</v>
      </c>
      <c r="K166" s="134" t="s">
        <v>180</v>
      </c>
      <c r="L166" s="29"/>
      <c r="M166" s="139" t="s">
        <v>1</v>
      </c>
      <c r="N166" s="140" t="s">
        <v>32</v>
      </c>
      <c r="O166" s="141">
        <v>0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R166" s="143" t="s">
        <v>106</v>
      </c>
      <c r="AT166" s="143" t="s">
        <v>102</v>
      </c>
      <c r="AU166" s="143" t="s">
        <v>73</v>
      </c>
      <c r="AY166" s="17" t="s">
        <v>100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7" t="s">
        <v>71</v>
      </c>
      <c r="BK166" s="144">
        <f>ROUND(I166*H166,2)</f>
        <v>0</v>
      </c>
      <c r="BL166" s="17" t="s">
        <v>106</v>
      </c>
      <c r="BM166" s="143" t="s">
        <v>242</v>
      </c>
    </row>
    <row r="167" spans="1:47" s="2" customFormat="1" ht="28.8">
      <c r="A167" s="194"/>
      <c r="B167" s="29"/>
      <c r="C167" s="194"/>
      <c r="D167" s="146" t="s">
        <v>172</v>
      </c>
      <c r="E167" s="194"/>
      <c r="F167" s="199" t="s">
        <v>243</v>
      </c>
      <c r="G167" s="194"/>
      <c r="H167" s="194"/>
      <c r="I167" s="194"/>
      <c r="J167" s="194"/>
      <c r="K167" s="194"/>
      <c r="L167" s="29"/>
      <c r="M167" s="200"/>
      <c r="N167" s="201"/>
      <c r="O167" s="52"/>
      <c r="P167" s="52"/>
      <c r="Q167" s="52"/>
      <c r="R167" s="52"/>
      <c r="S167" s="52"/>
      <c r="T167" s="53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T167" s="17" t="s">
        <v>172</v>
      </c>
      <c r="AU167" s="17" t="s">
        <v>73</v>
      </c>
    </row>
    <row r="168" spans="2:63" s="12" customFormat="1" ht="22.95" customHeight="1">
      <c r="B168" s="119"/>
      <c r="D168" s="120" t="s">
        <v>66</v>
      </c>
      <c r="E168" s="129" t="s">
        <v>159</v>
      </c>
      <c r="F168" s="129" t="s">
        <v>160</v>
      </c>
      <c r="J168" s="130">
        <f>BK168</f>
        <v>0</v>
      </c>
      <c r="L168" s="119"/>
      <c r="M168" s="123"/>
      <c r="N168" s="124"/>
      <c r="O168" s="124"/>
      <c r="P168" s="125">
        <f>SUM(P169:P170)</f>
        <v>10.66572</v>
      </c>
      <c r="Q168" s="124"/>
      <c r="R168" s="125">
        <f>SUM(R169:R170)</f>
        <v>0</v>
      </c>
      <c r="S168" s="124"/>
      <c r="T168" s="126">
        <f>SUM(T169:T170)</f>
        <v>0</v>
      </c>
      <c r="AR168" s="120" t="s">
        <v>71</v>
      </c>
      <c r="AT168" s="127" t="s">
        <v>66</v>
      </c>
      <c r="AU168" s="127" t="s">
        <v>71</v>
      </c>
      <c r="AY168" s="120" t="s">
        <v>100</v>
      </c>
      <c r="BK168" s="128">
        <f>SUM(BK169:BK170)</f>
        <v>0</v>
      </c>
    </row>
    <row r="169" spans="1:65" s="2" customFormat="1" ht="16.5" customHeight="1">
      <c r="A169" s="194"/>
      <c r="B169" s="131"/>
      <c r="C169" s="132" t="s">
        <v>8</v>
      </c>
      <c r="D169" s="132" t="s">
        <v>102</v>
      </c>
      <c r="E169" s="133" t="s">
        <v>201</v>
      </c>
      <c r="F169" s="134" t="s">
        <v>202</v>
      </c>
      <c r="G169" s="135" t="s">
        <v>142</v>
      </c>
      <c r="H169" s="136">
        <v>33.54</v>
      </c>
      <c r="I169" s="137"/>
      <c r="J169" s="137">
        <f>ROUND(I169*H169,2)</f>
        <v>0</v>
      </c>
      <c r="K169" s="134" t="s">
        <v>180</v>
      </c>
      <c r="L169" s="29"/>
      <c r="M169" s="139" t="s">
        <v>1</v>
      </c>
      <c r="N169" s="140" t="s">
        <v>32</v>
      </c>
      <c r="O169" s="141">
        <v>0.318</v>
      </c>
      <c r="P169" s="141">
        <f>O169*H169</f>
        <v>10.66572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R169" s="143" t="s">
        <v>106</v>
      </c>
      <c r="AT169" s="143" t="s">
        <v>102</v>
      </c>
      <c r="AU169" s="143" t="s">
        <v>73</v>
      </c>
      <c r="AY169" s="17" t="s">
        <v>100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7" t="s">
        <v>71</v>
      </c>
      <c r="BK169" s="144">
        <f>ROUND(I169*H169,2)</f>
        <v>0</v>
      </c>
      <c r="BL169" s="17" t="s">
        <v>106</v>
      </c>
      <c r="BM169" s="143" t="s">
        <v>244</v>
      </c>
    </row>
    <row r="170" spans="1:47" s="2" customFormat="1" ht="38.4">
      <c r="A170" s="194"/>
      <c r="B170" s="29"/>
      <c r="C170" s="194"/>
      <c r="D170" s="146" t="s">
        <v>172</v>
      </c>
      <c r="E170" s="194"/>
      <c r="F170" s="199" t="s">
        <v>203</v>
      </c>
      <c r="G170" s="194"/>
      <c r="H170" s="194"/>
      <c r="I170" s="194"/>
      <c r="J170" s="194"/>
      <c r="K170" s="194"/>
      <c r="L170" s="29"/>
      <c r="M170" s="200"/>
      <c r="N170" s="201"/>
      <c r="O170" s="52"/>
      <c r="P170" s="52"/>
      <c r="Q170" s="52"/>
      <c r="R170" s="52"/>
      <c r="S170" s="52"/>
      <c r="T170" s="53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T170" s="17" t="s">
        <v>172</v>
      </c>
      <c r="AU170" s="17" t="s">
        <v>73</v>
      </c>
    </row>
    <row r="171" spans="1:31" s="2" customFormat="1" ht="6.9" customHeight="1">
      <c r="A171" s="194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29"/>
      <c r="M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</row>
  </sheetData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rintOptions/>
  <pageMargins left="0.7" right="0.7" top="0.787401575" bottom="0.787401575" header="0.3" footer="0.3"/>
  <pageSetup horizontalDpi="600" verticalDpi="600" orientation="portrait" paperSize="9" scale="67" r:id="rId1"/>
  <rowBreaks count="2" manualBreakCount="2">
    <brk id="78" min="1" max="16383" man="1"/>
    <brk id="108" min="1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STA-168\Podpleska</dc:creator>
  <cp:keywords/>
  <dc:description/>
  <cp:lastModifiedBy>Vala David</cp:lastModifiedBy>
  <cp:lastPrinted>2020-02-11T09:24:23Z</cp:lastPrinted>
  <dcterms:created xsi:type="dcterms:W3CDTF">2020-01-07T10:26:19Z</dcterms:created>
  <dcterms:modified xsi:type="dcterms:W3CDTF">2020-03-05T14:29:54Z</dcterms:modified>
  <cp:category/>
  <cp:version/>
  <cp:contentType/>
  <cp:contentStatus/>
</cp:coreProperties>
</file>