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Rekapitulace stavby" sheetId="1" r:id="rId1"/>
    <sheet name="SO 001 - Příprava území" sheetId="2" r:id="rId2"/>
    <sheet name="SO 002 - Těžba sedimentu" sheetId="3" r:id="rId3"/>
    <sheet name="SO 003 - Oprava objektů" sheetId="4" r:id="rId4"/>
  </sheets>
  <definedNames>
    <definedName name="_xlnm._FilterDatabase" localSheetId="1" hidden="1">'SO 001 - Příprava území'!$C$122:$K$200</definedName>
    <definedName name="_xlnm._FilterDatabase" localSheetId="2" hidden="1">'SO 002 - Těžba sedimentu'!$C$122:$K$181</definedName>
    <definedName name="_xlnm._FilterDatabase" localSheetId="3" hidden="1">'SO 003 - Oprava objektů'!$C$133:$K$248</definedName>
    <definedName name="_xlnm.Print_Area" localSheetId="0">'Rekapitulace stavby'!$D$4:$AO$76,'Rekapitulace stavby'!$C$82:$AQ$98</definedName>
    <definedName name="_xlnm.Print_Area" localSheetId="1">'SO 001 - Příprava území'!$C$4:$J$76,'SO 001 - Příprava území'!$C$82:$J$104,'SO 001 - Příprava území'!$C$110:$K$200</definedName>
    <definedName name="_xlnm.Print_Area" localSheetId="2">'SO 002 - Těžba sedimentu'!$C$4:$J$76,'SO 002 - Těžba sedimentu'!$C$82:$J$104,'SO 002 - Těžba sedimentu'!$C$110:$K$181</definedName>
    <definedName name="_xlnm.Print_Area" localSheetId="3">'SO 003 - Oprava objektů'!$C$4:$J$76,'SO 003 - Oprava objektů'!$C$82:$J$115,'SO 003 - Oprava objektů'!$C$121:$K$248</definedName>
    <definedName name="_xlnm.Print_Titles" localSheetId="0">'Rekapitulace stavby'!$92:$92</definedName>
    <definedName name="_xlnm.Print_Titles" localSheetId="1">'SO 001 - Příprava území'!$122:$122</definedName>
    <definedName name="_xlnm.Print_Titles" localSheetId="2">'SO 002 - Těžba sedimentu'!$122:$122</definedName>
    <definedName name="_xlnm.Print_Titles" localSheetId="3">'SO 003 - Oprava objektů'!$133:$133</definedName>
  </definedNames>
  <calcPr calcId="145621"/>
</workbook>
</file>

<file path=xl/sharedStrings.xml><?xml version="1.0" encoding="utf-8"?>
<sst xmlns="http://schemas.openxmlformats.org/spreadsheetml/2006/main" count="3202" uniqueCount="513">
  <si>
    <t>Export Komplet</t>
  </si>
  <si>
    <t/>
  </si>
  <si>
    <t>2.0</t>
  </si>
  <si>
    <t>ZAMOK</t>
  </si>
  <si>
    <t>False</t>
  </si>
  <si>
    <t>{979ee6c4-13e4-4e4d-8139-8d7392de93df}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</si>
  <si>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</si>
  <si>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</si>
  <si>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</si>
  <si>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</si>
  <si>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</si>
  <si>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</si>
  <si>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</si>
  <si>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</si>
  <si>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223410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</si>
  <si>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</si>
  <si>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</si>
  <si>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Slaná Voda, Lešná</t>
  </si>
  <si>
    <t>KSO:</t>
  </si>
  <si>
    <t>CC-CZ:</t>
  </si>
  <si>
    <t>Místo:</t>
  </si>
  <si>
    <t xml:space="preserve"> </t>
  </si>
  <si>
    <t>Datum:</t>
  </si>
  <si>
    <t>27. 2. 2020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</si>
  <si>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</si>
  <si>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</si>
  <si>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</si>
  <si>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</si>
  <si>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</si>
  <si>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</si>
  <si>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</si>
  <si>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</si>
  <si>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</si>
  <si>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</si>
  <si>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</si>
  <si>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</si>
  <si>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</si>
  <si>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</si>
  <si>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</si>
  <si>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</si>
  <si>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</si>
  <si>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</si>
  <si>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</si>
  <si>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</si>
  <si>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</si>
  <si>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</si>
  <si>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</si>
  <si>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</si>
  <si>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</si>
  <si>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</si>
  <si>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</si>
  <si>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</si>
  <si>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</si>
  <si>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</si>
  <si>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</si>
  <si>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</si>
  <si>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</si>
  <si>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</si>
  <si>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</si>
  <si>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</si>
  <si>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</si>
  <si>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</si>
  <si>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</si>
  <si>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</si>
  <si>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</si>
  <si>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</si>
  <si>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</si>
  <si>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</si>
  <si>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</si>
  <si>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</si>
  <si>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</si>
  <si>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</si>
  <si>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</si>
  <si>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</si>
  <si>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</si>
  <si>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</si>
  <si>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</si>
  <si>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</si>
  <si>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</si>
  <si>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území</t>
  </si>
  <si>
    <t>STA</t>
  </si>
  <si>
    <t>1</t>
  </si>
  <si>
    <t>{39d23158-8bf7-4cde-bd2b-50206e80d3e1}</t>
  </si>
  <si>
    <t>2</t>
  </si>
  <si>
    <t>SO 002</t>
  </si>
  <si>
    <t>Těžba sedimentu</t>
  </si>
  <si>
    <t>{18ac187b-d59a-4d99-90ff-a7b21a185864}</t>
  </si>
  <si>
    <t>SO 003</t>
  </si>
  <si>
    <t>Oprava objektů</t>
  </si>
  <si>
    <t>{26cb55bf-852b-42a1-81fc-18ff51727b33}</t>
  </si>
  <si>
    <t>KRYCÍ LIST SOUPISU PRACÍ</t>
  </si>
  <si>
    <t>Objekt:</t>
  </si>
  <si>
    <t>SO 001 - Příprava území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</si>
  <si>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</si>
  <si>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</si>
  <si>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</si>
  <si>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</si>
  <si>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</si>
  <si>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</si>
  <si>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</si>
  <si>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</si>
  <si>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</si>
  <si>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 hmot a manipulace se sutí</t>
  </si>
  <si>
    <t>VRN - Vedlejší rozpočtové náklady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</si>
  <si>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</si>
  <si>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</si>
  <si>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</si>
  <si>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</si>
  <si>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</si>
  <si>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</si>
  <si>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</si>
  <si>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</si>
  <si>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</si>
  <si>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</si>
  <si>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</si>
  <si>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</si>
  <si>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</si>
  <si>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</si>
  <si>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</si>
  <si>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</si>
  <si>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</si>
  <si>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</si>
  <si>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</si>
  <si>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005211030R</t>
  </si>
  <si>
    <t>Dočasná dopravní opatření</t>
  </si>
  <si>
    <t>Soubor</t>
  </si>
  <si>
    <t>4</t>
  </si>
  <si>
    <t>56</t>
  </si>
  <si>
    <t>P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</si>
  <si>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</si>
  <si>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</si>
  <si>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>Užívání veřejných ploch a prostranství</t>
  </si>
  <si>
    <t>58</t>
  </si>
  <si>
    <t>Poznámka k položce:
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</si>
  <si>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3</t>
  </si>
  <si>
    <t>005241010R</t>
  </si>
  <si>
    <t>Dokumentace skutečného provedení</t>
  </si>
  <si>
    <t>60</t>
  </si>
  <si>
    <t>Poznámka k položce:
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</si>
  <si>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</si>
  <si>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</si>
  <si>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62</t>
  </si>
  <si>
    <t>Poznámka k položce:
Náklady na provedení skutečného zaměření stavby v rozsahu nezbytném pro zápis změny do katastru nemovitostí.</t>
  </si>
  <si>
    <t>5</t>
  </si>
  <si>
    <t>111201101R00</t>
  </si>
  <si>
    <t>Odstranění křovin a stromů o průměru do 10 cm při celkové ploše do 1 000 m2</t>
  </si>
  <si>
    <t>m2</t>
  </si>
  <si>
    <t>VV</t>
  </si>
  <si>
    <t>220,0</t>
  </si>
  <si>
    <t>Součet</t>
  </si>
  <si>
    <t>6</t>
  </si>
  <si>
    <t>111251111R00</t>
  </si>
  <si>
    <t>Drcení ořezaných větví průměr do 100 mm</t>
  </si>
  <si>
    <t>m3</t>
  </si>
  <si>
    <t>7</t>
  </si>
  <si>
    <t>112101101R00</t>
  </si>
  <si>
    <t>Kácení stromů listnatých,  o průměru kmene přes 100 do 300 mm</t>
  </si>
  <si>
    <t>kus</t>
  </si>
  <si>
    <t>8</t>
  </si>
  <si>
    <t>112101102R00</t>
  </si>
  <si>
    <t>Kácení stromů listnatých,  o průměru kmene přes 300 do 500 mm</t>
  </si>
  <si>
    <t>9</t>
  </si>
  <si>
    <t>112201101R00</t>
  </si>
  <si>
    <t>Odstranění pařezů pod úrovní terénu vykopáním,  o průměru přes 100 do 300 mm</t>
  </si>
  <si>
    <t>10</t>
  </si>
  <si>
    <t>112201102R00</t>
  </si>
  <si>
    <t>Odstranění pařezů pod úrovní terénu vykopáním,  o průměru přes 300 do 500 mm</t>
  </si>
  <si>
    <t>12</t>
  </si>
  <si>
    <t>11</t>
  </si>
  <si>
    <t>121101101R00</t>
  </si>
  <si>
    <t>Sejmutí ornice s přemístěním na vzdálenost do 50 m</t>
  </si>
  <si>
    <t>14</t>
  </si>
  <si>
    <t>162301401R00</t>
  </si>
  <si>
    <t>Vodorovné přemístění větví, kmenů, nebo pařezůvětví stromů listnatých, průměru kmene přes 100 do 300 mm, na vzdálenost  do 5000 m</t>
  </si>
  <si>
    <t>ks</t>
  </si>
  <si>
    <t>512</t>
  </si>
  <si>
    <t>-24825217</t>
  </si>
  <si>
    <t>13</t>
  </si>
  <si>
    <t>162301411R00</t>
  </si>
  <si>
    <t>Vodorovné přemístění větví, kmenů, nebo pařezů kmenů stromů listnatých, průměru kmene přes 100 do 300 mm, na vzdálenost do 5 000 m</t>
  </si>
  <si>
    <t>16</t>
  </si>
  <si>
    <t>162301415R00</t>
  </si>
  <si>
    <t>Vodorovné přemístění větví, kmenů, nebo pařezů kmenů stromů jehličnatých, průměru kmene přes 100 do 300 mm, na vzdálenost do 5 000 m</t>
  </si>
  <si>
    <t>18</t>
  </si>
  <si>
    <t>162301901R00</t>
  </si>
  <si>
    <t>Vodorovné přemístění větví, kmenů, nebo pařezů příplatek k cenám za každých dalších i započatých 5 000 m přes 5 000 m,  větví stromů listnatých, průměru kmene přes 100 do 300 mm</t>
  </si>
  <si>
    <t>20</t>
  </si>
  <si>
    <t>162301911R00</t>
  </si>
  <si>
    <t>Vodorovné přemístění větví, kmenů, nebo pařezů příplatek k cenám za každých dalších i započatých 5 000 m přes 5 000 m,  kmenů stromů listnatých, průměru kmene přes 100 do 300 mm</t>
  </si>
  <si>
    <t>22</t>
  </si>
  <si>
    <t>17</t>
  </si>
  <si>
    <t>162301921R00</t>
  </si>
  <si>
    <t>Vodorovné přemístění větví, kmenů, nebo pařezů příplatek k cenám za každých dalších i započatých 5 000 m přes 5 000 m,  pařezů, průměru kmene přes 100 do 300 mm</t>
  </si>
  <si>
    <t>24</t>
  </si>
  <si>
    <t>R001</t>
  </si>
  <si>
    <t>Rizikové kácení stromů listnatých u VN do průměru 150 mm</t>
  </si>
  <si>
    <t>971441410</t>
  </si>
  <si>
    <t>Ostatní konstrukce a práce, bourání</t>
  </si>
  <si>
    <t>91</t>
  </si>
  <si>
    <t>Doplňující konstrukce a práce pozemních komunikací, letišť a ploch</t>
  </si>
  <si>
    <t>19</t>
  </si>
  <si>
    <t>914991001R00</t>
  </si>
  <si>
    <t>Dočasné dopravní značení montáž , dopravní značky včetně stojanu</t>
  </si>
  <si>
    <t>26</t>
  </si>
  <si>
    <t>914991003R00</t>
  </si>
  <si>
    <t>Dočasné dopravní značení montáž , zábrany včetně sloupků a podstavců</t>
  </si>
  <si>
    <t>28</t>
  </si>
  <si>
    <t>914991007R00</t>
  </si>
  <si>
    <t>Dočasné dopravní značení montáž , výstražných světel do 3 ks včetně baterií</t>
  </si>
  <si>
    <t>sada</t>
  </si>
  <si>
    <t>30</t>
  </si>
  <si>
    <t>914991008R00</t>
  </si>
  <si>
    <t>Dočasné dopravní značení montáž , výstažných světel nad 3 ks včetně baterií</t>
  </si>
  <si>
    <t>32</t>
  </si>
  <si>
    <t>38</t>
  </si>
  <si>
    <t>23</t>
  </si>
  <si>
    <t>914992001R00</t>
  </si>
  <si>
    <t>Dočasné dopravní značení vlastní nájem, dopravní značky včetně stojanu</t>
  </si>
  <si>
    <t>34</t>
  </si>
  <si>
    <t>4*5*30</t>
  </si>
  <si>
    <t>914992003R00</t>
  </si>
  <si>
    <t>Dočasné dopravní značení vlastní nájem, zábrany včetně sloupků a podstavců</t>
  </si>
  <si>
    <t>36</t>
  </si>
  <si>
    <t>25</t>
  </si>
  <si>
    <t>914992005R00</t>
  </si>
  <si>
    <t>Dočasné dopravní značení vlastní nájem, dočasné světelné signalizace (semafor) včetně baterie a seřízení</t>
  </si>
  <si>
    <t>1*5*30</t>
  </si>
  <si>
    <t>914992008R00</t>
  </si>
  <si>
    <t>Dočasné dopravní značení vlastní nájem, výstažných světel nad 3 ks včetně baterií</t>
  </si>
  <si>
    <t>40</t>
  </si>
  <si>
    <t>5*30</t>
  </si>
  <si>
    <t>99</t>
  </si>
  <si>
    <t>Přesun hmot a manipulace se sutí</t>
  </si>
  <si>
    <t>27</t>
  </si>
  <si>
    <t>998332011R00</t>
  </si>
  <si>
    <t>Přesun hmot pro úpravy toků, hráze rybniční přesun hmot pro úpravy toků a kanály délky do 7000 m, hráze ochranné, rybniční a ostatní,</t>
  </si>
  <si>
    <t>t</t>
  </si>
  <si>
    <t>42</t>
  </si>
  <si>
    <t>VRN</t>
  </si>
  <si>
    <t>Vedlejší rozpočtové náklady</t>
  </si>
  <si>
    <t>005111020R</t>
  </si>
  <si>
    <t>Vytyčení stavby</t>
  </si>
  <si>
    <t>44</t>
  </si>
  <si>
    <t>Poznámka k položce:
Geodetické zaměření rohů stavby, stabilizace bodů a sestavení laviček.; Vyhotovení protokolu o vytyčení stavby se seznamem souřadnic vytyčených bodů a jejich polohopisnými (S-JTSK) a výškopisnými (Bpv) hodnotami.</t>
  </si>
  <si>
    <t>29</t>
  </si>
  <si>
    <t>005121010R</t>
  </si>
  <si>
    <t>Vybudování zařízení staveniště</t>
  </si>
  <si>
    <t>46</t>
  </si>
  <si>
    <t>Poznámka k položce: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</si>
  <si>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</si>
  <si>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>Provoz zařízení staveniště</t>
  </si>
  <si>
    <t>48</t>
  </si>
  <si>
    <t>Poznámka k položce: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</si>
  <si>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31</t>
  </si>
  <si>
    <t>005121030R</t>
  </si>
  <si>
    <t>Odstranění zařízení staveniště</t>
  </si>
  <si>
    <t>50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</si>
  <si>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</si>
  <si>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005123010R</t>
  </si>
  <si>
    <t>Extrémní místo provádění</t>
  </si>
  <si>
    <t>52</t>
  </si>
  <si>
    <t>Poznámka k položce:
Náklady na ztížené provádění stavebních prací v neobvyklém a práci ztěžujícím prostředí, jako např. ve zdraví škodlivém prostředí, práce pod vodou či v podzemí.</t>
  </si>
  <si>
    <t>OST</t>
  </si>
  <si>
    <t>Ostatní</t>
  </si>
  <si>
    <t>33</t>
  </si>
  <si>
    <t>R</t>
  </si>
  <si>
    <t>Vytyčení inženýrských sítí vče. jejich statického zajištění ve výkopu</t>
  </si>
  <si>
    <t>soubor</t>
  </si>
  <si>
    <t>1692896266</t>
  </si>
  <si>
    <t>SO 002 - Těžba sedimentu</t>
  </si>
  <si>
    <t xml:space="preserve">    2 - Zakládání</t>
  </si>
  <si>
    <t>122101102R00</t>
  </si>
  <si>
    <t>Odkopávky a  prokopávky nezapažené v horninách 1 a 2,  přes 100 do 1 000 m3</t>
  </si>
  <si>
    <t>360,0</t>
  </si>
  <si>
    <t>127101401R00</t>
  </si>
  <si>
    <t>Hloubení rýh pod vodou do 1 000 m3, v horninách třídy 1 a 2</t>
  </si>
  <si>
    <t>130,0</t>
  </si>
  <si>
    <t>161101101R00</t>
  </si>
  <si>
    <t>Svislé přemístění výkopku z horniny 1 až 4, při hloubce výkopu přes 1 do 2,5 m</t>
  </si>
  <si>
    <t>162701105R00</t>
  </si>
  <si>
    <t>Vodorovné přemístění výkopku z horniny 1 až 4, na vzdálenost přes 9 000  do 10 000 m</t>
  </si>
  <si>
    <t>167101102R00</t>
  </si>
  <si>
    <t>Nakládání, skládání, překládání neulehlého výkopku nakládání výkopku,  přes 100 m3, z horniny 1 až 4</t>
  </si>
  <si>
    <t>180401212R00</t>
  </si>
  <si>
    <t>Založení trávníku luční trávník, výsevem, na svahu přes 1:5 do 1:2</t>
  </si>
  <si>
    <t>815,0</t>
  </si>
  <si>
    <t>182301132R00</t>
  </si>
  <si>
    <t>Rozprostření a urovnání ornice ve svahu v souvislé ploše přes 500 m2, tloušťka vrstvy přes 100 do 150 mm</t>
  </si>
  <si>
    <t>Dil. úsek 1 : (1,5*1,0+1,4*0,85)*6,0*13*1,4</t>
  </si>
  <si>
    <t>Dil. úsek 2 : (1,5*1,0+1,4*0,85)*(4,33+4,0+4,0+4,09+4,0+4,28+4,0)*1,4</t>
  </si>
  <si>
    <t>Stáv. opěr. zeď : (29,64+20,84+30,57+14,33+52,97)*1,55*0,70*1,4</t>
  </si>
  <si>
    <t>Dil. úsek 1 : -0,5*0,45*6,0*13*1,4</t>
  </si>
  <si>
    <t>Dil. úsek 2 : -0,5*0,45*(4,33+4,0+4,0+4,09+4,0+4,28+4,0)*1,4</t>
  </si>
  <si>
    <t>Stáv. opěr. zeď : -(29,64+20,84+30,57+14,33+52,97)*0,35*0,79*1,4</t>
  </si>
  <si>
    <t>199000005R00</t>
  </si>
  <si>
    <t>Poplatek za skládku zeminy 1 - 4</t>
  </si>
  <si>
    <t>1408648873</t>
  </si>
  <si>
    <t>(360+130)*1,8</t>
  </si>
  <si>
    <t>00572471R</t>
  </si>
  <si>
    <t>směs travní luční, střednědobá</t>
  </si>
  <si>
    <t>kg</t>
  </si>
  <si>
    <t>815*0,02</t>
  </si>
  <si>
    <t>Zakládání</t>
  </si>
  <si>
    <t>216904112R00</t>
  </si>
  <si>
    <t>Očištění ploch tlak. vodou nebo stlač. vzduchem očištění tlakovou vodou, zdiva stěn a rubu kleneb,</t>
  </si>
  <si>
    <t>1450</t>
  </si>
  <si>
    <t>216904391R00</t>
  </si>
  <si>
    <t>Očištění ploch tlak. vodou nebo stlač. vzduchem  ,  , příplatek za ruční dočištění ocelovými kartáči</t>
  </si>
  <si>
    <t>1450,0/10</t>
  </si>
  <si>
    <t>SO 003 - Oprava objektů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</si>
  <si>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</si>
  <si>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</si>
  <si>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</si>
  <si>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62 - Úprava povrchů vnějších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</si>
  <si>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</si>
  <si>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</si>
  <si>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</si>
  <si>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>PSV - Práce a dodávky PSV</t>
  </si>
  <si>
    <t xml:space="preserve">    711 - Izolace proti vodě, vlhkosti a plynům</t>
  </si>
  <si>
    <t xml:space="preserve">    VRN1 - Průzkumné, geodetické a projektové práce</t>
  </si>
  <si>
    <t xml:space="preserve">    VRN4 - Inženýrská činnost</t>
  </si>
  <si>
    <t>115001105R00</t>
  </si>
  <si>
    <t>Převedení vody při průměru potrubí DN přes 300 do 600 mm</t>
  </si>
  <si>
    <t>m</t>
  </si>
  <si>
    <t>115001106R00</t>
  </si>
  <si>
    <t>Převedení vody při průměru potrubí DN přes 600 do 900 mm</t>
  </si>
  <si>
    <t>115101204</t>
  </si>
  <si>
    <t>Čerpání vody na dopravní výšku do 10 m s uvažovaným průměrným přítokem přes 2 000 do 4 000 l/min</t>
  </si>
  <si>
    <t>hod</t>
  </si>
  <si>
    <t>CS ÚRS 2019 01</t>
  </si>
  <si>
    <t>-1787831279</t>
  </si>
  <si>
    <t>115101304</t>
  </si>
  <si>
    <t>Pohotovost záložní čerpací soupravy pro dopravní výšku do 10 m s uvažovaným průměrným přítokem přes 2 000 do 4 000 l/min</t>
  </si>
  <si>
    <t>den</t>
  </si>
  <si>
    <t>173866599</t>
  </si>
  <si>
    <t>121101100R00</t>
  </si>
  <si>
    <t>131101111R00</t>
  </si>
  <si>
    <t>Hloubení nezapažených jam a zářezů do 100 m3, v hornině 1-2, hloubení strojně</t>
  </si>
  <si>
    <t>131101191R00</t>
  </si>
  <si>
    <t>Hloubení nezapažených jam a zářezů příplatek za hloubení v tekoucí vodě, v hornině 1-2,</t>
  </si>
  <si>
    <t>131201202R00</t>
  </si>
  <si>
    <t>Hloubení zapažených jam a zářezů do 1000 m3, v hornině 3, hloubení ručně a strojně</t>
  </si>
  <si>
    <t>139601102R00</t>
  </si>
  <si>
    <t>Ruční výkop jam, rýh a šachet v hornině 3</t>
  </si>
  <si>
    <t>48,0</t>
  </si>
  <si>
    <t>Dil. úsek 1 : (2,0+1,55)*6,0*13</t>
  </si>
  <si>
    <t>Dil. úsek 2 : (2,0+1,55)*(4,33+4,0+4,0+4,09+4,0+4,28+4,0)</t>
  </si>
  <si>
    <t>Stáv. opěr. zeď : (29,64+20,84+30,57+14,33+52,97)*1,55</t>
  </si>
  <si>
    <t>151101211R00</t>
  </si>
  <si>
    <t>Odstranění pažení stěn výkopu příložné, hloubky do 4 m</t>
  </si>
  <si>
    <t>151101301R00</t>
  </si>
  <si>
    <t>Zřízení rozepření zapažených stěn výkopů při roubení příložném, hloubky do 4 m</t>
  </si>
  <si>
    <t>151101311R00</t>
  </si>
  <si>
    <t>Odstranění rozepření stěn výkopů při roubení příložném, hloubky do 4 m</t>
  </si>
  <si>
    <t>151101401R00</t>
  </si>
  <si>
    <t>Zřízení vzepření zapažených stěn výkopů při roubení příložném, hloubky do 4 m</t>
  </si>
  <si>
    <t>151101411R00</t>
  </si>
  <si>
    <t>Odstranění vzepření stěn výkopů při roubení příložném, hloubky do 4 m</t>
  </si>
  <si>
    <t>162701109R00</t>
  </si>
  <si>
    <t>Vodorovné přemístění výkopku příplatek k ceně za každých dalších i započatých 1 000 m přes 10 000 m,  z horniny 1 až 4</t>
  </si>
  <si>
    <t>382,95648</t>
  </si>
  <si>
    <t>175101201R00</t>
  </si>
  <si>
    <t>Obsyp objektů bez prohození sypaniny</t>
  </si>
  <si>
    <t>Poplatky za skládku zeminy 1- 4</t>
  </si>
  <si>
    <t>72,42*0,02</t>
  </si>
  <si>
    <t>235681111R00</t>
  </si>
  <si>
    <t>Těsnění hradicích stěn nepropustnou hrázkou dodání jílu</t>
  </si>
  <si>
    <t>9,85</t>
  </si>
  <si>
    <t>212810010RAD</t>
  </si>
  <si>
    <t>Trativody z flexibilních trubek lože ze štěrkopísku a obsyp z drceného kameniva, d 160 mm</t>
  </si>
  <si>
    <t>Svislé a kompletní konstrukce</t>
  </si>
  <si>
    <t>321213345R00</t>
  </si>
  <si>
    <t>Zdivo nadzákladové přehrad z lomového kamene zdivo nadzákladové obkladní, z lomového kamene lomařsky upraveného, s vyspárováním, jakákoliv cementová malta</t>
  </si>
  <si>
    <t>321212345R00</t>
  </si>
  <si>
    <t>Oprava zdiva nadzákladového z lomového kamene zdivo obkladní, z kamene lomařsky upraveného s vyspárováním na cementovou maltu</t>
  </si>
  <si>
    <t>322311114RT5</t>
  </si>
  <si>
    <t>Konstrukce jezů z BP vodostavebního třídy C 25/30, stupeň vlivu prostředí XF3 - odolnost proti střídavému působení mrazu</t>
  </si>
  <si>
    <t>Poznámka k položce:
Včetně:; - úpravy, opracování a ošetření pracovních spár tlakovou vodou, vzduchem nebo odstraněním betonové vrstvy,; - spojovací vrstvy na pracovních spárách,; - ošetření a ochrany čerstvého betonu proti povětrnostním vlivům a proti vysychání,; - odstranění drátů z líce konstrukce a úpravy líce v místě po odstraněných drátech,; - osazení kotevních želez při betonování konstrukce,; - ztížených prácí u drážek otvorů, kapes, injekčních trubek apod.,; - přísad do betonové směsi zlepšující jeho zpracovatelnost, vodonepropustnost a trvanlivost.</t>
  </si>
  <si>
    <t>327321116R00</t>
  </si>
  <si>
    <t>Konstrukce opěrných zdí ze ŽB vodostavebního opěrná zeď, beton třídy C 30/37, stupeň vlivu prostředí XD3 - odolnost proti korozi způcobené chloridy</t>
  </si>
  <si>
    <t>327351010R00</t>
  </si>
  <si>
    <t>Obednění a odbednění konstrukcí opěrných zdí obednění opěrných zdí, plocha rovinná</t>
  </si>
  <si>
    <t>54</t>
  </si>
  <si>
    <t>327352010R00</t>
  </si>
  <si>
    <t>Obednění a odbednění konstrukcí opěrných zdí odbednění opěrných zdí, plocha rovinná</t>
  </si>
  <si>
    <t>327366112R00</t>
  </si>
  <si>
    <t>Výztuž ŽB konstrukcí opěrných zdí ocel 10 505, průměr přes 12 do 32 mm</t>
  </si>
  <si>
    <t>327368211R00</t>
  </si>
  <si>
    <t>Výztuž ŽB konstrukcí opěrných zdí svařované sítě,</t>
  </si>
  <si>
    <t>348401130</t>
  </si>
  <si>
    <t>Montáž oplocení z pletiva strojového s napínacími dráty přes 1,6 do 2,0 m</t>
  </si>
  <si>
    <t>1112178597</t>
  </si>
  <si>
    <t>M</t>
  </si>
  <si>
    <t>31327515</t>
  </si>
  <si>
    <t>pletivo drátěné plastifikované se čtvercovými oky 55/2,5mm v 2000mm</t>
  </si>
  <si>
    <t>827729561</t>
  </si>
  <si>
    <t>Vodorovné konstrukce</t>
  </si>
  <si>
    <t>35</t>
  </si>
  <si>
    <t>451315111R00</t>
  </si>
  <si>
    <t>Podklad. nebo vyrovnáv. vrstva z betonu prostého beton C 25/30, tloušťka do 100 mm</t>
  </si>
  <si>
    <t>457542111R00</t>
  </si>
  <si>
    <t>Filtrační vrstvy z kameniva štěrkodrť, zhutněné, frakce 0-63 mm,</t>
  </si>
  <si>
    <t>64</t>
  </si>
  <si>
    <t>Poznámka k položce:
Včetně průměrného množství kameniva zatlačeného do podloží a urovnání líce vrstvy.</t>
  </si>
  <si>
    <t>37</t>
  </si>
  <si>
    <t>457971121R00</t>
  </si>
  <si>
    <t>Zřízení vrstvy z geotextilie sklon přes 1:5 do 1:1,5, šířka do 3 m,  ,</t>
  </si>
  <si>
    <t>66</t>
  </si>
  <si>
    <t>462512270R00</t>
  </si>
  <si>
    <t>Zához z lomového kamene s proštěrkováním, zához z terénu, hmotnost jednotlivých kamenů do 200 kg,</t>
  </si>
  <si>
    <t>68</t>
  </si>
  <si>
    <t>Poznámka k položce:
Včetně úpravy jednotlivých velkých kamenů hmotnosti přes 500 kg dodatečným rozpojením na místě uložení.</t>
  </si>
  <si>
    <t>39</t>
  </si>
  <si>
    <t>463212111R00</t>
  </si>
  <si>
    <t>Rovnanina z lomového kamene vvyklínování spár a dutin úlomky kamene,</t>
  </si>
  <si>
    <t>70</t>
  </si>
  <si>
    <t>464541111R00</t>
  </si>
  <si>
    <t>Pohoz dna nebo svahů z kamene a kameniva štěrkodrť frakce 0-63 mm,  , pohoz z terénu,</t>
  </si>
  <si>
    <t>72</t>
  </si>
  <si>
    <t>Poznámka k položce:
Včetně  úpravy jednotlivých kamenů hmotnosti přes 500 kg dodatečným rozpojením na místě uložení.</t>
  </si>
  <si>
    <t>41</t>
  </si>
  <si>
    <t>465513327R00</t>
  </si>
  <si>
    <t>Dlažba z lomového kamene dlažba z kamene lomařsky upraveného na cementovou maltu, s vyspárováním cementovou maltou, tloušťka 300 mm,</t>
  </si>
  <si>
    <t>74</t>
  </si>
  <si>
    <t>465513317R00</t>
  </si>
  <si>
    <t>Oprava dlažeb z lomového kamene oprava dlažeb z lomového kamene, na cementovou maltu, tloušťka 300 mm, vyspárování cementovou maltou</t>
  </si>
  <si>
    <t>76</t>
  </si>
  <si>
    <t>Poznámka k položce:
Včetně opravy dlažby v úzkém pruhu.</t>
  </si>
  <si>
    <t>43</t>
  </si>
  <si>
    <t>693660195R</t>
  </si>
  <si>
    <t>geotextilie směs přírodních a syntetických vláken; funkce separační, ochranná, filtrační; plošná hmotnost 600 g/m2</t>
  </si>
  <si>
    <t>78</t>
  </si>
  <si>
    <t>Úpravy povrchů, podlahy a osazování výplní</t>
  </si>
  <si>
    <t>Úprava povrchů vnějších</t>
  </si>
  <si>
    <t>627451112R00</t>
  </si>
  <si>
    <t>Vyplnění spár dosavadních konstrukcí vyčištění spár na hloubku do 70 mm, dlažba z lomového kamene, s vyspárováním</t>
  </si>
  <si>
    <t>80</t>
  </si>
  <si>
    <t>95</t>
  </si>
  <si>
    <t>Různé dokončovací konstrukce a práce pozemních staveb</t>
  </si>
  <si>
    <t>45</t>
  </si>
  <si>
    <t>953981103R00</t>
  </si>
  <si>
    <t>Chemické kotvy do betonu, do cihelného zdiva do betonu, hloubky 110 mm, M 12, ampule pro chemickou kotvu</t>
  </si>
  <si>
    <t>82</t>
  </si>
  <si>
    <t>R0001</t>
  </si>
  <si>
    <t>Dilatace opěrných zdí z extr. polystyrénu tl. 20 mm uzavřena z obou stran kruh. profilem a elast. hm</t>
  </si>
  <si>
    <t>kpl</t>
  </si>
  <si>
    <t>84</t>
  </si>
  <si>
    <t>96</t>
  </si>
  <si>
    <t>Bourání konstrukcí</t>
  </si>
  <si>
    <t>47</t>
  </si>
  <si>
    <t>960211251R00</t>
  </si>
  <si>
    <t>Bourání konstrukcí vodních staveb konstrukce zděné z kamene nebo cihel, dlažeb z kamene, prostého nebo prokládaného betonu a asfaltobetonu</t>
  </si>
  <si>
    <t>86</t>
  </si>
  <si>
    <t>Poznámka k položce:
Včetně bourání geotextilií, výplně otvorů tvárnic, drenáží, trubek a dilatačních prvků apod. zabudovaných v bouraných konstrukcích.</t>
  </si>
  <si>
    <t>970041160R00</t>
  </si>
  <si>
    <t>Jádrové vrtání, kruhové prostupy v prostém betonu jádrové vrtání , do D 160 mm</t>
  </si>
  <si>
    <t>88</t>
  </si>
  <si>
    <t>49</t>
  </si>
  <si>
    <t>90</t>
  </si>
  <si>
    <t>997</t>
  </si>
  <si>
    <t>Přesun sutě</t>
  </si>
  <si>
    <t>979082318R00</t>
  </si>
  <si>
    <t>Vodorovná doprava suti a vybouraných hmot vodorovná doprava suti a vybouraných hmot bez naložení, s vyložením a hrubým urovnáním po suchu, vzdálenost přes 5000 do 6000 m,</t>
  </si>
  <si>
    <t>Poznámka k položce:
Včetně:; - při vodorovné dopravě po suchu : přepravy za ztížených provozních podmínek,; - při vodorovné dopravě po vodě : vyložení na hromady na suchu nebo na přeložení na dopravní prostředek na suchu do 15 m vodorovně a současně do 4 m svisle,; - při nakládání nebo překládání : dopravy do 15 m vodorovně a současně do 4 m svisle.</t>
  </si>
  <si>
    <t>51</t>
  </si>
  <si>
    <t>979082319R00</t>
  </si>
  <si>
    <t>Vodorovná doprava suti a vybouraných hmot vodorovná doprava suti a vybouraných hmot bez naložení, s vyložením a hrubým urovnáním po suchu,  , příplatek za každých dalších i započatých 1000 m</t>
  </si>
  <si>
    <t>98</t>
  </si>
  <si>
    <t>979086112R00</t>
  </si>
  <si>
    <t>Vodorovná doprava suti a vybouraných hmot nakládání nebo překládání suti a vybouraných hmot na dopravní prostředek při vodorovné dopravě,  ,</t>
  </si>
  <si>
    <t>100</t>
  </si>
  <si>
    <t>53</t>
  </si>
  <si>
    <t>979990001R00</t>
  </si>
  <si>
    <t>Poplatek za skládku stavební suti</t>
  </si>
  <si>
    <t>102</t>
  </si>
  <si>
    <t>PSV</t>
  </si>
  <si>
    <t>Práce a dodávky PSV</t>
  </si>
  <si>
    <t>711</t>
  </si>
  <si>
    <t>Izolace proti vodě, vlhkosti a plynům</t>
  </si>
  <si>
    <t>711823121RT3</t>
  </si>
  <si>
    <t>Ochrana konstrukcí nopovou fólií svisle, výška nopu 8 mm, včetně dodávky fólie</t>
  </si>
  <si>
    <t>92</t>
  </si>
  <si>
    <t>55</t>
  </si>
  <si>
    <t>998711101R00</t>
  </si>
  <si>
    <t>Přesun hmot pro izolace proti vodě svisle do 6 m</t>
  </si>
  <si>
    <t>94</t>
  </si>
  <si>
    <t>116</t>
  </si>
  <si>
    <t>57</t>
  </si>
  <si>
    <t>118</t>
  </si>
  <si>
    <t>120</t>
  </si>
  <si>
    <t>59</t>
  </si>
  <si>
    <t>122</t>
  </si>
  <si>
    <t>104</t>
  </si>
  <si>
    <t>61</t>
  </si>
  <si>
    <t>106</t>
  </si>
  <si>
    <t>108</t>
  </si>
  <si>
    <t>63</t>
  </si>
  <si>
    <t>110</t>
  </si>
  <si>
    <t>112</t>
  </si>
  <si>
    <t>VRN1</t>
  </si>
  <si>
    <t>Průzkumné, geodetické a projektové práce</t>
  </si>
  <si>
    <t>65</t>
  </si>
  <si>
    <t>011103000</t>
  </si>
  <si>
    <t>Geologický průzkum bez rozlišení</t>
  </si>
  <si>
    <t>1024</t>
  </si>
  <si>
    <t>-170444390</t>
  </si>
  <si>
    <t>Poznámka k položce:
posouzení základové spáry</t>
  </si>
  <si>
    <t>VRN4</t>
  </si>
  <si>
    <t>Inženýrská činnost</t>
  </si>
  <si>
    <t>043194000</t>
  </si>
  <si>
    <t>Ostatní zkoušky</t>
  </si>
  <si>
    <t>-2125437003</t>
  </si>
  <si>
    <t>Poznámka k položce:
rozbor sedimentů - aktualizace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</si>
</sst>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1"/>
      <c r="AQ5" s="21"/>
      <c r="AR5" s="19"/>
      <c r="BE5" s="258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1"/>
      <c r="AQ6" s="21"/>
      <c r="AR6" s="19"/>
      <c r="BE6" s="259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9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9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9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59"/>
      <c r="BS10" s="16" t="s">
        <v>6</v>
      </c>
    </row>
    <row r="11" spans="2:7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59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9"/>
      <c r="BS12" s="16" t="s">
        <v>6</v>
      </c>
    </row>
    <row r="13" spans="2:7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59"/>
      <c r="BS13" s="16" t="s">
        <v>6</v>
      </c>
    </row>
    <row r="14" spans="2:71" ht="12.75">
      <c r="B14" s="20"/>
      <c r="C14" s="21"/>
      <c r="D14" s="21"/>
      <c r="E14" s="282" t="s">
        <v>28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59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9"/>
      <c r="BS15" s="16" t="s">
        <v>4</v>
      </c>
    </row>
    <row r="16" spans="2:7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9"/>
      <c r="BS16" s="16" t="s">
        <v>4</v>
      </c>
    </row>
    <row r="17" spans="2:7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59"/>
      <c r="BS17" s="16" t="s">
        <v>30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9"/>
      <c r="BS18" s="16" t="s">
        <v>6</v>
      </c>
    </row>
    <row r="19" spans="2:7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9"/>
      <c r="BS19" s="16" t="s">
        <v>6</v>
      </c>
    </row>
    <row r="20" spans="2:7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59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9"/>
    </row>
    <row r="22" spans="2:57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9"/>
    </row>
    <row r="23" spans="2:57" ht="16.5" customHeight="1">
      <c r="B23" s="20"/>
      <c r="C23" s="21"/>
      <c r="D23" s="21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1"/>
      <c r="AP23" s="21"/>
      <c r="AQ23" s="21"/>
      <c r="AR23" s="19"/>
      <c r="BE23" s="259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9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9"/>
    </row>
    <row r="26" spans="2:57" s="1" customFormat="1" ht="25.9" customHeight="1"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1">
        <f>ROUND(AG94,2)</f>
        <v>0</v>
      </c>
      <c r="AL26" s="262"/>
      <c r="AM26" s="262"/>
      <c r="AN26" s="262"/>
      <c r="AO26" s="262"/>
      <c r="AP26" s="34"/>
      <c r="AQ26" s="34"/>
      <c r="AR26" s="37"/>
      <c r="BE26" s="259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59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5" t="s">
        <v>34</v>
      </c>
      <c r="M28" s="285"/>
      <c r="N28" s="285"/>
      <c r="O28" s="285"/>
      <c r="P28" s="285"/>
      <c r="Q28" s="34"/>
      <c r="R28" s="34"/>
      <c r="S28" s="34"/>
      <c r="T28" s="34"/>
      <c r="U28" s="34"/>
      <c r="V28" s="34"/>
      <c r="W28" s="285" t="s">
        <v>35</v>
      </c>
      <c r="X28" s="285"/>
      <c r="Y28" s="285"/>
      <c r="Z28" s="285"/>
      <c r="AA28" s="285"/>
      <c r="AB28" s="285"/>
      <c r="AC28" s="285"/>
      <c r="AD28" s="285"/>
      <c r="AE28" s="285"/>
      <c r="AF28" s="34"/>
      <c r="AG28" s="34"/>
      <c r="AH28" s="34"/>
      <c r="AI28" s="34"/>
      <c r="AJ28" s="34"/>
      <c r="AK28" s="285" t="s">
        <v>36</v>
      </c>
      <c r="AL28" s="285"/>
      <c r="AM28" s="285"/>
      <c r="AN28" s="285"/>
      <c r="AO28" s="285"/>
      <c r="AP28" s="34"/>
      <c r="AQ28" s="34"/>
      <c r="AR28" s="37"/>
      <c r="BE28" s="259"/>
    </row>
    <row r="29" spans="2:57" s="2" customFormat="1" ht="14.45" customHeight="1">
      <c r="B29" s="38"/>
      <c r="C29" s="39"/>
      <c r="D29" s="28" t="s">
        <v>37</v>
      </c>
      <c r="E29" s="39"/>
      <c r="F29" s="28" t="s">
        <v>38</v>
      </c>
      <c r="G29" s="39"/>
      <c r="H29" s="39"/>
      <c r="I29" s="39"/>
      <c r="J29" s="39"/>
      <c r="K29" s="39"/>
      <c r="L29" s="286">
        <v>0.21</v>
      </c>
      <c r="M29" s="257"/>
      <c r="N29" s="257"/>
      <c r="O29" s="257"/>
      <c r="P29" s="257"/>
      <c r="Q29" s="39"/>
      <c r="R29" s="39"/>
      <c r="S29" s="39"/>
      <c r="T29" s="39"/>
      <c r="U29" s="39"/>
      <c r="V29" s="39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39"/>
      <c r="AG29" s="39"/>
      <c r="AH29" s="39"/>
      <c r="AI29" s="39"/>
      <c r="AJ29" s="39"/>
      <c r="AK29" s="256">
        <f>ROUND(AV94,2)</f>
        <v>0</v>
      </c>
      <c r="AL29" s="257"/>
      <c r="AM29" s="257"/>
      <c r="AN29" s="257"/>
      <c r="AO29" s="257"/>
      <c r="AP29" s="39"/>
      <c r="AQ29" s="39"/>
      <c r="AR29" s="40"/>
      <c r="BE29" s="260"/>
    </row>
    <row r="30" spans="2:57" s="2" customFormat="1" ht="14.45" customHeight="1">
      <c r="B30" s="38"/>
      <c r="C30" s="39"/>
      <c r="D30" s="39"/>
      <c r="E30" s="39"/>
      <c r="F30" s="28" t="s">
        <v>39</v>
      </c>
      <c r="G30" s="39"/>
      <c r="H30" s="39"/>
      <c r="I30" s="39"/>
      <c r="J30" s="39"/>
      <c r="K30" s="39"/>
      <c r="L30" s="286">
        <v>0.15</v>
      </c>
      <c r="M30" s="257"/>
      <c r="N30" s="257"/>
      <c r="O30" s="257"/>
      <c r="P30" s="257"/>
      <c r="Q30" s="39"/>
      <c r="R30" s="39"/>
      <c r="S30" s="39"/>
      <c r="T30" s="39"/>
      <c r="U30" s="39"/>
      <c r="V30" s="39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39"/>
      <c r="AG30" s="39"/>
      <c r="AH30" s="39"/>
      <c r="AI30" s="39"/>
      <c r="AJ30" s="39"/>
      <c r="AK30" s="256">
        <f>ROUND(AW94,2)</f>
        <v>0</v>
      </c>
      <c r="AL30" s="257"/>
      <c r="AM30" s="257"/>
      <c r="AN30" s="257"/>
      <c r="AO30" s="257"/>
      <c r="AP30" s="39"/>
      <c r="AQ30" s="39"/>
      <c r="AR30" s="40"/>
      <c r="BE30" s="260"/>
    </row>
    <row r="31" spans="2:57" s="2" customFormat="1" ht="14.45" customHeight="1" hidden="1">
      <c r="B31" s="38"/>
      <c r="C31" s="39"/>
      <c r="D31" s="39"/>
      <c r="E31" s="39"/>
      <c r="F31" s="28" t="s">
        <v>40</v>
      </c>
      <c r="G31" s="39"/>
      <c r="H31" s="39"/>
      <c r="I31" s="39"/>
      <c r="J31" s="39"/>
      <c r="K31" s="39"/>
      <c r="L31" s="286">
        <v>0.21</v>
      </c>
      <c r="M31" s="257"/>
      <c r="N31" s="257"/>
      <c r="O31" s="257"/>
      <c r="P31" s="257"/>
      <c r="Q31" s="39"/>
      <c r="R31" s="39"/>
      <c r="S31" s="39"/>
      <c r="T31" s="39"/>
      <c r="U31" s="39"/>
      <c r="V31" s="39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39"/>
      <c r="AG31" s="39"/>
      <c r="AH31" s="39"/>
      <c r="AI31" s="39"/>
      <c r="AJ31" s="39"/>
      <c r="AK31" s="256">
        <v>0</v>
      </c>
      <c r="AL31" s="257"/>
      <c r="AM31" s="257"/>
      <c r="AN31" s="257"/>
      <c r="AO31" s="257"/>
      <c r="AP31" s="39"/>
      <c r="AQ31" s="39"/>
      <c r="AR31" s="40"/>
      <c r="BE31" s="260"/>
    </row>
    <row r="32" spans="2:57" s="2" customFormat="1" ht="14.45" customHeight="1" hidden="1">
      <c r="B32" s="38"/>
      <c r="C32" s="39"/>
      <c r="D32" s="39"/>
      <c r="E32" s="39"/>
      <c r="F32" s="28" t="s">
        <v>41</v>
      </c>
      <c r="G32" s="39"/>
      <c r="H32" s="39"/>
      <c r="I32" s="39"/>
      <c r="J32" s="39"/>
      <c r="K32" s="39"/>
      <c r="L32" s="286">
        <v>0.15</v>
      </c>
      <c r="M32" s="257"/>
      <c r="N32" s="257"/>
      <c r="O32" s="257"/>
      <c r="P32" s="257"/>
      <c r="Q32" s="39"/>
      <c r="R32" s="39"/>
      <c r="S32" s="39"/>
      <c r="T32" s="39"/>
      <c r="U32" s="39"/>
      <c r="V32" s="39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39"/>
      <c r="AG32" s="39"/>
      <c r="AH32" s="39"/>
      <c r="AI32" s="39"/>
      <c r="AJ32" s="39"/>
      <c r="AK32" s="256">
        <v>0</v>
      </c>
      <c r="AL32" s="257"/>
      <c r="AM32" s="257"/>
      <c r="AN32" s="257"/>
      <c r="AO32" s="257"/>
      <c r="AP32" s="39"/>
      <c r="AQ32" s="39"/>
      <c r="AR32" s="40"/>
      <c r="BE32" s="260"/>
    </row>
    <row r="33" spans="2:57" s="2" customFormat="1" ht="14.45" customHeight="1" hidden="1">
      <c r="B33" s="38"/>
      <c r="C33" s="39"/>
      <c r="D33" s="39"/>
      <c r="E33" s="39"/>
      <c r="F33" s="28" t="s">
        <v>42</v>
      </c>
      <c r="G33" s="39"/>
      <c r="H33" s="39"/>
      <c r="I33" s="39"/>
      <c r="J33" s="39"/>
      <c r="K33" s="39"/>
      <c r="L33" s="286">
        <v>0</v>
      </c>
      <c r="M33" s="257"/>
      <c r="N33" s="257"/>
      <c r="O33" s="257"/>
      <c r="P33" s="257"/>
      <c r="Q33" s="39"/>
      <c r="R33" s="39"/>
      <c r="S33" s="39"/>
      <c r="T33" s="39"/>
      <c r="U33" s="39"/>
      <c r="V33" s="39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39"/>
      <c r="AG33" s="39"/>
      <c r="AH33" s="39"/>
      <c r="AI33" s="39"/>
      <c r="AJ33" s="39"/>
      <c r="AK33" s="256">
        <v>0</v>
      </c>
      <c r="AL33" s="257"/>
      <c r="AM33" s="257"/>
      <c r="AN33" s="257"/>
      <c r="AO33" s="257"/>
      <c r="AP33" s="39"/>
      <c r="AQ33" s="39"/>
      <c r="AR33" s="40"/>
      <c r="BE33" s="260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59"/>
    </row>
    <row r="35" spans="2:44" s="1" customFormat="1" ht="25.9" customHeight="1"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63" t="s">
        <v>45</v>
      </c>
      <c r="Y35" s="264"/>
      <c r="Z35" s="264"/>
      <c r="AA35" s="264"/>
      <c r="AB35" s="264"/>
      <c r="AC35" s="43"/>
      <c r="AD35" s="43"/>
      <c r="AE35" s="43"/>
      <c r="AF35" s="43"/>
      <c r="AG35" s="43"/>
      <c r="AH35" s="43"/>
      <c r="AI35" s="43"/>
      <c r="AJ35" s="43"/>
      <c r="AK35" s="265">
        <f>SUM(AK26:AK33)</f>
        <v>0</v>
      </c>
      <c r="AL35" s="264"/>
      <c r="AM35" s="264"/>
      <c r="AN35" s="264"/>
      <c r="AO35" s="266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48</v>
      </c>
      <c r="AI60" s="36"/>
      <c r="AJ60" s="36"/>
      <c r="AK60" s="36"/>
      <c r="AL60" s="36"/>
      <c r="AM60" s="47" t="s">
        <v>49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51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48</v>
      </c>
      <c r="AI75" s="36"/>
      <c r="AJ75" s="36"/>
      <c r="AK75" s="36"/>
      <c r="AL75" s="36"/>
      <c r="AM75" s="47" t="s">
        <v>49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223410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76" t="str">
        <f>K6</f>
        <v>Slaná Voda, Lešná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78" t="str">
        <f>IF(AN8="","",AN8)</f>
        <v>27. 2. 2020</v>
      </c>
      <c r="AN87" s="278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274" t="str">
        <f>IF(E17="","",E17)</f>
        <v xml:space="preserve"> </v>
      </c>
      <c r="AN89" s="275"/>
      <c r="AO89" s="275"/>
      <c r="AP89" s="275"/>
      <c r="AQ89" s="34"/>
      <c r="AR89" s="37"/>
      <c r="AS89" s="268" t="s">
        <v>53</v>
      </c>
      <c r="AT89" s="269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274" t="str">
        <f>IF(E20="","",E20)</f>
        <v xml:space="preserve"> </v>
      </c>
      <c r="AN90" s="275"/>
      <c r="AO90" s="275"/>
      <c r="AP90" s="275"/>
      <c r="AQ90" s="34"/>
      <c r="AR90" s="37"/>
      <c r="AS90" s="270"/>
      <c r="AT90" s="271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2"/>
      <c r="AT91" s="273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95" t="s">
        <v>54</v>
      </c>
      <c r="D92" s="288"/>
      <c r="E92" s="288"/>
      <c r="F92" s="288"/>
      <c r="G92" s="288"/>
      <c r="H92" s="67"/>
      <c r="I92" s="287" t="s">
        <v>55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90" t="s">
        <v>56</v>
      </c>
      <c r="AH92" s="288"/>
      <c r="AI92" s="288"/>
      <c r="AJ92" s="288"/>
      <c r="AK92" s="288"/>
      <c r="AL92" s="288"/>
      <c r="AM92" s="288"/>
      <c r="AN92" s="287" t="s">
        <v>57</v>
      </c>
      <c r="AO92" s="288"/>
      <c r="AP92" s="289"/>
      <c r="AQ92" s="68" t="s">
        <v>58</v>
      </c>
      <c r="AR92" s="37"/>
      <c r="AS92" s="69" t="s">
        <v>59</v>
      </c>
      <c r="AT92" s="70" t="s">
        <v>60</v>
      </c>
      <c r="AU92" s="70" t="s">
        <v>61</v>
      </c>
      <c r="AV92" s="70" t="s">
        <v>62</v>
      </c>
      <c r="AW92" s="70" t="s">
        <v>63</v>
      </c>
      <c r="AX92" s="70" t="s">
        <v>64</v>
      </c>
      <c r="AY92" s="70" t="s">
        <v>65</v>
      </c>
      <c r="AZ92" s="70" t="s">
        <v>66</v>
      </c>
      <c r="BA92" s="70" t="s">
        <v>67</v>
      </c>
      <c r="BB92" s="70" t="s">
        <v>68</v>
      </c>
      <c r="BC92" s="70" t="s">
        <v>69</v>
      </c>
      <c r="BD92" s="71" t="s">
        <v>70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71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93">
        <f>ROUND(SUM(AG95:AG97),2)</f>
        <v>0</v>
      </c>
      <c r="AH94" s="293"/>
      <c r="AI94" s="293"/>
      <c r="AJ94" s="293"/>
      <c r="AK94" s="293"/>
      <c r="AL94" s="293"/>
      <c r="AM94" s="293"/>
      <c r="AN94" s="294">
        <f>SUM(AG94,AT94)</f>
        <v>0</v>
      </c>
      <c r="AO94" s="294"/>
      <c r="AP94" s="294"/>
      <c r="AQ94" s="79" t="s">
        <v>1</v>
      </c>
      <c r="AR94" s="80"/>
      <c r="AS94" s="81">
        <f>ROUND(SUM(AS95:AS97),2)</f>
        <v>0</v>
      </c>
      <c r="AT94" s="82">
        <f>ROUND(SUM(AV94:AW94),2)</f>
        <v>0</v>
      </c>
      <c r="AU94" s="83">
        <f>ROUND(SUM(AU95:AU97),5)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ROUND(SUM(AZ95:AZ97),2)</f>
        <v>0</v>
      </c>
      <c r="BA94" s="82">
        <f>ROUND(SUM(BA95:BA97),2)</f>
        <v>0</v>
      </c>
      <c r="BB94" s="82">
        <f>ROUND(SUM(BB95:BB97),2)</f>
        <v>0</v>
      </c>
      <c r="BC94" s="82">
        <f>ROUND(SUM(BC95:BC97),2)</f>
        <v>0</v>
      </c>
      <c r="BD94" s="84">
        <f>ROUND(SUM(BD95:BD97),2)</f>
        <v>0</v>
      </c>
      <c r="BS94" s="85" t="s">
        <v>72</v>
      </c>
      <c r="BT94" s="85" t="s">
        <v>73</v>
      </c>
      <c r="BU94" s="86" t="s">
        <v>74</v>
      </c>
      <c r="BV94" s="85" t="s">
        <v>75</v>
      </c>
      <c r="BW94" s="85" t="s">
        <v>5</v>
      </c>
      <c r="BX94" s="85" t="s">
        <v>76</v>
      </c>
      <c r="CL94" s="85" t="s">
        <v>1</v>
      </c>
    </row>
    <row r="95" spans="1:91" s="6" customFormat="1" ht="16.5" customHeight="1">
      <c r="A95" s="87" t="s">
        <v>77</v>
      </c>
      <c r="B95" s="88"/>
      <c r="C95" s="89"/>
      <c r="D95" s="296" t="s">
        <v>78</v>
      </c>
      <c r="E95" s="296"/>
      <c r="F95" s="296"/>
      <c r="G95" s="296"/>
      <c r="H95" s="296"/>
      <c r="I95" s="90"/>
      <c r="J95" s="296" t="s">
        <v>79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1">
        <f>'SO 001 - Příprava území'!J30</f>
        <v>0</v>
      </c>
      <c r="AH95" s="292"/>
      <c r="AI95" s="292"/>
      <c r="AJ95" s="292"/>
      <c r="AK95" s="292"/>
      <c r="AL95" s="292"/>
      <c r="AM95" s="292"/>
      <c r="AN95" s="291">
        <f>SUM(AG95,AT95)</f>
        <v>0</v>
      </c>
      <c r="AO95" s="292"/>
      <c r="AP95" s="292"/>
      <c r="AQ95" s="91" t="s">
        <v>80</v>
      </c>
      <c r="AR95" s="92"/>
      <c r="AS95" s="93">
        <v>0</v>
      </c>
      <c r="AT95" s="94">
        <f>ROUND(SUM(AV95:AW95),2)</f>
        <v>0</v>
      </c>
      <c r="AU95" s="95">
        <f>'SO 001 - Příprava území'!P123</f>
        <v>0</v>
      </c>
      <c r="AV95" s="94">
        <f>'SO 001 - Příprava území'!J33</f>
        <v>0</v>
      </c>
      <c r="AW95" s="94">
        <f>'SO 001 - Příprava území'!J34</f>
        <v>0</v>
      </c>
      <c r="AX95" s="94">
        <f>'SO 001 - Příprava území'!J35</f>
        <v>0</v>
      </c>
      <c r="AY95" s="94">
        <f>'SO 001 - Příprava území'!J36</f>
        <v>0</v>
      </c>
      <c r="AZ95" s="94">
        <f>'SO 001 - Příprava území'!F33</f>
        <v>0</v>
      </c>
      <c r="BA95" s="94">
        <f>'SO 001 - Příprava území'!F34</f>
        <v>0</v>
      </c>
      <c r="BB95" s="94">
        <f>'SO 001 - Příprava území'!F35</f>
        <v>0</v>
      </c>
      <c r="BC95" s="94">
        <f>'SO 001 - Příprava území'!F36</f>
        <v>0</v>
      </c>
      <c r="BD95" s="96">
        <f>'SO 001 - Příprava území'!F37</f>
        <v>0</v>
      </c>
      <c r="BT95" s="97" t="s">
        <v>81</v>
      </c>
      <c r="BV95" s="97" t="s">
        <v>75</v>
      </c>
      <c r="BW95" s="97" t="s">
        <v>82</v>
      </c>
      <c r="BX95" s="97" t="s">
        <v>5</v>
      </c>
      <c r="CL95" s="97" t="s">
        <v>1</v>
      </c>
      <c r="CM95" s="97" t="s">
        <v>83</v>
      </c>
    </row>
    <row r="96" spans="1:91" s="6" customFormat="1" ht="16.5" customHeight="1">
      <c r="A96" s="87" t="s">
        <v>77</v>
      </c>
      <c r="B96" s="88"/>
      <c r="C96" s="89"/>
      <c r="D96" s="296" t="s">
        <v>84</v>
      </c>
      <c r="E96" s="296"/>
      <c r="F96" s="296"/>
      <c r="G96" s="296"/>
      <c r="H96" s="296"/>
      <c r="I96" s="90"/>
      <c r="J96" s="296" t="s">
        <v>85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1">
        <f>'SO 002 - Těžba sedimentu'!J30</f>
        <v>0</v>
      </c>
      <c r="AH96" s="292"/>
      <c r="AI96" s="292"/>
      <c r="AJ96" s="292"/>
      <c r="AK96" s="292"/>
      <c r="AL96" s="292"/>
      <c r="AM96" s="292"/>
      <c r="AN96" s="291">
        <f>SUM(AG96,AT96)</f>
        <v>0</v>
      </c>
      <c r="AO96" s="292"/>
      <c r="AP96" s="292"/>
      <c r="AQ96" s="91" t="s">
        <v>80</v>
      </c>
      <c r="AR96" s="92"/>
      <c r="AS96" s="93">
        <v>0</v>
      </c>
      <c r="AT96" s="94">
        <f>ROUND(SUM(AV96:AW96),2)</f>
        <v>0</v>
      </c>
      <c r="AU96" s="95">
        <f>'SO 002 - Těžba sedimentu'!P123</f>
        <v>0</v>
      </c>
      <c r="AV96" s="94">
        <f>'SO 002 - Těžba sedimentu'!J33</f>
        <v>0</v>
      </c>
      <c r="AW96" s="94">
        <f>'SO 002 - Těžba sedimentu'!J34</f>
        <v>0</v>
      </c>
      <c r="AX96" s="94">
        <f>'SO 002 - Těžba sedimentu'!J35</f>
        <v>0</v>
      </c>
      <c r="AY96" s="94">
        <f>'SO 002 - Těžba sedimentu'!J36</f>
        <v>0</v>
      </c>
      <c r="AZ96" s="94">
        <f>'SO 002 - Těžba sedimentu'!F33</f>
        <v>0</v>
      </c>
      <c r="BA96" s="94">
        <f>'SO 002 - Těžba sedimentu'!F34</f>
        <v>0</v>
      </c>
      <c r="BB96" s="94">
        <f>'SO 002 - Těžba sedimentu'!F35</f>
        <v>0</v>
      </c>
      <c r="BC96" s="94">
        <f>'SO 002 - Těžba sedimentu'!F36</f>
        <v>0</v>
      </c>
      <c r="BD96" s="96">
        <f>'SO 002 - Těžba sedimentu'!F37</f>
        <v>0</v>
      </c>
      <c r="BT96" s="97" t="s">
        <v>81</v>
      </c>
      <c r="BV96" s="97" t="s">
        <v>75</v>
      </c>
      <c r="BW96" s="97" t="s">
        <v>86</v>
      </c>
      <c r="BX96" s="97" t="s">
        <v>5</v>
      </c>
      <c r="CL96" s="97" t="s">
        <v>1</v>
      </c>
      <c r="CM96" s="97" t="s">
        <v>83</v>
      </c>
    </row>
    <row r="97" spans="1:91" s="6" customFormat="1" ht="16.5" customHeight="1">
      <c r="A97" s="87" t="s">
        <v>77</v>
      </c>
      <c r="B97" s="88"/>
      <c r="C97" s="89"/>
      <c r="D97" s="296" t="s">
        <v>87</v>
      </c>
      <c r="E97" s="296"/>
      <c r="F97" s="296"/>
      <c r="G97" s="296"/>
      <c r="H97" s="296"/>
      <c r="I97" s="90"/>
      <c r="J97" s="296" t="s">
        <v>88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1">
        <f>'SO 003 - Oprava objektů'!J30</f>
        <v>0</v>
      </c>
      <c r="AH97" s="292"/>
      <c r="AI97" s="292"/>
      <c r="AJ97" s="292"/>
      <c r="AK97" s="292"/>
      <c r="AL97" s="292"/>
      <c r="AM97" s="292"/>
      <c r="AN97" s="291">
        <f>SUM(AG97,AT97)</f>
        <v>0</v>
      </c>
      <c r="AO97" s="292"/>
      <c r="AP97" s="292"/>
      <c r="AQ97" s="91" t="s">
        <v>80</v>
      </c>
      <c r="AR97" s="92"/>
      <c r="AS97" s="98">
        <v>0</v>
      </c>
      <c r="AT97" s="99">
        <f>ROUND(SUM(AV97:AW97),2)</f>
        <v>0</v>
      </c>
      <c r="AU97" s="100">
        <f>'SO 003 - Oprava objektů'!P134</f>
        <v>0</v>
      </c>
      <c r="AV97" s="99">
        <f>'SO 003 - Oprava objektů'!J33</f>
        <v>0</v>
      </c>
      <c r="AW97" s="99">
        <f>'SO 003 - Oprava objektů'!J34</f>
        <v>0</v>
      </c>
      <c r="AX97" s="99">
        <f>'SO 003 - Oprava objektů'!J35</f>
        <v>0</v>
      </c>
      <c r="AY97" s="99">
        <f>'SO 003 - Oprava objektů'!J36</f>
        <v>0</v>
      </c>
      <c r="AZ97" s="99">
        <f>'SO 003 - Oprava objektů'!F33</f>
        <v>0</v>
      </c>
      <c r="BA97" s="99">
        <f>'SO 003 - Oprava objektů'!F34</f>
        <v>0</v>
      </c>
      <c r="BB97" s="99">
        <f>'SO 003 - Oprava objektů'!F35</f>
        <v>0</v>
      </c>
      <c r="BC97" s="99">
        <f>'SO 003 - Oprava objektů'!F36</f>
        <v>0</v>
      </c>
      <c r="BD97" s="101">
        <f>'SO 003 - Oprava objektů'!F37</f>
        <v>0</v>
      </c>
      <c r="BT97" s="97" t="s">
        <v>81</v>
      </c>
      <c r="BV97" s="97" t="s">
        <v>75</v>
      </c>
      <c r="BW97" s="97" t="s">
        <v>89</v>
      </c>
      <c r="BX97" s="97" t="s">
        <v>5</v>
      </c>
      <c r="CL97" s="97" t="s">
        <v>1</v>
      </c>
      <c r="CM97" s="97" t="s">
        <v>83</v>
      </c>
    </row>
    <row r="98" spans="2:44" s="1" customFormat="1" ht="30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</row>
    <row r="99" spans="2:44" s="1" customFormat="1" ht="6.95" customHeight="1"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7"/>
    </row>
  </sheetData>
  <sheetProtection algorithmName="SHA-512" hashValue="CxFPbHLlRf5AM3JwlwWEKo4Og/L9bGLAKZyaPRKkcm8R+ZivJUwq7P9BkMj5kZT6xGKR8aIZe3BF619xLOjsOw==" saltValue="EhHMtDdFfuMsyUdWydRC+bOMPc/JW2tac5mEyNWmRmXYyNp9RSif8RJo60FGW38SaJThvmim9qgT4PU0czHZsg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01 - Příprava území'!C2" display="/"/>
    <hyperlink ref="A96" location="'SO 002 - Těžba sedimentu'!C2" display="/"/>
    <hyperlink ref="A97" location="'SO 003 - Oprava objektů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82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83</v>
      </c>
    </row>
    <row r="4" spans="2:46" ht="24.95" customHeight="1">
      <c r="B4" s="19"/>
      <c r="D4" s="106" t="s">
        <v>90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Slaná Voda, Lešná</v>
      </c>
      <c r="F7" s="298"/>
      <c r="G7" s="298"/>
      <c r="H7" s="298"/>
      <c r="L7" s="19"/>
    </row>
    <row r="8" spans="2:12" s="1" customFormat="1" ht="12" customHeight="1">
      <c r="B8" s="37"/>
      <c r="D8" s="108" t="s">
        <v>91</v>
      </c>
      <c r="I8" s="109"/>
      <c r="L8" s="37"/>
    </row>
    <row r="9" spans="2:12" s="1" customFormat="1" ht="36.95" customHeight="1">
      <c r="B9" s="37"/>
      <c r="E9" s="299" t="s">
        <v>92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27. 2. 2020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ROUND(J123,2)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5" customHeight="1">
      <c r="B33" s="37"/>
      <c r="D33" s="120" t="s">
        <v>37</v>
      </c>
      <c r="E33" s="108" t="s">
        <v>38</v>
      </c>
      <c r="F33" s="121">
        <f>ROUND((SUM(BE123:BE200)),2)</f>
        <v>0</v>
      </c>
      <c r="I33" s="122">
        <v>0.21</v>
      </c>
      <c r="J33" s="121">
        <f>ROUND(((SUM(BE123:BE200))*I33),2)</f>
        <v>0</v>
      </c>
      <c r="L33" s="37"/>
    </row>
    <row r="34" spans="2:12" s="1" customFormat="1" ht="14.45" customHeight="1">
      <c r="B34" s="37"/>
      <c r="E34" s="108" t="s">
        <v>39</v>
      </c>
      <c r="F34" s="121">
        <f>ROUND((SUM(BF123:BF200)),2)</f>
        <v>0</v>
      </c>
      <c r="I34" s="122">
        <v>0.15</v>
      </c>
      <c r="J34" s="121">
        <f>ROUND(((SUM(BF123:BF200))*I34),2)</f>
        <v>0</v>
      </c>
      <c r="L34" s="37"/>
    </row>
    <row r="35" spans="2:12" s="1" customFormat="1" ht="14.45" customHeight="1" hidden="1">
      <c r="B35" s="37"/>
      <c r="E35" s="108" t="s">
        <v>40</v>
      </c>
      <c r="F35" s="121">
        <f>ROUND((SUM(BG123:BG200)),2)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41</v>
      </c>
      <c r="F36" s="121">
        <f>ROUND((SUM(BH123:BH200)),2)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42</v>
      </c>
      <c r="F37" s="121">
        <f>ROUND((SUM(BI123:BI200)),2)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Slaná Voda, Lešná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91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SO 001 - Příprava území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27. 2. 2020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94</v>
      </c>
      <c r="D94" s="146"/>
      <c r="E94" s="146"/>
      <c r="F94" s="146"/>
      <c r="G94" s="146"/>
      <c r="H94" s="146"/>
      <c r="I94" s="147"/>
      <c r="J94" s="148" t="s">
        <v>95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96</v>
      </c>
      <c r="D96" s="34"/>
      <c r="E96" s="34"/>
      <c r="F96" s="34"/>
      <c r="G96" s="34"/>
      <c r="H96" s="34"/>
      <c r="I96" s="109"/>
      <c r="J96" s="78">
        <f>J123</f>
        <v>0</v>
      </c>
      <c r="K96" s="34"/>
      <c r="L96" s="37"/>
      <c r="AU96" s="16" t="s">
        <v>97</v>
      </c>
    </row>
    <row r="97" spans="2:12" s="8" customFormat="1" ht="24.95" customHeight="1">
      <c r="B97" s="150"/>
      <c r="C97" s="151"/>
      <c r="D97" s="152" t="s">
        <v>98</v>
      </c>
      <c r="E97" s="153"/>
      <c r="F97" s="153"/>
      <c r="G97" s="153"/>
      <c r="H97" s="153"/>
      <c r="I97" s="154"/>
      <c r="J97" s="155">
        <f>J124</f>
        <v>0</v>
      </c>
      <c r="K97" s="151"/>
      <c r="L97" s="156"/>
    </row>
    <row r="98" spans="2:12" s="9" customFormat="1" ht="19.9" customHeight="1">
      <c r="B98" s="157"/>
      <c r="C98" s="158"/>
      <c r="D98" s="159" t="s">
        <v>99</v>
      </c>
      <c r="E98" s="160"/>
      <c r="F98" s="160"/>
      <c r="G98" s="160"/>
      <c r="H98" s="160"/>
      <c r="I98" s="161"/>
      <c r="J98" s="162">
        <f>J125</f>
        <v>0</v>
      </c>
      <c r="K98" s="158"/>
      <c r="L98" s="163"/>
    </row>
    <row r="99" spans="2:12" s="9" customFormat="1" ht="19.9" customHeight="1">
      <c r="B99" s="157"/>
      <c r="C99" s="158"/>
      <c r="D99" s="159" t="s">
        <v>100</v>
      </c>
      <c r="E99" s="160"/>
      <c r="F99" s="160"/>
      <c r="G99" s="160"/>
      <c r="H99" s="160"/>
      <c r="I99" s="161"/>
      <c r="J99" s="162">
        <f>J164</f>
        <v>0</v>
      </c>
      <c r="K99" s="158"/>
      <c r="L99" s="163"/>
    </row>
    <row r="100" spans="2:12" s="9" customFormat="1" ht="14.85" customHeight="1">
      <c r="B100" s="157"/>
      <c r="C100" s="158"/>
      <c r="D100" s="159" t="s">
        <v>101</v>
      </c>
      <c r="E100" s="160"/>
      <c r="F100" s="160"/>
      <c r="G100" s="160"/>
      <c r="H100" s="160"/>
      <c r="I100" s="161"/>
      <c r="J100" s="162">
        <f>J165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102</v>
      </c>
      <c r="E101" s="160"/>
      <c r="F101" s="160"/>
      <c r="G101" s="160"/>
      <c r="H101" s="160"/>
      <c r="I101" s="161"/>
      <c r="J101" s="162">
        <f>J186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103</v>
      </c>
      <c r="E102" s="153"/>
      <c r="F102" s="153"/>
      <c r="G102" s="153"/>
      <c r="H102" s="153"/>
      <c r="I102" s="154"/>
      <c r="J102" s="155">
        <f>J188</f>
        <v>0</v>
      </c>
      <c r="K102" s="151"/>
      <c r="L102" s="156"/>
    </row>
    <row r="103" spans="2:12" s="8" customFormat="1" ht="24.95" customHeight="1">
      <c r="B103" s="150"/>
      <c r="C103" s="151"/>
      <c r="D103" s="152" t="s">
        <v>104</v>
      </c>
      <c r="E103" s="153"/>
      <c r="F103" s="153"/>
      <c r="G103" s="153"/>
      <c r="H103" s="153"/>
      <c r="I103" s="154"/>
      <c r="J103" s="155">
        <f>J199</f>
        <v>0</v>
      </c>
      <c r="K103" s="151"/>
      <c r="L103" s="156"/>
    </row>
    <row r="104" spans="2:12" s="1" customFormat="1" ht="21.75" customHeight="1">
      <c r="B104" s="33"/>
      <c r="C104" s="34"/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1"/>
      <c r="J105" s="49"/>
      <c r="K105" s="49"/>
      <c r="L105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44"/>
      <c r="J109" s="51"/>
      <c r="K109" s="51"/>
      <c r="L109" s="37"/>
    </row>
    <row r="110" spans="2:12" s="1" customFormat="1" ht="24.95" customHeight="1">
      <c r="B110" s="33"/>
      <c r="C110" s="22" t="s">
        <v>105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16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304" t="str">
        <f>E7</f>
        <v>Slaná Voda, Lešná</v>
      </c>
      <c r="F113" s="305"/>
      <c r="G113" s="305"/>
      <c r="H113" s="305"/>
      <c r="I113" s="109"/>
      <c r="J113" s="34"/>
      <c r="K113" s="34"/>
      <c r="L113" s="37"/>
    </row>
    <row r="114" spans="2:12" s="1" customFormat="1" ht="12" customHeight="1">
      <c r="B114" s="33"/>
      <c r="C114" s="28" t="s">
        <v>91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76" t="str">
        <f>E9</f>
        <v>SO 001 - Příprava území</v>
      </c>
      <c r="F115" s="306"/>
      <c r="G115" s="306"/>
      <c r="H115" s="306"/>
      <c r="I115" s="109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F12</f>
        <v xml:space="preserve"> </v>
      </c>
      <c r="G117" s="34"/>
      <c r="H117" s="34"/>
      <c r="I117" s="111" t="s">
        <v>22</v>
      </c>
      <c r="J117" s="60" t="str">
        <f>IF(J12="","",J12)</f>
        <v>27. 2. 2020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E15</f>
        <v xml:space="preserve"> </v>
      </c>
      <c r="G119" s="34"/>
      <c r="H119" s="34"/>
      <c r="I119" s="111" t="s">
        <v>29</v>
      </c>
      <c r="J119" s="31" t="str">
        <f>E21</f>
        <v xml:space="preserve"> </v>
      </c>
      <c r="K119" s="34"/>
      <c r="L119" s="37"/>
    </row>
    <row r="120" spans="2:12" s="1" customFormat="1" ht="15.2" customHeight="1">
      <c r="B120" s="33"/>
      <c r="C120" s="28" t="s">
        <v>27</v>
      </c>
      <c r="D120" s="34"/>
      <c r="E120" s="34"/>
      <c r="F120" s="26" t="str">
        <f>IF(E18="","",E18)</f>
        <v>Vyplň údaj</v>
      </c>
      <c r="G120" s="34"/>
      <c r="H120" s="34"/>
      <c r="I120" s="111" t="s">
        <v>31</v>
      </c>
      <c r="J120" s="31" t="str">
        <f>E24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20" s="10" customFormat="1" ht="29.25" customHeight="1">
      <c r="B122" s="164"/>
      <c r="C122" s="165" t="s">
        <v>106</v>
      </c>
      <c r="D122" s="166" t="s">
        <v>58</v>
      </c>
      <c r="E122" s="166" t="s">
        <v>54</v>
      </c>
      <c r="F122" s="166" t="s">
        <v>55</v>
      </c>
      <c r="G122" s="166" t="s">
        <v>107</v>
      </c>
      <c r="H122" s="166" t="s">
        <v>108</v>
      </c>
      <c r="I122" s="167" t="s">
        <v>109</v>
      </c>
      <c r="J122" s="168" t="s">
        <v>95</v>
      </c>
      <c r="K122" s="169" t="s">
        <v>110</v>
      </c>
      <c r="L122" s="170"/>
      <c r="M122" s="69" t="s">
        <v>1</v>
      </c>
      <c r="N122" s="70" t="s">
        <v>37</v>
      </c>
      <c r="O122" s="70" t="s">
        <v>111</v>
      </c>
      <c r="P122" s="70" t="s">
        <v>112</v>
      </c>
      <c r="Q122" s="70" t="s">
        <v>113</v>
      </c>
      <c r="R122" s="70" t="s">
        <v>114</v>
      </c>
      <c r="S122" s="70" t="s">
        <v>115</v>
      </c>
      <c r="T122" s="71" t="s">
        <v>116</v>
      </c>
    </row>
    <row r="123" spans="2:63" s="1" customFormat="1" ht="22.9" customHeight="1">
      <c r="B123" s="33"/>
      <c r="C123" s="76" t="s">
        <v>117</v>
      </c>
      <c r="D123" s="34"/>
      <c r="E123" s="34"/>
      <c r="F123" s="34"/>
      <c r="G123" s="34"/>
      <c r="H123" s="34"/>
      <c r="I123" s="109"/>
      <c r="J123" s="171">
        <f>BK123</f>
        <v>0</v>
      </c>
      <c r="K123" s="34"/>
      <c r="L123" s="37"/>
      <c r="M123" s="72"/>
      <c r="N123" s="73"/>
      <c r="O123" s="73"/>
      <c r="P123" s="172">
        <f>P124+P188+P199</f>
        <v>0</v>
      </c>
      <c r="Q123" s="73"/>
      <c r="R123" s="172">
        <f>R124+R188+R199</f>
        <v>0</v>
      </c>
      <c r="S123" s="73"/>
      <c r="T123" s="173">
        <f>T124+T188+T199</f>
        <v>0</v>
      </c>
      <c r="AT123" s="16" t="s">
        <v>72</v>
      </c>
      <c r="AU123" s="16" t="s">
        <v>97</v>
      </c>
      <c r="BK123" s="174">
        <f>BK124+BK188+BK199</f>
        <v>0</v>
      </c>
    </row>
    <row r="124" spans="2:63" s="11" customFormat="1" ht="25.9" customHeight="1">
      <c r="B124" s="175"/>
      <c r="C124" s="176"/>
      <c r="D124" s="177" t="s">
        <v>72</v>
      </c>
      <c r="E124" s="178" t="s">
        <v>118</v>
      </c>
      <c r="F124" s="178" t="s">
        <v>119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P125+P164</f>
        <v>0</v>
      </c>
      <c r="Q124" s="183"/>
      <c r="R124" s="184">
        <f>R125+R164</f>
        <v>0</v>
      </c>
      <c r="S124" s="183"/>
      <c r="T124" s="185">
        <f>T125+T164</f>
        <v>0</v>
      </c>
      <c r="AR124" s="186" t="s">
        <v>81</v>
      </c>
      <c r="AT124" s="187" t="s">
        <v>72</v>
      </c>
      <c r="AU124" s="187" t="s">
        <v>73</v>
      </c>
      <c r="AY124" s="186" t="s">
        <v>120</v>
      </c>
      <c r="BK124" s="188">
        <f>BK125+BK164</f>
        <v>0</v>
      </c>
    </row>
    <row r="125" spans="2:63" s="11" customFormat="1" ht="22.9" customHeight="1">
      <c r="B125" s="175"/>
      <c r="C125" s="176"/>
      <c r="D125" s="177" t="s">
        <v>72</v>
      </c>
      <c r="E125" s="189" t="s">
        <v>81</v>
      </c>
      <c r="F125" s="189" t="s">
        <v>121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SUM(P126:P163)</f>
        <v>0</v>
      </c>
      <c r="Q125" s="183"/>
      <c r="R125" s="184">
        <f>SUM(R126:R163)</f>
        <v>0</v>
      </c>
      <c r="S125" s="183"/>
      <c r="T125" s="185">
        <f>SUM(T126:T163)</f>
        <v>0</v>
      </c>
      <c r="AR125" s="186" t="s">
        <v>81</v>
      </c>
      <c r="AT125" s="187" t="s">
        <v>72</v>
      </c>
      <c r="AU125" s="187" t="s">
        <v>81</v>
      </c>
      <c r="AY125" s="186" t="s">
        <v>120</v>
      </c>
      <c r="BK125" s="188">
        <f>SUM(BK126:BK163)</f>
        <v>0</v>
      </c>
    </row>
    <row r="126" spans="2:65" s="1" customFormat="1" ht="16.5" customHeight="1">
      <c r="B126" s="33"/>
      <c r="C126" s="191" t="s">
        <v>81</v>
      </c>
      <c r="D126" s="191" t="s">
        <v>122</v>
      </c>
      <c r="E126" s="192" t="s">
        <v>123</v>
      </c>
      <c r="F126" s="193" t="s">
        <v>124</v>
      </c>
      <c r="G126" s="194" t="s">
        <v>125</v>
      </c>
      <c r="H126" s="195">
        <v>1</v>
      </c>
      <c r="I126" s="196"/>
      <c r="J126" s="197">
        <f>ROUND(I126*H126,2)</f>
        <v>0</v>
      </c>
      <c r="K126" s="193" t="s">
        <v>1</v>
      </c>
      <c r="L126" s="37"/>
      <c r="M126" s="198" t="s">
        <v>1</v>
      </c>
      <c r="N126" s="199" t="s">
        <v>38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126</v>
      </c>
      <c r="AT126" s="202" t="s">
        <v>122</v>
      </c>
      <c r="AU126" s="202" t="s">
        <v>83</v>
      </c>
      <c r="AY126" s="16" t="s">
        <v>120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81</v>
      </c>
      <c r="BK126" s="203">
        <f>ROUND(I126*H126,2)</f>
        <v>0</v>
      </c>
      <c r="BL126" s="16" t="s">
        <v>126</v>
      </c>
      <c r="BM126" s="202" t="s">
        <v>127</v>
      </c>
    </row>
    <row r="127" spans="2:47" s="1" customFormat="1" ht="58.5">
      <c r="B127" s="33"/>
      <c r="C127" s="34"/>
      <c r="D127" s="204" t="s">
        <v>128</v>
      </c>
      <c r="E127" s="34"/>
      <c r="F127" s="205" t="s">
        <v>129</v>
      </c>
      <c r="G127" s="34"/>
      <c r="H127" s="34"/>
      <c r="I127" s="109"/>
      <c r="J127" s="34"/>
      <c r="K127" s="34"/>
      <c r="L127" s="37"/>
      <c r="M127" s="206"/>
      <c r="N127" s="65"/>
      <c r="O127" s="65"/>
      <c r="P127" s="65"/>
      <c r="Q127" s="65"/>
      <c r="R127" s="65"/>
      <c r="S127" s="65"/>
      <c r="T127" s="66"/>
      <c r="AT127" s="16" t="s">
        <v>128</v>
      </c>
      <c r="AU127" s="16" t="s">
        <v>83</v>
      </c>
    </row>
    <row r="128" spans="2:65" s="1" customFormat="1" ht="16.5" customHeight="1">
      <c r="B128" s="33"/>
      <c r="C128" s="191" t="s">
        <v>83</v>
      </c>
      <c r="D128" s="191" t="s">
        <v>122</v>
      </c>
      <c r="E128" s="192" t="s">
        <v>130</v>
      </c>
      <c r="F128" s="193" t="s">
        <v>131</v>
      </c>
      <c r="G128" s="194" t="s">
        <v>125</v>
      </c>
      <c r="H128" s="195">
        <v>1</v>
      </c>
      <c r="I128" s="196"/>
      <c r="J128" s="197">
        <f>ROUND(I128*H128,2)</f>
        <v>0</v>
      </c>
      <c r="K128" s="193" t="s">
        <v>1</v>
      </c>
      <c r="L128" s="37"/>
      <c r="M128" s="198" t="s">
        <v>1</v>
      </c>
      <c r="N128" s="199" t="s">
        <v>38</v>
      </c>
      <c r="O128" s="65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126</v>
      </c>
      <c r="AT128" s="202" t="s">
        <v>122</v>
      </c>
      <c r="AU128" s="202" t="s">
        <v>83</v>
      </c>
      <c r="AY128" s="16" t="s">
        <v>120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81</v>
      </c>
      <c r="BK128" s="203">
        <f>ROUND(I128*H128,2)</f>
        <v>0</v>
      </c>
      <c r="BL128" s="16" t="s">
        <v>126</v>
      </c>
      <c r="BM128" s="202" t="s">
        <v>132</v>
      </c>
    </row>
    <row r="129" spans="2:47" s="1" customFormat="1" ht="48.75">
      <c r="B129" s="33"/>
      <c r="C129" s="34"/>
      <c r="D129" s="204" t="s">
        <v>128</v>
      </c>
      <c r="E129" s="34"/>
      <c r="F129" s="205" t="s">
        <v>133</v>
      </c>
      <c r="G129" s="34"/>
      <c r="H129" s="34"/>
      <c r="I129" s="109"/>
      <c r="J129" s="34"/>
      <c r="K129" s="34"/>
      <c r="L129" s="37"/>
      <c r="M129" s="206"/>
      <c r="N129" s="65"/>
      <c r="O129" s="65"/>
      <c r="P129" s="65"/>
      <c r="Q129" s="65"/>
      <c r="R129" s="65"/>
      <c r="S129" s="65"/>
      <c r="T129" s="66"/>
      <c r="AT129" s="16" t="s">
        <v>128</v>
      </c>
      <c r="AU129" s="16" t="s">
        <v>83</v>
      </c>
    </row>
    <row r="130" spans="2:65" s="1" customFormat="1" ht="16.5" customHeight="1">
      <c r="B130" s="33"/>
      <c r="C130" s="191" t="s">
        <v>134</v>
      </c>
      <c r="D130" s="191" t="s">
        <v>122</v>
      </c>
      <c r="E130" s="192" t="s">
        <v>135</v>
      </c>
      <c r="F130" s="193" t="s">
        <v>136</v>
      </c>
      <c r="G130" s="194" t="s">
        <v>125</v>
      </c>
      <c r="H130" s="195">
        <v>1</v>
      </c>
      <c r="I130" s="196"/>
      <c r="J130" s="197">
        <f>ROUND(I130*H130,2)</f>
        <v>0</v>
      </c>
      <c r="K130" s="193" t="s">
        <v>1</v>
      </c>
      <c r="L130" s="37"/>
      <c r="M130" s="198" t="s">
        <v>1</v>
      </c>
      <c r="N130" s="199" t="s">
        <v>38</v>
      </c>
      <c r="O130" s="65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126</v>
      </c>
      <c r="AT130" s="202" t="s">
        <v>122</v>
      </c>
      <c r="AU130" s="202" t="s">
        <v>83</v>
      </c>
      <c r="AY130" s="16" t="s">
        <v>120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81</v>
      </c>
      <c r="BK130" s="203">
        <f>ROUND(I130*H130,2)</f>
        <v>0</v>
      </c>
      <c r="BL130" s="16" t="s">
        <v>126</v>
      </c>
      <c r="BM130" s="202" t="s">
        <v>137</v>
      </c>
    </row>
    <row r="131" spans="2:47" s="1" customFormat="1" ht="29.25">
      <c r="B131" s="33"/>
      <c r="C131" s="34"/>
      <c r="D131" s="204" t="s">
        <v>128</v>
      </c>
      <c r="E131" s="34"/>
      <c r="F131" s="205" t="s">
        <v>138</v>
      </c>
      <c r="G131" s="34"/>
      <c r="H131" s="34"/>
      <c r="I131" s="109"/>
      <c r="J131" s="34"/>
      <c r="K131" s="34"/>
      <c r="L131" s="37"/>
      <c r="M131" s="206"/>
      <c r="N131" s="65"/>
      <c r="O131" s="65"/>
      <c r="P131" s="65"/>
      <c r="Q131" s="65"/>
      <c r="R131" s="65"/>
      <c r="S131" s="65"/>
      <c r="T131" s="66"/>
      <c r="AT131" s="16" t="s">
        <v>128</v>
      </c>
      <c r="AU131" s="16" t="s">
        <v>83</v>
      </c>
    </row>
    <row r="132" spans="2:65" s="1" customFormat="1" ht="16.5" customHeight="1">
      <c r="B132" s="33"/>
      <c r="C132" s="191" t="s">
        <v>126</v>
      </c>
      <c r="D132" s="191" t="s">
        <v>122</v>
      </c>
      <c r="E132" s="192" t="s">
        <v>139</v>
      </c>
      <c r="F132" s="193" t="s">
        <v>140</v>
      </c>
      <c r="G132" s="194" t="s">
        <v>125</v>
      </c>
      <c r="H132" s="195">
        <v>1</v>
      </c>
      <c r="I132" s="196"/>
      <c r="J132" s="197">
        <f>ROUND(I132*H132,2)</f>
        <v>0</v>
      </c>
      <c r="K132" s="193" t="s">
        <v>1</v>
      </c>
      <c r="L132" s="37"/>
      <c r="M132" s="198" t="s">
        <v>1</v>
      </c>
      <c r="N132" s="199" t="s">
        <v>38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126</v>
      </c>
      <c r="AT132" s="202" t="s">
        <v>122</v>
      </c>
      <c r="AU132" s="202" t="s">
        <v>83</v>
      </c>
      <c r="AY132" s="16" t="s">
        <v>120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81</v>
      </c>
      <c r="BK132" s="203">
        <f>ROUND(I132*H132,2)</f>
        <v>0</v>
      </c>
      <c r="BL132" s="16" t="s">
        <v>126</v>
      </c>
      <c r="BM132" s="202" t="s">
        <v>141</v>
      </c>
    </row>
    <row r="133" spans="2:47" s="1" customFormat="1" ht="29.25">
      <c r="B133" s="33"/>
      <c r="C133" s="34"/>
      <c r="D133" s="204" t="s">
        <v>128</v>
      </c>
      <c r="E133" s="34"/>
      <c r="F133" s="205" t="s">
        <v>142</v>
      </c>
      <c r="G133" s="34"/>
      <c r="H133" s="34"/>
      <c r="I133" s="109"/>
      <c r="J133" s="34"/>
      <c r="K133" s="34"/>
      <c r="L133" s="37"/>
      <c r="M133" s="206"/>
      <c r="N133" s="65"/>
      <c r="O133" s="65"/>
      <c r="P133" s="65"/>
      <c r="Q133" s="65"/>
      <c r="R133" s="65"/>
      <c r="S133" s="65"/>
      <c r="T133" s="66"/>
      <c r="AT133" s="16" t="s">
        <v>128</v>
      </c>
      <c r="AU133" s="16" t="s">
        <v>83</v>
      </c>
    </row>
    <row r="134" spans="2:65" s="1" customFormat="1" ht="24" customHeight="1">
      <c r="B134" s="33"/>
      <c r="C134" s="191" t="s">
        <v>143</v>
      </c>
      <c r="D134" s="191" t="s">
        <v>122</v>
      </c>
      <c r="E134" s="192" t="s">
        <v>144</v>
      </c>
      <c r="F134" s="193" t="s">
        <v>145</v>
      </c>
      <c r="G134" s="194" t="s">
        <v>146</v>
      </c>
      <c r="H134" s="195">
        <v>220</v>
      </c>
      <c r="I134" s="196"/>
      <c r="J134" s="197">
        <f>ROUND(I134*H134,2)</f>
        <v>0</v>
      </c>
      <c r="K134" s="193" t="s">
        <v>1</v>
      </c>
      <c r="L134" s="37"/>
      <c r="M134" s="198" t="s">
        <v>1</v>
      </c>
      <c r="N134" s="199" t="s">
        <v>38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126</v>
      </c>
      <c r="AT134" s="202" t="s">
        <v>122</v>
      </c>
      <c r="AU134" s="202" t="s">
        <v>83</v>
      </c>
      <c r="AY134" s="16" t="s">
        <v>120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81</v>
      </c>
      <c r="BK134" s="203">
        <f>ROUND(I134*H134,2)</f>
        <v>0</v>
      </c>
      <c r="BL134" s="16" t="s">
        <v>126</v>
      </c>
      <c r="BM134" s="202" t="s">
        <v>83</v>
      </c>
    </row>
    <row r="135" spans="2:51" s="12" customFormat="1" ht="11.25">
      <c r="B135" s="207"/>
      <c r="C135" s="208"/>
      <c r="D135" s="204" t="s">
        <v>147</v>
      </c>
      <c r="E135" s="209" t="s">
        <v>1</v>
      </c>
      <c r="F135" s="210" t="s">
        <v>148</v>
      </c>
      <c r="G135" s="208"/>
      <c r="H135" s="211">
        <v>220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147</v>
      </c>
      <c r="AU135" s="217" t="s">
        <v>83</v>
      </c>
      <c r="AV135" s="12" t="s">
        <v>83</v>
      </c>
      <c r="AW135" s="12" t="s">
        <v>30</v>
      </c>
      <c r="AX135" s="12" t="s">
        <v>73</v>
      </c>
      <c r="AY135" s="217" t="s">
        <v>120</v>
      </c>
    </row>
    <row r="136" spans="2:51" s="13" customFormat="1" ht="11.25">
      <c r="B136" s="218"/>
      <c r="C136" s="219"/>
      <c r="D136" s="204" t="s">
        <v>147</v>
      </c>
      <c r="E136" s="220" t="s">
        <v>1</v>
      </c>
      <c r="F136" s="221" t="s">
        <v>149</v>
      </c>
      <c r="G136" s="219"/>
      <c r="H136" s="222">
        <v>220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147</v>
      </c>
      <c r="AU136" s="228" t="s">
        <v>83</v>
      </c>
      <c r="AV136" s="13" t="s">
        <v>126</v>
      </c>
      <c r="AW136" s="13" t="s">
        <v>30</v>
      </c>
      <c r="AX136" s="13" t="s">
        <v>81</v>
      </c>
      <c r="AY136" s="228" t="s">
        <v>120</v>
      </c>
    </row>
    <row r="137" spans="2:65" s="1" customFormat="1" ht="16.5" customHeight="1">
      <c r="B137" s="33"/>
      <c r="C137" s="191" t="s">
        <v>150</v>
      </c>
      <c r="D137" s="191" t="s">
        <v>122</v>
      </c>
      <c r="E137" s="192" t="s">
        <v>151</v>
      </c>
      <c r="F137" s="193" t="s">
        <v>152</v>
      </c>
      <c r="G137" s="194" t="s">
        <v>153</v>
      </c>
      <c r="H137" s="195">
        <v>19.2</v>
      </c>
      <c r="I137" s="196"/>
      <c r="J137" s="197">
        <f>ROUND(I137*H137,2)</f>
        <v>0</v>
      </c>
      <c r="K137" s="193" t="s">
        <v>1</v>
      </c>
      <c r="L137" s="37"/>
      <c r="M137" s="198" t="s">
        <v>1</v>
      </c>
      <c r="N137" s="199" t="s">
        <v>38</v>
      </c>
      <c r="O137" s="65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126</v>
      </c>
      <c r="AT137" s="202" t="s">
        <v>122</v>
      </c>
      <c r="AU137" s="202" t="s">
        <v>83</v>
      </c>
      <c r="AY137" s="16" t="s">
        <v>120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81</v>
      </c>
      <c r="BK137" s="203">
        <f>ROUND(I137*H137,2)</f>
        <v>0</v>
      </c>
      <c r="BL137" s="16" t="s">
        <v>126</v>
      </c>
      <c r="BM137" s="202" t="s">
        <v>126</v>
      </c>
    </row>
    <row r="138" spans="2:65" s="1" customFormat="1" ht="24" customHeight="1">
      <c r="B138" s="33"/>
      <c r="C138" s="191" t="s">
        <v>154</v>
      </c>
      <c r="D138" s="191" t="s">
        <v>122</v>
      </c>
      <c r="E138" s="192" t="s">
        <v>155</v>
      </c>
      <c r="F138" s="193" t="s">
        <v>156</v>
      </c>
      <c r="G138" s="194" t="s">
        <v>157</v>
      </c>
      <c r="H138" s="195">
        <v>8</v>
      </c>
      <c r="I138" s="196"/>
      <c r="J138" s="197">
        <f>ROUND(I138*H138,2)</f>
        <v>0</v>
      </c>
      <c r="K138" s="193" t="s">
        <v>1</v>
      </c>
      <c r="L138" s="37"/>
      <c r="M138" s="198" t="s">
        <v>1</v>
      </c>
      <c r="N138" s="199" t="s">
        <v>38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126</v>
      </c>
      <c r="AT138" s="202" t="s">
        <v>122</v>
      </c>
      <c r="AU138" s="202" t="s">
        <v>83</v>
      </c>
      <c r="AY138" s="16" t="s">
        <v>120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81</v>
      </c>
      <c r="BK138" s="203">
        <f>ROUND(I138*H138,2)</f>
        <v>0</v>
      </c>
      <c r="BL138" s="16" t="s">
        <v>126</v>
      </c>
      <c r="BM138" s="202" t="s">
        <v>150</v>
      </c>
    </row>
    <row r="139" spans="2:65" s="1" customFormat="1" ht="24" customHeight="1">
      <c r="B139" s="33"/>
      <c r="C139" s="191" t="s">
        <v>158</v>
      </c>
      <c r="D139" s="191" t="s">
        <v>122</v>
      </c>
      <c r="E139" s="192" t="s">
        <v>159</v>
      </c>
      <c r="F139" s="193" t="s">
        <v>160</v>
      </c>
      <c r="G139" s="194" t="s">
        <v>157</v>
      </c>
      <c r="H139" s="195">
        <v>3</v>
      </c>
      <c r="I139" s="196"/>
      <c r="J139" s="197">
        <f>ROUND(I139*H139,2)</f>
        <v>0</v>
      </c>
      <c r="K139" s="193" t="s">
        <v>1</v>
      </c>
      <c r="L139" s="37"/>
      <c r="M139" s="198" t="s">
        <v>1</v>
      </c>
      <c r="N139" s="199" t="s">
        <v>38</v>
      </c>
      <c r="O139" s="65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126</v>
      </c>
      <c r="AT139" s="202" t="s">
        <v>122</v>
      </c>
      <c r="AU139" s="202" t="s">
        <v>83</v>
      </c>
      <c r="AY139" s="16" t="s">
        <v>120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81</v>
      </c>
      <c r="BK139" s="203">
        <f>ROUND(I139*H139,2)</f>
        <v>0</v>
      </c>
      <c r="BL139" s="16" t="s">
        <v>126</v>
      </c>
      <c r="BM139" s="202" t="s">
        <v>158</v>
      </c>
    </row>
    <row r="140" spans="2:65" s="1" customFormat="1" ht="24" customHeight="1">
      <c r="B140" s="33"/>
      <c r="C140" s="191" t="s">
        <v>161</v>
      </c>
      <c r="D140" s="191" t="s">
        <v>122</v>
      </c>
      <c r="E140" s="192" t="s">
        <v>162</v>
      </c>
      <c r="F140" s="193" t="s">
        <v>163</v>
      </c>
      <c r="G140" s="194" t="s">
        <v>157</v>
      </c>
      <c r="H140" s="195">
        <v>8</v>
      </c>
      <c r="I140" s="196"/>
      <c r="J140" s="197">
        <f>ROUND(I140*H140,2)</f>
        <v>0</v>
      </c>
      <c r="K140" s="193" t="s">
        <v>1</v>
      </c>
      <c r="L140" s="37"/>
      <c r="M140" s="198" t="s">
        <v>1</v>
      </c>
      <c r="N140" s="199" t="s">
        <v>38</v>
      </c>
      <c r="O140" s="65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126</v>
      </c>
      <c r="AT140" s="202" t="s">
        <v>122</v>
      </c>
      <c r="AU140" s="202" t="s">
        <v>83</v>
      </c>
      <c r="AY140" s="16" t="s">
        <v>120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81</v>
      </c>
      <c r="BK140" s="203">
        <f>ROUND(I140*H140,2)</f>
        <v>0</v>
      </c>
      <c r="BL140" s="16" t="s">
        <v>126</v>
      </c>
      <c r="BM140" s="202" t="s">
        <v>164</v>
      </c>
    </row>
    <row r="141" spans="2:51" s="12" customFormat="1" ht="11.25">
      <c r="B141" s="207"/>
      <c r="C141" s="208"/>
      <c r="D141" s="204" t="s">
        <v>147</v>
      </c>
      <c r="E141" s="209" t="s">
        <v>1</v>
      </c>
      <c r="F141" s="210" t="s">
        <v>158</v>
      </c>
      <c r="G141" s="208"/>
      <c r="H141" s="211">
        <v>8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147</v>
      </c>
      <c r="AU141" s="217" t="s">
        <v>83</v>
      </c>
      <c r="AV141" s="12" t="s">
        <v>83</v>
      </c>
      <c r="AW141" s="12" t="s">
        <v>30</v>
      </c>
      <c r="AX141" s="12" t="s">
        <v>73</v>
      </c>
      <c r="AY141" s="217" t="s">
        <v>120</v>
      </c>
    </row>
    <row r="142" spans="2:51" s="13" customFormat="1" ht="11.25">
      <c r="B142" s="218"/>
      <c r="C142" s="219"/>
      <c r="D142" s="204" t="s">
        <v>147</v>
      </c>
      <c r="E142" s="220" t="s">
        <v>1</v>
      </c>
      <c r="F142" s="221" t="s">
        <v>149</v>
      </c>
      <c r="G142" s="219"/>
      <c r="H142" s="222">
        <v>8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147</v>
      </c>
      <c r="AU142" s="228" t="s">
        <v>83</v>
      </c>
      <c r="AV142" s="13" t="s">
        <v>126</v>
      </c>
      <c r="AW142" s="13" t="s">
        <v>30</v>
      </c>
      <c r="AX142" s="13" t="s">
        <v>81</v>
      </c>
      <c r="AY142" s="228" t="s">
        <v>120</v>
      </c>
    </row>
    <row r="143" spans="2:65" s="1" customFormat="1" ht="24" customHeight="1">
      <c r="B143" s="33"/>
      <c r="C143" s="191" t="s">
        <v>164</v>
      </c>
      <c r="D143" s="191" t="s">
        <v>122</v>
      </c>
      <c r="E143" s="192" t="s">
        <v>165</v>
      </c>
      <c r="F143" s="193" t="s">
        <v>166</v>
      </c>
      <c r="G143" s="194" t="s">
        <v>157</v>
      </c>
      <c r="H143" s="195">
        <v>3</v>
      </c>
      <c r="I143" s="196"/>
      <c r="J143" s="197">
        <f>ROUND(I143*H143,2)</f>
        <v>0</v>
      </c>
      <c r="K143" s="193" t="s">
        <v>1</v>
      </c>
      <c r="L143" s="37"/>
      <c r="M143" s="198" t="s">
        <v>1</v>
      </c>
      <c r="N143" s="199" t="s">
        <v>38</v>
      </c>
      <c r="O143" s="65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126</v>
      </c>
      <c r="AT143" s="202" t="s">
        <v>122</v>
      </c>
      <c r="AU143" s="202" t="s">
        <v>83</v>
      </c>
      <c r="AY143" s="16" t="s">
        <v>120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81</v>
      </c>
      <c r="BK143" s="203">
        <f>ROUND(I143*H143,2)</f>
        <v>0</v>
      </c>
      <c r="BL143" s="16" t="s">
        <v>126</v>
      </c>
      <c r="BM143" s="202" t="s">
        <v>167</v>
      </c>
    </row>
    <row r="144" spans="2:51" s="12" customFormat="1" ht="11.25">
      <c r="B144" s="207"/>
      <c r="C144" s="208"/>
      <c r="D144" s="204" t="s">
        <v>147</v>
      </c>
      <c r="E144" s="209" t="s">
        <v>1</v>
      </c>
      <c r="F144" s="210" t="s">
        <v>134</v>
      </c>
      <c r="G144" s="208"/>
      <c r="H144" s="211">
        <v>3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147</v>
      </c>
      <c r="AU144" s="217" t="s">
        <v>83</v>
      </c>
      <c r="AV144" s="12" t="s">
        <v>83</v>
      </c>
      <c r="AW144" s="12" t="s">
        <v>30</v>
      </c>
      <c r="AX144" s="12" t="s">
        <v>73</v>
      </c>
      <c r="AY144" s="217" t="s">
        <v>120</v>
      </c>
    </row>
    <row r="145" spans="2:51" s="13" customFormat="1" ht="11.25">
      <c r="B145" s="218"/>
      <c r="C145" s="219"/>
      <c r="D145" s="204" t="s">
        <v>147</v>
      </c>
      <c r="E145" s="220" t="s">
        <v>1</v>
      </c>
      <c r="F145" s="221" t="s">
        <v>149</v>
      </c>
      <c r="G145" s="219"/>
      <c r="H145" s="222">
        <v>3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147</v>
      </c>
      <c r="AU145" s="228" t="s">
        <v>83</v>
      </c>
      <c r="AV145" s="13" t="s">
        <v>126</v>
      </c>
      <c r="AW145" s="13" t="s">
        <v>30</v>
      </c>
      <c r="AX145" s="13" t="s">
        <v>81</v>
      </c>
      <c r="AY145" s="228" t="s">
        <v>120</v>
      </c>
    </row>
    <row r="146" spans="2:65" s="1" customFormat="1" ht="16.5" customHeight="1">
      <c r="B146" s="33"/>
      <c r="C146" s="191" t="s">
        <v>168</v>
      </c>
      <c r="D146" s="191" t="s">
        <v>122</v>
      </c>
      <c r="E146" s="192" t="s">
        <v>169</v>
      </c>
      <c r="F146" s="193" t="s">
        <v>170</v>
      </c>
      <c r="G146" s="194" t="s">
        <v>153</v>
      </c>
      <c r="H146" s="195">
        <v>81.5</v>
      </c>
      <c r="I146" s="196"/>
      <c r="J146" s="197">
        <f>ROUND(I146*H146,2)</f>
        <v>0</v>
      </c>
      <c r="K146" s="193" t="s">
        <v>1</v>
      </c>
      <c r="L146" s="37"/>
      <c r="M146" s="198" t="s">
        <v>1</v>
      </c>
      <c r="N146" s="199" t="s">
        <v>38</v>
      </c>
      <c r="O146" s="65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126</v>
      </c>
      <c r="AT146" s="202" t="s">
        <v>122</v>
      </c>
      <c r="AU146" s="202" t="s">
        <v>83</v>
      </c>
      <c r="AY146" s="16" t="s">
        <v>120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81</v>
      </c>
      <c r="BK146" s="203">
        <f>ROUND(I146*H146,2)</f>
        <v>0</v>
      </c>
      <c r="BL146" s="16" t="s">
        <v>126</v>
      </c>
      <c r="BM146" s="202" t="s">
        <v>171</v>
      </c>
    </row>
    <row r="147" spans="2:65" s="1" customFormat="1" ht="36" customHeight="1">
      <c r="B147" s="33"/>
      <c r="C147" s="191" t="s">
        <v>167</v>
      </c>
      <c r="D147" s="191" t="s">
        <v>122</v>
      </c>
      <c r="E147" s="192" t="s">
        <v>172</v>
      </c>
      <c r="F147" s="193" t="s">
        <v>173</v>
      </c>
      <c r="G147" s="194" t="s">
        <v>174</v>
      </c>
      <c r="H147" s="195">
        <v>65</v>
      </c>
      <c r="I147" s="196"/>
      <c r="J147" s="197">
        <f>ROUND(I147*H147,2)</f>
        <v>0</v>
      </c>
      <c r="K147" s="193" t="s">
        <v>1</v>
      </c>
      <c r="L147" s="37"/>
      <c r="M147" s="198" t="s">
        <v>1</v>
      </c>
      <c r="N147" s="199" t="s">
        <v>38</v>
      </c>
      <c r="O147" s="65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175</v>
      </c>
      <c r="AT147" s="202" t="s">
        <v>122</v>
      </c>
      <c r="AU147" s="202" t="s">
        <v>83</v>
      </c>
      <c r="AY147" s="16" t="s">
        <v>120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81</v>
      </c>
      <c r="BK147" s="203">
        <f>ROUND(I147*H147,2)</f>
        <v>0</v>
      </c>
      <c r="BL147" s="16" t="s">
        <v>175</v>
      </c>
      <c r="BM147" s="202" t="s">
        <v>176</v>
      </c>
    </row>
    <row r="148" spans="2:65" s="1" customFormat="1" ht="36" customHeight="1">
      <c r="B148" s="33"/>
      <c r="C148" s="191" t="s">
        <v>177</v>
      </c>
      <c r="D148" s="191" t="s">
        <v>122</v>
      </c>
      <c r="E148" s="192" t="s">
        <v>178</v>
      </c>
      <c r="F148" s="193" t="s">
        <v>179</v>
      </c>
      <c r="G148" s="194" t="s">
        <v>157</v>
      </c>
      <c r="H148" s="195">
        <v>11</v>
      </c>
      <c r="I148" s="196"/>
      <c r="J148" s="197">
        <f>ROUND(I148*H148,2)</f>
        <v>0</v>
      </c>
      <c r="K148" s="193" t="s">
        <v>1</v>
      </c>
      <c r="L148" s="37"/>
      <c r="M148" s="198" t="s">
        <v>1</v>
      </c>
      <c r="N148" s="199" t="s">
        <v>38</v>
      </c>
      <c r="O148" s="65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126</v>
      </c>
      <c r="AT148" s="202" t="s">
        <v>122</v>
      </c>
      <c r="AU148" s="202" t="s">
        <v>83</v>
      </c>
      <c r="AY148" s="16" t="s">
        <v>120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81</v>
      </c>
      <c r="BK148" s="203">
        <f>ROUND(I148*H148,2)</f>
        <v>0</v>
      </c>
      <c r="BL148" s="16" t="s">
        <v>126</v>
      </c>
      <c r="BM148" s="202" t="s">
        <v>180</v>
      </c>
    </row>
    <row r="149" spans="2:51" s="12" customFormat="1" ht="11.25">
      <c r="B149" s="207"/>
      <c r="C149" s="208"/>
      <c r="D149" s="204" t="s">
        <v>147</v>
      </c>
      <c r="E149" s="209" t="s">
        <v>1</v>
      </c>
      <c r="F149" s="210" t="s">
        <v>168</v>
      </c>
      <c r="G149" s="208"/>
      <c r="H149" s="211">
        <v>11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147</v>
      </c>
      <c r="AU149" s="217" t="s">
        <v>83</v>
      </c>
      <c r="AV149" s="12" t="s">
        <v>83</v>
      </c>
      <c r="AW149" s="12" t="s">
        <v>30</v>
      </c>
      <c r="AX149" s="12" t="s">
        <v>73</v>
      </c>
      <c r="AY149" s="217" t="s">
        <v>120</v>
      </c>
    </row>
    <row r="150" spans="2:51" s="13" customFormat="1" ht="11.25">
      <c r="B150" s="218"/>
      <c r="C150" s="219"/>
      <c r="D150" s="204" t="s">
        <v>147</v>
      </c>
      <c r="E150" s="220" t="s">
        <v>1</v>
      </c>
      <c r="F150" s="221" t="s">
        <v>149</v>
      </c>
      <c r="G150" s="219"/>
      <c r="H150" s="222">
        <v>11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83</v>
      </c>
      <c r="AV150" s="13" t="s">
        <v>126</v>
      </c>
      <c r="AW150" s="13" t="s">
        <v>30</v>
      </c>
      <c r="AX150" s="13" t="s">
        <v>81</v>
      </c>
      <c r="AY150" s="228" t="s">
        <v>120</v>
      </c>
    </row>
    <row r="151" spans="2:65" s="1" customFormat="1" ht="36" customHeight="1">
      <c r="B151" s="33"/>
      <c r="C151" s="191" t="s">
        <v>171</v>
      </c>
      <c r="D151" s="191" t="s">
        <v>122</v>
      </c>
      <c r="E151" s="192" t="s">
        <v>181</v>
      </c>
      <c r="F151" s="193" t="s">
        <v>182</v>
      </c>
      <c r="G151" s="194" t="s">
        <v>157</v>
      </c>
      <c r="H151" s="195">
        <v>11</v>
      </c>
      <c r="I151" s="196"/>
      <c r="J151" s="197">
        <f>ROUND(I151*H151,2)</f>
        <v>0</v>
      </c>
      <c r="K151" s="193" t="s">
        <v>1</v>
      </c>
      <c r="L151" s="37"/>
      <c r="M151" s="198" t="s">
        <v>1</v>
      </c>
      <c r="N151" s="199" t="s">
        <v>38</v>
      </c>
      <c r="O151" s="65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126</v>
      </c>
      <c r="AT151" s="202" t="s">
        <v>122</v>
      </c>
      <c r="AU151" s="202" t="s">
        <v>83</v>
      </c>
      <c r="AY151" s="16" t="s">
        <v>120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81</v>
      </c>
      <c r="BK151" s="203">
        <f>ROUND(I151*H151,2)</f>
        <v>0</v>
      </c>
      <c r="BL151" s="16" t="s">
        <v>126</v>
      </c>
      <c r="BM151" s="202" t="s">
        <v>183</v>
      </c>
    </row>
    <row r="152" spans="2:51" s="12" customFormat="1" ht="11.25">
      <c r="B152" s="207"/>
      <c r="C152" s="208"/>
      <c r="D152" s="204" t="s">
        <v>147</v>
      </c>
      <c r="E152" s="209" t="s">
        <v>1</v>
      </c>
      <c r="F152" s="210" t="s">
        <v>168</v>
      </c>
      <c r="G152" s="208"/>
      <c r="H152" s="211">
        <v>11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147</v>
      </c>
      <c r="AU152" s="217" t="s">
        <v>83</v>
      </c>
      <c r="AV152" s="12" t="s">
        <v>83</v>
      </c>
      <c r="AW152" s="12" t="s">
        <v>30</v>
      </c>
      <c r="AX152" s="12" t="s">
        <v>73</v>
      </c>
      <c r="AY152" s="217" t="s">
        <v>120</v>
      </c>
    </row>
    <row r="153" spans="2:51" s="13" customFormat="1" ht="11.25">
      <c r="B153" s="218"/>
      <c r="C153" s="219"/>
      <c r="D153" s="204" t="s">
        <v>147</v>
      </c>
      <c r="E153" s="220" t="s">
        <v>1</v>
      </c>
      <c r="F153" s="221" t="s">
        <v>149</v>
      </c>
      <c r="G153" s="219"/>
      <c r="H153" s="222">
        <v>11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147</v>
      </c>
      <c r="AU153" s="228" t="s">
        <v>83</v>
      </c>
      <c r="AV153" s="13" t="s">
        <v>126</v>
      </c>
      <c r="AW153" s="13" t="s">
        <v>30</v>
      </c>
      <c r="AX153" s="13" t="s">
        <v>81</v>
      </c>
      <c r="AY153" s="228" t="s">
        <v>120</v>
      </c>
    </row>
    <row r="154" spans="2:65" s="1" customFormat="1" ht="48" customHeight="1">
      <c r="B154" s="33"/>
      <c r="C154" s="191" t="s">
        <v>8</v>
      </c>
      <c r="D154" s="191" t="s">
        <v>122</v>
      </c>
      <c r="E154" s="192" t="s">
        <v>184</v>
      </c>
      <c r="F154" s="193" t="s">
        <v>185</v>
      </c>
      <c r="G154" s="194" t="s">
        <v>157</v>
      </c>
      <c r="H154" s="195">
        <v>11</v>
      </c>
      <c r="I154" s="196"/>
      <c r="J154" s="197">
        <f>ROUND(I154*H154,2)</f>
        <v>0</v>
      </c>
      <c r="K154" s="193" t="s">
        <v>1</v>
      </c>
      <c r="L154" s="37"/>
      <c r="M154" s="198" t="s">
        <v>1</v>
      </c>
      <c r="N154" s="199" t="s">
        <v>38</v>
      </c>
      <c r="O154" s="65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126</v>
      </c>
      <c r="AT154" s="202" t="s">
        <v>122</v>
      </c>
      <c r="AU154" s="202" t="s">
        <v>83</v>
      </c>
      <c r="AY154" s="16" t="s">
        <v>120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81</v>
      </c>
      <c r="BK154" s="203">
        <f>ROUND(I154*H154,2)</f>
        <v>0</v>
      </c>
      <c r="BL154" s="16" t="s">
        <v>126</v>
      </c>
      <c r="BM154" s="202" t="s">
        <v>186</v>
      </c>
    </row>
    <row r="155" spans="2:51" s="12" customFormat="1" ht="11.25">
      <c r="B155" s="207"/>
      <c r="C155" s="208"/>
      <c r="D155" s="204" t="s">
        <v>147</v>
      </c>
      <c r="E155" s="209" t="s">
        <v>1</v>
      </c>
      <c r="F155" s="210" t="s">
        <v>168</v>
      </c>
      <c r="G155" s="208"/>
      <c r="H155" s="211">
        <v>11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147</v>
      </c>
      <c r="AU155" s="217" t="s">
        <v>83</v>
      </c>
      <c r="AV155" s="12" t="s">
        <v>83</v>
      </c>
      <c r="AW155" s="12" t="s">
        <v>30</v>
      </c>
      <c r="AX155" s="12" t="s">
        <v>73</v>
      </c>
      <c r="AY155" s="217" t="s">
        <v>120</v>
      </c>
    </row>
    <row r="156" spans="2:51" s="13" customFormat="1" ht="11.25">
      <c r="B156" s="218"/>
      <c r="C156" s="219"/>
      <c r="D156" s="204" t="s">
        <v>147</v>
      </c>
      <c r="E156" s="220" t="s">
        <v>1</v>
      </c>
      <c r="F156" s="221" t="s">
        <v>149</v>
      </c>
      <c r="G156" s="219"/>
      <c r="H156" s="222">
        <v>11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147</v>
      </c>
      <c r="AU156" s="228" t="s">
        <v>83</v>
      </c>
      <c r="AV156" s="13" t="s">
        <v>126</v>
      </c>
      <c r="AW156" s="13" t="s">
        <v>30</v>
      </c>
      <c r="AX156" s="13" t="s">
        <v>81</v>
      </c>
      <c r="AY156" s="228" t="s">
        <v>120</v>
      </c>
    </row>
    <row r="157" spans="2:65" s="1" customFormat="1" ht="48" customHeight="1">
      <c r="B157" s="33"/>
      <c r="C157" s="191" t="s">
        <v>180</v>
      </c>
      <c r="D157" s="191" t="s">
        <v>122</v>
      </c>
      <c r="E157" s="192" t="s">
        <v>187</v>
      </c>
      <c r="F157" s="193" t="s">
        <v>188</v>
      </c>
      <c r="G157" s="194" t="s">
        <v>157</v>
      </c>
      <c r="H157" s="195">
        <v>11</v>
      </c>
      <c r="I157" s="196"/>
      <c r="J157" s="197">
        <f>ROUND(I157*H157,2)</f>
        <v>0</v>
      </c>
      <c r="K157" s="193" t="s">
        <v>1</v>
      </c>
      <c r="L157" s="37"/>
      <c r="M157" s="198" t="s">
        <v>1</v>
      </c>
      <c r="N157" s="199" t="s">
        <v>38</v>
      </c>
      <c r="O157" s="65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02" t="s">
        <v>126</v>
      </c>
      <c r="AT157" s="202" t="s">
        <v>122</v>
      </c>
      <c r="AU157" s="202" t="s">
        <v>83</v>
      </c>
      <c r="AY157" s="16" t="s">
        <v>120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81</v>
      </c>
      <c r="BK157" s="203">
        <f>ROUND(I157*H157,2)</f>
        <v>0</v>
      </c>
      <c r="BL157" s="16" t="s">
        <v>126</v>
      </c>
      <c r="BM157" s="202" t="s">
        <v>189</v>
      </c>
    </row>
    <row r="158" spans="2:51" s="12" customFormat="1" ht="11.25">
      <c r="B158" s="207"/>
      <c r="C158" s="208"/>
      <c r="D158" s="204" t="s">
        <v>147</v>
      </c>
      <c r="E158" s="209" t="s">
        <v>1</v>
      </c>
      <c r="F158" s="210" t="s">
        <v>168</v>
      </c>
      <c r="G158" s="208"/>
      <c r="H158" s="211">
        <v>11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147</v>
      </c>
      <c r="AU158" s="217" t="s">
        <v>83</v>
      </c>
      <c r="AV158" s="12" t="s">
        <v>83</v>
      </c>
      <c r="AW158" s="12" t="s">
        <v>30</v>
      </c>
      <c r="AX158" s="12" t="s">
        <v>73</v>
      </c>
      <c r="AY158" s="217" t="s">
        <v>120</v>
      </c>
    </row>
    <row r="159" spans="2:51" s="13" customFormat="1" ht="11.25">
      <c r="B159" s="218"/>
      <c r="C159" s="219"/>
      <c r="D159" s="204" t="s">
        <v>147</v>
      </c>
      <c r="E159" s="220" t="s">
        <v>1</v>
      </c>
      <c r="F159" s="221" t="s">
        <v>149</v>
      </c>
      <c r="G159" s="219"/>
      <c r="H159" s="222">
        <v>11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147</v>
      </c>
      <c r="AU159" s="228" t="s">
        <v>83</v>
      </c>
      <c r="AV159" s="13" t="s">
        <v>126</v>
      </c>
      <c r="AW159" s="13" t="s">
        <v>30</v>
      </c>
      <c r="AX159" s="13" t="s">
        <v>81</v>
      </c>
      <c r="AY159" s="228" t="s">
        <v>120</v>
      </c>
    </row>
    <row r="160" spans="2:65" s="1" customFormat="1" ht="48" customHeight="1">
      <c r="B160" s="33"/>
      <c r="C160" s="191" t="s">
        <v>190</v>
      </c>
      <c r="D160" s="191" t="s">
        <v>122</v>
      </c>
      <c r="E160" s="192" t="s">
        <v>191</v>
      </c>
      <c r="F160" s="193" t="s">
        <v>192</v>
      </c>
      <c r="G160" s="194" t="s">
        <v>157</v>
      </c>
      <c r="H160" s="195">
        <v>11</v>
      </c>
      <c r="I160" s="196"/>
      <c r="J160" s="197">
        <f>ROUND(I160*H160,2)</f>
        <v>0</v>
      </c>
      <c r="K160" s="193" t="s">
        <v>1</v>
      </c>
      <c r="L160" s="37"/>
      <c r="M160" s="198" t="s">
        <v>1</v>
      </c>
      <c r="N160" s="199" t="s">
        <v>38</v>
      </c>
      <c r="O160" s="65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126</v>
      </c>
      <c r="AT160" s="202" t="s">
        <v>122</v>
      </c>
      <c r="AU160" s="202" t="s">
        <v>83</v>
      </c>
      <c r="AY160" s="16" t="s">
        <v>120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81</v>
      </c>
      <c r="BK160" s="203">
        <f>ROUND(I160*H160,2)</f>
        <v>0</v>
      </c>
      <c r="BL160" s="16" t="s">
        <v>126</v>
      </c>
      <c r="BM160" s="202" t="s">
        <v>193</v>
      </c>
    </row>
    <row r="161" spans="2:51" s="12" customFormat="1" ht="11.25">
      <c r="B161" s="207"/>
      <c r="C161" s="208"/>
      <c r="D161" s="204" t="s">
        <v>147</v>
      </c>
      <c r="E161" s="209" t="s">
        <v>1</v>
      </c>
      <c r="F161" s="210" t="s">
        <v>168</v>
      </c>
      <c r="G161" s="208"/>
      <c r="H161" s="211">
        <v>11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147</v>
      </c>
      <c r="AU161" s="217" t="s">
        <v>83</v>
      </c>
      <c r="AV161" s="12" t="s">
        <v>83</v>
      </c>
      <c r="AW161" s="12" t="s">
        <v>30</v>
      </c>
      <c r="AX161" s="12" t="s">
        <v>73</v>
      </c>
      <c r="AY161" s="217" t="s">
        <v>120</v>
      </c>
    </row>
    <row r="162" spans="2:51" s="13" customFormat="1" ht="11.25">
      <c r="B162" s="218"/>
      <c r="C162" s="219"/>
      <c r="D162" s="204" t="s">
        <v>147</v>
      </c>
      <c r="E162" s="220" t="s">
        <v>1</v>
      </c>
      <c r="F162" s="221" t="s">
        <v>149</v>
      </c>
      <c r="G162" s="219"/>
      <c r="H162" s="222">
        <v>11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147</v>
      </c>
      <c r="AU162" s="228" t="s">
        <v>83</v>
      </c>
      <c r="AV162" s="13" t="s">
        <v>126</v>
      </c>
      <c r="AW162" s="13" t="s">
        <v>30</v>
      </c>
      <c r="AX162" s="13" t="s">
        <v>81</v>
      </c>
      <c r="AY162" s="228" t="s">
        <v>120</v>
      </c>
    </row>
    <row r="163" spans="2:65" s="1" customFormat="1" ht="24" customHeight="1">
      <c r="B163" s="33"/>
      <c r="C163" s="191" t="s">
        <v>183</v>
      </c>
      <c r="D163" s="191" t="s">
        <v>122</v>
      </c>
      <c r="E163" s="192" t="s">
        <v>194</v>
      </c>
      <c r="F163" s="193" t="s">
        <v>195</v>
      </c>
      <c r="G163" s="194" t="s">
        <v>157</v>
      </c>
      <c r="H163" s="195">
        <v>2</v>
      </c>
      <c r="I163" s="196"/>
      <c r="J163" s="197">
        <f>ROUND(I163*H163,2)</f>
        <v>0</v>
      </c>
      <c r="K163" s="193" t="s">
        <v>1</v>
      </c>
      <c r="L163" s="37"/>
      <c r="M163" s="198" t="s">
        <v>1</v>
      </c>
      <c r="N163" s="199" t="s">
        <v>38</v>
      </c>
      <c r="O163" s="65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126</v>
      </c>
      <c r="AT163" s="202" t="s">
        <v>122</v>
      </c>
      <c r="AU163" s="202" t="s">
        <v>83</v>
      </c>
      <c r="AY163" s="16" t="s">
        <v>120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81</v>
      </c>
      <c r="BK163" s="203">
        <f>ROUND(I163*H163,2)</f>
        <v>0</v>
      </c>
      <c r="BL163" s="16" t="s">
        <v>126</v>
      </c>
      <c r="BM163" s="202" t="s">
        <v>196</v>
      </c>
    </row>
    <row r="164" spans="2:63" s="11" customFormat="1" ht="22.9" customHeight="1">
      <c r="B164" s="175"/>
      <c r="C164" s="176"/>
      <c r="D164" s="177" t="s">
        <v>72</v>
      </c>
      <c r="E164" s="189" t="s">
        <v>161</v>
      </c>
      <c r="F164" s="189" t="s">
        <v>197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P165+P186</f>
        <v>0</v>
      </c>
      <c r="Q164" s="183"/>
      <c r="R164" s="184">
        <f>R165+R186</f>
        <v>0</v>
      </c>
      <c r="S164" s="183"/>
      <c r="T164" s="185">
        <f>T165+T186</f>
        <v>0</v>
      </c>
      <c r="AR164" s="186" t="s">
        <v>81</v>
      </c>
      <c r="AT164" s="187" t="s">
        <v>72</v>
      </c>
      <c r="AU164" s="187" t="s">
        <v>81</v>
      </c>
      <c r="AY164" s="186" t="s">
        <v>120</v>
      </c>
      <c r="BK164" s="188">
        <f>BK165+BK186</f>
        <v>0</v>
      </c>
    </row>
    <row r="165" spans="2:63" s="11" customFormat="1" ht="20.85" customHeight="1">
      <c r="B165" s="175"/>
      <c r="C165" s="176"/>
      <c r="D165" s="177" t="s">
        <v>72</v>
      </c>
      <c r="E165" s="189" t="s">
        <v>198</v>
      </c>
      <c r="F165" s="189" t="s">
        <v>199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SUM(P166:P185)</f>
        <v>0</v>
      </c>
      <c r="Q165" s="183"/>
      <c r="R165" s="184">
        <f>SUM(R166:R185)</f>
        <v>0</v>
      </c>
      <c r="S165" s="183"/>
      <c r="T165" s="185">
        <f>SUM(T166:T185)</f>
        <v>0</v>
      </c>
      <c r="AR165" s="186" t="s">
        <v>81</v>
      </c>
      <c r="AT165" s="187" t="s">
        <v>72</v>
      </c>
      <c r="AU165" s="187" t="s">
        <v>83</v>
      </c>
      <c r="AY165" s="186" t="s">
        <v>120</v>
      </c>
      <c r="BK165" s="188">
        <f>SUM(BK166:BK185)</f>
        <v>0</v>
      </c>
    </row>
    <row r="166" spans="2:65" s="1" customFormat="1" ht="24" customHeight="1">
      <c r="B166" s="33"/>
      <c r="C166" s="191" t="s">
        <v>200</v>
      </c>
      <c r="D166" s="191" t="s">
        <v>122</v>
      </c>
      <c r="E166" s="192" t="s">
        <v>201</v>
      </c>
      <c r="F166" s="193" t="s">
        <v>202</v>
      </c>
      <c r="G166" s="194" t="s">
        <v>157</v>
      </c>
      <c r="H166" s="195">
        <v>4</v>
      </c>
      <c r="I166" s="196"/>
      <c r="J166" s="197">
        <f>ROUND(I166*H166,2)</f>
        <v>0</v>
      </c>
      <c r="K166" s="193" t="s">
        <v>1</v>
      </c>
      <c r="L166" s="37"/>
      <c r="M166" s="198" t="s">
        <v>1</v>
      </c>
      <c r="N166" s="199" t="s">
        <v>38</v>
      </c>
      <c r="O166" s="65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02" t="s">
        <v>126</v>
      </c>
      <c r="AT166" s="202" t="s">
        <v>122</v>
      </c>
      <c r="AU166" s="202" t="s">
        <v>134</v>
      </c>
      <c r="AY166" s="16" t="s">
        <v>120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81</v>
      </c>
      <c r="BK166" s="203">
        <f>ROUND(I166*H166,2)</f>
        <v>0</v>
      </c>
      <c r="BL166" s="16" t="s">
        <v>126</v>
      </c>
      <c r="BM166" s="202" t="s">
        <v>203</v>
      </c>
    </row>
    <row r="167" spans="2:51" s="12" customFormat="1" ht="11.25">
      <c r="B167" s="207"/>
      <c r="C167" s="208"/>
      <c r="D167" s="204" t="s">
        <v>147</v>
      </c>
      <c r="E167" s="209" t="s">
        <v>1</v>
      </c>
      <c r="F167" s="210" t="s">
        <v>126</v>
      </c>
      <c r="G167" s="208"/>
      <c r="H167" s="211">
        <v>4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147</v>
      </c>
      <c r="AU167" s="217" t="s">
        <v>134</v>
      </c>
      <c r="AV167" s="12" t="s">
        <v>83</v>
      </c>
      <c r="AW167" s="12" t="s">
        <v>30</v>
      </c>
      <c r="AX167" s="12" t="s">
        <v>73</v>
      </c>
      <c r="AY167" s="217" t="s">
        <v>120</v>
      </c>
    </row>
    <row r="168" spans="2:51" s="13" customFormat="1" ht="11.25">
      <c r="B168" s="218"/>
      <c r="C168" s="219"/>
      <c r="D168" s="204" t="s">
        <v>147</v>
      </c>
      <c r="E168" s="220" t="s">
        <v>1</v>
      </c>
      <c r="F168" s="221" t="s">
        <v>149</v>
      </c>
      <c r="G168" s="219"/>
      <c r="H168" s="222">
        <v>4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147</v>
      </c>
      <c r="AU168" s="228" t="s">
        <v>134</v>
      </c>
      <c r="AV168" s="13" t="s">
        <v>126</v>
      </c>
      <c r="AW168" s="13" t="s">
        <v>30</v>
      </c>
      <c r="AX168" s="13" t="s">
        <v>81</v>
      </c>
      <c r="AY168" s="228" t="s">
        <v>120</v>
      </c>
    </row>
    <row r="169" spans="2:65" s="1" customFormat="1" ht="24" customHeight="1">
      <c r="B169" s="33"/>
      <c r="C169" s="191" t="s">
        <v>186</v>
      </c>
      <c r="D169" s="191" t="s">
        <v>122</v>
      </c>
      <c r="E169" s="192" t="s">
        <v>204</v>
      </c>
      <c r="F169" s="193" t="s">
        <v>205</v>
      </c>
      <c r="G169" s="194" t="s">
        <v>157</v>
      </c>
      <c r="H169" s="195">
        <v>22</v>
      </c>
      <c r="I169" s="196"/>
      <c r="J169" s="197">
        <f>ROUND(I169*H169,2)</f>
        <v>0</v>
      </c>
      <c r="K169" s="193" t="s">
        <v>1</v>
      </c>
      <c r="L169" s="37"/>
      <c r="M169" s="198" t="s">
        <v>1</v>
      </c>
      <c r="N169" s="199" t="s">
        <v>38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126</v>
      </c>
      <c r="AT169" s="202" t="s">
        <v>122</v>
      </c>
      <c r="AU169" s="202" t="s">
        <v>134</v>
      </c>
      <c r="AY169" s="16" t="s">
        <v>120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81</v>
      </c>
      <c r="BK169" s="203">
        <f>ROUND(I169*H169,2)</f>
        <v>0</v>
      </c>
      <c r="BL169" s="16" t="s">
        <v>126</v>
      </c>
      <c r="BM169" s="202" t="s">
        <v>206</v>
      </c>
    </row>
    <row r="170" spans="2:65" s="1" customFormat="1" ht="24" customHeight="1">
      <c r="B170" s="33"/>
      <c r="C170" s="191" t="s">
        <v>7</v>
      </c>
      <c r="D170" s="191" t="s">
        <v>122</v>
      </c>
      <c r="E170" s="192" t="s">
        <v>207</v>
      </c>
      <c r="F170" s="193" t="s">
        <v>208</v>
      </c>
      <c r="G170" s="194" t="s">
        <v>209</v>
      </c>
      <c r="H170" s="195">
        <v>2</v>
      </c>
      <c r="I170" s="196"/>
      <c r="J170" s="197">
        <f>ROUND(I170*H170,2)</f>
        <v>0</v>
      </c>
      <c r="K170" s="193" t="s">
        <v>1</v>
      </c>
      <c r="L170" s="37"/>
      <c r="M170" s="198" t="s">
        <v>1</v>
      </c>
      <c r="N170" s="199" t="s">
        <v>38</v>
      </c>
      <c r="O170" s="65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126</v>
      </c>
      <c r="AT170" s="202" t="s">
        <v>122</v>
      </c>
      <c r="AU170" s="202" t="s">
        <v>134</v>
      </c>
      <c r="AY170" s="16" t="s">
        <v>120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81</v>
      </c>
      <c r="BK170" s="203">
        <f>ROUND(I170*H170,2)</f>
        <v>0</v>
      </c>
      <c r="BL170" s="16" t="s">
        <v>126</v>
      </c>
      <c r="BM170" s="202" t="s">
        <v>210</v>
      </c>
    </row>
    <row r="171" spans="2:51" s="12" customFormat="1" ht="11.25">
      <c r="B171" s="207"/>
      <c r="C171" s="208"/>
      <c r="D171" s="204" t="s">
        <v>147</v>
      </c>
      <c r="E171" s="209" t="s">
        <v>1</v>
      </c>
      <c r="F171" s="210" t="s">
        <v>83</v>
      </c>
      <c r="G171" s="208"/>
      <c r="H171" s="211">
        <v>2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147</v>
      </c>
      <c r="AU171" s="217" t="s">
        <v>134</v>
      </c>
      <c r="AV171" s="12" t="s">
        <v>83</v>
      </c>
      <c r="AW171" s="12" t="s">
        <v>30</v>
      </c>
      <c r="AX171" s="12" t="s">
        <v>73</v>
      </c>
      <c r="AY171" s="217" t="s">
        <v>120</v>
      </c>
    </row>
    <row r="172" spans="2:51" s="13" customFormat="1" ht="11.25">
      <c r="B172" s="218"/>
      <c r="C172" s="219"/>
      <c r="D172" s="204" t="s">
        <v>147</v>
      </c>
      <c r="E172" s="220" t="s">
        <v>1</v>
      </c>
      <c r="F172" s="221" t="s">
        <v>149</v>
      </c>
      <c r="G172" s="219"/>
      <c r="H172" s="222">
        <v>2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147</v>
      </c>
      <c r="AU172" s="228" t="s">
        <v>134</v>
      </c>
      <c r="AV172" s="13" t="s">
        <v>126</v>
      </c>
      <c r="AW172" s="13" t="s">
        <v>30</v>
      </c>
      <c r="AX172" s="13" t="s">
        <v>81</v>
      </c>
      <c r="AY172" s="228" t="s">
        <v>120</v>
      </c>
    </row>
    <row r="173" spans="2:65" s="1" customFormat="1" ht="24" customHeight="1">
      <c r="B173" s="33"/>
      <c r="C173" s="191" t="s">
        <v>189</v>
      </c>
      <c r="D173" s="191" t="s">
        <v>122</v>
      </c>
      <c r="E173" s="192" t="s">
        <v>211</v>
      </c>
      <c r="F173" s="193" t="s">
        <v>212</v>
      </c>
      <c r="G173" s="194" t="s">
        <v>209</v>
      </c>
      <c r="H173" s="195">
        <v>38</v>
      </c>
      <c r="I173" s="196"/>
      <c r="J173" s="197">
        <f>ROUND(I173*H173,2)</f>
        <v>0</v>
      </c>
      <c r="K173" s="193" t="s">
        <v>1</v>
      </c>
      <c r="L173" s="37"/>
      <c r="M173" s="198" t="s">
        <v>1</v>
      </c>
      <c r="N173" s="199" t="s">
        <v>38</v>
      </c>
      <c r="O173" s="65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02" t="s">
        <v>126</v>
      </c>
      <c r="AT173" s="202" t="s">
        <v>122</v>
      </c>
      <c r="AU173" s="202" t="s">
        <v>134</v>
      </c>
      <c r="AY173" s="16" t="s">
        <v>120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81</v>
      </c>
      <c r="BK173" s="203">
        <f>ROUND(I173*H173,2)</f>
        <v>0</v>
      </c>
      <c r="BL173" s="16" t="s">
        <v>126</v>
      </c>
      <c r="BM173" s="202" t="s">
        <v>213</v>
      </c>
    </row>
    <row r="174" spans="2:51" s="12" customFormat="1" ht="11.25">
      <c r="B174" s="207"/>
      <c r="C174" s="208"/>
      <c r="D174" s="204" t="s">
        <v>147</v>
      </c>
      <c r="E174" s="209" t="s">
        <v>1</v>
      </c>
      <c r="F174" s="210" t="s">
        <v>214</v>
      </c>
      <c r="G174" s="208"/>
      <c r="H174" s="211">
        <v>38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147</v>
      </c>
      <c r="AU174" s="217" t="s">
        <v>134</v>
      </c>
      <c r="AV174" s="12" t="s">
        <v>83</v>
      </c>
      <c r="AW174" s="12" t="s">
        <v>30</v>
      </c>
      <c r="AX174" s="12" t="s">
        <v>73</v>
      </c>
      <c r="AY174" s="217" t="s">
        <v>120</v>
      </c>
    </row>
    <row r="175" spans="2:51" s="13" customFormat="1" ht="11.25">
      <c r="B175" s="218"/>
      <c r="C175" s="219"/>
      <c r="D175" s="204" t="s">
        <v>147</v>
      </c>
      <c r="E175" s="220" t="s">
        <v>1</v>
      </c>
      <c r="F175" s="221" t="s">
        <v>149</v>
      </c>
      <c r="G175" s="219"/>
      <c r="H175" s="222">
        <v>38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147</v>
      </c>
      <c r="AU175" s="228" t="s">
        <v>134</v>
      </c>
      <c r="AV175" s="13" t="s">
        <v>126</v>
      </c>
      <c r="AW175" s="13" t="s">
        <v>30</v>
      </c>
      <c r="AX175" s="13" t="s">
        <v>81</v>
      </c>
      <c r="AY175" s="228" t="s">
        <v>120</v>
      </c>
    </row>
    <row r="176" spans="2:65" s="1" customFormat="1" ht="24" customHeight="1">
      <c r="B176" s="33"/>
      <c r="C176" s="191" t="s">
        <v>215</v>
      </c>
      <c r="D176" s="191" t="s">
        <v>122</v>
      </c>
      <c r="E176" s="192" t="s">
        <v>216</v>
      </c>
      <c r="F176" s="193" t="s">
        <v>217</v>
      </c>
      <c r="G176" s="194" t="s">
        <v>157</v>
      </c>
      <c r="H176" s="195">
        <v>600</v>
      </c>
      <c r="I176" s="196"/>
      <c r="J176" s="197">
        <f>ROUND(I176*H176,2)</f>
        <v>0</v>
      </c>
      <c r="K176" s="193" t="s">
        <v>1</v>
      </c>
      <c r="L176" s="37"/>
      <c r="M176" s="198" t="s">
        <v>1</v>
      </c>
      <c r="N176" s="199" t="s">
        <v>38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126</v>
      </c>
      <c r="AT176" s="202" t="s">
        <v>122</v>
      </c>
      <c r="AU176" s="202" t="s">
        <v>134</v>
      </c>
      <c r="AY176" s="16" t="s">
        <v>120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81</v>
      </c>
      <c r="BK176" s="203">
        <f>ROUND(I176*H176,2)</f>
        <v>0</v>
      </c>
      <c r="BL176" s="16" t="s">
        <v>126</v>
      </c>
      <c r="BM176" s="202" t="s">
        <v>218</v>
      </c>
    </row>
    <row r="177" spans="2:51" s="12" customFormat="1" ht="11.25">
      <c r="B177" s="207"/>
      <c r="C177" s="208"/>
      <c r="D177" s="204" t="s">
        <v>147</v>
      </c>
      <c r="E177" s="209" t="s">
        <v>1</v>
      </c>
      <c r="F177" s="210" t="s">
        <v>219</v>
      </c>
      <c r="G177" s="208"/>
      <c r="H177" s="211">
        <v>600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147</v>
      </c>
      <c r="AU177" s="217" t="s">
        <v>134</v>
      </c>
      <c r="AV177" s="12" t="s">
        <v>83</v>
      </c>
      <c r="AW177" s="12" t="s">
        <v>30</v>
      </c>
      <c r="AX177" s="12" t="s">
        <v>73</v>
      </c>
      <c r="AY177" s="217" t="s">
        <v>120</v>
      </c>
    </row>
    <row r="178" spans="2:51" s="13" customFormat="1" ht="11.25">
      <c r="B178" s="218"/>
      <c r="C178" s="219"/>
      <c r="D178" s="204" t="s">
        <v>147</v>
      </c>
      <c r="E178" s="220" t="s">
        <v>1</v>
      </c>
      <c r="F178" s="221" t="s">
        <v>149</v>
      </c>
      <c r="G178" s="219"/>
      <c r="H178" s="222">
        <v>600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147</v>
      </c>
      <c r="AU178" s="228" t="s">
        <v>134</v>
      </c>
      <c r="AV178" s="13" t="s">
        <v>126</v>
      </c>
      <c r="AW178" s="13" t="s">
        <v>30</v>
      </c>
      <c r="AX178" s="13" t="s">
        <v>81</v>
      </c>
      <c r="AY178" s="228" t="s">
        <v>120</v>
      </c>
    </row>
    <row r="179" spans="2:65" s="1" customFormat="1" ht="24" customHeight="1">
      <c r="B179" s="33"/>
      <c r="C179" s="191" t="s">
        <v>193</v>
      </c>
      <c r="D179" s="191" t="s">
        <v>122</v>
      </c>
      <c r="E179" s="192" t="s">
        <v>220</v>
      </c>
      <c r="F179" s="193" t="s">
        <v>221</v>
      </c>
      <c r="G179" s="194" t="s">
        <v>157</v>
      </c>
      <c r="H179" s="195">
        <v>3300</v>
      </c>
      <c r="I179" s="196"/>
      <c r="J179" s="197">
        <f>ROUND(I179*H179,2)</f>
        <v>0</v>
      </c>
      <c r="K179" s="193" t="s">
        <v>1</v>
      </c>
      <c r="L179" s="37"/>
      <c r="M179" s="198" t="s">
        <v>1</v>
      </c>
      <c r="N179" s="199" t="s">
        <v>38</v>
      </c>
      <c r="O179" s="65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126</v>
      </c>
      <c r="AT179" s="202" t="s">
        <v>122</v>
      </c>
      <c r="AU179" s="202" t="s">
        <v>134</v>
      </c>
      <c r="AY179" s="16" t="s">
        <v>120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81</v>
      </c>
      <c r="BK179" s="203">
        <f>ROUND(I179*H179,2)</f>
        <v>0</v>
      </c>
      <c r="BL179" s="16" t="s">
        <v>126</v>
      </c>
      <c r="BM179" s="202" t="s">
        <v>222</v>
      </c>
    </row>
    <row r="180" spans="2:65" s="1" customFormat="1" ht="36" customHeight="1">
      <c r="B180" s="33"/>
      <c r="C180" s="191" t="s">
        <v>223</v>
      </c>
      <c r="D180" s="191" t="s">
        <v>122</v>
      </c>
      <c r="E180" s="192" t="s">
        <v>224</v>
      </c>
      <c r="F180" s="193" t="s">
        <v>225</v>
      </c>
      <c r="G180" s="194" t="s">
        <v>209</v>
      </c>
      <c r="H180" s="195">
        <v>150</v>
      </c>
      <c r="I180" s="196"/>
      <c r="J180" s="197">
        <f>ROUND(I180*H180,2)</f>
        <v>0</v>
      </c>
      <c r="K180" s="193" t="s">
        <v>1</v>
      </c>
      <c r="L180" s="37"/>
      <c r="M180" s="198" t="s">
        <v>1</v>
      </c>
      <c r="N180" s="199" t="s">
        <v>38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126</v>
      </c>
      <c r="AT180" s="202" t="s">
        <v>122</v>
      </c>
      <c r="AU180" s="202" t="s">
        <v>134</v>
      </c>
      <c r="AY180" s="16" t="s">
        <v>120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81</v>
      </c>
      <c r="BK180" s="203">
        <f>ROUND(I180*H180,2)</f>
        <v>0</v>
      </c>
      <c r="BL180" s="16" t="s">
        <v>126</v>
      </c>
      <c r="BM180" s="202" t="s">
        <v>214</v>
      </c>
    </row>
    <row r="181" spans="2:51" s="12" customFormat="1" ht="11.25">
      <c r="B181" s="207"/>
      <c r="C181" s="208"/>
      <c r="D181" s="204" t="s">
        <v>147</v>
      </c>
      <c r="E181" s="209" t="s">
        <v>1</v>
      </c>
      <c r="F181" s="210" t="s">
        <v>226</v>
      </c>
      <c r="G181" s="208"/>
      <c r="H181" s="211">
        <v>150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147</v>
      </c>
      <c r="AU181" s="217" t="s">
        <v>134</v>
      </c>
      <c r="AV181" s="12" t="s">
        <v>83</v>
      </c>
      <c r="AW181" s="12" t="s">
        <v>30</v>
      </c>
      <c r="AX181" s="12" t="s">
        <v>73</v>
      </c>
      <c r="AY181" s="217" t="s">
        <v>120</v>
      </c>
    </row>
    <row r="182" spans="2:51" s="13" customFormat="1" ht="11.25">
      <c r="B182" s="218"/>
      <c r="C182" s="219"/>
      <c r="D182" s="204" t="s">
        <v>147</v>
      </c>
      <c r="E182" s="220" t="s">
        <v>1</v>
      </c>
      <c r="F182" s="221" t="s">
        <v>149</v>
      </c>
      <c r="G182" s="219"/>
      <c r="H182" s="222">
        <v>150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147</v>
      </c>
      <c r="AU182" s="228" t="s">
        <v>134</v>
      </c>
      <c r="AV182" s="13" t="s">
        <v>126</v>
      </c>
      <c r="AW182" s="13" t="s">
        <v>30</v>
      </c>
      <c r="AX182" s="13" t="s">
        <v>81</v>
      </c>
      <c r="AY182" s="228" t="s">
        <v>120</v>
      </c>
    </row>
    <row r="183" spans="2:65" s="1" customFormat="1" ht="24" customHeight="1">
      <c r="B183" s="33"/>
      <c r="C183" s="191" t="s">
        <v>203</v>
      </c>
      <c r="D183" s="191" t="s">
        <v>122</v>
      </c>
      <c r="E183" s="192" t="s">
        <v>227</v>
      </c>
      <c r="F183" s="193" t="s">
        <v>228</v>
      </c>
      <c r="G183" s="194" t="s">
        <v>209</v>
      </c>
      <c r="H183" s="195">
        <v>150</v>
      </c>
      <c r="I183" s="196"/>
      <c r="J183" s="197">
        <f>ROUND(I183*H183,2)</f>
        <v>0</v>
      </c>
      <c r="K183" s="193" t="s">
        <v>1</v>
      </c>
      <c r="L183" s="37"/>
      <c r="M183" s="198" t="s">
        <v>1</v>
      </c>
      <c r="N183" s="199" t="s">
        <v>38</v>
      </c>
      <c r="O183" s="65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126</v>
      </c>
      <c r="AT183" s="202" t="s">
        <v>122</v>
      </c>
      <c r="AU183" s="202" t="s">
        <v>134</v>
      </c>
      <c r="AY183" s="16" t="s">
        <v>120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81</v>
      </c>
      <c r="BK183" s="203">
        <f>ROUND(I183*H183,2)</f>
        <v>0</v>
      </c>
      <c r="BL183" s="16" t="s">
        <v>126</v>
      </c>
      <c r="BM183" s="202" t="s">
        <v>229</v>
      </c>
    </row>
    <row r="184" spans="2:51" s="12" customFormat="1" ht="11.25">
      <c r="B184" s="207"/>
      <c r="C184" s="208"/>
      <c r="D184" s="204" t="s">
        <v>147</v>
      </c>
      <c r="E184" s="209" t="s">
        <v>1</v>
      </c>
      <c r="F184" s="210" t="s">
        <v>230</v>
      </c>
      <c r="G184" s="208"/>
      <c r="H184" s="211">
        <v>150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147</v>
      </c>
      <c r="AU184" s="217" t="s">
        <v>134</v>
      </c>
      <c r="AV184" s="12" t="s">
        <v>83</v>
      </c>
      <c r="AW184" s="12" t="s">
        <v>30</v>
      </c>
      <c r="AX184" s="12" t="s">
        <v>73</v>
      </c>
      <c r="AY184" s="217" t="s">
        <v>120</v>
      </c>
    </row>
    <row r="185" spans="2:51" s="13" customFormat="1" ht="11.25">
      <c r="B185" s="218"/>
      <c r="C185" s="219"/>
      <c r="D185" s="204" t="s">
        <v>147</v>
      </c>
      <c r="E185" s="220" t="s">
        <v>1</v>
      </c>
      <c r="F185" s="221" t="s">
        <v>149</v>
      </c>
      <c r="G185" s="219"/>
      <c r="H185" s="222">
        <v>150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147</v>
      </c>
      <c r="AU185" s="228" t="s">
        <v>134</v>
      </c>
      <c r="AV185" s="13" t="s">
        <v>126</v>
      </c>
      <c r="AW185" s="13" t="s">
        <v>30</v>
      </c>
      <c r="AX185" s="13" t="s">
        <v>81</v>
      </c>
      <c r="AY185" s="228" t="s">
        <v>120</v>
      </c>
    </row>
    <row r="186" spans="2:63" s="11" customFormat="1" ht="20.85" customHeight="1">
      <c r="B186" s="175"/>
      <c r="C186" s="176"/>
      <c r="D186" s="177" t="s">
        <v>72</v>
      </c>
      <c r="E186" s="189" t="s">
        <v>231</v>
      </c>
      <c r="F186" s="189" t="s">
        <v>232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P187</f>
        <v>0</v>
      </c>
      <c r="Q186" s="183"/>
      <c r="R186" s="184">
        <f>R187</f>
        <v>0</v>
      </c>
      <c r="S186" s="183"/>
      <c r="T186" s="185">
        <f>T187</f>
        <v>0</v>
      </c>
      <c r="AR186" s="186" t="s">
        <v>81</v>
      </c>
      <c r="AT186" s="187" t="s">
        <v>72</v>
      </c>
      <c r="AU186" s="187" t="s">
        <v>83</v>
      </c>
      <c r="AY186" s="186" t="s">
        <v>120</v>
      </c>
      <c r="BK186" s="188">
        <f>BK187</f>
        <v>0</v>
      </c>
    </row>
    <row r="187" spans="2:65" s="1" customFormat="1" ht="36" customHeight="1">
      <c r="B187" s="33"/>
      <c r="C187" s="191" t="s">
        <v>233</v>
      </c>
      <c r="D187" s="191" t="s">
        <v>122</v>
      </c>
      <c r="E187" s="192" t="s">
        <v>234</v>
      </c>
      <c r="F187" s="193" t="s">
        <v>235</v>
      </c>
      <c r="G187" s="194" t="s">
        <v>236</v>
      </c>
      <c r="H187" s="195">
        <v>2.033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38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126</v>
      </c>
      <c r="AT187" s="202" t="s">
        <v>122</v>
      </c>
      <c r="AU187" s="202" t="s">
        <v>134</v>
      </c>
      <c r="AY187" s="16" t="s">
        <v>120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81</v>
      </c>
      <c r="BK187" s="203">
        <f>ROUND(I187*H187,2)</f>
        <v>0</v>
      </c>
      <c r="BL187" s="16" t="s">
        <v>126</v>
      </c>
      <c r="BM187" s="202" t="s">
        <v>237</v>
      </c>
    </row>
    <row r="188" spans="2:63" s="11" customFormat="1" ht="25.9" customHeight="1">
      <c r="B188" s="175"/>
      <c r="C188" s="176"/>
      <c r="D188" s="177" t="s">
        <v>72</v>
      </c>
      <c r="E188" s="178" t="s">
        <v>238</v>
      </c>
      <c r="F188" s="178" t="s">
        <v>239</v>
      </c>
      <c r="G188" s="176"/>
      <c r="H188" s="176"/>
      <c r="I188" s="179"/>
      <c r="J188" s="180">
        <f>BK188</f>
        <v>0</v>
      </c>
      <c r="K188" s="176"/>
      <c r="L188" s="181"/>
      <c r="M188" s="182"/>
      <c r="N188" s="183"/>
      <c r="O188" s="183"/>
      <c r="P188" s="184">
        <f>SUM(P189:P198)</f>
        <v>0</v>
      </c>
      <c r="Q188" s="183"/>
      <c r="R188" s="184">
        <f>SUM(R189:R198)</f>
        <v>0</v>
      </c>
      <c r="S188" s="183"/>
      <c r="T188" s="185">
        <f>SUM(T189:T198)</f>
        <v>0</v>
      </c>
      <c r="AR188" s="186" t="s">
        <v>143</v>
      </c>
      <c r="AT188" s="187" t="s">
        <v>72</v>
      </c>
      <c r="AU188" s="187" t="s">
        <v>73</v>
      </c>
      <c r="AY188" s="186" t="s">
        <v>120</v>
      </c>
      <c r="BK188" s="188">
        <f>SUM(BK189:BK198)</f>
        <v>0</v>
      </c>
    </row>
    <row r="189" spans="2:65" s="1" customFormat="1" ht="16.5" customHeight="1">
      <c r="B189" s="33"/>
      <c r="C189" s="191" t="s">
        <v>206</v>
      </c>
      <c r="D189" s="191" t="s">
        <v>122</v>
      </c>
      <c r="E189" s="192" t="s">
        <v>240</v>
      </c>
      <c r="F189" s="193" t="s">
        <v>241</v>
      </c>
      <c r="G189" s="194" t="s">
        <v>125</v>
      </c>
      <c r="H189" s="195">
        <v>1</v>
      </c>
      <c r="I189" s="196"/>
      <c r="J189" s="197">
        <f>ROUND(I189*H189,2)</f>
        <v>0</v>
      </c>
      <c r="K189" s="193" t="s">
        <v>1</v>
      </c>
      <c r="L189" s="37"/>
      <c r="M189" s="198" t="s">
        <v>1</v>
      </c>
      <c r="N189" s="199" t="s">
        <v>38</v>
      </c>
      <c r="O189" s="65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02" t="s">
        <v>126</v>
      </c>
      <c r="AT189" s="202" t="s">
        <v>122</v>
      </c>
      <c r="AU189" s="202" t="s">
        <v>81</v>
      </c>
      <c r="AY189" s="16" t="s">
        <v>120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81</v>
      </c>
      <c r="BK189" s="203">
        <f>ROUND(I189*H189,2)</f>
        <v>0</v>
      </c>
      <c r="BL189" s="16" t="s">
        <v>126</v>
      </c>
      <c r="BM189" s="202" t="s">
        <v>242</v>
      </c>
    </row>
    <row r="190" spans="2:47" s="1" customFormat="1" ht="48.75">
      <c r="B190" s="33"/>
      <c r="C190" s="34"/>
      <c r="D190" s="204" t="s">
        <v>128</v>
      </c>
      <c r="E190" s="34"/>
      <c r="F190" s="205" t="s">
        <v>243</v>
      </c>
      <c r="G190" s="34"/>
      <c r="H190" s="34"/>
      <c r="I190" s="109"/>
      <c r="J190" s="34"/>
      <c r="K190" s="34"/>
      <c r="L190" s="37"/>
      <c r="M190" s="206"/>
      <c r="N190" s="65"/>
      <c r="O190" s="65"/>
      <c r="P190" s="65"/>
      <c r="Q190" s="65"/>
      <c r="R190" s="65"/>
      <c r="S190" s="65"/>
      <c r="T190" s="66"/>
      <c r="AT190" s="16" t="s">
        <v>128</v>
      </c>
      <c r="AU190" s="16" t="s">
        <v>81</v>
      </c>
    </row>
    <row r="191" spans="2:65" s="1" customFormat="1" ht="16.5" customHeight="1">
      <c r="B191" s="33"/>
      <c r="C191" s="191" t="s">
        <v>244</v>
      </c>
      <c r="D191" s="191" t="s">
        <v>122</v>
      </c>
      <c r="E191" s="192" t="s">
        <v>245</v>
      </c>
      <c r="F191" s="193" t="s">
        <v>246</v>
      </c>
      <c r="G191" s="194" t="s">
        <v>125</v>
      </c>
      <c r="H191" s="195">
        <v>1</v>
      </c>
      <c r="I191" s="196"/>
      <c r="J191" s="197">
        <f>ROUND(I191*H191,2)</f>
        <v>0</v>
      </c>
      <c r="K191" s="193" t="s">
        <v>1</v>
      </c>
      <c r="L191" s="37"/>
      <c r="M191" s="198" t="s">
        <v>1</v>
      </c>
      <c r="N191" s="199" t="s">
        <v>38</v>
      </c>
      <c r="O191" s="65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126</v>
      </c>
      <c r="AT191" s="202" t="s">
        <v>122</v>
      </c>
      <c r="AU191" s="202" t="s">
        <v>81</v>
      </c>
      <c r="AY191" s="16" t="s">
        <v>120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81</v>
      </c>
      <c r="BK191" s="203">
        <f>ROUND(I191*H191,2)</f>
        <v>0</v>
      </c>
      <c r="BL191" s="16" t="s">
        <v>126</v>
      </c>
      <c r="BM191" s="202" t="s">
        <v>247</v>
      </c>
    </row>
    <row r="192" spans="2:47" s="1" customFormat="1" ht="48.75">
      <c r="B192" s="33"/>
      <c r="C192" s="34"/>
      <c r="D192" s="204" t="s">
        <v>128</v>
      </c>
      <c r="E192" s="34"/>
      <c r="F192" s="205" t="s">
        <v>248</v>
      </c>
      <c r="G192" s="34"/>
      <c r="H192" s="34"/>
      <c r="I192" s="109"/>
      <c r="J192" s="34"/>
      <c r="K192" s="34"/>
      <c r="L192" s="37"/>
      <c r="M192" s="206"/>
      <c r="N192" s="65"/>
      <c r="O192" s="65"/>
      <c r="P192" s="65"/>
      <c r="Q192" s="65"/>
      <c r="R192" s="65"/>
      <c r="S192" s="65"/>
      <c r="T192" s="66"/>
      <c r="AT192" s="16" t="s">
        <v>128</v>
      </c>
      <c r="AU192" s="16" t="s">
        <v>81</v>
      </c>
    </row>
    <row r="193" spans="2:65" s="1" customFormat="1" ht="16.5" customHeight="1">
      <c r="B193" s="33"/>
      <c r="C193" s="191" t="s">
        <v>210</v>
      </c>
      <c r="D193" s="191" t="s">
        <v>122</v>
      </c>
      <c r="E193" s="192" t="s">
        <v>249</v>
      </c>
      <c r="F193" s="193" t="s">
        <v>250</v>
      </c>
      <c r="G193" s="194" t="s">
        <v>125</v>
      </c>
      <c r="H193" s="195">
        <v>1</v>
      </c>
      <c r="I193" s="196"/>
      <c r="J193" s="197">
        <f>ROUND(I193*H193,2)</f>
        <v>0</v>
      </c>
      <c r="K193" s="193" t="s">
        <v>1</v>
      </c>
      <c r="L193" s="37"/>
      <c r="M193" s="198" t="s">
        <v>1</v>
      </c>
      <c r="N193" s="199" t="s">
        <v>38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126</v>
      </c>
      <c r="AT193" s="202" t="s">
        <v>122</v>
      </c>
      <c r="AU193" s="202" t="s">
        <v>81</v>
      </c>
      <c r="AY193" s="16" t="s">
        <v>120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81</v>
      </c>
      <c r="BK193" s="203">
        <f>ROUND(I193*H193,2)</f>
        <v>0</v>
      </c>
      <c r="BL193" s="16" t="s">
        <v>126</v>
      </c>
      <c r="BM193" s="202" t="s">
        <v>251</v>
      </c>
    </row>
    <row r="194" spans="2:47" s="1" customFormat="1" ht="58.5">
      <c r="B194" s="33"/>
      <c r="C194" s="34"/>
      <c r="D194" s="204" t="s">
        <v>128</v>
      </c>
      <c r="E194" s="34"/>
      <c r="F194" s="205" t="s">
        <v>252</v>
      </c>
      <c r="G194" s="34"/>
      <c r="H194" s="34"/>
      <c r="I194" s="109"/>
      <c r="J194" s="34"/>
      <c r="K194" s="34"/>
      <c r="L194" s="37"/>
      <c r="M194" s="206"/>
      <c r="N194" s="65"/>
      <c r="O194" s="65"/>
      <c r="P194" s="65"/>
      <c r="Q194" s="65"/>
      <c r="R194" s="65"/>
      <c r="S194" s="65"/>
      <c r="T194" s="66"/>
      <c r="AT194" s="16" t="s">
        <v>128</v>
      </c>
      <c r="AU194" s="16" t="s">
        <v>81</v>
      </c>
    </row>
    <row r="195" spans="2:65" s="1" customFormat="1" ht="16.5" customHeight="1">
      <c r="B195" s="33"/>
      <c r="C195" s="191" t="s">
        <v>253</v>
      </c>
      <c r="D195" s="191" t="s">
        <v>122</v>
      </c>
      <c r="E195" s="192" t="s">
        <v>254</v>
      </c>
      <c r="F195" s="193" t="s">
        <v>255</v>
      </c>
      <c r="G195" s="194" t="s">
        <v>125</v>
      </c>
      <c r="H195" s="195">
        <v>1</v>
      </c>
      <c r="I195" s="196"/>
      <c r="J195" s="197">
        <f>ROUND(I195*H195,2)</f>
        <v>0</v>
      </c>
      <c r="K195" s="193" t="s">
        <v>1</v>
      </c>
      <c r="L195" s="37"/>
      <c r="M195" s="198" t="s">
        <v>1</v>
      </c>
      <c r="N195" s="199" t="s">
        <v>38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126</v>
      </c>
      <c r="AT195" s="202" t="s">
        <v>122</v>
      </c>
      <c r="AU195" s="202" t="s">
        <v>81</v>
      </c>
      <c r="AY195" s="16" t="s">
        <v>120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81</v>
      </c>
      <c r="BK195" s="203">
        <f>ROUND(I195*H195,2)</f>
        <v>0</v>
      </c>
      <c r="BL195" s="16" t="s">
        <v>126</v>
      </c>
      <c r="BM195" s="202" t="s">
        <v>256</v>
      </c>
    </row>
    <row r="196" spans="2:47" s="1" customFormat="1" ht="48.75">
      <c r="B196" s="33"/>
      <c r="C196" s="34"/>
      <c r="D196" s="204" t="s">
        <v>128</v>
      </c>
      <c r="E196" s="34"/>
      <c r="F196" s="205" t="s">
        <v>257</v>
      </c>
      <c r="G196" s="34"/>
      <c r="H196" s="34"/>
      <c r="I196" s="109"/>
      <c r="J196" s="34"/>
      <c r="K196" s="34"/>
      <c r="L196" s="37"/>
      <c r="M196" s="206"/>
      <c r="N196" s="65"/>
      <c r="O196" s="65"/>
      <c r="P196" s="65"/>
      <c r="Q196" s="65"/>
      <c r="R196" s="65"/>
      <c r="S196" s="65"/>
      <c r="T196" s="66"/>
      <c r="AT196" s="16" t="s">
        <v>128</v>
      </c>
      <c r="AU196" s="16" t="s">
        <v>81</v>
      </c>
    </row>
    <row r="197" spans="2:65" s="1" customFormat="1" ht="16.5" customHeight="1">
      <c r="B197" s="33"/>
      <c r="C197" s="191" t="s">
        <v>213</v>
      </c>
      <c r="D197" s="191" t="s">
        <v>122</v>
      </c>
      <c r="E197" s="192" t="s">
        <v>258</v>
      </c>
      <c r="F197" s="193" t="s">
        <v>259</v>
      </c>
      <c r="G197" s="194" t="s">
        <v>125</v>
      </c>
      <c r="H197" s="195">
        <v>1</v>
      </c>
      <c r="I197" s="196"/>
      <c r="J197" s="197">
        <f>ROUND(I197*H197,2)</f>
        <v>0</v>
      </c>
      <c r="K197" s="193" t="s">
        <v>1</v>
      </c>
      <c r="L197" s="37"/>
      <c r="M197" s="198" t="s">
        <v>1</v>
      </c>
      <c r="N197" s="199" t="s">
        <v>38</v>
      </c>
      <c r="O197" s="65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AR197" s="202" t="s">
        <v>126</v>
      </c>
      <c r="AT197" s="202" t="s">
        <v>122</v>
      </c>
      <c r="AU197" s="202" t="s">
        <v>81</v>
      </c>
      <c r="AY197" s="16" t="s">
        <v>120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6" t="s">
        <v>81</v>
      </c>
      <c r="BK197" s="203">
        <f>ROUND(I197*H197,2)</f>
        <v>0</v>
      </c>
      <c r="BL197" s="16" t="s">
        <v>126</v>
      </c>
      <c r="BM197" s="202" t="s">
        <v>260</v>
      </c>
    </row>
    <row r="198" spans="2:47" s="1" customFormat="1" ht="39">
      <c r="B198" s="33"/>
      <c r="C198" s="34"/>
      <c r="D198" s="204" t="s">
        <v>128</v>
      </c>
      <c r="E198" s="34"/>
      <c r="F198" s="205" t="s">
        <v>261</v>
      </c>
      <c r="G198" s="34"/>
      <c r="H198" s="34"/>
      <c r="I198" s="109"/>
      <c r="J198" s="34"/>
      <c r="K198" s="34"/>
      <c r="L198" s="37"/>
      <c r="M198" s="206"/>
      <c r="N198" s="65"/>
      <c r="O198" s="65"/>
      <c r="P198" s="65"/>
      <c r="Q198" s="65"/>
      <c r="R198" s="65"/>
      <c r="S198" s="65"/>
      <c r="T198" s="66"/>
      <c r="AT198" s="16" t="s">
        <v>128</v>
      </c>
      <c r="AU198" s="16" t="s">
        <v>81</v>
      </c>
    </row>
    <row r="199" spans="2:63" s="11" customFormat="1" ht="25.9" customHeight="1">
      <c r="B199" s="175"/>
      <c r="C199" s="176"/>
      <c r="D199" s="177" t="s">
        <v>72</v>
      </c>
      <c r="E199" s="178" t="s">
        <v>262</v>
      </c>
      <c r="F199" s="178" t="s">
        <v>263</v>
      </c>
      <c r="G199" s="176"/>
      <c r="H199" s="176"/>
      <c r="I199" s="179"/>
      <c r="J199" s="180">
        <f>BK199</f>
        <v>0</v>
      </c>
      <c r="K199" s="176"/>
      <c r="L199" s="181"/>
      <c r="M199" s="182"/>
      <c r="N199" s="183"/>
      <c r="O199" s="183"/>
      <c r="P199" s="184">
        <f>P200</f>
        <v>0</v>
      </c>
      <c r="Q199" s="183"/>
      <c r="R199" s="184">
        <f>R200</f>
        <v>0</v>
      </c>
      <c r="S199" s="183"/>
      <c r="T199" s="185">
        <f>T200</f>
        <v>0</v>
      </c>
      <c r="AR199" s="186" t="s">
        <v>126</v>
      </c>
      <c r="AT199" s="187" t="s">
        <v>72</v>
      </c>
      <c r="AU199" s="187" t="s">
        <v>73</v>
      </c>
      <c r="AY199" s="186" t="s">
        <v>120</v>
      </c>
      <c r="BK199" s="188">
        <f>BK200</f>
        <v>0</v>
      </c>
    </row>
    <row r="200" spans="2:65" s="1" customFormat="1" ht="24" customHeight="1">
      <c r="B200" s="33"/>
      <c r="C200" s="191" t="s">
        <v>264</v>
      </c>
      <c r="D200" s="191" t="s">
        <v>122</v>
      </c>
      <c r="E200" s="192" t="s">
        <v>265</v>
      </c>
      <c r="F200" s="193" t="s">
        <v>266</v>
      </c>
      <c r="G200" s="194" t="s">
        <v>267</v>
      </c>
      <c r="H200" s="195">
        <v>1</v>
      </c>
      <c r="I200" s="196"/>
      <c r="J200" s="197">
        <f>ROUND(I200*H200,2)</f>
        <v>0</v>
      </c>
      <c r="K200" s="193" t="s">
        <v>1</v>
      </c>
      <c r="L200" s="37"/>
      <c r="M200" s="229" t="s">
        <v>1</v>
      </c>
      <c r="N200" s="230" t="s">
        <v>38</v>
      </c>
      <c r="O200" s="231"/>
      <c r="P200" s="232">
        <f>O200*H200</f>
        <v>0</v>
      </c>
      <c r="Q200" s="232">
        <v>0</v>
      </c>
      <c r="R200" s="232">
        <f>Q200*H200</f>
        <v>0</v>
      </c>
      <c r="S200" s="232">
        <v>0</v>
      </c>
      <c r="T200" s="233">
        <f>S200*H200</f>
        <v>0</v>
      </c>
      <c r="AR200" s="202" t="s">
        <v>126</v>
      </c>
      <c r="AT200" s="202" t="s">
        <v>122</v>
      </c>
      <c r="AU200" s="202" t="s">
        <v>81</v>
      </c>
      <c r="AY200" s="16" t="s">
        <v>120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81</v>
      </c>
      <c r="BK200" s="203">
        <f>ROUND(I200*H200,2)</f>
        <v>0</v>
      </c>
      <c r="BL200" s="16" t="s">
        <v>126</v>
      </c>
      <c r="BM200" s="202" t="s">
        <v>268</v>
      </c>
    </row>
    <row r="201" spans="2:12" s="1" customFormat="1" ht="6.95" customHeight="1">
      <c r="B201" s="48"/>
      <c r="C201" s="49"/>
      <c r="D201" s="49"/>
      <c r="E201" s="49"/>
      <c r="F201" s="49"/>
      <c r="G201" s="49"/>
      <c r="H201" s="49"/>
      <c r="I201" s="141"/>
      <c r="J201" s="49"/>
      <c r="K201" s="49"/>
      <c r="L201" s="37"/>
    </row>
  </sheetData>
  <sheetProtection algorithmName="SHA-512" hashValue="w633O/Y3/BDVkDffgGBW6mvErX1bczpNWpz0YQli9hObd1hnwPIB77ACNFQ0VUlEjTUXdX7PWcGBS+fsBLh5AQ==" saltValue="qXC9iFarJAs+QXVGTo6heo+2nNPuNkCbTvR5nywnM1RFw7SIYCv255ZlsoaIgY5QIssjc26m7hYddTPpcvdcpQ==" spinCount="100000" sheet="1" objects="1" scenarios="1" formatColumns="0" formatRows="0" autoFilter="0"/>
  <autoFilter ref="C122:K20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86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83</v>
      </c>
    </row>
    <row r="4" spans="2:46" ht="24.95" customHeight="1">
      <c r="B4" s="19"/>
      <c r="D4" s="106" t="s">
        <v>90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Slaná Voda, Lešná</v>
      </c>
      <c r="F7" s="298"/>
      <c r="G7" s="298"/>
      <c r="H7" s="298"/>
      <c r="L7" s="19"/>
    </row>
    <row r="8" spans="2:12" s="1" customFormat="1" ht="12" customHeight="1">
      <c r="B8" s="37"/>
      <c r="D8" s="108" t="s">
        <v>91</v>
      </c>
      <c r="I8" s="109"/>
      <c r="L8" s="37"/>
    </row>
    <row r="9" spans="2:12" s="1" customFormat="1" ht="36.95" customHeight="1">
      <c r="B9" s="37"/>
      <c r="E9" s="299" t="s">
        <v>269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27. 2. 2020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ROUND(J123,2)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5" customHeight="1">
      <c r="B33" s="37"/>
      <c r="D33" s="120" t="s">
        <v>37</v>
      </c>
      <c r="E33" s="108" t="s">
        <v>38</v>
      </c>
      <c r="F33" s="121">
        <f>ROUND((SUM(BE123:BE181)),2)</f>
        <v>0</v>
      </c>
      <c r="I33" s="122">
        <v>0.21</v>
      </c>
      <c r="J33" s="121">
        <f>ROUND(((SUM(BE123:BE181))*I33),2)</f>
        <v>0</v>
      </c>
      <c r="L33" s="37"/>
    </row>
    <row r="34" spans="2:12" s="1" customFormat="1" ht="14.45" customHeight="1">
      <c r="B34" s="37"/>
      <c r="E34" s="108" t="s">
        <v>39</v>
      </c>
      <c r="F34" s="121">
        <f>ROUND((SUM(BF123:BF181)),2)</f>
        <v>0</v>
      </c>
      <c r="I34" s="122">
        <v>0.15</v>
      </c>
      <c r="J34" s="121">
        <f>ROUND(((SUM(BF123:BF181))*I34),2)</f>
        <v>0</v>
      </c>
      <c r="L34" s="37"/>
    </row>
    <row r="35" spans="2:12" s="1" customFormat="1" ht="14.45" customHeight="1" hidden="1">
      <c r="B35" s="37"/>
      <c r="E35" s="108" t="s">
        <v>40</v>
      </c>
      <c r="F35" s="121">
        <f>ROUND((SUM(BG123:BG181)),2)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41</v>
      </c>
      <c r="F36" s="121">
        <f>ROUND((SUM(BH123:BH181)),2)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42</v>
      </c>
      <c r="F37" s="121">
        <f>ROUND((SUM(BI123:BI181)),2)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Slaná Voda, Lešná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91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SO 002 - Těžba sedimentu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27. 2. 2020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94</v>
      </c>
      <c r="D94" s="146"/>
      <c r="E94" s="146"/>
      <c r="F94" s="146"/>
      <c r="G94" s="146"/>
      <c r="H94" s="146"/>
      <c r="I94" s="147"/>
      <c r="J94" s="148" t="s">
        <v>95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96</v>
      </c>
      <c r="D96" s="34"/>
      <c r="E96" s="34"/>
      <c r="F96" s="34"/>
      <c r="G96" s="34"/>
      <c r="H96" s="34"/>
      <c r="I96" s="109"/>
      <c r="J96" s="78">
        <f>J123</f>
        <v>0</v>
      </c>
      <c r="K96" s="34"/>
      <c r="L96" s="37"/>
      <c r="AU96" s="16" t="s">
        <v>97</v>
      </c>
    </row>
    <row r="97" spans="2:12" s="8" customFormat="1" ht="24.95" customHeight="1">
      <c r="B97" s="150"/>
      <c r="C97" s="151"/>
      <c r="D97" s="152" t="s">
        <v>98</v>
      </c>
      <c r="E97" s="153"/>
      <c r="F97" s="153"/>
      <c r="G97" s="153"/>
      <c r="H97" s="153"/>
      <c r="I97" s="154"/>
      <c r="J97" s="155">
        <f>J124</f>
        <v>0</v>
      </c>
      <c r="K97" s="151"/>
      <c r="L97" s="156"/>
    </row>
    <row r="98" spans="2:12" s="9" customFormat="1" ht="19.9" customHeight="1">
      <c r="B98" s="157"/>
      <c r="C98" s="158"/>
      <c r="D98" s="159" t="s">
        <v>99</v>
      </c>
      <c r="E98" s="160"/>
      <c r="F98" s="160"/>
      <c r="G98" s="160"/>
      <c r="H98" s="160"/>
      <c r="I98" s="161"/>
      <c r="J98" s="162">
        <f>J125</f>
        <v>0</v>
      </c>
      <c r="K98" s="158"/>
      <c r="L98" s="163"/>
    </row>
    <row r="99" spans="2:12" s="9" customFormat="1" ht="19.9" customHeight="1">
      <c r="B99" s="157"/>
      <c r="C99" s="158"/>
      <c r="D99" s="159" t="s">
        <v>270</v>
      </c>
      <c r="E99" s="160"/>
      <c r="F99" s="160"/>
      <c r="G99" s="160"/>
      <c r="H99" s="160"/>
      <c r="I99" s="161"/>
      <c r="J99" s="162">
        <f>J152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100</v>
      </c>
      <c r="E100" s="160"/>
      <c r="F100" s="160"/>
      <c r="G100" s="160"/>
      <c r="H100" s="160"/>
      <c r="I100" s="161"/>
      <c r="J100" s="162">
        <f>J159</f>
        <v>0</v>
      </c>
      <c r="K100" s="158"/>
      <c r="L100" s="163"/>
    </row>
    <row r="101" spans="2:12" s="9" customFormat="1" ht="14.85" customHeight="1">
      <c r="B101" s="157"/>
      <c r="C101" s="158"/>
      <c r="D101" s="159" t="s">
        <v>102</v>
      </c>
      <c r="E101" s="160"/>
      <c r="F101" s="160"/>
      <c r="G101" s="160"/>
      <c r="H101" s="160"/>
      <c r="I101" s="161"/>
      <c r="J101" s="162">
        <f>J160</f>
        <v>0</v>
      </c>
      <c r="K101" s="158"/>
      <c r="L101" s="163"/>
    </row>
    <row r="102" spans="2:12" s="8" customFormat="1" ht="24.95" customHeight="1">
      <c r="B102" s="150"/>
      <c r="C102" s="151"/>
      <c r="D102" s="152" t="s">
        <v>104</v>
      </c>
      <c r="E102" s="153"/>
      <c r="F102" s="153"/>
      <c r="G102" s="153"/>
      <c r="H102" s="153"/>
      <c r="I102" s="154"/>
      <c r="J102" s="155">
        <f>J162</f>
        <v>0</v>
      </c>
      <c r="K102" s="151"/>
      <c r="L102" s="156"/>
    </row>
    <row r="103" spans="2:12" s="8" customFormat="1" ht="24.95" customHeight="1">
      <c r="B103" s="150"/>
      <c r="C103" s="151"/>
      <c r="D103" s="152" t="s">
        <v>103</v>
      </c>
      <c r="E103" s="153"/>
      <c r="F103" s="153"/>
      <c r="G103" s="153"/>
      <c r="H103" s="153"/>
      <c r="I103" s="154"/>
      <c r="J103" s="155">
        <f>J171</f>
        <v>0</v>
      </c>
      <c r="K103" s="151"/>
      <c r="L103" s="156"/>
    </row>
    <row r="104" spans="2:12" s="1" customFormat="1" ht="21.75" customHeight="1">
      <c r="B104" s="33"/>
      <c r="C104" s="34"/>
      <c r="D104" s="34"/>
      <c r="E104" s="34"/>
      <c r="F104" s="34"/>
      <c r="G104" s="34"/>
      <c r="H104" s="34"/>
      <c r="I104" s="109"/>
      <c r="J104" s="34"/>
      <c r="K104" s="34"/>
      <c r="L104" s="37"/>
    </row>
    <row r="105" spans="2:12" s="1" customFormat="1" ht="6.95" customHeight="1">
      <c r="B105" s="48"/>
      <c r="C105" s="49"/>
      <c r="D105" s="49"/>
      <c r="E105" s="49"/>
      <c r="F105" s="49"/>
      <c r="G105" s="49"/>
      <c r="H105" s="49"/>
      <c r="I105" s="141"/>
      <c r="J105" s="49"/>
      <c r="K105" s="49"/>
      <c r="L105" s="37"/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44"/>
      <c r="J109" s="51"/>
      <c r="K109" s="51"/>
      <c r="L109" s="37"/>
    </row>
    <row r="110" spans="2:12" s="1" customFormat="1" ht="24.95" customHeight="1">
      <c r="B110" s="33"/>
      <c r="C110" s="22" t="s">
        <v>105</v>
      </c>
      <c r="D110" s="34"/>
      <c r="E110" s="34"/>
      <c r="F110" s="34"/>
      <c r="G110" s="34"/>
      <c r="H110" s="34"/>
      <c r="I110" s="109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09"/>
      <c r="J111" s="34"/>
      <c r="K111" s="34"/>
      <c r="L111" s="37"/>
    </row>
    <row r="112" spans="2:12" s="1" customFormat="1" ht="12" customHeight="1">
      <c r="B112" s="33"/>
      <c r="C112" s="28" t="s">
        <v>16</v>
      </c>
      <c r="D112" s="34"/>
      <c r="E112" s="34"/>
      <c r="F112" s="34"/>
      <c r="G112" s="34"/>
      <c r="H112" s="34"/>
      <c r="I112" s="109"/>
      <c r="J112" s="34"/>
      <c r="K112" s="34"/>
      <c r="L112" s="37"/>
    </row>
    <row r="113" spans="2:12" s="1" customFormat="1" ht="16.5" customHeight="1">
      <c r="B113" s="33"/>
      <c r="C113" s="34"/>
      <c r="D113" s="34"/>
      <c r="E113" s="304" t="str">
        <f>E7</f>
        <v>Slaná Voda, Lešná</v>
      </c>
      <c r="F113" s="305"/>
      <c r="G113" s="305"/>
      <c r="H113" s="305"/>
      <c r="I113" s="109"/>
      <c r="J113" s="34"/>
      <c r="K113" s="34"/>
      <c r="L113" s="37"/>
    </row>
    <row r="114" spans="2:12" s="1" customFormat="1" ht="12" customHeight="1">
      <c r="B114" s="33"/>
      <c r="C114" s="28" t="s">
        <v>91</v>
      </c>
      <c r="D114" s="34"/>
      <c r="E114" s="34"/>
      <c r="F114" s="34"/>
      <c r="G114" s="34"/>
      <c r="H114" s="34"/>
      <c r="I114" s="109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76" t="str">
        <f>E9</f>
        <v>SO 002 - Těžba sedimentu</v>
      </c>
      <c r="F115" s="306"/>
      <c r="G115" s="306"/>
      <c r="H115" s="306"/>
      <c r="I115" s="109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09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F12</f>
        <v xml:space="preserve"> </v>
      </c>
      <c r="G117" s="34"/>
      <c r="H117" s="34"/>
      <c r="I117" s="111" t="s">
        <v>22</v>
      </c>
      <c r="J117" s="60" t="str">
        <f>IF(J12="","",J12)</f>
        <v>27. 2. 2020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09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E15</f>
        <v xml:space="preserve"> </v>
      </c>
      <c r="G119" s="34"/>
      <c r="H119" s="34"/>
      <c r="I119" s="111" t="s">
        <v>29</v>
      </c>
      <c r="J119" s="31" t="str">
        <f>E21</f>
        <v xml:space="preserve"> </v>
      </c>
      <c r="K119" s="34"/>
      <c r="L119" s="37"/>
    </row>
    <row r="120" spans="2:12" s="1" customFormat="1" ht="15.2" customHeight="1">
      <c r="B120" s="33"/>
      <c r="C120" s="28" t="s">
        <v>27</v>
      </c>
      <c r="D120" s="34"/>
      <c r="E120" s="34"/>
      <c r="F120" s="26" t="str">
        <f>IF(E18="","",E18)</f>
        <v>Vyplň údaj</v>
      </c>
      <c r="G120" s="34"/>
      <c r="H120" s="34"/>
      <c r="I120" s="111" t="s">
        <v>31</v>
      </c>
      <c r="J120" s="31" t="str">
        <f>E24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20" s="10" customFormat="1" ht="29.25" customHeight="1">
      <c r="B122" s="164"/>
      <c r="C122" s="165" t="s">
        <v>106</v>
      </c>
      <c r="D122" s="166" t="s">
        <v>58</v>
      </c>
      <c r="E122" s="166" t="s">
        <v>54</v>
      </c>
      <c r="F122" s="166" t="s">
        <v>55</v>
      </c>
      <c r="G122" s="166" t="s">
        <v>107</v>
      </c>
      <c r="H122" s="166" t="s">
        <v>108</v>
      </c>
      <c r="I122" s="167" t="s">
        <v>109</v>
      </c>
      <c r="J122" s="168" t="s">
        <v>95</v>
      </c>
      <c r="K122" s="169" t="s">
        <v>110</v>
      </c>
      <c r="L122" s="170"/>
      <c r="M122" s="69" t="s">
        <v>1</v>
      </c>
      <c r="N122" s="70" t="s">
        <v>37</v>
      </c>
      <c r="O122" s="70" t="s">
        <v>111</v>
      </c>
      <c r="P122" s="70" t="s">
        <v>112</v>
      </c>
      <c r="Q122" s="70" t="s">
        <v>113</v>
      </c>
      <c r="R122" s="70" t="s">
        <v>114</v>
      </c>
      <c r="S122" s="70" t="s">
        <v>115</v>
      </c>
      <c r="T122" s="71" t="s">
        <v>116</v>
      </c>
    </row>
    <row r="123" spans="2:63" s="1" customFormat="1" ht="22.9" customHeight="1">
      <c r="B123" s="33"/>
      <c r="C123" s="76" t="s">
        <v>117</v>
      </c>
      <c r="D123" s="34"/>
      <c r="E123" s="34"/>
      <c r="F123" s="34"/>
      <c r="G123" s="34"/>
      <c r="H123" s="34"/>
      <c r="I123" s="109"/>
      <c r="J123" s="171">
        <f>BK123</f>
        <v>0</v>
      </c>
      <c r="K123" s="34"/>
      <c r="L123" s="37"/>
      <c r="M123" s="72"/>
      <c r="N123" s="73"/>
      <c r="O123" s="73"/>
      <c r="P123" s="172">
        <f>P124+P162+P171</f>
        <v>0</v>
      </c>
      <c r="Q123" s="73"/>
      <c r="R123" s="172">
        <f>R124+R162+R171</f>
        <v>0</v>
      </c>
      <c r="S123" s="73"/>
      <c r="T123" s="173">
        <f>T124+T162+T171</f>
        <v>0</v>
      </c>
      <c r="AT123" s="16" t="s">
        <v>72</v>
      </c>
      <c r="AU123" s="16" t="s">
        <v>97</v>
      </c>
      <c r="BK123" s="174">
        <f>BK124+BK162+BK171</f>
        <v>0</v>
      </c>
    </row>
    <row r="124" spans="2:63" s="11" customFormat="1" ht="25.9" customHeight="1">
      <c r="B124" s="175"/>
      <c r="C124" s="176"/>
      <c r="D124" s="177" t="s">
        <v>72</v>
      </c>
      <c r="E124" s="178" t="s">
        <v>118</v>
      </c>
      <c r="F124" s="178" t="s">
        <v>119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P125+P152+P159</f>
        <v>0</v>
      </c>
      <c r="Q124" s="183"/>
      <c r="R124" s="184">
        <f>R125+R152+R159</f>
        <v>0</v>
      </c>
      <c r="S124" s="183"/>
      <c r="T124" s="185">
        <f>T125+T152+T159</f>
        <v>0</v>
      </c>
      <c r="AR124" s="186" t="s">
        <v>81</v>
      </c>
      <c r="AT124" s="187" t="s">
        <v>72</v>
      </c>
      <c r="AU124" s="187" t="s">
        <v>73</v>
      </c>
      <c r="AY124" s="186" t="s">
        <v>120</v>
      </c>
      <c r="BK124" s="188">
        <f>BK125+BK152+BK159</f>
        <v>0</v>
      </c>
    </row>
    <row r="125" spans="2:63" s="11" customFormat="1" ht="22.9" customHeight="1">
      <c r="B125" s="175"/>
      <c r="C125" s="176"/>
      <c r="D125" s="177" t="s">
        <v>72</v>
      </c>
      <c r="E125" s="189" t="s">
        <v>81</v>
      </c>
      <c r="F125" s="189" t="s">
        <v>121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SUM(P126:P151)</f>
        <v>0</v>
      </c>
      <c r="Q125" s="183"/>
      <c r="R125" s="184">
        <f>SUM(R126:R151)</f>
        <v>0</v>
      </c>
      <c r="S125" s="183"/>
      <c r="T125" s="185">
        <f>SUM(T126:T151)</f>
        <v>0</v>
      </c>
      <c r="AR125" s="186" t="s">
        <v>81</v>
      </c>
      <c r="AT125" s="187" t="s">
        <v>72</v>
      </c>
      <c r="AU125" s="187" t="s">
        <v>81</v>
      </c>
      <c r="AY125" s="186" t="s">
        <v>120</v>
      </c>
      <c r="BK125" s="188">
        <f>SUM(BK126:BK151)</f>
        <v>0</v>
      </c>
    </row>
    <row r="126" spans="2:65" s="1" customFormat="1" ht="24" customHeight="1">
      <c r="B126" s="33"/>
      <c r="C126" s="191" t="s">
        <v>81</v>
      </c>
      <c r="D126" s="191" t="s">
        <v>122</v>
      </c>
      <c r="E126" s="192" t="s">
        <v>271</v>
      </c>
      <c r="F126" s="193" t="s">
        <v>272</v>
      </c>
      <c r="G126" s="194" t="s">
        <v>153</v>
      </c>
      <c r="H126" s="195">
        <v>360</v>
      </c>
      <c r="I126" s="196"/>
      <c r="J126" s="197">
        <f>ROUND(I126*H126,2)</f>
        <v>0</v>
      </c>
      <c r="K126" s="193" t="s">
        <v>1</v>
      </c>
      <c r="L126" s="37"/>
      <c r="M126" s="198" t="s">
        <v>1</v>
      </c>
      <c r="N126" s="199" t="s">
        <v>38</v>
      </c>
      <c r="O126" s="65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126</v>
      </c>
      <c r="AT126" s="202" t="s">
        <v>122</v>
      </c>
      <c r="AU126" s="202" t="s">
        <v>83</v>
      </c>
      <c r="AY126" s="16" t="s">
        <v>120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81</v>
      </c>
      <c r="BK126" s="203">
        <f>ROUND(I126*H126,2)</f>
        <v>0</v>
      </c>
      <c r="BL126" s="16" t="s">
        <v>126</v>
      </c>
      <c r="BM126" s="202" t="s">
        <v>83</v>
      </c>
    </row>
    <row r="127" spans="2:51" s="12" customFormat="1" ht="11.25">
      <c r="B127" s="207"/>
      <c r="C127" s="208"/>
      <c r="D127" s="204" t="s">
        <v>147</v>
      </c>
      <c r="E127" s="209" t="s">
        <v>1</v>
      </c>
      <c r="F127" s="210" t="s">
        <v>273</v>
      </c>
      <c r="G127" s="208"/>
      <c r="H127" s="211">
        <v>360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147</v>
      </c>
      <c r="AU127" s="217" t="s">
        <v>83</v>
      </c>
      <c r="AV127" s="12" t="s">
        <v>83</v>
      </c>
      <c r="AW127" s="12" t="s">
        <v>30</v>
      </c>
      <c r="AX127" s="12" t="s">
        <v>73</v>
      </c>
      <c r="AY127" s="217" t="s">
        <v>120</v>
      </c>
    </row>
    <row r="128" spans="2:51" s="13" customFormat="1" ht="11.25">
      <c r="B128" s="218"/>
      <c r="C128" s="219"/>
      <c r="D128" s="204" t="s">
        <v>147</v>
      </c>
      <c r="E128" s="220" t="s">
        <v>1</v>
      </c>
      <c r="F128" s="221" t="s">
        <v>149</v>
      </c>
      <c r="G128" s="219"/>
      <c r="H128" s="222">
        <v>360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147</v>
      </c>
      <c r="AU128" s="228" t="s">
        <v>83</v>
      </c>
      <c r="AV128" s="13" t="s">
        <v>126</v>
      </c>
      <c r="AW128" s="13" t="s">
        <v>30</v>
      </c>
      <c r="AX128" s="13" t="s">
        <v>81</v>
      </c>
      <c r="AY128" s="228" t="s">
        <v>120</v>
      </c>
    </row>
    <row r="129" spans="2:65" s="1" customFormat="1" ht="24" customHeight="1">
      <c r="B129" s="33"/>
      <c r="C129" s="191" t="s">
        <v>83</v>
      </c>
      <c r="D129" s="191" t="s">
        <v>122</v>
      </c>
      <c r="E129" s="192" t="s">
        <v>274</v>
      </c>
      <c r="F129" s="193" t="s">
        <v>275</v>
      </c>
      <c r="G129" s="194" t="s">
        <v>153</v>
      </c>
      <c r="H129" s="195">
        <v>130</v>
      </c>
      <c r="I129" s="196"/>
      <c r="J129" s="197">
        <f>ROUND(I129*H129,2)</f>
        <v>0</v>
      </c>
      <c r="K129" s="193" t="s">
        <v>1</v>
      </c>
      <c r="L129" s="37"/>
      <c r="M129" s="198" t="s">
        <v>1</v>
      </c>
      <c r="N129" s="199" t="s">
        <v>38</v>
      </c>
      <c r="O129" s="65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126</v>
      </c>
      <c r="AT129" s="202" t="s">
        <v>122</v>
      </c>
      <c r="AU129" s="202" t="s">
        <v>83</v>
      </c>
      <c r="AY129" s="16" t="s">
        <v>120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81</v>
      </c>
      <c r="BK129" s="203">
        <f>ROUND(I129*H129,2)</f>
        <v>0</v>
      </c>
      <c r="BL129" s="16" t="s">
        <v>126</v>
      </c>
      <c r="BM129" s="202" t="s">
        <v>126</v>
      </c>
    </row>
    <row r="130" spans="2:51" s="12" customFormat="1" ht="11.25">
      <c r="B130" s="207"/>
      <c r="C130" s="208"/>
      <c r="D130" s="204" t="s">
        <v>147</v>
      </c>
      <c r="E130" s="209" t="s">
        <v>1</v>
      </c>
      <c r="F130" s="210" t="s">
        <v>276</v>
      </c>
      <c r="G130" s="208"/>
      <c r="H130" s="211">
        <v>130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147</v>
      </c>
      <c r="AU130" s="217" t="s">
        <v>83</v>
      </c>
      <c r="AV130" s="12" t="s">
        <v>83</v>
      </c>
      <c r="AW130" s="12" t="s">
        <v>30</v>
      </c>
      <c r="AX130" s="12" t="s">
        <v>73</v>
      </c>
      <c r="AY130" s="217" t="s">
        <v>120</v>
      </c>
    </row>
    <row r="131" spans="2:51" s="13" customFormat="1" ht="11.25">
      <c r="B131" s="218"/>
      <c r="C131" s="219"/>
      <c r="D131" s="204" t="s">
        <v>147</v>
      </c>
      <c r="E131" s="220" t="s">
        <v>1</v>
      </c>
      <c r="F131" s="221" t="s">
        <v>149</v>
      </c>
      <c r="G131" s="219"/>
      <c r="H131" s="222">
        <v>130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147</v>
      </c>
      <c r="AU131" s="228" t="s">
        <v>83</v>
      </c>
      <c r="AV131" s="13" t="s">
        <v>126</v>
      </c>
      <c r="AW131" s="13" t="s">
        <v>30</v>
      </c>
      <c r="AX131" s="13" t="s">
        <v>81</v>
      </c>
      <c r="AY131" s="228" t="s">
        <v>120</v>
      </c>
    </row>
    <row r="132" spans="2:65" s="1" customFormat="1" ht="24" customHeight="1">
      <c r="B132" s="33"/>
      <c r="C132" s="191" t="s">
        <v>134</v>
      </c>
      <c r="D132" s="191" t="s">
        <v>122</v>
      </c>
      <c r="E132" s="192" t="s">
        <v>277</v>
      </c>
      <c r="F132" s="193" t="s">
        <v>278</v>
      </c>
      <c r="G132" s="194" t="s">
        <v>153</v>
      </c>
      <c r="H132" s="195">
        <v>130</v>
      </c>
      <c r="I132" s="196"/>
      <c r="J132" s="197">
        <f>ROUND(I132*H132,2)</f>
        <v>0</v>
      </c>
      <c r="K132" s="193" t="s">
        <v>1</v>
      </c>
      <c r="L132" s="37"/>
      <c r="M132" s="198" t="s">
        <v>1</v>
      </c>
      <c r="N132" s="199" t="s">
        <v>38</v>
      </c>
      <c r="O132" s="65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126</v>
      </c>
      <c r="AT132" s="202" t="s">
        <v>122</v>
      </c>
      <c r="AU132" s="202" t="s">
        <v>83</v>
      </c>
      <c r="AY132" s="16" t="s">
        <v>120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81</v>
      </c>
      <c r="BK132" s="203">
        <f>ROUND(I132*H132,2)</f>
        <v>0</v>
      </c>
      <c r="BL132" s="16" t="s">
        <v>126</v>
      </c>
      <c r="BM132" s="202" t="s">
        <v>150</v>
      </c>
    </row>
    <row r="133" spans="2:65" s="1" customFormat="1" ht="24" customHeight="1">
      <c r="B133" s="33"/>
      <c r="C133" s="191" t="s">
        <v>126</v>
      </c>
      <c r="D133" s="191" t="s">
        <v>122</v>
      </c>
      <c r="E133" s="192" t="s">
        <v>279</v>
      </c>
      <c r="F133" s="193" t="s">
        <v>280</v>
      </c>
      <c r="G133" s="194" t="s">
        <v>153</v>
      </c>
      <c r="H133" s="195">
        <v>490</v>
      </c>
      <c r="I133" s="196"/>
      <c r="J133" s="197">
        <f>ROUND(I133*H133,2)</f>
        <v>0</v>
      </c>
      <c r="K133" s="193" t="s">
        <v>1</v>
      </c>
      <c r="L133" s="37"/>
      <c r="M133" s="198" t="s">
        <v>1</v>
      </c>
      <c r="N133" s="199" t="s">
        <v>38</v>
      </c>
      <c r="O133" s="65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126</v>
      </c>
      <c r="AT133" s="202" t="s">
        <v>122</v>
      </c>
      <c r="AU133" s="202" t="s">
        <v>83</v>
      </c>
      <c r="AY133" s="16" t="s">
        <v>120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81</v>
      </c>
      <c r="BK133" s="203">
        <f>ROUND(I133*H133,2)</f>
        <v>0</v>
      </c>
      <c r="BL133" s="16" t="s">
        <v>126</v>
      </c>
      <c r="BM133" s="202" t="s">
        <v>158</v>
      </c>
    </row>
    <row r="134" spans="2:65" s="1" customFormat="1" ht="24" customHeight="1">
      <c r="B134" s="33"/>
      <c r="C134" s="191" t="s">
        <v>143</v>
      </c>
      <c r="D134" s="191" t="s">
        <v>122</v>
      </c>
      <c r="E134" s="192" t="s">
        <v>281</v>
      </c>
      <c r="F134" s="193" t="s">
        <v>282</v>
      </c>
      <c r="G134" s="194" t="s">
        <v>153</v>
      </c>
      <c r="H134" s="195">
        <v>490</v>
      </c>
      <c r="I134" s="196"/>
      <c r="J134" s="197">
        <f>ROUND(I134*H134,2)</f>
        <v>0</v>
      </c>
      <c r="K134" s="193" t="s">
        <v>1</v>
      </c>
      <c r="L134" s="37"/>
      <c r="M134" s="198" t="s">
        <v>1</v>
      </c>
      <c r="N134" s="199" t="s">
        <v>38</v>
      </c>
      <c r="O134" s="65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126</v>
      </c>
      <c r="AT134" s="202" t="s">
        <v>122</v>
      </c>
      <c r="AU134" s="202" t="s">
        <v>83</v>
      </c>
      <c r="AY134" s="16" t="s">
        <v>120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81</v>
      </c>
      <c r="BK134" s="203">
        <f>ROUND(I134*H134,2)</f>
        <v>0</v>
      </c>
      <c r="BL134" s="16" t="s">
        <v>126</v>
      </c>
      <c r="BM134" s="202" t="s">
        <v>164</v>
      </c>
    </row>
    <row r="135" spans="2:65" s="1" customFormat="1" ht="24" customHeight="1">
      <c r="B135" s="33"/>
      <c r="C135" s="191" t="s">
        <v>150</v>
      </c>
      <c r="D135" s="191" t="s">
        <v>122</v>
      </c>
      <c r="E135" s="192" t="s">
        <v>283</v>
      </c>
      <c r="F135" s="193" t="s">
        <v>284</v>
      </c>
      <c r="G135" s="194" t="s">
        <v>146</v>
      </c>
      <c r="H135" s="195">
        <v>815</v>
      </c>
      <c r="I135" s="196"/>
      <c r="J135" s="197">
        <f>ROUND(I135*H135,2)</f>
        <v>0</v>
      </c>
      <c r="K135" s="193" t="s">
        <v>1</v>
      </c>
      <c r="L135" s="37"/>
      <c r="M135" s="198" t="s">
        <v>1</v>
      </c>
      <c r="N135" s="199" t="s">
        <v>38</v>
      </c>
      <c r="O135" s="65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126</v>
      </c>
      <c r="AT135" s="202" t="s">
        <v>122</v>
      </c>
      <c r="AU135" s="202" t="s">
        <v>83</v>
      </c>
      <c r="AY135" s="16" t="s">
        <v>120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81</v>
      </c>
      <c r="BK135" s="203">
        <f>ROUND(I135*H135,2)</f>
        <v>0</v>
      </c>
      <c r="BL135" s="16" t="s">
        <v>126</v>
      </c>
      <c r="BM135" s="202" t="s">
        <v>167</v>
      </c>
    </row>
    <row r="136" spans="2:51" s="12" customFormat="1" ht="11.25">
      <c r="B136" s="207"/>
      <c r="C136" s="208"/>
      <c r="D136" s="204" t="s">
        <v>147</v>
      </c>
      <c r="E136" s="209" t="s">
        <v>1</v>
      </c>
      <c r="F136" s="210" t="s">
        <v>285</v>
      </c>
      <c r="G136" s="208"/>
      <c r="H136" s="211">
        <v>815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147</v>
      </c>
      <c r="AU136" s="217" t="s">
        <v>83</v>
      </c>
      <c r="AV136" s="12" t="s">
        <v>83</v>
      </c>
      <c r="AW136" s="12" t="s">
        <v>30</v>
      </c>
      <c r="AX136" s="12" t="s">
        <v>73</v>
      </c>
      <c r="AY136" s="217" t="s">
        <v>120</v>
      </c>
    </row>
    <row r="137" spans="2:51" s="13" customFormat="1" ht="11.25">
      <c r="B137" s="218"/>
      <c r="C137" s="219"/>
      <c r="D137" s="204" t="s">
        <v>147</v>
      </c>
      <c r="E137" s="220" t="s">
        <v>1</v>
      </c>
      <c r="F137" s="221" t="s">
        <v>149</v>
      </c>
      <c r="G137" s="219"/>
      <c r="H137" s="222">
        <v>815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147</v>
      </c>
      <c r="AU137" s="228" t="s">
        <v>83</v>
      </c>
      <c r="AV137" s="13" t="s">
        <v>126</v>
      </c>
      <c r="AW137" s="13" t="s">
        <v>30</v>
      </c>
      <c r="AX137" s="13" t="s">
        <v>81</v>
      </c>
      <c r="AY137" s="228" t="s">
        <v>120</v>
      </c>
    </row>
    <row r="138" spans="2:65" s="1" customFormat="1" ht="36" customHeight="1">
      <c r="B138" s="33"/>
      <c r="C138" s="191" t="s">
        <v>154</v>
      </c>
      <c r="D138" s="191" t="s">
        <v>122</v>
      </c>
      <c r="E138" s="192" t="s">
        <v>286</v>
      </c>
      <c r="F138" s="193" t="s">
        <v>287</v>
      </c>
      <c r="G138" s="194" t="s">
        <v>146</v>
      </c>
      <c r="H138" s="195">
        <v>815</v>
      </c>
      <c r="I138" s="196"/>
      <c r="J138" s="197">
        <f>ROUND(I138*H138,2)</f>
        <v>0</v>
      </c>
      <c r="K138" s="193" t="s">
        <v>1</v>
      </c>
      <c r="L138" s="37"/>
      <c r="M138" s="198" t="s">
        <v>1</v>
      </c>
      <c r="N138" s="199" t="s">
        <v>38</v>
      </c>
      <c r="O138" s="65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02" t="s">
        <v>126</v>
      </c>
      <c r="AT138" s="202" t="s">
        <v>122</v>
      </c>
      <c r="AU138" s="202" t="s">
        <v>83</v>
      </c>
      <c r="AY138" s="16" t="s">
        <v>120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81</v>
      </c>
      <c r="BK138" s="203">
        <f>ROUND(I138*H138,2)</f>
        <v>0</v>
      </c>
      <c r="BL138" s="16" t="s">
        <v>126</v>
      </c>
      <c r="BM138" s="202" t="s">
        <v>171</v>
      </c>
    </row>
    <row r="139" spans="2:51" s="12" customFormat="1" ht="11.25">
      <c r="B139" s="207"/>
      <c r="C139" s="208"/>
      <c r="D139" s="204" t="s">
        <v>147</v>
      </c>
      <c r="E139" s="209" t="s">
        <v>1</v>
      </c>
      <c r="F139" s="210" t="s">
        <v>285</v>
      </c>
      <c r="G139" s="208"/>
      <c r="H139" s="211">
        <v>815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147</v>
      </c>
      <c r="AU139" s="217" t="s">
        <v>83</v>
      </c>
      <c r="AV139" s="12" t="s">
        <v>83</v>
      </c>
      <c r="AW139" s="12" t="s">
        <v>30</v>
      </c>
      <c r="AX139" s="12" t="s">
        <v>73</v>
      </c>
      <c r="AY139" s="217" t="s">
        <v>120</v>
      </c>
    </row>
    <row r="140" spans="2:51" s="14" customFormat="1" ht="11.25">
      <c r="B140" s="234"/>
      <c r="C140" s="235"/>
      <c r="D140" s="204" t="s">
        <v>147</v>
      </c>
      <c r="E140" s="236" t="s">
        <v>1</v>
      </c>
      <c r="F140" s="237" t="s">
        <v>288</v>
      </c>
      <c r="G140" s="235"/>
      <c r="H140" s="236" t="s">
        <v>1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147</v>
      </c>
      <c r="AU140" s="243" t="s">
        <v>83</v>
      </c>
      <c r="AV140" s="14" t="s">
        <v>81</v>
      </c>
      <c r="AW140" s="14" t="s">
        <v>30</v>
      </c>
      <c r="AX140" s="14" t="s">
        <v>73</v>
      </c>
      <c r="AY140" s="243" t="s">
        <v>120</v>
      </c>
    </row>
    <row r="141" spans="2:51" s="14" customFormat="1" ht="22.5">
      <c r="B141" s="234"/>
      <c r="C141" s="235"/>
      <c r="D141" s="204" t="s">
        <v>147</v>
      </c>
      <c r="E141" s="236" t="s">
        <v>1</v>
      </c>
      <c r="F141" s="237" t="s">
        <v>289</v>
      </c>
      <c r="G141" s="235"/>
      <c r="H141" s="236" t="s">
        <v>1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147</v>
      </c>
      <c r="AU141" s="243" t="s">
        <v>83</v>
      </c>
      <c r="AV141" s="14" t="s">
        <v>81</v>
      </c>
      <c r="AW141" s="14" t="s">
        <v>30</v>
      </c>
      <c r="AX141" s="14" t="s">
        <v>73</v>
      </c>
      <c r="AY141" s="243" t="s">
        <v>120</v>
      </c>
    </row>
    <row r="142" spans="2:51" s="14" customFormat="1" ht="22.5">
      <c r="B142" s="234"/>
      <c r="C142" s="235"/>
      <c r="D142" s="204" t="s">
        <v>147</v>
      </c>
      <c r="E142" s="236" t="s">
        <v>1</v>
      </c>
      <c r="F142" s="237" t="s">
        <v>290</v>
      </c>
      <c r="G142" s="235"/>
      <c r="H142" s="236" t="s">
        <v>1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147</v>
      </c>
      <c r="AU142" s="243" t="s">
        <v>83</v>
      </c>
      <c r="AV142" s="14" t="s">
        <v>81</v>
      </c>
      <c r="AW142" s="14" t="s">
        <v>30</v>
      </c>
      <c r="AX142" s="14" t="s">
        <v>73</v>
      </c>
      <c r="AY142" s="243" t="s">
        <v>120</v>
      </c>
    </row>
    <row r="143" spans="2:51" s="14" customFormat="1" ht="11.25">
      <c r="B143" s="234"/>
      <c r="C143" s="235"/>
      <c r="D143" s="204" t="s">
        <v>147</v>
      </c>
      <c r="E143" s="236" t="s">
        <v>1</v>
      </c>
      <c r="F143" s="237" t="s">
        <v>291</v>
      </c>
      <c r="G143" s="235"/>
      <c r="H143" s="236" t="s">
        <v>1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147</v>
      </c>
      <c r="AU143" s="243" t="s">
        <v>83</v>
      </c>
      <c r="AV143" s="14" t="s">
        <v>81</v>
      </c>
      <c r="AW143" s="14" t="s">
        <v>30</v>
      </c>
      <c r="AX143" s="14" t="s">
        <v>73</v>
      </c>
      <c r="AY143" s="243" t="s">
        <v>120</v>
      </c>
    </row>
    <row r="144" spans="2:51" s="14" customFormat="1" ht="22.5">
      <c r="B144" s="234"/>
      <c r="C144" s="235"/>
      <c r="D144" s="204" t="s">
        <v>147</v>
      </c>
      <c r="E144" s="236" t="s">
        <v>1</v>
      </c>
      <c r="F144" s="237" t="s">
        <v>292</v>
      </c>
      <c r="G144" s="235"/>
      <c r="H144" s="236" t="s">
        <v>1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147</v>
      </c>
      <c r="AU144" s="243" t="s">
        <v>83</v>
      </c>
      <c r="AV144" s="14" t="s">
        <v>81</v>
      </c>
      <c r="AW144" s="14" t="s">
        <v>30</v>
      </c>
      <c r="AX144" s="14" t="s">
        <v>73</v>
      </c>
      <c r="AY144" s="243" t="s">
        <v>120</v>
      </c>
    </row>
    <row r="145" spans="2:51" s="14" customFormat="1" ht="22.5">
      <c r="B145" s="234"/>
      <c r="C145" s="235"/>
      <c r="D145" s="204" t="s">
        <v>147</v>
      </c>
      <c r="E145" s="236" t="s">
        <v>1</v>
      </c>
      <c r="F145" s="237" t="s">
        <v>293</v>
      </c>
      <c r="G145" s="235"/>
      <c r="H145" s="236" t="s">
        <v>1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147</v>
      </c>
      <c r="AU145" s="243" t="s">
        <v>83</v>
      </c>
      <c r="AV145" s="14" t="s">
        <v>81</v>
      </c>
      <c r="AW145" s="14" t="s">
        <v>30</v>
      </c>
      <c r="AX145" s="14" t="s">
        <v>73</v>
      </c>
      <c r="AY145" s="243" t="s">
        <v>120</v>
      </c>
    </row>
    <row r="146" spans="2:51" s="13" customFormat="1" ht="11.25">
      <c r="B146" s="218"/>
      <c r="C146" s="219"/>
      <c r="D146" s="204" t="s">
        <v>147</v>
      </c>
      <c r="E146" s="220" t="s">
        <v>1</v>
      </c>
      <c r="F146" s="221" t="s">
        <v>149</v>
      </c>
      <c r="G146" s="219"/>
      <c r="H146" s="222">
        <v>815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147</v>
      </c>
      <c r="AU146" s="228" t="s">
        <v>83</v>
      </c>
      <c r="AV146" s="13" t="s">
        <v>126</v>
      </c>
      <c r="AW146" s="13" t="s">
        <v>30</v>
      </c>
      <c r="AX146" s="13" t="s">
        <v>81</v>
      </c>
      <c r="AY146" s="228" t="s">
        <v>120</v>
      </c>
    </row>
    <row r="147" spans="2:65" s="1" customFormat="1" ht="16.5" customHeight="1">
      <c r="B147" s="33"/>
      <c r="C147" s="191" t="s">
        <v>158</v>
      </c>
      <c r="D147" s="191" t="s">
        <v>122</v>
      </c>
      <c r="E147" s="192" t="s">
        <v>294</v>
      </c>
      <c r="F147" s="193" t="s">
        <v>295</v>
      </c>
      <c r="G147" s="194" t="s">
        <v>236</v>
      </c>
      <c r="H147" s="195">
        <v>882</v>
      </c>
      <c r="I147" s="196"/>
      <c r="J147" s="197">
        <f>ROUND(I147*H147,2)</f>
        <v>0</v>
      </c>
      <c r="K147" s="193" t="s">
        <v>1</v>
      </c>
      <c r="L147" s="37"/>
      <c r="M147" s="198" t="s">
        <v>1</v>
      </c>
      <c r="N147" s="199" t="s">
        <v>38</v>
      </c>
      <c r="O147" s="65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126</v>
      </c>
      <c r="AT147" s="202" t="s">
        <v>122</v>
      </c>
      <c r="AU147" s="202" t="s">
        <v>83</v>
      </c>
      <c r="AY147" s="16" t="s">
        <v>120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81</v>
      </c>
      <c r="BK147" s="203">
        <f>ROUND(I147*H147,2)</f>
        <v>0</v>
      </c>
      <c r="BL147" s="16" t="s">
        <v>126</v>
      </c>
      <c r="BM147" s="202" t="s">
        <v>296</v>
      </c>
    </row>
    <row r="148" spans="2:51" s="12" customFormat="1" ht="11.25">
      <c r="B148" s="207"/>
      <c r="C148" s="208"/>
      <c r="D148" s="204" t="s">
        <v>147</v>
      </c>
      <c r="E148" s="209" t="s">
        <v>1</v>
      </c>
      <c r="F148" s="210" t="s">
        <v>297</v>
      </c>
      <c r="G148" s="208"/>
      <c r="H148" s="211">
        <v>882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147</v>
      </c>
      <c r="AU148" s="217" t="s">
        <v>83</v>
      </c>
      <c r="AV148" s="12" t="s">
        <v>83</v>
      </c>
      <c r="AW148" s="12" t="s">
        <v>30</v>
      </c>
      <c r="AX148" s="12" t="s">
        <v>81</v>
      </c>
      <c r="AY148" s="217" t="s">
        <v>120</v>
      </c>
    </row>
    <row r="149" spans="2:65" s="1" customFormat="1" ht="16.5" customHeight="1">
      <c r="B149" s="33"/>
      <c r="C149" s="191" t="s">
        <v>161</v>
      </c>
      <c r="D149" s="191" t="s">
        <v>122</v>
      </c>
      <c r="E149" s="192" t="s">
        <v>298</v>
      </c>
      <c r="F149" s="193" t="s">
        <v>299</v>
      </c>
      <c r="G149" s="194" t="s">
        <v>300</v>
      </c>
      <c r="H149" s="195">
        <v>16.3</v>
      </c>
      <c r="I149" s="196"/>
      <c r="J149" s="197">
        <f>ROUND(I149*H149,2)</f>
        <v>0</v>
      </c>
      <c r="K149" s="193" t="s">
        <v>1</v>
      </c>
      <c r="L149" s="37"/>
      <c r="M149" s="198" t="s">
        <v>1</v>
      </c>
      <c r="N149" s="199" t="s">
        <v>38</v>
      </c>
      <c r="O149" s="65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126</v>
      </c>
      <c r="AT149" s="202" t="s">
        <v>122</v>
      </c>
      <c r="AU149" s="202" t="s">
        <v>83</v>
      </c>
      <c r="AY149" s="16" t="s">
        <v>120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81</v>
      </c>
      <c r="BK149" s="203">
        <f>ROUND(I149*H149,2)</f>
        <v>0</v>
      </c>
      <c r="BL149" s="16" t="s">
        <v>126</v>
      </c>
      <c r="BM149" s="202" t="s">
        <v>180</v>
      </c>
    </row>
    <row r="150" spans="2:51" s="12" customFormat="1" ht="11.25">
      <c r="B150" s="207"/>
      <c r="C150" s="208"/>
      <c r="D150" s="204" t="s">
        <v>147</v>
      </c>
      <c r="E150" s="209" t="s">
        <v>1</v>
      </c>
      <c r="F150" s="210" t="s">
        <v>301</v>
      </c>
      <c r="G150" s="208"/>
      <c r="H150" s="211">
        <v>16.3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147</v>
      </c>
      <c r="AU150" s="217" t="s">
        <v>83</v>
      </c>
      <c r="AV150" s="12" t="s">
        <v>83</v>
      </c>
      <c r="AW150" s="12" t="s">
        <v>30</v>
      </c>
      <c r="AX150" s="12" t="s">
        <v>73</v>
      </c>
      <c r="AY150" s="217" t="s">
        <v>120</v>
      </c>
    </row>
    <row r="151" spans="2:51" s="13" customFormat="1" ht="11.25">
      <c r="B151" s="218"/>
      <c r="C151" s="219"/>
      <c r="D151" s="204" t="s">
        <v>147</v>
      </c>
      <c r="E151" s="220" t="s">
        <v>1</v>
      </c>
      <c r="F151" s="221" t="s">
        <v>149</v>
      </c>
      <c r="G151" s="219"/>
      <c r="H151" s="222">
        <v>16.3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147</v>
      </c>
      <c r="AU151" s="228" t="s">
        <v>83</v>
      </c>
      <c r="AV151" s="13" t="s">
        <v>126</v>
      </c>
      <c r="AW151" s="13" t="s">
        <v>30</v>
      </c>
      <c r="AX151" s="13" t="s">
        <v>81</v>
      </c>
      <c r="AY151" s="228" t="s">
        <v>120</v>
      </c>
    </row>
    <row r="152" spans="2:63" s="11" customFormat="1" ht="22.9" customHeight="1">
      <c r="B152" s="175"/>
      <c r="C152" s="176"/>
      <c r="D152" s="177" t="s">
        <v>72</v>
      </c>
      <c r="E152" s="189" t="s">
        <v>83</v>
      </c>
      <c r="F152" s="189" t="s">
        <v>302</v>
      </c>
      <c r="G152" s="176"/>
      <c r="H152" s="176"/>
      <c r="I152" s="179"/>
      <c r="J152" s="190">
        <f>BK152</f>
        <v>0</v>
      </c>
      <c r="K152" s="176"/>
      <c r="L152" s="181"/>
      <c r="M152" s="182"/>
      <c r="N152" s="183"/>
      <c r="O152" s="183"/>
      <c r="P152" s="184">
        <f>SUM(P153:P158)</f>
        <v>0</v>
      </c>
      <c r="Q152" s="183"/>
      <c r="R152" s="184">
        <f>SUM(R153:R158)</f>
        <v>0</v>
      </c>
      <c r="S152" s="183"/>
      <c r="T152" s="185">
        <f>SUM(T153:T158)</f>
        <v>0</v>
      </c>
      <c r="AR152" s="186" t="s">
        <v>81</v>
      </c>
      <c r="AT152" s="187" t="s">
        <v>72</v>
      </c>
      <c r="AU152" s="187" t="s">
        <v>81</v>
      </c>
      <c r="AY152" s="186" t="s">
        <v>120</v>
      </c>
      <c r="BK152" s="188">
        <f>SUM(BK153:BK158)</f>
        <v>0</v>
      </c>
    </row>
    <row r="153" spans="2:65" s="1" customFormat="1" ht="24" customHeight="1">
      <c r="B153" s="33"/>
      <c r="C153" s="191" t="s">
        <v>164</v>
      </c>
      <c r="D153" s="191" t="s">
        <v>122</v>
      </c>
      <c r="E153" s="192" t="s">
        <v>303</v>
      </c>
      <c r="F153" s="193" t="s">
        <v>304</v>
      </c>
      <c r="G153" s="194" t="s">
        <v>146</v>
      </c>
      <c r="H153" s="195">
        <v>1450</v>
      </c>
      <c r="I153" s="196"/>
      <c r="J153" s="197">
        <f>ROUND(I153*H153,2)</f>
        <v>0</v>
      </c>
      <c r="K153" s="193" t="s">
        <v>1</v>
      </c>
      <c r="L153" s="37"/>
      <c r="M153" s="198" t="s">
        <v>1</v>
      </c>
      <c r="N153" s="199" t="s">
        <v>38</v>
      </c>
      <c r="O153" s="65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126</v>
      </c>
      <c r="AT153" s="202" t="s">
        <v>122</v>
      </c>
      <c r="AU153" s="202" t="s">
        <v>83</v>
      </c>
      <c r="AY153" s="16" t="s">
        <v>120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81</v>
      </c>
      <c r="BK153" s="203">
        <f>ROUND(I153*H153,2)</f>
        <v>0</v>
      </c>
      <c r="BL153" s="16" t="s">
        <v>126</v>
      </c>
      <c r="BM153" s="202" t="s">
        <v>183</v>
      </c>
    </row>
    <row r="154" spans="2:51" s="12" customFormat="1" ht="11.25">
      <c r="B154" s="207"/>
      <c r="C154" s="208"/>
      <c r="D154" s="204" t="s">
        <v>147</v>
      </c>
      <c r="E154" s="209" t="s">
        <v>1</v>
      </c>
      <c r="F154" s="210" t="s">
        <v>305</v>
      </c>
      <c r="G154" s="208"/>
      <c r="H154" s="211">
        <v>1450</v>
      </c>
      <c r="I154" s="212"/>
      <c r="J154" s="208"/>
      <c r="K154" s="208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147</v>
      </c>
      <c r="AU154" s="217" t="s">
        <v>83</v>
      </c>
      <c r="AV154" s="12" t="s">
        <v>83</v>
      </c>
      <c r="AW154" s="12" t="s">
        <v>30</v>
      </c>
      <c r="AX154" s="12" t="s">
        <v>73</v>
      </c>
      <c r="AY154" s="217" t="s">
        <v>120</v>
      </c>
    </row>
    <row r="155" spans="2:51" s="13" customFormat="1" ht="11.25">
      <c r="B155" s="218"/>
      <c r="C155" s="219"/>
      <c r="D155" s="204" t="s">
        <v>147</v>
      </c>
      <c r="E155" s="220" t="s">
        <v>1</v>
      </c>
      <c r="F155" s="221" t="s">
        <v>149</v>
      </c>
      <c r="G155" s="219"/>
      <c r="H155" s="222">
        <v>1450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147</v>
      </c>
      <c r="AU155" s="228" t="s">
        <v>83</v>
      </c>
      <c r="AV155" s="13" t="s">
        <v>126</v>
      </c>
      <c r="AW155" s="13" t="s">
        <v>30</v>
      </c>
      <c r="AX155" s="13" t="s">
        <v>81</v>
      </c>
      <c r="AY155" s="228" t="s">
        <v>120</v>
      </c>
    </row>
    <row r="156" spans="2:65" s="1" customFormat="1" ht="24" customHeight="1">
      <c r="B156" s="33"/>
      <c r="C156" s="191" t="s">
        <v>168</v>
      </c>
      <c r="D156" s="191" t="s">
        <v>122</v>
      </c>
      <c r="E156" s="192" t="s">
        <v>306</v>
      </c>
      <c r="F156" s="193" t="s">
        <v>307</v>
      </c>
      <c r="G156" s="194" t="s">
        <v>146</v>
      </c>
      <c r="H156" s="195">
        <v>145</v>
      </c>
      <c r="I156" s="196"/>
      <c r="J156" s="197">
        <f>ROUND(I156*H156,2)</f>
        <v>0</v>
      </c>
      <c r="K156" s="193" t="s">
        <v>1</v>
      </c>
      <c r="L156" s="37"/>
      <c r="M156" s="198" t="s">
        <v>1</v>
      </c>
      <c r="N156" s="199" t="s">
        <v>38</v>
      </c>
      <c r="O156" s="65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126</v>
      </c>
      <c r="AT156" s="202" t="s">
        <v>122</v>
      </c>
      <c r="AU156" s="202" t="s">
        <v>83</v>
      </c>
      <c r="AY156" s="16" t="s">
        <v>120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81</v>
      </c>
      <c r="BK156" s="203">
        <f>ROUND(I156*H156,2)</f>
        <v>0</v>
      </c>
      <c r="BL156" s="16" t="s">
        <v>126</v>
      </c>
      <c r="BM156" s="202" t="s">
        <v>186</v>
      </c>
    </row>
    <row r="157" spans="2:51" s="12" customFormat="1" ht="11.25">
      <c r="B157" s="207"/>
      <c r="C157" s="208"/>
      <c r="D157" s="204" t="s">
        <v>147</v>
      </c>
      <c r="E157" s="209" t="s">
        <v>1</v>
      </c>
      <c r="F157" s="210" t="s">
        <v>308</v>
      </c>
      <c r="G157" s="208"/>
      <c r="H157" s="211">
        <v>145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147</v>
      </c>
      <c r="AU157" s="217" t="s">
        <v>83</v>
      </c>
      <c r="AV157" s="12" t="s">
        <v>83</v>
      </c>
      <c r="AW157" s="12" t="s">
        <v>30</v>
      </c>
      <c r="AX157" s="12" t="s">
        <v>73</v>
      </c>
      <c r="AY157" s="217" t="s">
        <v>120</v>
      </c>
    </row>
    <row r="158" spans="2:51" s="13" customFormat="1" ht="11.25">
      <c r="B158" s="218"/>
      <c r="C158" s="219"/>
      <c r="D158" s="204" t="s">
        <v>147</v>
      </c>
      <c r="E158" s="220" t="s">
        <v>1</v>
      </c>
      <c r="F158" s="221" t="s">
        <v>149</v>
      </c>
      <c r="G158" s="219"/>
      <c r="H158" s="222">
        <v>145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147</v>
      </c>
      <c r="AU158" s="228" t="s">
        <v>83</v>
      </c>
      <c r="AV158" s="13" t="s">
        <v>126</v>
      </c>
      <c r="AW158" s="13" t="s">
        <v>30</v>
      </c>
      <c r="AX158" s="13" t="s">
        <v>81</v>
      </c>
      <c r="AY158" s="228" t="s">
        <v>120</v>
      </c>
    </row>
    <row r="159" spans="2:63" s="11" customFormat="1" ht="22.9" customHeight="1">
      <c r="B159" s="175"/>
      <c r="C159" s="176"/>
      <c r="D159" s="177" t="s">
        <v>72</v>
      </c>
      <c r="E159" s="189" t="s">
        <v>161</v>
      </c>
      <c r="F159" s="189" t="s">
        <v>197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P160</f>
        <v>0</v>
      </c>
      <c r="Q159" s="183"/>
      <c r="R159" s="184">
        <f>R160</f>
        <v>0</v>
      </c>
      <c r="S159" s="183"/>
      <c r="T159" s="185">
        <f>T160</f>
        <v>0</v>
      </c>
      <c r="AR159" s="186" t="s">
        <v>81</v>
      </c>
      <c r="AT159" s="187" t="s">
        <v>72</v>
      </c>
      <c r="AU159" s="187" t="s">
        <v>81</v>
      </c>
      <c r="AY159" s="186" t="s">
        <v>120</v>
      </c>
      <c r="BK159" s="188">
        <f>BK160</f>
        <v>0</v>
      </c>
    </row>
    <row r="160" spans="2:63" s="11" customFormat="1" ht="20.85" customHeight="1">
      <c r="B160" s="175"/>
      <c r="C160" s="176"/>
      <c r="D160" s="177" t="s">
        <v>72</v>
      </c>
      <c r="E160" s="189" t="s">
        <v>231</v>
      </c>
      <c r="F160" s="189" t="s">
        <v>232</v>
      </c>
      <c r="G160" s="176"/>
      <c r="H160" s="176"/>
      <c r="I160" s="179"/>
      <c r="J160" s="19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</v>
      </c>
      <c r="S160" s="183"/>
      <c r="T160" s="185">
        <f>T161</f>
        <v>0</v>
      </c>
      <c r="AR160" s="186" t="s">
        <v>81</v>
      </c>
      <c r="AT160" s="187" t="s">
        <v>72</v>
      </c>
      <c r="AU160" s="187" t="s">
        <v>83</v>
      </c>
      <c r="AY160" s="186" t="s">
        <v>120</v>
      </c>
      <c r="BK160" s="188">
        <f>BK161</f>
        <v>0</v>
      </c>
    </row>
    <row r="161" spans="2:65" s="1" customFormat="1" ht="36" customHeight="1">
      <c r="B161" s="33"/>
      <c r="C161" s="191" t="s">
        <v>167</v>
      </c>
      <c r="D161" s="191" t="s">
        <v>122</v>
      </c>
      <c r="E161" s="192" t="s">
        <v>234</v>
      </c>
      <c r="F161" s="193" t="s">
        <v>235</v>
      </c>
      <c r="G161" s="194" t="s">
        <v>236</v>
      </c>
      <c r="H161" s="195">
        <v>0.045</v>
      </c>
      <c r="I161" s="196"/>
      <c r="J161" s="197">
        <f>ROUND(I161*H161,2)</f>
        <v>0</v>
      </c>
      <c r="K161" s="193" t="s">
        <v>1</v>
      </c>
      <c r="L161" s="37"/>
      <c r="M161" s="198" t="s">
        <v>1</v>
      </c>
      <c r="N161" s="199" t="s">
        <v>38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126</v>
      </c>
      <c r="AT161" s="202" t="s">
        <v>122</v>
      </c>
      <c r="AU161" s="202" t="s">
        <v>134</v>
      </c>
      <c r="AY161" s="16" t="s">
        <v>120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81</v>
      </c>
      <c r="BK161" s="203">
        <f>ROUND(I161*H161,2)</f>
        <v>0</v>
      </c>
      <c r="BL161" s="16" t="s">
        <v>126</v>
      </c>
      <c r="BM161" s="202" t="s">
        <v>189</v>
      </c>
    </row>
    <row r="162" spans="2:63" s="11" customFormat="1" ht="25.9" customHeight="1">
      <c r="B162" s="175"/>
      <c r="C162" s="176"/>
      <c r="D162" s="177" t="s">
        <v>72</v>
      </c>
      <c r="E162" s="178" t="s">
        <v>262</v>
      </c>
      <c r="F162" s="178" t="s">
        <v>263</v>
      </c>
      <c r="G162" s="176"/>
      <c r="H162" s="176"/>
      <c r="I162" s="179"/>
      <c r="J162" s="180">
        <f>BK162</f>
        <v>0</v>
      </c>
      <c r="K162" s="176"/>
      <c r="L162" s="181"/>
      <c r="M162" s="182"/>
      <c r="N162" s="183"/>
      <c r="O162" s="183"/>
      <c r="P162" s="184">
        <f>SUM(P163:P170)</f>
        <v>0</v>
      </c>
      <c r="Q162" s="183"/>
      <c r="R162" s="184">
        <f>SUM(R163:R170)</f>
        <v>0</v>
      </c>
      <c r="S162" s="183"/>
      <c r="T162" s="185">
        <f>SUM(T163:T170)</f>
        <v>0</v>
      </c>
      <c r="AR162" s="186" t="s">
        <v>126</v>
      </c>
      <c r="AT162" s="187" t="s">
        <v>72</v>
      </c>
      <c r="AU162" s="187" t="s">
        <v>73</v>
      </c>
      <c r="AY162" s="186" t="s">
        <v>120</v>
      </c>
      <c r="BK162" s="188">
        <f>SUM(BK163:BK170)</f>
        <v>0</v>
      </c>
    </row>
    <row r="163" spans="2:65" s="1" customFormat="1" ht="16.5" customHeight="1">
      <c r="B163" s="33"/>
      <c r="C163" s="191" t="s">
        <v>177</v>
      </c>
      <c r="D163" s="191" t="s">
        <v>122</v>
      </c>
      <c r="E163" s="192" t="s">
        <v>123</v>
      </c>
      <c r="F163" s="193" t="s">
        <v>124</v>
      </c>
      <c r="G163" s="194" t="s">
        <v>125</v>
      </c>
      <c r="H163" s="195">
        <v>1</v>
      </c>
      <c r="I163" s="196"/>
      <c r="J163" s="197">
        <f>ROUND(I163*H163,2)</f>
        <v>0</v>
      </c>
      <c r="K163" s="193" t="s">
        <v>1</v>
      </c>
      <c r="L163" s="37"/>
      <c r="M163" s="198" t="s">
        <v>1</v>
      </c>
      <c r="N163" s="199" t="s">
        <v>38</v>
      </c>
      <c r="O163" s="65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126</v>
      </c>
      <c r="AT163" s="202" t="s">
        <v>122</v>
      </c>
      <c r="AU163" s="202" t="s">
        <v>81</v>
      </c>
      <c r="AY163" s="16" t="s">
        <v>120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81</v>
      </c>
      <c r="BK163" s="203">
        <f>ROUND(I163*H163,2)</f>
        <v>0</v>
      </c>
      <c r="BL163" s="16" t="s">
        <v>126</v>
      </c>
      <c r="BM163" s="202" t="s">
        <v>222</v>
      </c>
    </row>
    <row r="164" spans="2:47" s="1" customFormat="1" ht="58.5">
      <c r="B164" s="33"/>
      <c r="C164" s="34"/>
      <c r="D164" s="204" t="s">
        <v>128</v>
      </c>
      <c r="E164" s="34"/>
      <c r="F164" s="205" t="s">
        <v>129</v>
      </c>
      <c r="G164" s="34"/>
      <c r="H164" s="34"/>
      <c r="I164" s="109"/>
      <c r="J164" s="34"/>
      <c r="K164" s="34"/>
      <c r="L164" s="37"/>
      <c r="M164" s="206"/>
      <c r="N164" s="65"/>
      <c r="O164" s="65"/>
      <c r="P164" s="65"/>
      <c r="Q164" s="65"/>
      <c r="R164" s="65"/>
      <c r="S164" s="65"/>
      <c r="T164" s="66"/>
      <c r="AT164" s="16" t="s">
        <v>128</v>
      </c>
      <c r="AU164" s="16" t="s">
        <v>81</v>
      </c>
    </row>
    <row r="165" spans="2:65" s="1" customFormat="1" ht="16.5" customHeight="1">
      <c r="B165" s="33"/>
      <c r="C165" s="191" t="s">
        <v>171</v>
      </c>
      <c r="D165" s="191" t="s">
        <v>122</v>
      </c>
      <c r="E165" s="192" t="s">
        <v>130</v>
      </c>
      <c r="F165" s="193" t="s">
        <v>131</v>
      </c>
      <c r="G165" s="194" t="s">
        <v>125</v>
      </c>
      <c r="H165" s="195">
        <v>1</v>
      </c>
      <c r="I165" s="196"/>
      <c r="J165" s="197">
        <f>ROUND(I165*H165,2)</f>
        <v>0</v>
      </c>
      <c r="K165" s="193" t="s">
        <v>1</v>
      </c>
      <c r="L165" s="37"/>
      <c r="M165" s="198" t="s">
        <v>1</v>
      </c>
      <c r="N165" s="199" t="s">
        <v>38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126</v>
      </c>
      <c r="AT165" s="202" t="s">
        <v>122</v>
      </c>
      <c r="AU165" s="202" t="s">
        <v>81</v>
      </c>
      <c r="AY165" s="16" t="s">
        <v>120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81</v>
      </c>
      <c r="BK165" s="203">
        <f>ROUND(I165*H165,2)</f>
        <v>0</v>
      </c>
      <c r="BL165" s="16" t="s">
        <v>126</v>
      </c>
      <c r="BM165" s="202" t="s">
        <v>214</v>
      </c>
    </row>
    <row r="166" spans="2:47" s="1" customFormat="1" ht="48.75">
      <c r="B166" s="33"/>
      <c r="C166" s="34"/>
      <c r="D166" s="204" t="s">
        <v>128</v>
      </c>
      <c r="E166" s="34"/>
      <c r="F166" s="205" t="s">
        <v>133</v>
      </c>
      <c r="G166" s="34"/>
      <c r="H166" s="34"/>
      <c r="I166" s="109"/>
      <c r="J166" s="34"/>
      <c r="K166" s="34"/>
      <c r="L166" s="37"/>
      <c r="M166" s="206"/>
      <c r="N166" s="65"/>
      <c r="O166" s="65"/>
      <c r="P166" s="65"/>
      <c r="Q166" s="65"/>
      <c r="R166" s="65"/>
      <c r="S166" s="65"/>
      <c r="T166" s="66"/>
      <c r="AT166" s="16" t="s">
        <v>128</v>
      </c>
      <c r="AU166" s="16" t="s">
        <v>81</v>
      </c>
    </row>
    <row r="167" spans="2:65" s="1" customFormat="1" ht="16.5" customHeight="1">
      <c r="B167" s="33"/>
      <c r="C167" s="191" t="s">
        <v>8</v>
      </c>
      <c r="D167" s="191" t="s">
        <v>122</v>
      </c>
      <c r="E167" s="192" t="s">
        <v>135</v>
      </c>
      <c r="F167" s="193" t="s">
        <v>136</v>
      </c>
      <c r="G167" s="194" t="s">
        <v>125</v>
      </c>
      <c r="H167" s="195">
        <v>1</v>
      </c>
      <c r="I167" s="196"/>
      <c r="J167" s="197">
        <f>ROUND(I167*H167,2)</f>
        <v>0</v>
      </c>
      <c r="K167" s="193" t="s">
        <v>1</v>
      </c>
      <c r="L167" s="37"/>
      <c r="M167" s="198" t="s">
        <v>1</v>
      </c>
      <c r="N167" s="199" t="s">
        <v>38</v>
      </c>
      <c r="O167" s="65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02" t="s">
        <v>126</v>
      </c>
      <c r="AT167" s="202" t="s">
        <v>122</v>
      </c>
      <c r="AU167" s="202" t="s">
        <v>81</v>
      </c>
      <c r="AY167" s="16" t="s">
        <v>120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81</v>
      </c>
      <c r="BK167" s="203">
        <f>ROUND(I167*H167,2)</f>
        <v>0</v>
      </c>
      <c r="BL167" s="16" t="s">
        <v>126</v>
      </c>
      <c r="BM167" s="202" t="s">
        <v>229</v>
      </c>
    </row>
    <row r="168" spans="2:47" s="1" customFormat="1" ht="29.25">
      <c r="B168" s="33"/>
      <c r="C168" s="34"/>
      <c r="D168" s="204" t="s">
        <v>128</v>
      </c>
      <c r="E168" s="34"/>
      <c r="F168" s="205" t="s">
        <v>138</v>
      </c>
      <c r="G168" s="34"/>
      <c r="H168" s="34"/>
      <c r="I168" s="109"/>
      <c r="J168" s="34"/>
      <c r="K168" s="34"/>
      <c r="L168" s="37"/>
      <c r="M168" s="206"/>
      <c r="N168" s="65"/>
      <c r="O168" s="65"/>
      <c r="P168" s="65"/>
      <c r="Q168" s="65"/>
      <c r="R168" s="65"/>
      <c r="S168" s="65"/>
      <c r="T168" s="66"/>
      <c r="AT168" s="16" t="s">
        <v>128</v>
      </c>
      <c r="AU168" s="16" t="s">
        <v>81</v>
      </c>
    </row>
    <row r="169" spans="2:65" s="1" customFormat="1" ht="16.5" customHeight="1">
      <c r="B169" s="33"/>
      <c r="C169" s="191" t="s">
        <v>180</v>
      </c>
      <c r="D169" s="191" t="s">
        <v>122</v>
      </c>
      <c r="E169" s="192" t="s">
        <v>139</v>
      </c>
      <c r="F169" s="193" t="s">
        <v>140</v>
      </c>
      <c r="G169" s="194" t="s">
        <v>125</v>
      </c>
      <c r="H169" s="195">
        <v>1</v>
      </c>
      <c r="I169" s="196"/>
      <c r="J169" s="197">
        <f>ROUND(I169*H169,2)</f>
        <v>0</v>
      </c>
      <c r="K169" s="193" t="s">
        <v>1</v>
      </c>
      <c r="L169" s="37"/>
      <c r="M169" s="198" t="s">
        <v>1</v>
      </c>
      <c r="N169" s="199" t="s">
        <v>38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126</v>
      </c>
      <c r="AT169" s="202" t="s">
        <v>122</v>
      </c>
      <c r="AU169" s="202" t="s">
        <v>81</v>
      </c>
      <c r="AY169" s="16" t="s">
        <v>120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81</v>
      </c>
      <c r="BK169" s="203">
        <f>ROUND(I169*H169,2)</f>
        <v>0</v>
      </c>
      <c r="BL169" s="16" t="s">
        <v>126</v>
      </c>
      <c r="BM169" s="202" t="s">
        <v>237</v>
      </c>
    </row>
    <row r="170" spans="2:47" s="1" customFormat="1" ht="29.25">
      <c r="B170" s="33"/>
      <c r="C170" s="34"/>
      <c r="D170" s="204" t="s">
        <v>128</v>
      </c>
      <c r="E170" s="34"/>
      <c r="F170" s="205" t="s">
        <v>142</v>
      </c>
      <c r="G170" s="34"/>
      <c r="H170" s="34"/>
      <c r="I170" s="109"/>
      <c r="J170" s="34"/>
      <c r="K170" s="34"/>
      <c r="L170" s="37"/>
      <c r="M170" s="206"/>
      <c r="N170" s="65"/>
      <c r="O170" s="65"/>
      <c r="P170" s="65"/>
      <c r="Q170" s="65"/>
      <c r="R170" s="65"/>
      <c r="S170" s="65"/>
      <c r="T170" s="66"/>
      <c r="AT170" s="16" t="s">
        <v>128</v>
      </c>
      <c r="AU170" s="16" t="s">
        <v>81</v>
      </c>
    </row>
    <row r="171" spans="2:63" s="11" customFormat="1" ht="25.9" customHeight="1">
      <c r="B171" s="175"/>
      <c r="C171" s="176"/>
      <c r="D171" s="177" t="s">
        <v>72</v>
      </c>
      <c r="E171" s="178" t="s">
        <v>238</v>
      </c>
      <c r="F171" s="178" t="s">
        <v>239</v>
      </c>
      <c r="G171" s="176"/>
      <c r="H171" s="176"/>
      <c r="I171" s="179"/>
      <c r="J171" s="180">
        <f>BK171</f>
        <v>0</v>
      </c>
      <c r="K171" s="176"/>
      <c r="L171" s="181"/>
      <c r="M171" s="182"/>
      <c r="N171" s="183"/>
      <c r="O171" s="183"/>
      <c r="P171" s="184">
        <f>SUM(P172:P181)</f>
        <v>0</v>
      </c>
      <c r="Q171" s="183"/>
      <c r="R171" s="184">
        <f>SUM(R172:R181)</f>
        <v>0</v>
      </c>
      <c r="S171" s="183"/>
      <c r="T171" s="185">
        <f>SUM(T172:T181)</f>
        <v>0</v>
      </c>
      <c r="AR171" s="186" t="s">
        <v>143</v>
      </c>
      <c r="AT171" s="187" t="s">
        <v>72</v>
      </c>
      <c r="AU171" s="187" t="s">
        <v>73</v>
      </c>
      <c r="AY171" s="186" t="s">
        <v>120</v>
      </c>
      <c r="BK171" s="188">
        <f>SUM(BK172:BK181)</f>
        <v>0</v>
      </c>
    </row>
    <row r="172" spans="2:65" s="1" customFormat="1" ht="16.5" customHeight="1">
      <c r="B172" s="33"/>
      <c r="C172" s="191" t="s">
        <v>190</v>
      </c>
      <c r="D172" s="191" t="s">
        <v>122</v>
      </c>
      <c r="E172" s="192" t="s">
        <v>240</v>
      </c>
      <c r="F172" s="193" t="s">
        <v>241</v>
      </c>
      <c r="G172" s="194" t="s">
        <v>125</v>
      </c>
      <c r="H172" s="195">
        <v>1</v>
      </c>
      <c r="I172" s="196"/>
      <c r="J172" s="197">
        <f>ROUND(I172*H172,2)</f>
        <v>0</v>
      </c>
      <c r="K172" s="193" t="s">
        <v>1</v>
      </c>
      <c r="L172" s="37"/>
      <c r="M172" s="198" t="s">
        <v>1</v>
      </c>
      <c r="N172" s="199" t="s">
        <v>38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126</v>
      </c>
      <c r="AT172" s="202" t="s">
        <v>122</v>
      </c>
      <c r="AU172" s="202" t="s">
        <v>81</v>
      </c>
      <c r="AY172" s="16" t="s">
        <v>120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81</v>
      </c>
      <c r="BK172" s="203">
        <f>ROUND(I172*H172,2)</f>
        <v>0</v>
      </c>
      <c r="BL172" s="16" t="s">
        <v>126</v>
      </c>
      <c r="BM172" s="202" t="s">
        <v>193</v>
      </c>
    </row>
    <row r="173" spans="2:47" s="1" customFormat="1" ht="48.75">
      <c r="B173" s="33"/>
      <c r="C173" s="34"/>
      <c r="D173" s="204" t="s">
        <v>128</v>
      </c>
      <c r="E173" s="34"/>
      <c r="F173" s="205" t="s">
        <v>243</v>
      </c>
      <c r="G173" s="34"/>
      <c r="H173" s="34"/>
      <c r="I173" s="109"/>
      <c r="J173" s="34"/>
      <c r="K173" s="34"/>
      <c r="L173" s="37"/>
      <c r="M173" s="206"/>
      <c r="N173" s="65"/>
      <c r="O173" s="65"/>
      <c r="P173" s="65"/>
      <c r="Q173" s="65"/>
      <c r="R173" s="65"/>
      <c r="S173" s="65"/>
      <c r="T173" s="66"/>
      <c r="AT173" s="16" t="s">
        <v>128</v>
      </c>
      <c r="AU173" s="16" t="s">
        <v>81</v>
      </c>
    </row>
    <row r="174" spans="2:65" s="1" customFormat="1" ht="16.5" customHeight="1">
      <c r="B174" s="33"/>
      <c r="C174" s="191" t="s">
        <v>183</v>
      </c>
      <c r="D174" s="191" t="s">
        <v>122</v>
      </c>
      <c r="E174" s="192" t="s">
        <v>245</v>
      </c>
      <c r="F174" s="193" t="s">
        <v>246</v>
      </c>
      <c r="G174" s="194" t="s">
        <v>125</v>
      </c>
      <c r="H174" s="195">
        <v>1</v>
      </c>
      <c r="I174" s="196"/>
      <c r="J174" s="197">
        <f>ROUND(I174*H174,2)</f>
        <v>0</v>
      </c>
      <c r="K174" s="193" t="s">
        <v>1</v>
      </c>
      <c r="L174" s="37"/>
      <c r="M174" s="198" t="s">
        <v>1</v>
      </c>
      <c r="N174" s="199" t="s">
        <v>38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126</v>
      </c>
      <c r="AT174" s="202" t="s">
        <v>122</v>
      </c>
      <c r="AU174" s="202" t="s">
        <v>81</v>
      </c>
      <c r="AY174" s="16" t="s">
        <v>120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81</v>
      </c>
      <c r="BK174" s="203">
        <f>ROUND(I174*H174,2)</f>
        <v>0</v>
      </c>
      <c r="BL174" s="16" t="s">
        <v>126</v>
      </c>
      <c r="BM174" s="202" t="s">
        <v>203</v>
      </c>
    </row>
    <row r="175" spans="2:47" s="1" customFormat="1" ht="48.75">
      <c r="B175" s="33"/>
      <c r="C175" s="34"/>
      <c r="D175" s="204" t="s">
        <v>128</v>
      </c>
      <c r="E175" s="34"/>
      <c r="F175" s="205" t="s">
        <v>248</v>
      </c>
      <c r="G175" s="34"/>
      <c r="H175" s="34"/>
      <c r="I175" s="109"/>
      <c r="J175" s="34"/>
      <c r="K175" s="34"/>
      <c r="L175" s="37"/>
      <c r="M175" s="206"/>
      <c r="N175" s="65"/>
      <c r="O175" s="65"/>
      <c r="P175" s="65"/>
      <c r="Q175" s="65"/>
      <c r="R175" s="65"/>
      <c r="S175" s="65"/>
      <c r="T175" s="66"/>
      <c r="AT175" s="16" t="s">
        <v>128</v>
      </c>
      <c r="AU175" s="16" t="s">
        <v>81</v>
      </c>
    </row>
    <row r="176" spans="2:65" s="1" customFormat="1" ht="16.5" customHeight="1">
      <c r="B176" s="33"/>
      <c r="C176" s="191" t="s">
        <v>200</v>
      </c>
      <c r="D176" s="191" t="s">
        <v>122</v>
      </c>
      <c r="E176" s="192" t="s">
        <v>249</v>
      </c>
      <c r="F176" s="193" t="s">
        <v>250</v>
      </c>
      <c r="G176" s="194" t="s">
        <v>125</v>
      </c>
      <c r="H176" s="195">
        <v>1</v>
      </c>
      <c r="I176" s="196"/>
      <c r="J176" s="197">
        <f>ROUND(I176*H176,2)</f>
        <v>0</v>
      </c>
      <c r="K176" s="193" t="s">
        <v>1</v>
      </c>
      <c r="L176" s="37"/>
      <c r="M176" s="198" t="s">
        <v>1</v>
      </c>
      <c r="N176" s="199" t="s">
        <v>38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126</v>
      </c>
      <c r="AT176" s="202" t="s">
        <v>122</v>
      </c>
      <c r="AU176" s="202" t="s">
        <v>81</v>
      </c>
      <c r="AY176" s="16" t="s">
        <v>120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81</v>
      </c>
      <c r="BK176" s="203">
        <f>ROUND(I176*H176,2)</f>
        <v>0</v>
      </c>
      <c r="BL176" s="16" t="s">
        <v>126</v>
      </c>
      <c r="BM176" s="202" t="s">
        <v>206</v>
      </c>
    </row>
    <row r="177" spans="2:47" s="1" customFormat="1" ht="58.5">
      <c r="B177" s="33"/>
      <c r="C177" s="34"/>
      <c r="D177" s="204" t="s">
        <v>128</v>
      </c>
      <c r="E177" s="34"/>
      <c r="F177" s="205" t="s">
        <v>252</v>
      </c>
      <c r="G177" s="34"/>
      <c r="H177" s="34"/>
      <c r="I177" s="109"/>
      <c r="J177" s="34"/>
      <c r="K177" s="34"/>
      <c r="L177" s="37"/>
      <c r="M177" s="206"/>
      <c r="N177" s="65"/>
      <c r="O177" s="65"/>
      <c r="P177" s="65"/>
      <c r="Q177" s="65"/>
      <c r="R177" s="65"/>
      <c r="S177" s="65"/>
      <c r="T177" s="66"/>
      <c r="AT177" s="16" t="s">
        <v>128</v>
      </c>
      <c r="AU177" s="16" t="s">
        <v>81</v>
      </c>
    </row>
    <row r="178" spans="2:65" s="1" customFormat="1" ht="16.5" customHeight="1">
      <c r="B178" s="33"/>
      <c r="C178" s="191" t="s">
        <v>186</v>
      </c>
      <c r="D178" s="191" t="s">
        <v>122</v>
      </c>
      <c r="E178" s="192" t="s">
        <v>254</v>
      </c>
      <c r="F178" s="193" t="s">
        <v>255</v>
      </c>
      <c r="G178" s="194" t="s">
        <v>125</v>
      </c>
      <c r="H178" s="195">
        <v>1</v>
      </c>
      <c r="I178" s="196"/>
      <c r="J178" s="197">
        <f>ROUND(I178*H178,2)</f>
        <v>0</v>
      </c>
      <c r="K178" s="193" t="s">
        <v>1</v>
      </c>
      <c r="L178" s="37"/>
      <c r="M178" s="198" t="s">
        <v>1</v>
      </c>
      <c r="N178" s="199" t="s">
        <v>38</v>
      </c>
      <c r="O178" s="65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126</v>
      </c>
      <c r="AT178" s="202" t="s">
        <v>122</v>
      </c>
      <c r="AU178" s="202" t="s">
        <v>81</v>
      </c>
      <c r="AY178" s="16" t="s">
        <v>120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81</v>
      </c>
      <c r="BK178" s="203">
        <f>ROUND(I178*H178,2)</f>
        <v>0</v>
      </c>
      <c r="BL178" s="16" t="s">
        <v>126</v>
      </c>
      <c r="BM178" s="202" t="s">
        <v>210</v>
      </c>
    </row>
    <row r="179" spans="2:47" s="1" customFormat="1" ht="48.75">
      <c r="B179" s="33"/>
      <c r="C179" s="34"/>
      <c r="D179" s="204" t="s">
        <v>128</v>
      </c>
      <c r="E179" s="34"/>
      <c r="F179" s="205" t="s">
        <v>257</v>
      </c>
      <c r="G179" s="34"/>
      <c r="H179" s="34"/>
      <c r="I179" s="109"/>
      <c r="J179" s="34"/>
      <c r="K179" s="34"/>
      <c r="L179" s="37"/>
      <c r="M179" s="206"/>
      <c r="N179" s="65"/>
      <c r="O179" s="65"/>
      <c r="P179" s="65"/>
      <c r="Q179" s="65"/>
      <c r="R179" s="65"/>
      <c r="S179" s="65"/>
      <c r="T179" s="66"/>
      <c r="AT179" s="16" t="s">
        <v>128</v>
      </c>
      <c r="AU179" s="16" t="s">
        <v>81</v>
      </c>
    </row>
    <row r="180" spans="2:65" s="1" customFormat="1" ht="16.5" customHeight="1">
      <c r="B180" s="33"/>
      <c r="C180" s="191" t="s">
        <v>7</v>
      </c>
      <c r="D180" s="191" t="s">
        <v>122</v>
      </c>
      <c r="E180" s="192" t="s">
        <v>258</v>
      </c>
      <c r="F180" s="193" t="s">
        <v>259</v>
      </c>
      <c r="G180" s="194" t="s">
        <v>125</v>
      </c>
      <c r="H180" s="195">
        <v>1</v>
      </c>
      <c r="I180" s="196"/>
      <c r="J180" s="197">
        <f>ROUND(I180*H180,2)</f>
        <v>0</v>
      </c>
      <c r="K180" s="193" t="s">
        <v>1</v>
      </c>
      <c r="L180" s="37"/>
      <c r="M180" s="198" t="s">
        <v>1</v>
      </c>
      <c r="N180" s="199" t="s">
        <v>38</v>
      </c>
      <c r="O180" s="65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126</v>
      </c>
      <c r="AT180" s="202" t="s">
        <v>122</v>
      </c>
      <c r="AU180" s="202" t="s">
        <v>81</v>
      </c>
      <c r="AY180" s="16" t="s">
        <v>120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81</v>
      </c>
      <c r="BK180" s="203">
        <f>ROUND(I180*H180,2)</f>
        <v>0</v>
      </c>
      <c r="BL180" s="16" t="s">
        <v>126</v>
      </c>
      <c r="BM180" s="202" t="s">
        <v>213</v>
      </c>
    </row>
    <row r="181" spans="2:47" s="1" customFormat="1" ht="39">
      <c r="B181" s="33"/>
      <c r="C181" s="34"/>
      <c r="D181" s="204" t="s">
        <v>128</v>
      </c>
      <c r="E181" s="34"/>
      <c r="F181" s="205" t="s">
        <v>261</v>
      </c>
      <c r="G181" s="34"/>
      <c r="H181" s="34"/>
      <c r="I181" s="109"/>
      <c r="J181" s="34"/>
      <c r="K181" s="34"/>
      <c r="L181" s="37"/>
      <c r="M181" s="244"/>
      <c r="N181" s="231"/>
      <c r="O181" s="231"/>
      <c r="P181" s="231"/>
      <c r="Q181" s="231"/>
      <c r="R181" s="231"/>
      <c r="S181" s="231"/>
      <c r="T181" s="245"/>
      <c r="AT181" s="16" t="s">
        <v>128</v>
      </c>
      <c r="AU181" s="16" t="s">
        <v>81</v>
      </c>
    </row>
    <row r="182" spans="2:12" s="1" customFormat="1" ht="6.95" customHeight="1">
      <c r="B182" s="48"/>
      <c r="C182" s="49"/>
      <c r="D182" s="49"/>
      <c r="E182" s="49"/>
      <c r="F182" s="49"/>
      <c r="G182" s="49"/>
      <c r="H182" s="49"/>
      <c r="I182" s="141"/>
      <c r="J182" s="49"/>
      <c r="K182" s="49"/>
      <c r="L182" s="37"/>
    </row>
  </sheetData>
  <sheetProtection algorithmName="SHA-512" hashValue="B1KW82PVLBeijN6qWYrMAzzzaZCuCNlzEIeXHrm/X/00VX4FsugR0Pw9267NI3OQ4EUmEbHXHn9opJNHyar1oA==" saltValue="iSE0RfVfdOJnRZ5kavfwEK2O6dHx4ZSAJzGIBrq1LTpg1KyA9UW7+ZMBcOCHvI87gTfAy/twLU7dd4xS5LxCjg==" spinCount="100000" sheet="1" objects="1" scenarios="1" formatColumns="0" formatRows="0" autoFilter="0"/>
  <autoFilter ref="C122:K18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6" t="s">
        <v>89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83</v>
      </c>
    </row>
    <row r="4" spans="2:46" ht="24.95" customHeight="1">
      <c r="B4" s="19"/>
      <c r="D4" s="106" t="s">
        <v>90</v>
      </c>
      <c r="L4" s="19"/>
      <c r="M4" s="10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8" t="s">
        <v>16</v>
      </c>
      <c r="L6" s="19"/>
    </row>
    <row r="7" spans="2:12" ht="16.5" customHeight="1">
      <c r="B7" s="19"/>
      <c r="E7" s="297" t="str">
        <f>'Rekapitulace stavby'!K6</f>
        <v>Slaná Voda, Lešná</v>
      </c>
      <c r="F7" s="298"/>
      <c r="G7" s="298"/>
      <c r="H7" s="298"/>
      <c r="L7" s="19"/>
    </row>
    <row r="8" spans="2:12" s="1" customFormat="1" ht="12" customHeight="1">
      <c r="B8" s="37"/>
      <c r="D8" s="108" t="s">
        <v>91</v>
      </c>
      <c r="I8" s="109"/>
      <c r="L8" s="37"/>
    </row>
    <row r="9" spans="2:12" s="1" customFormat="1" ht="36.95" customHeight="1">
      <c r="B9" s="37"/>
      <c r="E9" s="299" t="s">
        <v>309</v>
      </c>
      <c r="F9" s="300"/>
      <c r="G9" s="300"/>
      <c r="H9" s="300"/>
      <c r="I9" s="109"/>
      <c r="L9" s="37"/>
    </row>
    <row r="10" spans="2:12" s="1" customFormat="1" ht="11.25">
      <c r="B10" s="37"/>
      <c r="I10" s="109"/>
      <c r="L10" s="37"/>
    </row>
    <row r="11" spans="2:12" s="1" customFormat="1" ht="12" customHeight="1">
      <c r="B11" s="37"/>
      <c r="D11" s="108" t="s">
        <v>18</v>
      </c>
      <c r="F11" s="110" t="s">
        <v>1</v>
      </c>
      <c r="I11" s="111" t="s">
        <v>19</v>
      </c>
      <c r="J11" s="110" t="s">
        <v>1</v>
      </c>
      <c r="L11" s="37"/>
    </row>
    <row r="12" spans="2:12" s="1" customFormat="1" ht="12" customHeight="1">
      <c r="B12" s="37"/>
      <c r="D12" s="108" t="s">
        <v>20</v>
      </c>
      <c r="F12" s="110" t="s">
        <v>21</v>
      </c>
      <c r="I12" s="111" t="s">
        <v>22</v>
      </c>
      <c r="J12" s="112" t="str">
        <f>'Rekapitulace stavby'!AN8</f>
        <v>27. 2. 2020</v>
      </c>
      <c r="L12" s="37"/>
    </row>
    <row r="13" spans="2:12" s="1" customFormat="1" ht="10.9" customHeight="1">
      <c r="B13" s="37"/>
      <c r="I13" s="109"/>
      <c r="L13" s="37"/>
    </row>
    <row r="14" spans="2:12" s="1" customFormat="1" ht="12" customHeight="1">
      <c r="B14" s="37"/>
      <c r="D14" s="108" t="s">
        <v>24</v>
      </c>
      <c r="I14" s="111" t="s">
        <v>25</v>
      </c>
      <c r="J14" s="110" t="str">
        <f>IF('Rekapitulace stavby'!AN10="","",'Rekapitulace stavby'!AN10)</f>
        <v/>
      </c>
      <c r="L14" s="37"/>
    </row>
    <row r="15" spans="2:12" s="1" customFormat="1" ht="18" customHeight="1">
      <c r="B15" s="37"/>
      <c r="E15" s="110" t="str">
        <f>IF('Rekapitulace stavby'!E11="","",'Rekapitulace stavby'!E11)</f>
        <v xml:space="preserve"> </v>
      </c>
      <c r="I15" s="111" t="s">
        <v>26</v>
      </c>
      <c r="J15" s="110" t="str">
        <f>IF('Rekapitulace stavby'!AN11="","",'Rekapitulace stavby'!AN11)</f>
        <v/>
      </c>
      <c r="L15" s="37"/>
    </row>
    <row r="16" spans="2:12" s="1" customFormat="1" ht="6.95" customHeight="1">
      <c r="B16" s="37"/>
      <c r="I16" s="109"/>
      <c r="L16" s="37"/>
    </row>
    <row r="17" spans="2:12" s="1" customFormat="1" ht="12" customHeight="1">
      <c r="B17" s="37"/>
      <c r="D17" s="108" t="s">
        <v>27</v>
      </c>
      <c r="I17" s="111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01" t="str">
        <f>'Rekapitulace stavby'!E14</f>
        <v>Vyplň údaj</v>
      </c>
      <c r="F18" s="302"/>
      <c r="G18" s="302"/>
      <c r="H18" s="302"/>
      <c r="I18" s="111" t="s">
        <v>26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9"/>
      <c r="L19" s="37"/>
    </row>
    <row r="20" spans="2:12" s="1" customFormat="1" ht="12" customHeight="1">
      <c r="B20" s="37"/>
      <c r="D20" s="108" t="s">
        <v>29</v>
      </c>
      <c r="I20" s="111" t="s">
        <v>25</v>
      </c>
      <c r="J20" s="110" t="str">
        <f>IF('Rekapitulace stavby'!AN16="","",'Rekapitulace stavby'!AN16)</f>
        <v/>
      </c>
      <c r="L20" s="37"/>
    </row>
    <row r="21" spans="2:12" s="1" customFormat="1" ht="18" customHeight="1">
      <c r="B21" s="37"/>
      <c r="E21" s="110" t="str">
        <f>IF('Rekapitulace stavby'!E17="","",'Rekapitulace stavby'!E17)</f>
        <v xml:space="preserve"> </v>
      </c>
      <c r="I21" s="111" t="s">
        <v>26</v>
      </c>
      <c r="J21" s="110" t="str">
        <f>IF('Rekapitulace stavby'!AN17="","",'Rekapitulace stavby'!AN17)</f>
        <v/>
      </c>
      <c r="L21" s="37"/>
    </row>
    <row r="22" spans="2:12" s="1" customFormat="1" ht="6.95" customHeight="1">
      <c r="B22" s="37"/>
      <c r="I22" s="109"/>
      <c r="L22" s="37"/>
    </row>
    <row r="23" spans="2:12" s="1" customFormat="1" ht="12" customHeight="1">
      <c r="B23" s="37"/>
      <c r="D23" s="108" t="s">
        <v>31</v>
      </c>
      <c r="I23" s="111" t="s">
        <v>25</v>
      </c>
      <c r="J23" s="110" t="str">
        <f>IF('Rekapitulace stavby'!AN19="","",'Rekapitulace stavby'!AN19)</f>
        <v/>
      </c>
      <c r="L23" s="37"/>
    </row>
    <row r="24" spans="2:12" s="1" customFormat="1" ht="18" customHeight="1">
      <c r="B24" s="37"/>
      <c r="E24" s="110" t="str">
        <f>IF('Rekapitulace stavby'!E20="","",'Rekapitulace stavby'!E20)</f>
        <v xml:space="preserve"> </v>
      </c>
      <c r="I24" s="111" t="s">
        <v>26</v>
      </c>
      <c r="J24" s="110" t="str">
        <f>IF('Rekapitulace stavby'!AN20="","",'Rekapitulace stavby'!AN20)</f>
        <v/>
      </c>
      <c r="L24" s="37"/>
    </row>
    <row r="25" spans="2:12" s="1" customFormat="1" ht="6.95" customHeight="1">
      <c r="B25" s="37"/>
      <c r="I25" s="109"/>
      <c r="L25" s="37"/>
    </row>
    <row r="26" spans="2:12" s="1" customFormat="1" ht="12" customHeight="1">
      <c r="B26" s="37"/>
      <c r="D26" s="108" t="s">
        <v>32</v>
      </c>
      <c r="I26" s="109"/>
      <c r="L26" s="37"/>
    </row>
    <row r="27" spans="2:12" s="7" customFormat="1" ht="16.5" customHeight="1">
      <c r="B27" s="113"/>
      <c r="E27" s="303" t="s">
        <v>1</v>
      </c>
      <c r="F27" s="303"/>
      <c r="G27" s="303"/>
      <c r="H27" s="303"/>
      <c r="I27" s="114"/>
      <c r="L27" s="113"/>
    </row>
    <row r="28" spans="2:12" s="1" customFormat="1" ht="6.95" customHeight="1">
      <c r="B28" s="37"/>
      <c r="I28" s="109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5"/>
      <c r="J29" s="61"/>
      <c r="K29" s="61"/>
      <c r="L29" s="37"/>
    </row>
    <row r="30" spans="2:12" s="1" customFormat="1" ht="25.35" customHeight="1">
      <c r="B30" s="37"/>
      <c r="D30" s="116" t="s">
        <v>33</v>
      </c>
      <c r="I30" s="109"/>
      <c r="J30" s="117">
        <f>ROUND(J134,2)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5"/>
      <c r="J31" s="61"/>
      <c r="K31" s="61"/>
      <c r="L31" s="37"/>
    </row>
    <row r="32" spans="2:12" s="1" customFormat="1" ht="14.45" customHeight="1">
      <c r="B32" s="37"/>
      <c r="F32" s="118" t="s">
        <v>35</v>
      </c>
      <c r="I32" s="119" t="s">
        <v>34</v>
      </c>
      <c r="J32" s="118" t="s">
        <v>36</v>
      </c>
      <c r="L32" s="37"/>
    </row>
    <row r="33" spans="2:12" s="1" customFormat="1" ht="14.45" customHeight="1">
      <c r="B33" s="37"/>
      <c r="D33" s="120" t="s">
        <v>37</v>
      </c>
      <c r="E33" s="108" t="s">
        <v>38</v>
      </c>
      <c r="F33" s="121">
        <f>ROUND((SUM(BE134:BE248)),2)</f>
        <v>0</v>
      </c>
      <c r="I33" s="122">
        <v>0.21</v>
      </c>
      <c r="J33" s="121">
        <f>ROUND(((SUM(BE134:BE248))*I33),2)</f>
        <v>0</v>
      </c>
      <c r="L33" s="37"/>
    </row>
    <row r="34" spans="2:12" s="1" customFormat="1" ht="14.45" customHeight="1">
      <c r="B34" s="37"/>
      <c r="E34" s="108" t="s">
        <v>39</v>
      </c>
      <c r="F34" s="121">
        <f>ROUND((SUM(BF134:BF248)),2)</f>
        <v>0</v>
      </c>
      <c r="I34" s="122">
        <v>0.15</v>
      </c>
      <c r="J34" s="121">
        <f>ROUND(((SUM(BF134:BF248))*I34),2)</f>
        <v>0</v>
      </c>
      <c r="L34" s="37"/>
    </row>
    <row r="35" spans="2:12" s="1" customFormat="1" ht="14.45" customHeight="1" hidden="1">
      <c r="B35" s="37"/>
      <c r="E35" s="108" t="s">
        <v>40</v>
      </c>
      <c r="F35" s="121">
        <f>ROUND((SUM(BG134:BG248)),2)</f>
        <v>0</v>
      </c>
      <c r="I35" s="122">
        <v>0.21</v>
      </c>
      <c r="J35" s="121">
        <f>0</f>
        <v>0</v>
      </c>
      <c r="L35" s="37"/>
    </row>
    <row r="36" spans="2:12" s="1" customFormat="1" ht="14.45" customHeight="1" hidden="1">
      <c r="B36" s="37"/>
      <c r="E36" s="108" t="s">
        <v>41</v>
      </c>
      <c r="F36" s="121">
        <f>ROUND((SUM(BH134:BH248)),2)</f>
        <v>0</v>
      </c>
      <c r="I36" s="122">
        <v>0.15</v>
      </c>
      <c r="J36" s="121">
        <f>0</f>
        <v>0</v>
      </c>
      <c r="L36" s="37"/>
    </row>
    <row r="37" spans="2:12" s="1" customFormat="1" ht="14.45" customHeight="1" hidden="1">
      <c r="B37" s="37"/>
      <c r="E37" s="108" t="s">
        <v>42</v>
      </c>
      <c r="F37" s="121">
        <f>ROUND((SUM(BI134:BI248)),2)</f>
        <v>0</v>
      </c>
      <c r="I37" s="122">
        <v>0</v>
      </c>
      <c r="J37" s="121">
        <f>0</f>
        <v>0</v>
      </c>
      <c r="L37" s="37"/>
    </row>
    <row r="38" spans="2:12" s="1" customFormat="1" ht="6.95" customHeight="1">
      <c r="B38" s="37"/>
      <c r="I38" s="109"/>
      <c r="L38" s="37"/>
    </row>
    <row r="39" spans="2:12" s="1" customFormat="1" ht="25.35" customHeight="1">
      <c r="B39" s="37"/>
      <c r="C39" s="123"/>
      <c r="D39" s="124" t="s">
        <v>43</v>
      </c>
      <c r="E39" s="125"/>
      <c r="F39" s="125"/>
      <c r="G39" s="126" t="s">
        <v>44</v>
      </c>
      <c r="H39" s="127" t="s">
        <v>45</v>
      </c>
      <c r="I39" s="128"/>
      <c r="J39" s="129">
        <f>SUM(J30:J37)</f>
        <v>0</v>
      </c>
      <c r="K39" s="130"/>
      <c r="L39" s="37"/>
    </row>
    <row r="40" spans="2:12" s="1" customFormat="1" ht="14.45" customHeight="1">
      <c r="B40" s="37"/>
      <c r="I40" s="109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1" t="s">
        <v>46</v>
      </c>
      <c r="E50" s="132"/>
      <c r="F50" s="132"/>
      <c r="G50" s="131" t="s">
        <v>47</v>
      </c>
      <c r="H50" s="132"/>
      <c r="I50" s="133"/>
      <c r="J50" s="132"/>
      <c r="K50" s="132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34" t="s">
        <v>48</v>
      </c>
      <c r="E61" s="135"/>
      <c r="F61" s="136" t="s">
        <v>49</v>
      </c>
      <c r="G61" s="134" t="s">
        <v>48</v>
      </c>
      <c r="H61" s="135"/>
      <c r="I61" s="137"/>
      <c r="J61" s="138" t="s">
        <v>49</v>
      </c>
      <c r="K61" s="135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1" t="s">
        <v>50</v>
      </c>
      <c r="E65" s="132"/>
      <c r="F65" s="132"/>
      <c r="G65" s="131" t="s">
        <v>51</v>
      </c>
      <c r="H65" s="132"/>
      <c r="I65" s="133"/>
      <c r="J65" s="132"/>
      <c r="K65" s="132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34" t="s">
        <v>48</v>
      </c>
      <c r="E76" s="135"/>
      <c r="F76" s="136" t="s">
        <v>49</v>
      </c>
      <c r="G76" s="134" t="s">
        <v>48</v>
      </c>
      <c r="H76" s="135"/>
      <c r="I76" s="137"/>
      <c r="J76" s="138" t="s">
        <v>49</v>
      </c>
      <c r="K76" s="135"/>
      <c r="L76" s="37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7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7"/>
    </row>
    <row r="82" spans="2:12" s="1" customFormat="1" ht="24.95" customHeight="1">
      <c r="B82" s="33"/>
      <c r="C82" s="22" t="s">
        <v>93</v>
      </c>
      <c r="D82" s="34"/>
      <c r="E82" s="34"/>
      <c r="F82" s="34"/>
      <c r="G82" s="34"/>
      <c r="H82" s="34"/>
      <c r="I82" s="109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9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9"/>
      <c r="J84" s="34"/>
      <c r="K84" s="34"/>
      <c r="L84" s="37"/>
    </row>
    <row r="85" spans="2:12" s="1" customFormat="1" ht="16.5" customHeight="1">
      <c r="B85" s="33"/>
      <c r="C85" s="34"/>
      <c r="D85" s="34"/>
      <c r="E85" s="304" t="str">
        <f>E7</f>
        <v>Slaná Voda, Lešná</v>
      </c>
      <c r="F85" s="305"/>
      <c r="G85" s="305"/>
      <c r="H85" s="305"/>
      <c r="I85" s="109"/>
      <c r="J85" s="34"/>
      <c r="K85" s="34"/>
      <c r="L85" s="37"/>
    </row>
    <row r="86" spans="2:12" s="1" customFormat="1" ht="12" customHeight="1">
      <c r="B86" s="33"/>
      <c r="C86" s="28" t="s">
        <v>91</v>
      </c>
      <c r="D86" s="34"/>
      <c r="E86" s="34"/>
      <c r="F86" s="34"/>
      <c r="G86" s="34"/>
      <c r="H86" s="34"/>
      <c r="I86" s="109"/>
      <c r="J86" s="34"/>
      <c r="K86" s="34"/>
      <c r="L86" s="37"/>
    </row>
    <row r="87" spans="2:12" s="1" customFormat="1" ht="16.5" customHeight="1">
      <c r="B87" s="33"/>
      <c r="C87" s="34"/>
      <c r="D87" s="34"/>
      <c r="E87" s="276" t="str">
        <f>E9</f>
        <v>SO 003 - Oprava objektů</v>
      </c>
      <c r="F87" s="306"/>
      <c r="G87" s="306"/>
      <c r="H87" s="306"/>
      <c r="I87" s="109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9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 xml:space="preserve"> </v>
      </c>
      <c r="G89" s="34"/>
      <c r="H89" s="34"/>
      <c r="I89" s="111" t="s">
        <v>22</v>
      </c>
      <c r="J89" s="60" t="str">
        <f>IF(J12="","",J12)</f>
        <v>27. 2. 2020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9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1" t="s">
        <v>29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27</v>
      </c>
      <c r="D92" s="34"/>
      <c r="E92" s="34"/>
      <c r="F92" s="26" t="str">
        <f>IF(E18="","",E18)</f>
        <v>Vyplň údaj</v>
      </c>
      <c r="G92" s="34"/>
      <c r="H92" s="34"/>
      <c r="I92" s="111" t="s">
        <v>31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9"/>
      <c r="J93" s="34"/>
      <c r="K93" s="34"/>
      <c r="L93" s="37"/>
    </row>
    <row r="94" spans="2:12" s="1" customFormat="1" ht="29.25" customHeight="1">
      <c r="B94" s="33"/>
      <c r="C94" s="145" t="s">
        <v>94</v>
      </c>
      <c r="D94" s="146"/>
      <c r="E94" s="146"/>
      <c r="F94" s="146"/>
      <c r="G94" s="146"/>
      <c r="H94" s="146"/>
      <c r="I94" s="147"/>
      <c r="J94" s="148" t="s">
        <v>95</v>
      </c>
      <c r="K94" s="146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9"/>
      <c r="J95" s="34"/>
      <c r="K95" s="34"/>
      <c r="L95" s="37"/>
    </row>
    <row r="96" spans="2:47" s="1" customFormat="1" ht="22.9" customHeight="1">
      <c r="B96" s="33"/>
      <c r="C96" s="149" t="s">
        <v>96</v>
      </c>
      <c r="D96" s="34"/>
      <c r="E96" s="34"/>
      <c r="F96" s="34"/>
      <c r="G96" s="34"/>
      <c r="H96" s="34"/>
      <c r="I96" s="109"/>
      <c r="J96" s="78">
        <f>J134</f>
        <v>0</v>
      </c>
      <c r="K96" s="34"/>
      <c r="L96" s="37"/>
      <c r="AU96" s="16" t="s">
        <v>97</v>
      </c>
    </row>
    <row r="97" spans="2:12" s="8" customFormat="1" ht="24.95" customHeight="1">
      <c r="B97" s="150"/>
      <c r="C97" s="151"/>
      <c r="D97" s="152" t="s">
        <v>98</v>
      </c>
      <c r="E97" s="153"/>
      <c r="F97" s="153"/>
      <c r="G97" s="153"/>
      <c r="H97" s="153"/>
      <c r="I97" s="154"/>
      <c r="J97" s="155">
        <f>J135</f>
        <v>0</v>
      </c>
      <c r="K97" s="151"/>
      <c r="L97" s="156"/>
    </row>
    <row r="98" spans="2:12" s="9" customFormat="1" ht="19.9" customHeight="1">
      <c r="B98" s="157"/>
      <c r="C98" s="158"/>
      <c r="D98" s="159" t="s">
        <v>99</v>
      </c>
      <c r="E98" s="160"/>
      <c r="F98" s="160"/>
      <c r="G98" s="160"/>
      <c r="H98" s="160"/>
      <c r="I98" s="161"/>
      <c r="J98" s="162">
        <f>J136</f>
        <v>0</v>
      </c>
      <c r="K98" s="158"/>
      <c r="L98" s="163"/>
    </row>
    <row r="99" spans="2:12" s="9" customFormat="1" ht="19.9" customHeight="1">
      <c r="B99" s="157"/>
      <c r="C99" s="158"/>
      <c r="D99" s="159" t="s">
        <v>270</v>
      </c>
      <c r="E99" s="160"/>
      <c r="F99" s="160"/>
      <c r="G99" s="160"/>
      <c r="H99" s="160"/>
      <c r="I99" s="161"/>
      <c r="J99" s="162">
        <f>J168</f>
        <v>0</v>
      </c>
      <c r="K99" s="158"/>
      <c r="L99" s="163"/>
    </row>
    <row r="100" spans="2:12" s="9" customFormat="1" ht="19.9" customHeight="1">
      <c r="B100" s="157"/>
      <c r="C100" s="158"/>
      <c r="D100" s="159" t="s">
        <v>310</v>
      </c>
      <c r="E100" s="160"/>
      <c r="F100" s="160"/>
      <c r="G100" s="160"/>
      <c r="H100" s="160"/>
      <c r="I100" s="161"/>
      <c r="J100" s="162">
        <f>J173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311</v>
      </c>
      <c r="E101" s="160"/>
      <c r="F101" s="160"/>
      <c r="G101" s="160"/>
      <c r="H101" s="160"/>
      <c r="I101" s="161"/>
      <c r="J101" s="162">
        <f>J185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312</v>
      </c>
      <c r="E102" s="160"/>
      <c r="F102" s="160"/>
      <c r="G102" s="160"/>
      <c r="H102" s="160"/>
      <c r="I102" s="161"/>
      <c r="J102" s="162">
        <f>J199</f>
        <v>0</v>
      </c>
      <c r="K102" s="158"/>
      <c r="L102" s="163"/>
    </row>
    <row r="103" spans="2:12" s="9" customFormat="1" ht="14.85" customHeight="1">
      <c r="B103" s="157"/>
      <c r="C103" s="158"/>
      <c r="D103" s="159" t="s">
        <v>313</v>
      </c>
      <c r="E103" s="160"/>
      <c r="F103" s="160"/>
      <c r="G103" s="160"/>
      <c r="H103" s="160"/>
      <c r="I103" s="161"/>
      <c r="J103" s="162">
        <f>J200</f>
        <v>0</v>
      </c>
      <c r="K103" s="158"/>
      <c r="L103" s="163"/>
    </row>
    <row r="104" spans="2:12" s="9" customFormat="1" ht="19.9" customHeight="1">
      <c r="B104" s="157"/>
      <c r="C104" s="158"/>
      <c r="D104" s="159" t="s">
        <v>100</v>
      </c>
      <c r="E104" s="160"/>
      <c r="F104" s="160"/>
      <c r="G104" s="160"/>
      <c r="H104" s="160"/>
      <c r="I104" s="161"/>
      <c r="J104" s="162">
        <f>J202</f>
        <v>0</v>
      </c>
      <c r="K104" s="158"/>
      <c r="L104" s="163"/>
    </row>
    <row r="105" spans="2:12" s="9" customFormat="1" ht="14.85" customHeight="1">
      <c r="B105" s="157"/>
      <c r="C105" s="158"/>
      <c r="D105" s="159" t="s">
        <v>314</v>
      </c>
      <c r="E105" s="160"/>
      <c r="F105" s="160"/>
      <c r="G105" s="160"/>
      <c r="H105" s="160"/>
      <c r="I105" s="161"/>
      <c r="J105" s="162">
        <f>J203</f>
        <v>0</v>
      </c>
      <c r="K105" s="158"/>
      <c r="L105" s="163"/>
    </row>
    <row r="106" spans="2:12" s="9" customFormat="1" ht="14.85" customHeight="1">
      <c r="B106" s="157"/>
      <c r="C106" s="158"/>
      <c r="D106" s="159" t="s">
        <v>315</v>
      </c>
      <c r="E106" s="160"/>
      <c r="F106" s="160"/>
      <c r="G106" s="160"/>
      <c r="H106" s="160"/>
      <c r="I106" s="161"/>
      <c r="J106" s="162">
        <f>J206</f>
        <v>0</v>
      </c>
      <c r="K106" s="158"/>
      <c r="L106" s="163"/>
    </row>
    <row r="107" spans="2:12" s="9" customFormat="1" ht="14.85" customHeight="1">
      <c r="B107" s="157"/>
      <c r="C107" s="158"/>
      <c r="D107" s="159" t="s">
        <v>102</v>
      </c>
      <c r="E107" s="160"/>
      <c r="F107" s="160"/>
      <c r="G107" s="160"/>
      <c r="H107" s="160"/>
      <c r="I107" s="161"/>
      <c r="J107" s="162">
        <f>J210</f>
        <v>0</v>
      </c>
      <c r="K107" s="158"/>
      <c r="L107" s="163"/>
    </row>
    <row r="108" spans="2:12" s="9" customFormat="1" ht="19.9" customHeight="1">
      <c r="B108" s="157"/>
      <c r="C108" s="158"/>
      <c r="D108" s="159" t="s">
        <v>316</v>
      </c>
      <c r="E108" s="160"/>
      <c r="F108" s="160"/>
      <c r="G108" s="160"/>
      <c r="H108" s="160"/>
      <c r="I108" s="161"/>
      <c r="J108" s="162">
        <f>J212</f>
        <v>0</v>
      </c>
      <c r="K108" s="158"/>
      <c r="L108" s="163"/>
    </row>
    <row r="109" spans="2:12" s="8" customFormat="1" ht="24.95" customHeight="1">
      <c r="B109" s="150"/>
      <c r="C109" s="151"/>
      <c r="D109" s="152" t="s">
        <v>317</v>
      </c>
      <c r="E109" s="153"/>
      <c r="F109" s="153"/>
      <c r="G109" s="153"/>
      <c r="H109" s="153"/>
      <c r="I109" s="154"/>
      <c r="J109" s="155">
        <f>J219</f>
        <v>0</v>
      </c>
      <c r="K109" s="151"/>
      <c r="L109" s="156"/>
    </row>
    <row r="110" spans="2:12" s="9" customFormat="1" ht="19.9" customHeight="1">
      <c r="B110" s="157"/>
      <c r="C110" s="158"/>
      <c r="D110" s="159" t="s">
        <v>318</v>
      </c>
      <c r="E110" s="160"/>
      <c r="F110" s="160"/>
      <c r="G110" s="160"/>
      <c r="H110" s="160"/>
      <c r="I110" s="161"/>
      <c r="J110" s="162">
        <f>J220</f>
        <v>0</v>
      </c>
      <c r="K110" s="158"/>
      <c r="L110" s="163"/>
    </row>
    <row r="111" spans="2:12" s="8" customFormat="1" ht="24.95" customHeight="1">
      <c r="B111" s="150"/>
      <c r="C111" s="151"/>
      <c r="D111" s="152" t="s">
        <v>104</v>
      </c>
      <c r="E111" s="153"/>
      <c r="F111" s="153"/>
      <c r="G111" s="153"/>
      <c r="H111" s="153"/>
      <c r="I111" s="154"/>
      <c r="J111" s="155">
        <f>J223</f>
        <v>0</v>
      </c>
      <c r="K111" s="151"/>
      <c r="L111" s="156"/>
    </row>
    <row r="112" spans="2:12" s="8" customFormat="1" ht="24.95" customHeight="1">
      <c r="B112" s="150"/>
      <c r="C112" s="151"/>
      <c r="D112" s="152" t="s">
        <v>103</v>
      </c>
      <c r="E112" s="153"/>
      <c r="F112" s="153"/>
      <c r="G112" s="153"/>
      <c r="H112" s="153"/>
      <c r="I112" s="154"/>
      <c r="J112" s="155">
        <f>J232</f>
        <v>0</v>
      </c>
      <c r="K112" s="151"/>
      <c r="L112" s="156"/>
    </row>
    <row r="113" spans="2:12" s="9" customFormat="1" ht="19.9" customHeight="1">
      <c r="B113" s="157"/>
      <c r="C113" s="158"/>
      <c r="D113" s="159" t="s">
        <v>319</v>
      </c>
      <c r="E113" s="160"/>
      <c r="F113" s="160"/>
      <c r="G113" s="160"/>
      <c r="H113" s="160"/>
      <c r="I113" s="161"/>
      <c r="J113" s="162">
        <f>J243</f>
        <v>0</v>
      </c>
      <c r="K113" s="158"/>
      <c r="L113" s="163"/>
    </row>
    <row r="114" spans="2:12" s="9" customFormat="1" ht="19.9" customHeight="1">
      <c r="B114" s="157"/>
      <c r="C114" s="158"/>
      <c r="D114" s="159" t="s">
        <v>320</v>
      </c>
      <c r="E114" s="160"/>
      <c r="F114" s="160"/>
      <c r="G114" s="160"/>
      <c r="H114" s="160"/>
      <c r="I114" s="161"/>
      <c r="J114" s="162">
        <f>J246</f>
        <v>0</v>
      </c>
      <c r="K114" s="158"/>
      <c r="L114" s="163"/>
    </row>
    <row r="115" spans="2:12" s="1" customFormat="1" ht="21.75" customHeight="1">
      <c r="B115" s="33"/>
      <c r="C115" s="34"/>
      <c r="D115" s="34"/>
      <c r="E115" s="34"/>
      <c r="F115" s="34"/>
      <c r="G115" s="34"/>
      <c r="H115" s="34"/>
      <c r="I115" s="109"/>
      <c r="J115" s="34"/>
      <c r="K115" s="34"/>
      <c r="L115" s="37"/>
    </row>
    <row r="116" spans="2:12" s="1" customFormat="1" ht="6.95" customHeight="1">
      <c r="B116" s="48"/>
      <c r="C116" s="49"/>
      <c r="D116" s="49"/>
      <c r="E116" s="49"/>
      <c r="F116" s="49"/>
      <c r="G116" s="49"/>
      <c r="H116" s="49"/>
      <c r="I116" s="141"/>
      <c r="J116" s="49"/>
      <c r="K116" s="49"/>
      <c r="L116" s="37"/>
    </row>
    <row r="120" spans="2:12" s="1" customFormat="1" ht="6.95" customHeight="1">
      <c r="B120" s="50"/>
      <c r="C120" s="51"/>
      <c r="D120" s="51"/>
      <c r="E120" s="51"/>
      <c r="F120" s="51"/>
      <c r="G120" s="51"/>
      <c r="H120" s="51"/>
      <c r="I120" s="144"/>
      <c r="J120" s="51"/>
      <c r="K120" s="51"/>
      <c r="L120" s="37"/>
    </row>
    <row r="121" spans="2:12" s="1" customFormat="1" ht="24.95" customHeight="1">
      <c r="B121" s="33"/>
      <c r="C121" s="22" t="s">
        <v>105</v>
      </c>
      <c r="D121" s="34"/>
      <c r="E121" s="34"/>
      <c r="F121" s="34"/>
      <c r="G121" s="34"/>
      <c r="H121" s="34"/>
      <c r="I121" s="109"/>
      <c r="J121" s="34"/>
      <c r="K121" s="34"/>
      <c r="L121" s="37"/>
    </row>
    <row r="122" spans="2:12" s="1" customFormat="1" ht="6.95" customHeight="1">
      <c r="B122" s="33"/>
      <c r="C122" s="34"/>
      <c r="D122" s="34"/>
      <c r="E122" s="34"/>
      <c r="F122" s="34"/>
      <c r="G122" s="34"/>
      <c r="H122" s="34"/>
      <c r="I122" s="109"/>
      <c r="J122" s="34"/>
      <c r="K122" s="34"/>
      <c r="L122" s="37"/>
    </row>
    <row r="123" spans="2:12" s="1" customFormat="1" ht="12" customHeight="1">
      <c r="B123" s="33"/>
      <c r="C123" s="28" t="s">
        <v>16</v>
      </c>
      <c r="D123" s="34"/>
      <c r="E123" s="34"/>
      <c r="F123" s="34"/>
      <c r="G123" s="34"/>
      <c r="H123" s="34"/>
      <c r="I123" s="109"/>
      <c r="J123" s="34"/>
      <c r="K123" s="34"/>
      <c r="L123" s="37"/>
    </row>
    <row r="124" spans="2:12" s="1" customFormat="1" ht="16.5" customHeight="1">
      <c r="B124" s="33"/>
      <c r="C124" s="34"/>
      <c r="D124" s="34"/>
      <c r="E124" s="304" t="str">
        <f>E7</f>
        <v>Slaná Voda, Lešná</v>
      </c>
      <c r="F124" s="305"/>
      <c r="G124" s="305"/>
      <c r="H124" s="305"/>
      <c r="I124" s="109"/>
      <c r="J124" s="34"/>
      <c r="K124" s="34"/>
      <c r="L124" s="37"/>
    </row>
    <row r="125" spans="2:12" s="1" customFormat="1" ht="12" customHeight="1">
      <c r="B125" s="33"/>
      <c r="C125" s="28" t="s">
        <v>91</v>
      </c>
      <c r="D125" s="34"/>
      <c r="E125" s="34"/>
      <c r="F125" s="34"/>
      <c r="G125" s="34"/>
      <c r="H125" s="34"/>
      <c r="I125" s="109"/>
      <c r="J125" s="34"/>
      <c r="K125" s="34"/>
      <c r="L125" s="37"/>
    </row>
    <row r="126" spans="2:12" s="1" customFormat="1" ht="16.5" customHeight="1">
      <c r="B126" s="33"/>
      <c r="C126" s="34"/>
      <c r="D126" s="34"/>
      <c r="E126" s="276" t="str">
        <f>E9</f>
        <v>SO 003 - Oprava objektů</v>
      </c>
      <c r="F126" s="306"/>
      <c r="G126" s="306"/>
      <c r="H126" s="306"/>
      <c r="I126" s="109"/>
      <c r="J126" s="34"/>
      <c r="K126" s="34"/>
      <c r="L126" s="37"/>
    </row>
    <row r="127" spans="2:12" s="1" customFormat="1" ht="6.95" customHeight="1">
      <c r="B127" s="33"/>
      <c r="C127" s="34"/>
      <c r="D127" s="34"/>
      <c r="E127" s="34"/>
      <c r="F127" s="34"/>
      <c r="G127" s="34"/>
      <c r="H127" s="34"/>
      <c r="I127" s="109"/>
      <c r="J127" s="34"/>
      <c r="K127" s="34"/>
      <c r="L127" s="37"/>
    </row>
    <row r="128" spans="2:12" s="1" customFormat="1" ht="12" customHeight="1">
      <c r="B128" s="33"/>
      <c r="C128" s="28" t="s">
        <v>20</v>
      </c>
      <c r="D128" s="34"/>
      <c r="E128" s="34"/>
      <c r="F128" s="26" t="str">
        <f>F12</f>
        <v xml:space="preserve"> </v>
      </c>
      <c r="G128" s="34"/>
      <c r="H128" s="34"/>
      <c r="I128" s="111" t="s">
        <v>22</v>
      </c>
      <c r="J128" s="60" t="str">
        <f>IF(J12="","",J12)</f>
        <v>27. 2. 2020</v>
      </c>
      <c r="K128" s="34"/>
      <c r="L128" s="37"/>
    </row>
    <row r="129" spans="2:12" s="1" customFormat="1" ht="6.95" customHeight="1">
      <c r="B129" s="33"/>
      <c r="C129" s="34"/>
      <c r="D129" s="34"/>
      <c r="E129" s="34"/>
      <c r="F129" s="34"/>
      <c r="G129" s="34"/>
      <c r="H129" s="34"/>
      <c r="I129" s="109"/>
      <c r="J129" s="34"/>
      <c r="K129" s="34"/>
      <c r="L129" s="37"/>
    </row>
    <row r="130" spans="2:12" s="1" customFormat="1" ht="15.2" customHeight="1">
      <c r="B130" s="33"/>
      <c r="C130" s="28" t="s">
        <v>24</v>
      </c>
      <c r="D130" s="34"/>
      <c r="E130" s="34"/>
      <c r="F130" s="26" t="str">
        <f>E15</f>
        <v xml:space="preserve"> </v>
      </c>
      <c r="G130" s="34"/>
      <c r="H130" s="34"/>
      <c r="I130" s="111" t="s">
        <v>29</v>
      </c>
      <c r="J130" s="31" t="str">
        <f>E21</f>
        <v xml:space="preserve"> </v>
      </c>
      <c r="K130" s="34"/>
      <c r="L130" s="37"/>
    </row>
    <row r="131" spans="2:12" s="1" customFormat="1" ht="15.2" customHeight="1">
      <c r="B131" s="33"/>
      <c r="C131" s="28" t="s">
        <v>27</v>
      </c>
      <c r="D131" s="34"/>
      <c r="E131" s="34"/>
      <c r="F131" s="26" t="str">
        <f>IF(E18="","",E18)</f>
        <v>Vyplň údaj</v>
      </c>
      <c r="G131" s="34"/>
      <c r="H131" s="34"/>
      <c r="I131" s="111" t="s">
        <v>31</v>
      </c>
      <c r="J131" s="31" t="str">
        <f>E24</f>
        <v xml:space="preserve"> </v>
      </c>
      <c r="K131" s="34"/>
      <c r="L131" s="37"/>
    </row>
    <row r="132" spans="2:12" s="1" customFormat="1" ht="10.35" customHeight="1">
      <c r="B132" s="33"/>
      <c r="C132" s="34"/>
      <c r="D132" s="34"/>
      <c r="E132" s="34"/>
      <c r="F132" s="34"/>
      <c r="G132" s="34"/>
      <c r="H132" s="34"/>
      <c r="I132" s="109"/>
      <c r="J132" s="34"/>
      <c r="K132" s="34"/>
      <c r="L132" s="37"/>
    </row>
    <row r="133" spans="2:20" s="10" customFormat="1" ht="29.25" customHeight="1">
      <c r="B133" s="164"/>
      <c r="C133" s="165" t="s">
        <v>106</v>
      </c>
      <c r="D133" s="166" t="s">
        <v>58</v>
      </c>
      <c r="E133" s="166" t="s">
        <v>54</v>
      </c>
      <c r="F133" s="166" t="s">
        <v>55</v>
      </c>
      <c r="G133" s="166" t="s">
        <v>107</v>
      </c>
      <c r="H133" s="166" t="s">
        <v>108</v>
      </c>
      <c r="I133" s="167" t="s">
        <v>109</v>
      </c>
      <c r="J133" s="168" t="s">
        <v>95</v>
      </c>
      <c r="K133" s="169" t="s">
        <v>110</v>
      </c>
      <c r="L133" s="170"/>
      <c r="M133" s="69" t="s">
        <v>1</v>
      </c>
      <c r="N133" s="70" t="s">
        <v>37</v>
      </c>
      <c r="O133" s="70" t="s">
        <v>111</v>
      </c>
      <c r="P133" s="70" t="s">
        <v>112</v>
      </c>
      <c r="Q133" s="70" t="s">
        <v>113</v>
      </c>
      <c r="R133" s="70" t="s">
        <v>114</v>
      </c>
      <c r="S133" s="70" t="s">
        <v>115</v>
      </c>
      <c r="T133" s="71" t="s">
        <v>116</v>
      </c>
    </row>
    <row r="134" spans="2:63" s="1" customFormat="1" ht="22.9" customHeight="1">
      <c r="B134" s="33"/>
      <c r="C134" s="76" t="s">
        <v>117</v>
      </c>
      <c r="D134" s="34"/>
      <c r="E134" s="34"/>
      <c r="F134" s="34"/>
      <c r="G134" s="34"/>
      <c r="H134" s="34"/>
      <c r="I134" s="109"/>
      <c r="J134" s="171">
        <f>BK134</f>
        <v>0</v>
      </c>
      <c r="K134" s="34"/>
      <c r="L134" s="37"/>
      <c r="M134" s="72"/>
      <c r="N134" s="73"/>
      <c r="O134" s="73"/>
      <c r="P134" s="172">
        <f>P135+P219+P223+P232</f>
        <v>0</v>
      </c>
      <c r="Q134" s="73"/>
      <c r="R134" s="172">
        <f>R135+R219+R223+R232</f>
        <v>0.018</v>
      </c>
      <c r="S134" s="73"/>
      <c r="T134" s="173">
        <f>T135+T219+T223+T232</f>
        <v>0</v>
      </c>
      <c r="AT134" s="16" t="s">
        <v>72</v>
      </c>
      <c r="AU134" s="16" t="s">
        <v>97</v>
      </c>
      <c r="BK134" s="174">
        <f>BK135+BK219+BK223+BK232</f>
        <v>0</v>
      </c>
    </row>
    <row r="135" spans="2:63" s="11" customFormat="1" ht="25.9" customHeight="1">
      <c r="B135" s="175"/>
      <c r="C135" s="176"/>
      <c r="D135" s="177" t="s">
        <v>72</v>
      </c>
      <c r="E135" s="178" t="s">
        <v>118</v>
      </c>
      <c r="F135" s="178" t="s">
        <v>119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P136+P168+P173+P185+P199+P202+P212</f>
        <v>0</v>
      </c>
      <c r="Q135" s="183"/>
      <c r="R135" s="184">
        <f>R136+R168+R173+R185+R199+R202+R212</f>
        <v>0.018</v>
      </c>
      <c r="S135" s="183"/>
      <c r="T135" s="185">
        <f>T136+T168+T173+T185+T199+T202+T212</f>
        <v>0</v>
      </c>
      <c r="AR135" s="186" t="s">
        <v>81</v>
      </c>
      <c r="AT135" s="187" t="s">
        <v>72</v>
      </c>
      <c r="AU135" s="187" t="s">
        <v>73</v>
      </c>
      <c r="AY135" s="186" t="s">
        <v>120</v>
      </c>
      <c r="BK135" s="188">
        <f>BK136+BK168+BK173+BK185+BK199+BK202+BK212</f>
        <v>0</v>
      </c>
    </row>
    <row r="136" spans="2:63" s="11" customFormat="1" ht="22.9" customHeight="1">
      <c r="B136" s="175"/>
      <c r="C136" s="176"/>
      <c r="D136" s="177" t="s">
        <v>72</v>
      </c>
      <c r="E136" s="189" t="s">
        <v>81</v>
      </c>
      <c r="F136" s="189" t="s">
        <v>121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SUM(P137:P167)</f>
        <v>0</v>
      </c>
      <c r="Q136" s="183"/>
      <c r="R136" s="184">
        <f>SUM(R137:R167)</f>
        <v>0</v>
      </c>
      <c r="S136" s="183"/>
      <c r="T136" s="185">
        <f>SUM(T137:T167)</f>
        <v>0</v>
      </c>
      <c r="AR136" s="186" t="s">
        <v>81</v>
      </c>
      <c r="AT136" s="187" t="s">
        <v>72</v>
      </c>
      <c r="AU136" s="187" t="s">
        <v>81</v>
      </c>
      <c r="AY136" s="186" t="s">
        <v>120</v>
      </c>
      <c r="BK136" s="188">
        <f>SUM(BK137:BK167)</f>
        <v>0</v>
      </c>
    </row>
    <row r="137" spans="2:65" s="1" customFormat="1" ht="24" customHeight="1">
      <c r="B137" s="33"/>
      <c r="C137" s="191" t="s">
        <v>81</v>
      </c>
      <c r="D137" s="191" t="s">
        <v>122</v>
      </c>
      <c r="E137" s="192" t="s">
        <v>321</v>
      </c>
      <c r="F137" s="193" t="s">
        <v>322</v>
      </c>
      <c r="G137" s="194" t="s">
        <v>323</v>
      </c>
      <c r="H137" s="195">
        <v>143</v>
      </c>
      <c r="I137" s="196"/>
      <c r="J137" s="197">
        <f aca="true" t="shared" si="0" ref="J137:J145">ROUND(I137*H137,2)</f>
        <v>0</v>
      </c>
      <c r="K137" s="193" t="s">
        <v>1</v>
      </c>
      <c r="L137" s="37"/>
      <c r="M137" s="198" t="s">
        <v>1</v>
      </c>
      <c r="N137" s="199" t="s">
        <v>38</v>
      </c>
      <c r="O137" s="65"/>
      <c r="P137" s="200">
        <f aca="true" t="shared" si="1" ref="P137:P145">O137*H137</f>
        <v>0</v>
      </c>
      <c r="Q137" s="200">
        <v>0</v>
      </c>
      <c r="R137" s="200">
        <f aca="true" t="shared" si="2" ref="R137:R145">Q137*H137</f>
        <v>0</v>
      </c>
      <c r="S137" s="200">
        <v>0</v>
      </c>
      <c r="T137" s="201">
        <f aca="true" t="shared" si="3" ref="T137:T145">S137*H137</f>
        <v>0</v>
      </c>
      <c r="AR137" s="202" t="s">
        <v>126</v>
      </c>
      <c r="AT137" s="202" t="s">
        <v>122</v>
      </c>
      <c r="AU137" s="202" t="s">
        <v>83</v>
      </c>
      <c r="AY137" s="16" t="s">
        <v>120</v>
      </c>
      <c r="BE137" s="203">
        <f aca="true" t="shared" si="4" ref="BE137:BE145">IF(N137="základní",J137,0)</f>
        <v>0</v>
      </c>
      <c r="BF137" s="203">
        <f aca="true" t="shared" si="5" ref="BF137:BF145">IF(N137="snížená",J137,0)</f>
        <v>0</v>
      </c>
      <c r="BG137" s="203">
        <f aca="true" t="shared" si="6" ref="BG137:BG145">IF(N137="zákl. přenesená",J137,0)</f>
        <v>0</v>
      </c>
      <c r="BH137" s="203">
        <f aca="true" t="shared" si="7" ref="BH137:BH145">IF(N137="sníž. přenesená",J137,0)</f>
        <v>0</v>
      </c>
      <c r="BI137" s="203">
        <f aca="true" t="shared" si="8" ref="BI137:BI145">IF(N137="nulová",J137,0)</f>
        <v>0</v>
      </c>
      <c r="BJ137" s="16" t="s">
        <v>81</v>
      </c>
      <c r="BK137" s="203">
        <f aca="true" t="shared" si="9" ref="BK137:BK145">ROUND(I137*H137,2)</f>
        <v>0</v>
      </c>
      <c r="BL137" s="16" t="s">
        <v>126</v>
      </c>
      <c r="BM137" s="202" t="s">
        <v>83</v>
      </c>
    </row>
    <row r="138" spans="2:65" s="1" customFormat="1" ht="24" customHeight="1">
      <c r="B138" s="33"/>
      <c r="C138" s="191" t="s">
        <v>83</v>
      </c>
      <c r="D138" s="191" t="s">
        <v>122</v>
      </c>
      <c r="E138" s="192" t="s">
        <v>324</v>
      </c>
      <c r="F138" s="193" t="s">
        <v>325</v>
      </c>
      <c r="G138" s="194" t="s">
        <v>323</v>
      </c>
      <c r="H138" s="195">
        <v>36</v>
      </c>
      <c r="I138" s="196"/>
      <c r="J138" s="197">
        <f t="shared" si="0"/>
        <v>0</v>
      </c>
      <c r="K138" s="193" t="s">
        <v>1</v>
      </c>
      <c r="L138" s="37"/>
      <c r="M138" s="198" t="s">
        <v>1</v>
      </c>
      <c r="N138" s="199" t="s">
        <v>38</v>
      </c>
      <c r="O138" s="65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AR138" s="202" t="s">
        <v>126</v>
      </c>
      <c r="AT138" s="202" t="s">
        <v>122</v>
      </c>
      <c r="AU138" s="202" t="s">
        <v>83</v>
      </c>
      <c r="AY138" s="16" t="s">
        <v>120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6" t="s">
        <v>81</v>
      </c>
      <c r="BK138" s="203">
        <f t="shared" si="9"/>
        <v>0</v>
      </c>
      <c r="BL138" s="16" t="s">
        <v>126</v>
      </c>
      <c r="BM138" s="202" t="s">
        <v>126</v>
      </c>
    </row>
    <row r="139" spans="2:65" s="1" customFormat="1" ht="24" customHeight="1">
      <c r="B139" s="33"/>
      <c r="C139" s="191" t="s">
        <v>134</v>
      </c>
      <c r="D139" s="191" t="s">
        <v>122</v>
      </c>
      <c r="E139" s="192" t="s">
        <v>326</v>
      </c>
      <c r="F139" s="193" t="s">
        <v>327</v>
      </c>
      <c r="G139" s="194" t="s">
        <v>328</v>
      </c>
      <c r="H139" s="195">
        <v>200</v>
      </c>
      <c r="I139" s="196"/>
      <c r="J139" s="197">
        <f t="shared" si="0"/>
        <v>0</v>
      </c>
      <c r="K139" s="193" t="s">
        <v>329</v>
      </c>
      <c r="L139" s="37"/>
      <c r="M139" s="198" t="s">
        <v>1</v>
      </c>
      <c r="N139" s="199" t="s">
        <v>38</v>
      </c>
      <c r="O139" s="65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AR139" s="202" t="s">
        <v>126</v>
      </c>
      <c r="AT139" s="202" t="s">
        <v>122</v>
      </c>
      <c r="AU139" s="202" t="s">
        <v>83</v>
      </c>
      <c r="AY139" s="16" t="s">
        <v>120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6" t="s">
        <v>81</v>
      </c>
      <c r="BK139" s="203">
        <f t="shared" si="9"/>
        <v>0</v>
      </c>
      <c r="BL139" s="16" t="s">
        <v>126</v>
      </c>
      <c r="BM139" s="202" t="s">
        <v>330</v>
      </c>
    </row>
    <row r="140" spans="2:65" s="1" customFormat="1" ht="36" customHeight="1">
      <c r="B140" s="33"/>
      <c r="C140" s="191" t="s">
        <v>126</v>
      </c>
      <c r="D140" s="191" t="s">
        <v>122</v>
      </c>
      <c r="E140" s="192" t="s">
        <v>331</v>
      </c>
      <c r="F140" s="193" t="s">
        <v>332</v>
      </c>
      <c r="G140" s="194" t="s">
        <v>333</v>
      </c>
      <c r="H140" s="195">
        <v>25</v>
      </c>
      <c r="I140" s="196"/>
      <c r="J140" s="197">
        <f t="shared" si="0"/>
        <v>0</v>
      </c>
      <c r="K140" s="193" t="s">
        <v>329</v>
      </c>
      <c r="L140" s="37"/>
      <c r="M140" s="198" t="s">
        <v>1</v>
      </c>
      <c r="N140" s="199" t="s">
        <v>38</v>
      </c>
      <c r="O140" s="65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AR140" s="202" t="s">
        <v>126</v>
      </c>
      <c r="AT140" s="202" t="s">
        <v>122</v>
      </c>
      <c r="AU140" s="202" t="s">
        <v>83</v>
      </c>
      <c r="AY140" s="16" t="s">
        <v>120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6" t="s">
        <v>81</v>
      </c>
      <c r="BK140" s="203">
        <f t="shared" si="9"/>
        <v>0</v>
      </c>
      <c r="BL140" s="16" t="s">
        <v>126</v>
      </c>
      <c r="BM140" s="202" t="s">
        <v>334</v>
      </c>
    </row>
    <row r="141" spans="2:65" s="1" customFormat="1" ht="16.5" customHeight="1">
      <c r="B141" s="33"/>
      <c r="C141" s="191" t="s">
        <v>143</v>
      </c>
      <c r="D141" s="191" t="s">
        <v>122</v>
      </c>
      <c r="E141" s="192" t="s">
        <v>335</v>
      </c>
      <c r="F141" s="193" t="s">
        <v>170</v>
      </c>
      <c r="G141" s="194" t="s">
        <v>153</v>
      </c>
      <c r="H141" s="195">
        <v>19.171</v>
      </c>
      <c r="I141" s="196"/>
      <c r="J141" s="197">
        <f t="shared" si="0"/>
        <v>0</v>
      </c>
      <c r="K141" s="193" t="s">
        <v>1</v>
      </c>
      <c r="L141" s="37"/>
      <c r="M141" s="198" t="s">
        <v>1</v>
      </c>
      <c r="N141" s="199" t="s">
        <v>38</v>
      </c>
      <c r="O141" s="65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AR141" s="202" t="s">
        <v>126</v>
      </c>
      <c r="AT141" s="202" t="s">
        <v>122</v>
      </c>
      <c r="AU141" s="202" t="s">
        <v>83</v>
      </c>
      <c r="AY141" s="16" t="s">
        <v>120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6" t="s">
        <v>81</v>
      </c>
      <c r="BK141" s="203">
        <f t="shared" si="9"/>
        <v>0</v>
      </c>
      <c r="BL141" s="16" t="s">
        <v>126</v>
      </c>
      <c r="BM141" s="202" t="s">
        <v>150</v>
      </c>
    </row>
    <row r="142" spans="2:65" s="1" customFormat="1" ht="24" customHeight="1">
      <c r="B142" s="33"/>
      <c r="C142" s="191" t="s">
        <v>150</v>
      </c>
      <c r="D142" s="191" t="s">
        <v>122</v>
      </c>
      <c r="E142" s="192" t="s">
        <v>336</v>
      </c>
      <c r="F142" s="193" t="s">
        <v>337</v>
      </c>
      <c r="G142" s="194" t="s">
        <v>153</v>
      </c>
      <c r="H142" s="195">
        <v>437.223</v>
      </c>
      <c r="I142" s="196"/>
      <c r="J142" s="197">
        <f t="shared" si="0"/>
        <v>0</v>
      </c>
      <c r="K142" s="193" t="s">
        <v>1</v>
      </c>
      <c r="L142" s="37"/>
      <c r="M142" s="198" t="s">
        <v>1</v>
      </c>
      <c r="N142" s="199" t="s">
        <v>38</v>
      </c>
      <c r="O142" s="65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AR142" s="202" t="s">
        <v>126</v>
      </c>
      <c r="AT142" s="202" t="s">
        <v>122</v>
      </c>
      <c r="AU142" s="202" t="s">
        <v>83</v>
      </c>
      <c r="AY142" s="16" t="s">
        <v>120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6" t="s">
        <v>81</v>
      </c>
      <c r="BK142" s="203">
        <f t="shared" si="9"/>
        <v>0</v>
      </c>
      <c r="BL142" s="16" t="s">
        <v>126</v>
      </c>
      <c r="BM142" s="202" t="s">
        <v>158</v>
      </c>
    </row>
    <row r="143" spans="2:65" s="1" customFormat="1" ht="24" customHeight="1">
      <c r="B143" s="33"/>
      <c r="C143" s="191" t="s">
        <v>154</v>
      </c>
      <c r="D143" s="191" t="s">
        <v>122</v>
      </c>
      <c r="E143" s="192" t="s">
        <v>338</v>
      </c>
      <c r="F143" s="193" t="s">
        <v>339</v>
      </c>
      <c r="G143" s="194" t="s">
        <v>153</v>
      </c>
      <c r="H143" s="195">
        <v>122.213</v>
      </c>
      <c r="I143" s="196"/>
      <c r="J143" s="197">
        <f t="shared" si="0"/>
        <v>0</v>
      </c>
      <c r="K143" s="193" t="s">
        <v>1</v>
      </c>
      <c r="L143" s="37"/>
      <c r="M143" s="198" t="s">
        <v>1</v>
      </c>
      <c r="N143" s="199" t="s">
        <v>38</v>
      </c>
      <c r="O143" s="65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126</v>
      </c>
      <c r="AT143" s="202" t="s">
        <v>122</v>
      </c>
      <c r="AU143" s="202" t="s">
        <v>83</v>
      </c>
      <c r="AY143" s="16" t="s">
        <v>120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6" t="s">
        <v>81</v>
      </c>
      <c r="BK143" s="203">
        <f t="shared" si="9"/>
        <v>0</v>
      </c>
      <c r="BL143" s="16" t="s">
        <v>126</v>
      </c>
      <c r="BM143" s="202" t="s">
        <v>164</v>
      </c>
    </row>
    <row r="144" spans="2:65" s="1" customFormat="1" ht="24" customHeight="1">
      <c r="B144" s="33"/>
      <c r="C144" s="191" t="s">
        <v>158</v>
      </c>
      <c r="D144" s="191" t="s">
        <v>122</v>
      </c>
      <c r="E144" s="192" t="s">
        <v>340</v>
      </c>
      <c r="F144" s="193" t="s">
        <v>341</v>
      </c>
      <c r="G144" s="194" t="s">
        <v>153</v>
      </c>
      <c r="H144" s="195">
        <v>79.68</v>
      </c>
      <c r="I144" s="196"/>
      <c r="J144" s="197">
        <f t="shared" si="0"/>
        <v>0</v>
      </c>
      <c r="K144" s="193" t="s">
        <v>1</v>
      </c>
      <c r="L144" s="37"/>
      <c r="M144" s="198" t="s">
        <v>1</v>
      </c>
      <c r="N144" s="199" t="s">
        <v>38</v>
      </c>
      <c r="O144" s="65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126</v>
      </c>
      <c r="AT144" s="202" t="s">
        <v>122</v>
      </c>
      <c r="AU144" s="202" t="s">
        <v>83</v>
      </c>
      <c r="AY144" s="16" t="s">
        <v>120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6" t="s">
        <v>81</v>
      </c>
      <c r="BK144" s="203">
        <f t="shared" si="9"/>
        <v>0</v>
      </c>
      <c r="BL144" s="16" t="s">
        <v>126</v>
      </c>
      <c r="BM144" s="202" t="s">
        <v>167</v>
      </c>
    </row>
    <row r="145" spans="2:65" s="1" customFormat="1" ht="16.5" customHeight="1">
      <c r="B145" s="33"/>
      <c r="C145" s="191" t="s">
        <v>161</v>
      </c>
      <c r="D145" s="191" t="s">
        <v>122</v>
      </c>
      <c r="E145" s="192" t="s">
        <v>342</v>
      </c>
      <c r="F145" s="193" t="s">
        <v>343</v>
      </c>
      <c r="G145" s="194" t="s">
        <v>153</v>
      </c>
      <c r="H145" s="195">
        <v>48</v>
      </c>
      <c r="I145" s="196"/>
      <c r="J145" s="197">
        <f t="shared" si="0"/>
        <v>0</v>
      </c>
      <c r="K145" s="193" t="s">
        <v>1</v>
      </c>
      <c r="L145" s="37"/>
      <c r="M145" s="198" t="s">
        <v>1</v>
      </c>
      <c r="N145" s="199" t="s">
        <v>38</v>
      </c>
      <c r="O145" s="65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126</v>
      </c>
      <c r="AT145" s="202" t="s">
        <v>122</v>
      </c>
      <c r="AU145" s="202" t="s">
        <v>83</v>
      </c>
      <c r="AY145" s="16" t="s">
        <v>120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6" t="s">
        <v>81</v>
      </c>
      <c r="BK145" s="203">
        <f t="shared" si="9"/>
        <v>0</v>
      </c>
      <c r="BL145" s="16" t="s">
        <v>126</v>
      </c>
      <c r="BM145" s="202" t="s">
        <v>171</v>
      </c>
    </row>
    <row r="146" spans="2:51" s="12" customFormat="1" ht="11.25">
      <c r="B146" s="207"/>
      <c r="C146" s="208"/>
      <c r="D146" s="204" t="s">
        <v>147</v>
      </c>
      <c r="E146" s="209" t="s">
        <v>1</v>
      </c>
      <c r="F146" s="210" t="s">
        <v>344</v>
      </c>
      <c r="G146" s="208"/>
      <c r="H146" s="211">
        <v>48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147</v>
      </c>
      <c r="AU146" s="217" t="s">
        <v>83</v>
      </c>
      <c r="AV146" s="12" t="s">
        <v>83</v>
      </c>
      <c r="AW146" s="12" t="s">
        <v>30</v>
      </c>
      <c r="AX146" s="12" t="s">
        <v>73</v>
      </c>
      <c r="AY146" s="217" t="s">
        <v>120</v>
      </c>
    </row>
    <row r="147" spans="2:51" s="14" customFormat="1" ht="11.25">
      <c r="B147" s="234"/>
      <c r="C147" s="235"/>
      <c r="D147" s="204" t="s">
        <v>147</v>
      </c>
      <c r="E147" s="236" t="s">
        <v>1</v>
      </c>
      <c r="F147" s="237" t="s">
        <v>345</v>
      </c>
      <c r="G147" s="235"/>
      <c r="H147" s="236" t="s">
        <v>1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147</v>
      </c>
      <c r="AU147" s="243" t="s">
        <v>83</v>
      </c>
      <c r="AV147" s="14" t="s">
        <v>81</v>
      </c>
      <c r="AW147" s="14" t="s">
        <v>30</v>
      </c>
      <c r="AX147" s="14" t="s">
        <v>73</v>
      </c>
      <c r="AY147" s="243" t="s">
        <v>120</v>
      </c>
    </row>
    <row r="148" spans="2:51" s="14" customFormat="1" ht="11.25">
      <c r="B148" s="234"/>
      <c r="C148" s="235"/>
      <c r="D148" s="204" t="s">
        <v>147</v>
      </c>
      <c r="E148" s="236" t="s">
        <v>1</v>
      </c>
      <c r="F148" s="237" t="s">
        <v>346</v>
      </c>
      <c r="G148" s="235"/>
      <c r="H148" s="236" t="s">
        <v>1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147</v>
      </c>
      <c r="AU148" s="243" t="s">
        <v>83</v>
      </c>
      <c r="AV148" s="14" t="s">
        <v>81</v>
      </c>
      <c r="AW148" s="14" t="s">
        <v>30</v>
      </c>
      <c r="AX148" s="14" t="s">
        <v>73</v>
      </c>
      <c r="AY148" s="243" t="s">
        <v>120</v>
      </c>
    </row>
    <row r="149" spans="2:51" s="14" customFormat="1" ht="11.25">
      <c r="B149" s="234"/>
      <c r="C149" s="235"/>
      <c r="D149" s="204" t="s">
        <v>147</v>
      </c>
      <c r="E149" s="236" t="s">
        <v>1</v>
      </c>
      <c r="F149" s="237" t="s">
        <v>347</v>
      </c>
      <c r="G149" s="235"/>
      <c r="H149" s="236" t="s">
        <v>1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147</v>
      </c>
      <c r="AU149" s="243" t="s">
        <v>83</v>
      </c>
      <c r="AV149" s="14" t="s">
        <v>81</v>
      </c>
      <c r="AW149" s="14" t="s">
        <v>30</v>
      </c>
      <c r="AX149" s="14" t="s">
        <v>73</v>
      </c>
      <c r="AY149" s="243" t="s">
        <v>120</v>
      </c>
    </row>
    <row r="150" spans="2:51" s="13" customFormat="1" ht="11.25">
      <c r="B150" s="218"/>
      <c r="C150" s="219"/>
      <c r="D150" s="204" t="s">
        <v>147</v>
      </c>
      <c r="E150" s="220" t="s">
        <v>1</v>
      </c>
      <c r="F150" s="221" t="s">
        <v>149</v>
      </c>
      <c r="G150" s="219"/>
      <c r="H150" s="222">
        <v>48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147</v>
      </c>
      <c r="AU150" s="228" t="s">
        <v>83</v>
      </c>
      <c r="AV150" s="13" t="s">
        <v>126</v>
      </c>
      <c r="AW150" s="13" t="s">
        <v>30</v>
      </c>
      <c r="AX150" s="13" t="s">
        <v>81</v>
      </c>
      <c r="AY150" s="228" t="s">
        <v>120</v>
      </c>
    </row>
    <row r="151" spans="2:65" s="1" customFormat="1" ht="24" customHeight="1">
      <c r="B151" s="33"/>
      <c r="C151" s="191" t="s">
        <v>164</v>
      </c>
      <c r="D151" s="191" t="s">
        <v>122</v>
      </c>
      <c r="E151" s="192" t="s">
        <v>348</v>
      </c>
      <c r="F151" s="193" t="s">
        <v>349</v>
      </c>
      <c r="G151" s="194" t="s">
        <v>146</v>
      </c>
      <c r="H151" s="195">
        <v>608.728</v>
      </c>
      <c r="I151" s="196"/>
      <c r="J151" s="197">
        <f aca="true" t="shared" si="10" ref="J151:J158">ROUND(I151*H151,2)</f>
        <v>0</v>
      </c>
      <c r="K151" s="193" t="s">
        <v>1</v>
      </c>
      <c r="L151" s="37"/>
      <c r="M151" s="198" t="s">
        <v>1</v>
      </c>
      <c r="N151" s="199" t="s">
        <v>38</v>
      </c>
      <c r="O151" s="65"/>
      <c r="P151" s="200">
        <f aca="true" t="shared" si="11" ref="P151:P158">O151*H151</f>
        <v>0</v>
      </c>
      <c r="Q151" s="200">
        <v>0</v>
      </c>
      <c r="R151" s="200">
        <f aca="true" t="shared" si="12" ref="R151:R158">Q151*H151</f>
        <v>0</v>
      </c>
      <c r="S151" s="200">
        <v>0</v>
      </c>
      <c r="T151" s="201">
        <f aca="true" t="shared" si="13" ref="T151:T158">S151*H151</f>
        <v>0</v>
      </c>
      <c r="AR151" s="202" t="s">
        <v>126</v>
      </c>
      <c r="AT151" s="202" t="s">
        <v>122</v>
      </c>
      <c r="AU151" s="202" t="s">
        <v>83</v>
      </c>
      <c r="AY151" s="16" t="s">
        <v>120</v>
      </c>
      <c r="BE151" s="203">
        <f aca="true" t="shared" si="14" ref="BE151:BE158">IF(N151="základní",J151,0)</f>
        <v>0</v>
      </c>
      <c r="BF151" s="203">
        <f aca="true" t="shared" si="15" ref="BF151:BF158">IF(N151="snížená",J151,0)</f>
        <v>0</v>
      </c>
      <c r="BG151" s="203">
        <f aca="true" t="shared" si="16" ref="BG151:BG158">IF(N151="zákl. přenesená",J151,0)</f>
        <v>0</v>
      </c>
      <c r="BH151" s="203">
        <f aca="true" t="shared" si="17" ref="BH151:BH158">IF(N151="sníž. přenesená",J151,0)</f>
        <v>0</v>
      </c>
      <c r="BI151" s="203">
        <f aca="true" t="shared" si="18" ref="BI151:BI158">IF(N151="nulová",J151,0)</f>
        <v>0</v>
      </c>
      <c r="BJ151" s="16" t="s">
        <v>81</v>
      </c>
      <c r="BK151" s="203">
        <f aca="true" t="shared" si="19" ref="BK151:BK158">ROUND(I151*H151,2)</f>
        <v>0</v>
      </c>
      <c r="BL151" s="16" t="s">
        <v>126</v>
      </c>
      <c r="BM151" s="202" t="s">
        <v>180</v>
      </c>
    </row>
    <row r="152" spans="2:65" s="1" customFormat="1" ht="24" customHeight="1">
      <c r="B152" s="33"/>
      <c r="C152" s="191" t="s">
        <v>168</v>
      </c>
      <c r="D152" s="191" t="s">
        <v>122</v>
      </c>
      <c r="E152" s="192" t="s">
        <v>350</v>
      </c>
      <c r="F152" s="193" t="s">
        <v>351</v>
      </c>
      <c r="G152" s="194" t="s">
        <v>153</v>
      </c>
      <c r="H152" s="195">
        <v>608.728</v>
      </c>
      <c r="I152" s="196"/>
      <c r="J152" s="197">
        <f t="shared" si="10"/>
        <v>0</v>
      </c>
      <c r="K152" s="193" t="s">
        <v>1</v>
      </c>
      <c r="L152" s="37"/>
      <c r="M152" s="198" t="s">
        <v>1</v>
      </c>
      <c r="N152" s="199" t="s">
        <v>38</v>
      </c>
      <c r="O152" s="65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AR152" s="202" t="s">
        <v>126</v>
      </c>
      <c r="AT152" s="202" t="s">
        <v>122</v>
      </c>
      <c r="AU152" s="202" t="s">
        <v>83</v>
      </c>
      <c r="AY152" s="16" t="s">
        <v>120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6" t="s">
        <v>81</v>
      </c>
      <c r="BK152" s="203">
        <f t="shared" si="19"/>
        <v>0</v>
      </c>
      <c r="BL152" s="16" t="s">
        <v>126</v>
      </c>
      <c r="BM152" s="202" t="s">
        <v>183</v>
      </c>
    </row>
    <row r="153" spans="2:65" s="1" customFormat="1" ht="24" customHeight="1">
      <c r="B153" s="33"/>
      <c r="C153" s="191" t="s">
        <v>167</v>
      </c>
      <c r="D153" s="191" t="s">
        <v>122</v>
      </c>
      <c r="E153" s="192" t="s">
        <v>352</v>
      </c>
      <c r="F153" s="193" t="s">
        <v>353</v>
      </c>
      <c r="G153" s="194" t="s">
        <v>153</v>
      </c>
      <c r="H153" s="195">
        <v>608.728</v>
      </c>
      <c r="I153" s="196"/>
      <c r="J153" s="197">
        <f t="shared" si="10"/>
        <v>0</v>
      </c>
      <c r="K153" s="193" t="s">
        <v>1</v>
      </c>
      <c r="L153" s="37"/>
      <c r="M153" s="198" t="s">
        <v>1</v>
      </c>
      <c r="N153" s="199" t="s">
        <v>38</v>
      </c>
      <c r="O153" s="65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AR153" s="202" t="s">
        <v>126</v>
      </c>
      <c r="AT153" s="202" t="s">
        <v>122</v>
      </c>
      <c r="AU153" s="202" t="s">
        <v>83</v>
      </c>
      <c r="AY153" s="16" t="s">
        <v>120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6" t="s">
        <v>81</v>
      </c>
      <c r="BK153" s="203">
        <f t="shared" si="19"/>
        <v>0</v>
      </c>
      <c r="BL153" s="16" t="s">
        <v>126</v>
      </c>
      <c r="BM153" s="202" t="s">
        <v>186</v>
      </c>
    </row>
    <row r="154" spans="2:65" s="1" customFormat="1" ht="24" customHeight="1">
      <c r="B154" s="33"/>
      <c r="C154" s="191" t="s">
        <v>177</v>
      </c>
      <c r="D154" s="191" t="s">
        <v>122</v>
      </c>
      <c r="E154" s="192" t="s">
        <v>354</v>
      </c>
      <c r="F154" s="193" t="s">
        <v>355</v>
      </c>
      <c r="G154" s="194" t="s">
        <v>146</v>
      </c>
      <c r="H154" s="195">
        <v>608.728</v>
      </c>
      <c r="I154" s="196"/>
      <c r="J154" s="197">
        <f t="shared" si="10"/>
        <v>0</v>
      </c>
      <c r="K154" s="193" t="s">
        <v>1</v>
      </c>
      <c r="L154" s="37"/>
      <c r="M154" s="198" t="s">
        <v>1</v>
      </c>
      <c r="N154" s="199" t="s">
        <v>38</v>
      </c>
      <c r="O154" s="65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AR154" s="202" t="s">
        <v>126</v>
      </c>
      <c r="AT154" s="202" t="s">
        <v>122</v>
      </c>
      <c r="AU154" s="202" t="s">
        <v>83</v>
      </c>
      <c r="AY154" s="16" t="s">
        <v>120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6" t="s">
        <v>81</v>
      </c>
      <c r="BK154" s="203">
        <f t="shared" si="19"/>
        <v>0</v>
      </c>
      <c r="BL154" s="16" t="s">
        <v>126</v>
      </c>
      <c r="BM154" s="202" t="s">
        <v>189</v>
      </c>
    </row>
    <row r="155" spans="2:65" s="1" customFormat="1" ht="24" customHeight="1">
      <c r="B155" s="33"/>
      <c r="C155" s="191" t="s">
        <v>171</v>
      </c>
      <c r="D155" s="191" t="s">
        <v>122</v>
      </c>
      <c r="E155" s="192" t="s">
        <v>356</v>
      </c>
      <c r="F155" s="193" t="s">
        <v>357</v>
      </c>
      <c r="G155" s="194" t="s">
        <v>146</v>
      </c>
      <c r="H155" s="195">
        <v>608.728</v>
      </c>
      <c r="I155" s="196"/>
      <c r="J155" s="197">
        <f t="shared" si="10"/>
        <v>0</v>
      </c>
      <c r="K155" s="193" t="s">
        <v>1</v>
      </c>
      <c r="L155" s="37"/>
      <c r="M155" s="198" t="s">
        <v>1</v>
      </c>
      <c r="N155" s="199" t="s">
        <v>38</v>
      </c>
      <c r="O155" s="65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AR155" s="202" t="s">
        <v>126</v>
      </c>
      <c r="AT155" s="202" t="s">
        <v>122</v>
      </c>
      <c r="AU155" s="202" t="s">
        <v>83</v>
      </c>
      <c r="AY155" s="16" t="s">
        <v>120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6" t="s">
        <v>81</v>
      </c>
      <c r="BK155" s="203">
        <f t="shared" si="19"/>
        <v>0</v>
      </c>
      <c r="BL155" s="16" t="s">
        <v>126</v>
      </c>
      <c r="BM155" s="202" t="s">
        <v>193</v>
      </c>
    </row>
    <row r="156" spans="2:65" s="1" customFormat="1" ht="24" customHeight="1">
      <c r="B156" s="33"/>
      <c r="C156" s="191" t="s">
        <v>8</v>
      </c>
      <c r="D156" s="191" t="s">
        <v>122</v>
      </c>
      <c r="E156" s="192" t="s">
        <v>277</v>
      </c>
      <c r="F156" s="193" t="s">
        <v>278</v>
      </c>
      <c r="G156" s="194" t="s">
        <v>153</v>
      </c>
      <c r="H156" s="195">
        <v>126.973</v>
      </c>
      <c r="I156" s="196"/>
      <c r="J156" s="197">
        <f t="shared" si="10"/>
        <v>0</v>
      </c>
      <c r="K156" s="193" t="s">
        <v>1</v>
      </c>
      <c r="L156" s="37"/>
      <c r="M156" s="198" t="s">
        <v>1</v>
      </c>
      <c r="N156" s="199" t="s">
        <v>38</v>
      </c>
      <c r="O156" s="65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AR156" s="202" t="s">
        <v>126</v>
      </c>
      <c r="AT156" s="202" t="s">
        <v>122</v>
      </c>
      <c r="AU156" s="202" t="s">
        <v>83</v>
      </c>
      <c r="AY156" s="16" t="s">
        <v>120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6" t="s">
        <v>81</v>
      </c>
      <c r="BK156" s="203">
        <f t="shared" si="19"/>
        <v>0</v>
      </c>
      <c r="BL156" s="16" t="s">
        <v>126</v>
      </c>
      <c r="BM156" s="202" t="s">
        <v>203</v>
      </c>
    </row>
    <row r="157" spans="2:65" s="1" customFormat="1" ht="24" customHeight="1">
      <c r="B157" s="33"/>
      <c r="C157" s="191" t="s">
        <v>180</v>
      </c>
      <c r="D157" s="191" t="s">
        <v>122</v>
      </c>
      <c r="E157" s="192" t="s">
        <v>279</v>
      </c>
      <c r="F157" s="193" t="s">
        <v>280</v>
      </c>
      <c r="G157" s="194" t="s">
        <v>153</v>
      </c>
      <c r="H157" s="195">
        <v>382.956</v>
      </c>
      <c r="I157" s="196"/>
      <c r="J157" s="197">
        <f t="shared" si="10"/>
        <v>0</v>
      </c>
      <c r="K157" s="193" t="s">
        <v>1</v>
      </c>
      <c r="L157" s="37"/>
      <c r="M157" s="198" t="s">
        <v>1</v>
      </c>
      <c r="N157" s="199" t="s">
        <v>38</v>
      </c>
      <c r="O157" s="65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AR157" s="202" t="s">
        <v>126</v>
      </c>
      <c r="AT157" s="202" t="s">
        <v>122</v>
      </c>
      <c r="AU157" s="202" t="s">
        <v>83</v>
      </c>
      <c r="AY157" s="16" t="s">
        <v>120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6" t="s">
        <v>81</v>
      </c>
      <c r="BK157" s="203">
        <f t="shared" si="19"/>
        <v>0</v>
      </c>
      <c r="BL157" s="16" t="s">
        <v>126</v>
      </c>
      <c r="BM157" s="202" t="s">
        <v>206</v>
      </c>
    </row>
    <row r="158" spans="2:65" s="1" customFormat="1" ht="36" customHeight="1">
      <c r="B158" s="33"/>
      <c r="C158" s="191" t="s">
        <v>190</v>
      </c>
      <c r="D158" s="191" t="s">
        <v>122</v>
      </c>
      <c r="E158" s="192" t="s">
        <v>358</v>
      </c>
      <c r="F158" s="193" t="s">
        <v>359</v>
      </c>
      <c r="G158" s="194" t="s">
        <v>153</v>
      </c>
      <c r="H158" s="195">
        <v>382.956</v>
      </c>
      <c r="I158" s="196"/>
      <c r="J158" s="197">
        <f t="shared" si="10"/>
        <v>0</v>
      </c>
      <c r="K158" s="193" t="s">
        <v>1</v>
      </c>
      <c r="L158" s="37"/>
      <c r="M158" s="198" t="s">
        <v>1</v>
      </c>
      <c r="N158" s="199" t="s">
        <v>38</v>
      </c>
      <c r="O158" s="65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AR158" s="202" t="s">
        <v>126</v>
      </c>
      <c r="AT158" s="202" t="s">
        <v>122</v>
      </c>
      <c r="AU158" s="202" t="s">
        <v>83</v>
      </c>
      <c r="AY158" s="16" t="s">
        <v>120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6" t="s">
        <v>81</v>
      </c>
      <c r="BK158" s="203">
        <f t="shared" si="19"/>
        <v>0</v>
      </c>
      <c r="BL158" s="16" t="s">
        <v>126</v>
      </c>
      <c r="BM158" s="202" t="s">
        <v>210</v>
      </c>
    </row>
    <row r="159" spans="2:51" s="12" customFormat="1" ht="11.25">
      <c r="B159" s="207"/>
      <c r="C159" s="208"/>
      <c r="D159" s="204" t="s">
        <v>147</v>
      </c>
      <c r="E159" s="209" t="s">
        <v>1</v>
      </c>
      <c r="F159" s="210" t="s">
        <v>360</v>
      </c>
      <c r="G159" s="208"/>
      <c r="H159" s="211">
        <v>382.956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147</v>
      </c>
      <c r="AU159" s="217" t="s">
        <v>83</v>
      </c>
      <c r="AV159" s="12" t="s">
        <v>83</v>
      </c>
      <c r="AW159" s="12" t="s">
        <v>30</v>
      </c>
      <c r="AX159" s="12" t="s">
        <v>73</v>
      </c>
      <c r="AY159" s="217" t="s">
        <v>120</v>
      </c>
    </row>
    <row r="160" spans="2:51" s="13" customFormat="1" ht="11.25">
      <c r="B160" s="218"/>
      <c r="C160" s="219"/>
      <c r="D160" s="204" t="s">
        <v>147</v>
      </c>
      <c r="E160" s="220" t="s">
        <v>1</v>
      </c>
      <c r="F160" s="221" t="s">
        <v>149</v>
      </c>
      <c r="G160" s="219"/>
      <c r="H160" s="222">
        <v>382.956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147</v>
      </c>
      <c r="AU160" s="228" t="s">
        <v>83</v>
      </c>
      <c r="AV160" s="13" t="s">
        <v>126</v>
      </c>
      <c r="AW160" s="13" t="s">
        <v>30</v>
      </c>
      <c r="AX160" s="13" t="s">
        <v>81</v>
      </c>
      <c r="AY160" s="228" t="s">
        <v>120</v>
      </c>
    </row>
    <row r="161" spans="2:65" s="1" customFormat="1" ht="16.5" customHeight="1">
      <c r="B161" s="33"/>
      <c r="C161" s="191" t="s">
        <v>183</v>
      </c>
      <c r="D161" s="191" t="s">
        <v>122</v>
      </c>
      <c r="E161" s="192" t="s">
        <v>361</v>
      </c>
      <c r="F161" s="193" t="s">
        <v>362</v>
      </c>
      <c r="G161" s="194" t="s">
        <v>153</v>
      </c>
      <c r="H161" s="195">
        <v>94.426</v>
      </c>
      <c r="I161" s="196"/>
      <c r="J161" s="197">
        <f>ROUND(I161*H161,2)</f>
        <v>0</v>
      </c>
      <c r="K161" s="193" t="s">
        <v>1</v>
      </c>
      <c r="L161" s="37"/>
      <c r="M161" s="198" t="s">
        <v>1</v>
      </c>
      <c r="N161" s="199" t="s">
        <v>38</v>
      </c>
      <c r="O161" s="65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126</v>
      </c>
      <c r="AT161" s="202" t="s">
        <v>122</v>
      </c>
      <c r="AU161" s="202" t="s">
        <v>83</v>
      </c>
      <c r="AY161" s="16" t="s">
        <v>120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81</v>
      </c>
      <c r="BK161" s="203">
        <f>ROUND(I161*H161,2)</f>
        <v>0</v>
      </c>
      <c r="BL161" s="16" t="s">
        <v>126</v>
      </c>
      <c r="BM161" s="202" t="s">
        <v>213</v>
      </c>
    </row>
    <row r="162" spans="2:65" s="1" customFormat="1" ht="24" customHeight="1">
      <c r="B162" s="33"/>
      <c r="C162" s="191" t="s">
        <v>200</v>
      </c>
      <c r="D162" s="191" t="s">
        <v>122</v>
      </c>
      <c r="E162" s="192" t="s">
        <v>283</v>
      </c>
      <c r="F162" s="193" t="s">
        <v>284</v>
      </c>
      <c r="G162" s="194" t="s">
        <v>146</v>
      </c>
      <c r="H162" s="195">
        <v>72.42</v>
      </c>
      <c r="I162" s="196"/>
      <c r="J162" s="197">
        <f>ROUND(I162*H162,2)</f>
        <v>0</v>
      </c>
      <c r="K162" s="193" t="s">
        <v>1</v>
      </c>
      <c r="L162" s="37"/>
      <c r="M162" s="198" t="s">
        <v>1</v>
      </c>
      <c r="N162" s="199" t="s">
        <v>38</v>
      </c>
      <c r="O162" s="65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126</v>
      </c>
      <c r="AT162" s="202" t="s">
        <v>122</v>
      </c>
      <c r="AU162" s="202" t="s">
        <v>83</v>
      </c>
      <c r="AY162" s="16" t="s">
        <v>120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81</v>
      </c>
      <c r="BK162" s="203">
        <f>ROUND(I162*H162,2)</f>
        <v>0</v>
      </c>
      <c r="BL162" s="16" t="s">
        <v>126</v>
      </c>
      <c r="BM162" s="202" t="s">
        <v>218</v>
      </c>
    </row>
    <row r="163" spans="2:65" s="1" customFormat="1" ht="36" customHeight="1">
      <c r="B163" s="33"/>
      <c r="C163" s="191" t="s">
        <v>186</v>
      </c>
      <c r="D163" s="191" t="s">
        <v>122</v>
      </c>
      <c r="E163" s="192" t="s">
        <v>286</v>
      </c>
      <c r="F163" s="193" t="s">
        <v>287</v>
      </c>
      <c r="G163" s="194" t="s">
        <v>146</v>
      </c>
      <c r="H163" s="195">
        <v>4.5</v>
      </c>
      <c r="I163" s="196"/>
      <c r="J163" s="197">
        <f>ROUND(I163*H163,2)</f>
        <v>0</v>
      </c>
      <c r="K163" s="193" t="s">
        <v>1</v>
      </c>
      <c r="L163" s="37"/>
      <c r="M163" s="198" t="s">
        <v>1</v>
      </c>
      <c r="N163" s="199" t="s">
        <v>38</v>
      </c>
      <c r="O163" s="65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126</v>
      </c>
      <c r="AT163" s="202" t="s">
        <v>122</v>
      </c>
      <c r="AU163" s="202" t="s">
        <v>83</v>
      </c>
      <c r="AY163" s="16" t="s">
        <v>120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81</v>
      </c>
      <c r="BK163" s="203">
        <f>ROUND(I163*H163,2)</f>
        <v>0</v>
      </c>
      <c r="BL163" s="16" t="s">
        <v>126</v>
      </c>
      <c r="BM163" s="202" t="s">
        <v>222</v>
      </c>
    </row>
    <row r="164" spans="2:65" s="1" customFormat="1" ht="16.5" customHeight="1">
      <c r="B164" s="33"/>
      <c r="C164" s="191" t="s">
        <v>7</v>
      </c>
      <c r="D164" s="191" t="s">
        <v>122</v>
      </c>
      <c r="E164" s="192" t="s">
        <v>294</v>
      </c>
      <c r="F164" s="193" t="s">
        <v>363</v>
      </c>
      <c r="G164" s="194" t="s">
        <v>236</v>
      </c>
      <c r="H164" s="195">
        <v>536.139</v>
      </c>
      <c r="I164" s="196"/>
      <c r="J164" s="197">
        <f>ROUND(I164*H164,2)</f>
        <v>0</v>
      </c>
      <c r="K164" s="193" t="s">
        <v>1</v>
      </c>
      <c r="L164" s="37"/>
      <c r="M164" s="198" t="s">
        <v>1</v>
      </c>
      <c r="N164" s="199" t="s">
        <v>38</v>
      </c>
      <c r="O164" s="65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02" t="s">
        <v>126</v>
      </c>
      <c r="AT164" s="202" t="s">
        <v>122</v>
      </c>
      <c r="AU164" s="202" t="s">
        <v>83</v>
      </c>
      <c r="AY164" s="16" t="s">
        <v>120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81</v>
      </c>
      <c r="BK164" s="203">
        <f>ROUND(I164*H164,2)</f>
        <v>0</v>
      </c>
      <c r="BL164" s="16" t="s">
        <v>126</v>
      </c>
      <c r="BM164" s="202" t="s">
        <v>214</v>
      </c>
    </row>
    <row r="165" spans="2:65" s="1" customFormat="1" ht="16.5" customHeight="1">
      <c r="B165" s="33"/>
      <c r="C165" s="191" t="s">
        <v>189</v>
      </c>
      <c r="D165" s="191" t="s">
        <v>122</v>
      </c>
      <c r="E165" s="192" t="s">
        <v>298</v>
      </c>
      <c r="F165" s="193" t="s">
        <v>299</v>
      </c>
      <c r="G165" s="194" t="s">
        <v>300</v>
      </c>
      <c r="H165" s="195">
        <v>1.448</v>
      </c>
      <c r="I165" s="196"/>
      <c r="J165" s="197">
        <f>ROUND(I165*H165,2)</f>
        <v>0</v>
      </c>
      <c r="K165" s="193" t="s">
        <v>1</v>
      </c>
      <c r="L165" s="37"/>
      <c r="M165" s="198" t="s">
        <v>1</v>
      </c>
      <c r="N165" s="199" t="s">
        <v>38</v>
      </c>
      <c r="O165" s="65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202" t="s">
        <v>126</v>
      </c>
      <c r="AT165" s="202" t="s">
        <v>122</v>
      </c>
      <c r="AU165" s="202" t="s">
        <v>83</v>
      </c>
      <c r="AY165" s="16" t="s">
        <v>120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81</v>
      </c>
      <c r="BK165" s="203">
        <f>ROUND(I165*H165,2)</f>
        <v>0</v>
      </c>
      <c r="BL165" s="16" t="s">
        <v>126</v>
      </c>
      <c r="BM165" s="202" t="s">
        <v>229</v>
      </c>
    </row>
    <row r="166" spans="2:51" s="12" customFormat="1" ht="11.25">
      <c r="B166" s="207"/>
      <c r="C166" s="208"/>
      <c r="D166" s="204" t="s">
        <v>147</v>
      </c>
      <c r="E166" s="209" t="s">
        <v>1</v>
      </c>
      <c r="F166" s="210" t="s">
        <v>364</v>
      </c>
      <c r="G166" s="208"/>
      <c r="H166" s="211">
        <v>1.448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147</v>
      </c>
      <c r="AU166" s="217" t="s">
        <v>83</v>
      </c>
      <c r="AV166" s="12" t="s">
        <v>83</v>
      </c>
      <c r="AW166" s="12" t="s">
        <v>30</v>
      </c>
      <c r="AX166" s="12" t="s">
        <v>73</v>
      </c>
      <c r="AY166" s="217" t="s">
        <v>120</v>
      </c>
    </row>
    <row r="167" spans="2:51" s="13" customFormat="1" ht="11.25">
      <c r="B167" s="218"/>
      <c r="C167" s="219"/>
      <c r="D167" s="204" t="s">
        <v>147</v>
      </c>
      <c r="E167" s="220" t="s">
        <v>1</v>
      </c>
      <c r="F167" s="221" t="s">
        <v>149</v>
      </c>
      <c r="G167" s="219"/>
      <c r="H167" s="222">
        <v>1.448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147</v>
      </c>
      <c r="AU167" s="228" t="s">
        <v>83</v>
      </c>
      <c r="AV167" s="13" t="s">
        <v>126</v>
      </c>
      <c r="AW167" s="13" t="s">
        <v>30</v>
      </c>
      <c r="AX167" s="13" t="s">
        <v>81</v>
      </c>
      <c r="AY167" s="228" t="s">
        <v>120</v>
      </c>
    </row>
    <row r="168" spans="2:63" s="11" customFormat="1" ht="22.9" customHeight="1">
      <c r="B168" s="175"/>
      <c r="C168" s="176"/>
      <c r="D168" s="177" t="s">
        <v>72</v>
      </c>
      <c r="E168" s="189" t="s">
        <v>83</v>
      </c>
      <c r="F168" s="189" t="s">
        <v>302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SUM(P169:P172)</f>
        <v>0</v>
      </c>
      <c r="Q168" s="183"/>
      <c r="R168" s="184">
        <f>SUM(R169:R172)</f>
        <v>0</v>
      </c>
      <c r="S168" s="183"/>
      <c r="T168" s="185">
        <f>SUM(T169:T172)</f>
        <v>0</v>
      </c>
      <c r="AR168" s="186" t="s">
        <v>81</v>
      </c>
      <c r="AT168" s="187" t="s">
        <v>72</v>
      </c>
      <c r="AU168" s="187" t="s">
        <v>81</v>
      </c>
      <c r="AY168" s="186" t="s">
        <v>120</v>
      </c>
      <c r="BK168" s="188">
        <f>SUM(BK169:BK172)</f>
        <v>0</v>
      </c>
    </row>
    <row r="169" spans="2:65" s="1" customFormat="1" ht="24" customHeight="1">
      <c r="B169" s="33"/>
      <c r="C169" s="191" t="s">
        <v>215</v>
      </c>
      <c r="D169" s="191" t="s">
        <v>122</v>
      </c>
      <c r="E169" s="192" t="s">
        <v>365</v>
      </c>
      <c r="F169" s="193" t="s">
        <v>366</v>
      </c>
      <c r="G169" s="194" t="s">
        <v>153</v>
      </c>
      <c r="H169" s="195">
        <v>9.85</v>
      </c>
      <c r="I169" s="196"/>
      <c r="J169" s="197">
        <f>ROUND(I169*H169,2)</f>
        <v>0</v>
      </c>
      <c r="K169" s="193" t="s">
        <v>1</v>
      </c>
      <c r="L169" s="37"/>
      <c r="M169" s="198" t="s">
        <v>1</v>
      </c>
      <c r="N169" s="199" t="s">
        <v>38</v>
      </c>
      <c r="O169" s="65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02" t="s">
        <v>126</v>
      </c>
      <c r="AT169" s="202" t="s">
        <v>122</v>
      </c>
      <c r="AU169" s="202" t="s">
        <v>83</v>
      </c>
      <c r="AY169" s="16" t="s">
        <v>120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81</v>
      </c>
      <c r="BK169" s="203">
        <f>ROUND(I169*H169,2)</f>
        <v>0</v>
      </c>
      <c r="BL169" s="16" t="s">
        <v>126</v>
      </c>
      <c r="BM169" s="202" t="s">
        <v>237</v>
      </c>
    </row>
    <row r="170" spans="2:51" s="12" customFormat="1" ht="11.25">
      <c r="B170" s="207"/>
      <c r="C170" s="208"/>
      <c r="D170" s="204" t="s">
        <v>147</v>
      </c>
      <c r="E170" s="209" t="s">
        <v>1</v>
      </c>
      <c r="F170" s="210" t="s">
        <v>367</v>
      </c>
      <c r="G170" s="208"/>
      <c r="H170" s="211">
        <v>9.85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147</v>
      </c>
      <c r="AU170" s="217" t="s">
        <v>83</v>
      </c>
      <c r="AV170" s="12" t="s">
        <v>83</v>
      </c>
      <c r="AW170" s="12" t="s">
        <v>30</v>
      </c>
      <c r="AX170" s="12" t="s">
        <v>73</v>
      </c>
      <c r="AY170" s="217" t="s">
        <v>120</v>
      </c>
    </row>
    <row r="171" spans="2:51" s="13" customFormat="1" ht="11.25">
      <c r="B171" s="218"/>
      <c r="C171" s="219"/>
      <c r="D171" s="204" t="s">
        <v>147</v>
      </c>
      <c r="E171" s="220" t="s">
        <v>1</v>
      </c>
      <c r="F171" s="221" t="s">
        <v>149</v>
      </c>
      <c r="G171" s="219"/>
      <c r="H171" s="222">
        <v>9.85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147</v>
      </c>
      <c r="AU171" s="228" t="s">
        <v>83</v>
      </c>
      <c r="AV171" s="13" t="s">
        <v>126</v>
      </c>
      <c r="AW171" s="13" t="s">
        <v>30</v>
      </c>
      <c r="AX171" s="13" t="s">
        <v>81</v>
      </c>
      <c r="AY171" s="228" t="s">
        <v>120</v>
      </c>
    </row>
    <row r="172" spans="2:65" s="1" customFormat="1" ht="24" customHeight="1">
      <c r="B172" s="33"/>
      <c r="C172" s="191" t="s">
        <v>193</v>
      </c>
      <c r="D172" s="191" t="s">
        <v>122</v>
      </c>
      <c r="E172" s="192" t="s">
        <v>368</v>
      </c>
      <c r="F172" s="193" t="s">
        <v>369</v>
      </c>
      <c r="G172" s="194" t="s">
        <v>323</v>
      </c>
      <c r="H172" s="195">
        <v>305.25</v>
      </c>
      <c r="I172" s="196"/>
      <c r="J172" s="197">
        <f>ROUND(I172*H172,2)</f>
        <v>0</v>
      </c>
      <c r="K172" s="193" t="s">
        <v>1</v>
      </c>
      <c r="L172" s="37"/>
      <c r="M172" s="198" t="s">
        <v>1</v>
      </c>
      <c r="N172" s="199" t="s">
        <v>38</v>
      </c>
      <c r="O172" s="65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126</v>
      </c>
      <c r="AT172" s="202" t="s">
        <v>122</v>
      </c>
      <c r="AU172" s="202" t="s">
        <v>83</v>
      </c>
      <c r="AY172" s="16" t="s">
        <v>120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6" t="s">
        <v>81</v>
      </c>
      <c r="BK172" s="203">
        <f>ROUND(I172*H172,2)</f>
        <v>0</v>
      </c>
      <c r="BL172" s="16" t="s">
        <v>126</v>
      </c>
      <c r="BM172" s="202" t="s">
        <v>242</v>
      </c>
    </row>
    <row r="173" spans="2:63" s="11" customFormat="1" ht="22.9" customHeight="1">
      <c r="B173" s="175"/>
      <c r="C173" s="176"/>
      <c r="D173" s="177" t="s">
        <v>72</v>
      </c>
      <c r="E173" s="189" t="s">
        <v>134</v>
      </c>
      <c r="F173" s="189" t="s">
        <v>370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SUM(P174:P184)</f>
        <v>0</v>
      </c>
      <c r="Q173" s="183"/>
      <c r="R173" s="184">
        <f>SUM(R174:R184)</f>
        <v>0.018</v>
      </c>
      <c r="S173" s="183"/>
      <c r="T173" s="185">
        <f>SUM(T174:T184)</f>
        <v>0</v>
      </c>
      <c r="AR173" s="186" t="s">
        <v>81</v>
      </c>
      <c r="AT173" s="187" t="s">
        <v>72</v>
      </c>
      <c r="AU173" s="187" t="s">
        <v>81</v>
      </c>
      <c r="AY173" s="186" t="s">
        <v>120</v>
      </c>
      <c r="BK173" s="188">
        <f>SUM(BK174:BK184)</f>
        <v>0</v>
      </c>
    </row>
    <row r="174" spans="2:65" s="1" customFormat="1" ht="48" customHeight="1">
      <c r="B174" s="33"/>
      <c r="C174" s="191" t="s">
        <v>223</v>
      </c>
      <c r="D174" s="191" t="s">
        <v>122</v>
      </c>
      <c r="E174" s="192" t="s">
        <v>371</v>
      </c>
      <c r="F174" s="193" t="s">
        <v>372</v>
      </c>
      <c r="G174" s="194" t="s">
        <v>153</v>
      </c>
      <c r="H174" s="195">
        <v>39.479</v>
      </c>
      <c r="I174" s="196"/>
      <c r="J174" s="197">
        <f>ROUND(I174*H174,2)</f>
        <v>0</v>
      </c>
      <c r="K174" s="193" t="s">
        <v>1</v>
      </c>
      <c r="L174" s="37"/>
      <c r="M174" s="198" t="s">
        <v>1</v>
      </c>
      <c r="N174" s="199" t="s">
        <v>38</v>
      </c>
      <c r="O174" s="65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02" t="s">
        <v>126</v>
      </c>
      <c r="AT174" s="202" t="s">
        <v>122</v>
      </c>
      <c r="AU174" s="202" t="s">
        <v>83</v>
      </c>
      <c r="AY174" s="16" t="s">
        <v>120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81</v>
      </c>
      <c r="BK174" s="203">
        <f>ROUND(I174*H174,2)</f>
        <v>0</v>
      </c>
      <c r="BL174" s="16" t="s">
        <v>126</v>
      </c>
      <c r="BM174" s="202" t="s">
        <v>247</v>
      </c>
    </row>
    <row r="175" spans="2:65" s="1" customFormat="1" ht="36" customHeight="1">
      <c r="B175" s="33"/>
      <c r="C175" s="191" t="s">
        <v>203</v>
      </c>
      <c r="D175" s="191" t="s">
        <v>122</v>
      </c>
      <c r="E175" s="192" t="s">
        <v>373</v>
      </c>
      <c r="F175" s="193" t="s">
        <v>374</v>
      </c>
      <c r="G175" s="194" t="s">
        <v>153</v>
      </c>
      <c r="H175" s="195">
        <v>55</v>
      </c>
      <c r="I175" s="196"/>
      <c r="J175" s="197">
        <f>ROUND(I175*H175,2)</f>
        <v>0</v>
      </c>
      <c r="K175" s="193" t="s">
        <v>1</v>
      </c>
      <c r="L175" s="37"/>
      <c r="M175" s="198" t="s">
        <v>1</v>
      </c>
      <c r="N175" s="199" t="s">
        <v>38</v>
      </c>
      <c r="O175" s="65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126</v>
      </c>
      <c r="AT175" s="202" t="s">
        <v>122</v>
      </c>
      <c r="AU175" s="202" t="s">
        <v>83</v>
      </c>
      <c r="AY175" s="16" t="s">
        <v>120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81</v>
      </c>
      <c r="BK175" s="203">
        <f>ROUND(I175*H175,2)</f>
        <v>0</v>
      </c>
      <c r="BL175" s="16" t="s">
        <v>126</v>
      </c>
      <c r="BM175" s="202" t="s">
        <v>251</v>
      </c>
    </row>
    <row r="176" spans="2:65" s="1" customFormat="1" ht="36" customHeight="1">
      <c r="B176" s="33"/>
      <c r="C176" s="191" t="s">
        <v>233</v>
      </c>
      <c r="D176" s="191" t="s">
        <v>122</v>
      </c>
      <c r="E176" s="192" t="s">
        <v>375</v>
      </c>
      <c r="F176" s="193" t="s">
        <v>376</v>
      </c>
      <c r="G176" s="194" t="s">
        <v>153</v>
      </c>
      <c r="H176" s="195">
        <v>29.34</v>
      </c>
      <c r="I176" s="196"/>
      <c r="J176" s="197">
        <f>ROUND(I176*H176,2)</f>
        <v>0</v>
      </c>
      <c r="K176" s="193" t="s">
        <v>1</v>
      </c>
      <c r="L176" s="37"/>
      <c r="M176" s="198" t="s">
        <v>1</v>
      </c>
      <c r="N176" s="199" t="s">
        <v>38</v>
      </c>
      <c r="O176" s="65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02" t="s">
        <v>126</v>
      </c>
      <c r="AT176" s="202" t="s">
        <v>122</v>
      </c>
      <c r="AU176" s="202" t="s">
        <v>83</v>
      </c>
      <c r="AY176" s="16" t="s">
        <v>120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81</v>
      </c>
      <c r="BK176" s="203">
        <f>ROUND(I176*H176,2)</f>
        <v>0</v>
      </c>
      <c r="BL176" s="16" t="s">
        <v>126</v>
      </c>
      <c r="BM176" s="202" t="s">
        <v>256</v>
      </c>
    </row>
    <row r="177" spans="2:47" s="1" customFormat="1" ht="97.5">
      <c r="B177" s="33"/>
      <c r="C177" s="34"/>
      <c r="D177" s="204" t="s">
        <v>128</v>
      </c>
      <c r="E177" s="34"/>
      <c r="F177" s="205" t="s">
        <v>377</v>
      </c>
      <c r="G177" s="34"/>
      <c r="H177" s="34"/>
      <c r="I177" s="109"/>
      <c r="J177" s="34"/>
      <c r="K177" s="34"/>
      <c r="L177" s="37"/>
      <c r="M177" s="206"/>
      <c r="N177" s="65"/>
      <c r="O177" s="65"/>
      <c r="P177" s="65"/>
      <c r="Q177" s="65"/>
      <c r="R177" s="65"/>
      <c r="S177" s="65"/>
      <c r="T177" s="66"/>
      <c r="AT177" s="16" t="s">
        <v>128</v>
      </c>
      <c r="AU177" s="16" t="s">
        <v>83</v>
      </c>
    </row>
    <row r="178" spans="2:65" s="1" customFormat="1" ht="36" customHeight="1">
      <c r="B178" s="33"/>
      <c r="C178" s="191" t="s">
        <v>206</v>
      </c>
      <c r="D178" s="191" t="s">
        <v>122</v>
      </c>
      <c r="E178" s="192" t="s">
        <v>378</v>
      </c>
      <c r="F178" s="193" t="s">
        <v>379</v>
      </c>
      <c r="G178" s="194" t="s">
        <v>153</v>
      </c>
      <c r="H178" s="195">
        <v>114.329</v>
      </c>
      <c r="I178" s="196"/>
      <c r="J178" s="197">
        <f aca="true" t="shared" si="20" ref="J178:J184">ROUND(I178*H178,2)</f>
        <v>0</v>
      </c>
      <c r="K178" s="193" t="s">
        <v>1</v>
      </c>
      <c r="L178" s="37"/>
      <c r="M178" s="198" t="s">
        <v>1</v>
      </c>
      <c r="N178" s="199" t="s">
        <v>38</v>
      </c>
      <c r="O178" s="65"/>
      <c r="P178" s="200">
        <f aca="true" t="shared" si="21" ref="P178:P184">O178*H178</f>
        <v>0</v>
      </c>
      <c r="Q178" s="200">
        <v>0</v>
      </c>
      <c r="R178" s="200">
        <f aca="true" t="shared" si="22" ref="R178:R184">Q178*H178</f>
        <v>0</v>
      </c>
      <c r="S178" s="200">
        <v>0</v>
      </c>
      <c r="T178" s="201">
        <f aca="true" t="shared" si="23" ref="T178:T184">S178*H178</f>
        <v>0</v>
      </c>
      <c r="AR178" s="202" t="s">
        <v>126</v>
      </c>
      <c r="AT178" s="202" t="s">
        <v>122</v>
      </c>
      <c r="AU178" s="202" t="s">
        <v>83</v>
      </c>
      <c r="AY178" s="16" t="s">
        <v>120</v>
      </c>
      <c r="BE178" s="203">
        <f aca="true" t="shared" si="24" ref="BE178:BE184">IF(N178="základní",J178,0)</f>
        <v>0</v>
      </c>
      <c r="BF178" s="203">
        <f aca="true" t="shared" si="25" ref="BF178:BF184">IF(N178="snížená",J178,0)</f>
        <v>0</v>
      </c>
      <c r="BG178" s="203">
        <f aca="true" t="shared" si="26" ref="BG178:BG184">IF(N178="zákl. přenesená",J178,0)</f>
        <v>0</v>
      </c>
      <c r="BH178" s="203">
        <f aca="true" t="shared" si="27" ref="BH178:BH184">IF(N178="sníž. přenesená",J178,0)</f>
        <v>0</v>
      </c>
      <c r="BI178" s="203">
        <f aca="true" t="shared" si="28" ref="BI178:BI184">IF(N178="nulová",J178,0)</f>
        <v>0</v>
      </c>
      <c r="BJ178" s="16" t="s">
        <v>81</v>
      </c>
      <c r="BK178" s="203">
        <f aca="true" t="shared" si="29" ref="BK178:BK184">ROUND(I178*H178,2)</f>
        <v>0</v>
      </c>
      <c r="BL178" s="16" t="s">
        <v>126</v>
      </c>
      <c r="BM178" s="202" t="s">
        <v>260</v>
      </c>
    </row>
    <row r="179" spans="2:65" s="1" customFormat="1" ht="24" customHeight="1">
      <c r="B179" s="33"/>
      <c r="C179" s="191" t="s">
        <v>244</v>
      </c>
      <c r="D179" s="191" t="s">
        <v>122</v>
      </c>
      <c r="E179" s="192" t="s">
        <v>380</v>
      </c>
      <c r="F179" s="193" t="s">
        <v>381</v>
      </c>
      <c r="G179" s="194" t="s">
        <v>146</v>
      </c>
      <c r="H179" s="195">
        <v>428.963</v>
      </c>
      <c r="I179" s="196"/>
      <c r="J179" s="197">
        <f t="shared" si="20"/>
        <v>0</v>
      </c>
      <c r="K179" s="193" t="s">
        <v>1</v>
      </c>
      <c r="L179" s="37"/>
      <c r="M179" s="198" t="s">
        <v>1</v>
      </c>
      <c r="N179" s="199" t="s">
        <v>38</v>
      </c>
      <c r="O179" s="65"/>
      <c r="P179" s="200">
        <f t="shared" si="21"/>
        <v>0</v>
      </c>
      <c r="Q179" s="200">
        <v>0</v>
      </c>
      <c r="R179" s="200">
        <f t="shared" si="22"/>
        <v>0</v>
      </c>
      <c r="S179" s="200">
        <v>0</v>
      </c>
      <c r="T179" s="201">
        <f t="shared" si="23"/>
        <v>0</v>
      </c>
      <c r="AR179" s="202" t="s">
        <v>126</v>
      </c>
      <c r="AT179" s="202" t="s">
        <v>122</v>
      </c>
      <c r="AU179" s="202" t="s">
        <v>83</v>
      </c>
      <c r="AY179" s="16" t="s">
        <v>120</v>
      </c>
      <c r="BE179" s="203">
        <f t="shared" si="24"/>
        <v>0</v>
      </c>
      <c r="BF179" s="203">
        <f t="shared" si="25"/>
        <v>0</v>
      </c>
      <c r="BG179" s="203">
        <f t="shared" si="26"/>
        <v>0</v>
      </c>
      <c r="BH179" s="203">
        <f t="shared" si="27"/>
        <v>0</v>
      </c>
      <c r="BI179" s="203">
        <f t="shared" si="28"/>
        <v>0</v>
      </c>
      <c r="BJ179" s="16" t="s">
        <v>81</v>
      </c>
      <c r="BK179" s="203">
        <f t="shared" si="29"/>
        <v>0</v>
      </c>
      <c r="BL179" s="16" t="s">
        <v>126</v>
      </c>
      <c r="BM179" s="202" t="s">
        <v>382</v>
      </c>
    </row>
    <row r="180" spans="2:65" s="1" customFormat="1" ht="24" customHeight="1">
      <c r="B180" s="33"/>
      <c r="C180" s="191" t="s">
        <v>210</v>
      </c>
      <c r="D180" s="191" t="s">
        <v>122</v>
      </c>
      <c r="E180" s="192" t="s">
        <v>383</v>
      </c>
      <c r="F180" s="193" t="s">
        <v>384</v>
      </c>
      <c r="G180" s="194" t="s">
        <v>146</v>
      </c>
      <c r="H180" s="195">
        <v>428.963</v>
      </c>
      <c r="I180" s="196"/>
      <c r="J180" s="197">
        <f t="shared" si="20"/>
        <v>0</v>
      </c>
      <c r="K180" s="193" t="s">
        <v>1</v>
      </c>
      <c r="L180" s="37"/>
      <c r="M180" s="198" t="s">
        <v>1</v>
      </c>
      <c r="N180" s="199" t="s">
        <v>38</v>
      </c>
      <c r="O180" s="65"/>
      <c r="P180" s="200">
        <f t="shared" si="21"/>
        <v>0</v>
      </c>
      <c r="Q180" s="200">
        <v>0</v>
      </c>
      <c r="R180" s="200">
        <f t="shared" si="22"/>
        <v>0</v>
      </c>
      <c r="S180" s="200">
        <v>0</v>
      </c>
      <c r="T180" s="201">
        <f t="shared" si="23"/>
        <v>0</v>
      </c>
      <c r="AR180" s="202" t="s">
        <v>126</v>
      </c>
      <c r="AT180" s="202" t="s">
        <v>122</v>
      </c>
      <c r="AU180" s="202" t="s">
        <v>83</v>
      </c>
      <c r="AY180" s="16" t="s">
        <v>120</v>
      </c>
      <c r="BE180" s="203">
        <f t="shared" si="24"/>
        <v>0</v>
      </c>
      <c r="BF180" s="203">
        <f t="shared" si="25"/>
        <v>0</v>
      </c>
      <c r="BG180" s="203">
        <f t="shared" si="26"/>
        <v>0</v>
      </c>
      <c r="BH180" s="203">
        <f t="shared" si="27"/>
        <v>0</v>
      </c>
      <c r="BI180" s="203">
        <f t="shared" si="28"/>
        <v>0</v>
      </c>
      <c r="BJ180" s="16" t="s">
        <v>81</v>
      </c>
      <c r="BK180" s="203">
        <f t="shared" si="29"/>
        <v>0</v>
      </c>
      <c r="BL180" s="16" t="s">
        <v>126</v>
      </c>
      <c r="BM180" s="202" t="s">
        <v>127</v>
      </c>
    </row>
    <row r="181" spans="2:65" s="1" customFormat="1" ht="24" customHeight="1">
      <c r="B181" s="33"/>
      <c r="C181" s="191" t="s">
        <v>253</v>
      </c>
      <c r="D181" s="191" t="s">
        <v>122</v>
      </c>
      <c r="E181" s="192" t="s">
        <v>385</v>
      </c>
      <c r="F181" s="193" t="s">
        <v>386</v>
      </c>
      <c r="G181" s="194" t="s">
        <v>236</v>
      </c>
      <c r="H181" s="195">
        <v>13.087</v>
      </c>
      <c r="I181" s="196"/>
      <c r="J181" s="197">
        <f t="shared" si="20"/>
        <v>0</v>
      </c>
      <c r="K181" s="193" t="s">
        <v>1</v>
      </c>
      <c r="L181" s="37"/>
      <c r="M181" s="198" t="s">
        <v>1</v>
      </c>
      <c r="N181" s="199" t="s">
        <v>38</v>
      </c>
      <c r="O181" s="65"/>
      <c r="P181" s="200">
        <f t="shared" si="21"/>
        <v>0</v>
      </c>
      <c r="Q181" s="200">
        <v>0</v>
      </c>
      <c r="R181" s="200">
        <f t="shared" si="22"/>
        <v>0</v>
      </c>
      <c r="S181" s="200">
        <v>0</v>
      </c>
      <c r="T181" s="201">
        <f t="shared" si="23"/>
        <v>0</v>
      </c>
      <c r="AR181" s="202" t="s">
        <v>126</v>
      </c>
      <c r="AT181" s="202" t="s">
        <v>122</v>
      </c>
      <c r="AU181" s="202" t="s">
        <v>83</v>
      </c>
      <c r="AY181" s="16" t="s">
        <v>120</v>
      </c>
      <c r="BE181" s="203">
        <f t="shared" si="24"/>
        <v>0</v>
      </c>
      <c r="BF181" s="203">
        <f t="shared" si="25"/>
        <v>0</v>
      </c>
      <c r="BG181" s="203">
        <f t="shared" si="26"/>
        <v>0</v>
      </c>
      <c r="BH181" s="203">
        <f t="shared" si="27"/>
        <v>0</v>
      </c>
      <c r="BI181" s="203">
        <f t="shared" si="28"/>
        <v>0</v>
      </c>
      <c r="BJ181" s="16" t="s">
        <v>81</v>
      </c>
      <c r="BK181" s="203">
        <f t="shared" si="29"/>
        <v>0</v>
      </c>
      <c r="BL181" s="16" t="s">
        <v>126</v>
      </c>
      <c r="BM181" s="202" t="s">
        <v>132</v>
      </c>
    </row>
    <row r="182" spans="2:65" s="1" customFormat="1" ht="16.5" customHeight="1">
      <c r="B182" s="33"/>
      <c r="C182" s="191" t="s">
        <v>213</v>
      </c>
      <c r="D182" s="191" t="s">
        <v>122</v>
      </c>
      <c r="E182" s="192" t="s">
        <v>387</v>
      </c>
      <c r="F182" s="193" t="s">
        <v>388</v>
      </c>
      <c r="G182" s="194" t="s">
        <v>236</v>
      </c>
      <c r="H182" s="195">
        <v>0.158</v>
      </c>
      <c r="I182" s="196"/>
      <c r="J182" s="197">
        <f t="shared" si="20"/>
        <v>0</v>
      </c>
      <c r="K182" s="193" t="s">
        <v>1</v>
      </c>
      <c r="L182" s="37"/>
      <c r="M182" s="198" t="s">
        <v>1</v>
      </c>
      <c r="N182" s="199" t="s">
        <v>38</v>
      </c>
      <c r="O182" s="65"/>
      <c r="P182" s="200">
        <f t="shared" si="21"/>
        <v>0</v>
      </c>
      <c r="Q182" s="200">
        <v>0</v>
      </c>
      <c r="R182" s="200">
        <f t="shared" si="22"/>
        <v>0</v>
      </c>
      <c r="S182" s="200">
        <v>0</v>
      </c>
      <c r="T182" s="201">
        <f t="shared" si="23"/>
        <v>0</v>
      </c>
      <c r="AR182" s="202" t="s">
        <v>126</v>
      </c>
      <c r="AT182" s="202" t="s">
        <v>122</v>
      </c>
      <c r="AU182" s="202" t="s">
        <v>83</v>
      </c>
      <c r="AY182" s="16" t="s">
        <v>120</v>
      </c>
      <c r="BE182" s="203">
        <f t="shared" si="24"/>
        <v>0</v>
      </c>
      <c r="BF182" s="203">
        <f t="shared" si="25"/>
        <v>0</v>
      </c>
      <c r="BG182" s="203">
        <f t="shared" si="26"/>
        <v>0</v>
      </c>
      <c r="BH182" s="203">
        <f t="shared" si="27"/>
        <v>0</v>
      </c>
      <c r="BI182" s="203">
        <f t="shared" si="28"/>
        <v>0</v>
      </c>
      <c r="BJ182" s="16" t="s">
        <v>81</v>
      </c>
      <c r="BK182" s="203">
        <f t="shared" si="29"/>
        <v>0</v>
      </c>
      <c r="BL182" s="16" t="s">
        <v>126</v>
      </c>
      <c r="BM182" s="202" t="s">
        <v>137</v>
      </c>
    </row>
    <row r="183" spans="2:65" s="1" customFormat="1" ht="24" customHeight="1">
      <c r="B183" s="33"/>
      <c r="C183" s="191" t="s">
        <v>264</v>
      </c>
      <c r="D183" s="191" t="s">
        <v>122</v>
      </c>
      <c r="E183" s="192" t="s">
        <v>389</v>
      </c>
      <c r="F183" s="193" t="s">
        <v>390</v>
      </c>
      <c r="G183" s="194" t="s">
        <v>323</v>
      </c>
      <c r="H183" s="195">
        <v>10</v>
      </c>
      <c r="I183" s="196"/>
      <c r="J183" s="197">
        <f t="shared" si="20"/>
        <v>0</v>
      </c>
      <c r="K183" s="193" t="s">
        <v>329</v>
      </c>
      <c r="L183" s="37"/>
      <c r="M183" s="198" t="s">
        <v>1</v>
      </c>
      <c r="N183" s="199" t="s">
        <v>38</v>
      </c>
      <c r="O183" s="65"/>
      <c r="P183" s="200">
        <f t="shared" si="21"/>
        <v>0</v>
      </c>
      <c r="Q183" s="200">
        <v>0</v>
      </c>
      <c r="R183" s="200">
        <f t="shared" si="22"/>
        <v>0</v>
      </c>
      <c r="S183" s="200">
        <v>0</v>
      </c>
      <c r="T183" s="201">
        <f t="shared" si="23"/>
        <v>0</v>
      </c>
      <c r="AR183" s="202" t="s">
        <v>126</v>
      </c>
      <c r="AT183" s="202" t="s">
        <v>122</v>
      </c>
      <c r="AU183" s="202" t="s">
        <v>83</v>
      </c>
      <c r="AY183" s="16" t="s">
        <v>120</v>
      </c>
      <c r="BE183" s="203">
        <f t="shared" si="24"/>
        <v>0</v>
      </c>
      <c r="BF183" s="203">
        <f t="shared" si="25"/>
        <v>0</v>
      </c>
      <c r="BG183" s="203">
        <f t="shared" si="26"/>
        <v>0</v>
      </c>
      <c r="BH183" s="203">
        <f t="shared" si="27"/>
        <v>0</v>
      </c>
      <c r="BI183" s="203">
        <f t="shared" si="28"/>
        <v>0</v>
      </c>
      <c r="BJ183" s="16" t="s">
        <v>81</v>
      </c>
      <c r="BK183" s="203">
        <f t="shared" si="29"/>
        <v>0</v>
      </c>
      <c r="BL183" s="16" t="s">
        <v>126</v>
      </c>
      <c r="BM183" s="202" t="s">
        <v>391</v>
      </c>
    </row>
    <row r="184" spans="2:65" s="1" customFormat="1" ht="24" customHeight="1">
      <c r="B184" s="33"/>
      <c r="C184" s="246" t="s">
        <v>218</v>
      </c>
      <c r="D184" s="246" t="s">
        <v>392</v>
      </c>
      <c r="E184" s="247" t="s">
        <v>393</v>
      </c>
      <c r="F184" s="248" t="s">
        <v>394</v>
      </c>
      <c r="G184" s="249" t="s">
        <v>323</v>
      </c>
      <c r="H184" s="250">
        <v>10</v>
      </c>
      <c r="I184" s="251"/>
      <c r="J184" s="252">
        <f t="shared" si="20"/>
        <v>0</v>
      </c>
      <c r="K184" s="248" t="s">
        <v>329</v>
      </c>
      <c r="L184" s="253"/>
      <c r="M184" s="254" t="s">
        <v>1</v>
      </c>
      <c r="N184" s="255" t="s">
        <v>38</v>
      </c>
      <c r="O184" s="65"/>
      <c r="P184" s="200">
        <f t="shared" si="21"/>
        <v>0</v>
      </c>
      <c r="Q184" s="200">
        <v>0.0018</v>
      </c>
      <c r="R184" s="200">
        <f t="shared" si="22"/>
        <v>0.018</v>
      </c>
      <c r="S184" s="200">
        <v>0</v>
      </c>
      <c r="T184" s="201">
        <f t="shared" si="23"/>
        <v>0</v>
      </c>
      <c r="AR184" s="202" t="s">
        <v>158</v>
      </c>
      <c r="AT184" s="202" t="s">
        <v>392</v>
      </c>
      <c r="AU184" s="202" t="s">
        <v>83</v>
      </c>
      <c r="AY184" s="16" t="s">
        <v>120</v>
      </c>
      <c r="BE184" s="203">
        <f t="shared" si="24"/>
        <v>0</v>
      </c>
      <c r="BF184" s="203">
        <f t="shared" si="25"/>
        <v>0</v>
      </c>
      <c r="BG184" s="203">
        <f t="shared" si="26"/>
        <v>0</v>
      </c>
      <c r="BH184" s="203">
        <f t="shared" si="27"/>
        <v>0</v>
      </c>
      <c r="BI184" s="203">
        <f t="shared" si="28"/>
        <v>0</v>
      </c>
      <c r="BJ184" s="16" t="s">
        <v>81</v>
      </c>
      <c r="BK184" s="203">
        <f t="shared" si="29"/>
        <v>0</v>
      </c>
      <c r="BL184" s="16" t="s">
        <v>126</v>
      </c>
      <c r="BM184" s="202" t="s">
        <v>395</v>
      </c>
    </row>
    <row r="185" spans="2:63" s="11" customFormat="1" ht="22.9" customHeight="1">
      <c r="B185" s="175"/>
      <c r="C185" s="176"/>
      <c r="D185" s="177" t="s">
        <v>72</v>
      </c>
      <c r="E185" s="189" t="s">
        <v>126</v>
      </c>
      <c r="F185" s="189" t="s">
        <v>396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SUM(P186:P198)</f>
        <v>0</v>
      </c>
      <c r="Q185" s="183"/>
      <c r="R185" s="184">
        <f>SUM(R186:R198)</f>
        <v>0</v>
      </c>
      <c r="S185" s="183"/>
      <c r="T185" s="185">
        <f>SUM(T186:T198)</f>
        <v>0</v>
      </c>
      <c r="AR185" s="186" t="s">
        <v>81</v>
      </c>
      <c r="AT185" s="187" t="s">
        <v>72</v>
      </c>
      <c r="AU185" s="187" t="s">
        <v>81</v>
      </c>
      <c r="AY185" s="186" t="s">
        <v>120</v>
      </c>
      <c r="BK185" s="188">
        <f>SUM(BK186:BK198)</f>
        <v>0</v>
      </c>
    </row>
    <row r="186" spans="2:65" s="1" customFormat="1" ht="24" customHeight="1">
      <c r="B186" s="33"/>
      <c r="C186" s="191" t="s">
        <v>397</v>
      </c>
      <c r="D186" s="191" t="s">
        <v>122</v>
      </c>
      <c r="E186" s="192" t="s">
        <v>398</v>
      </c>
      <c r="F186" s="193" t="s">
        <v>399</v>
      </c>
      <c r="G186" s="194" t="s">
        <v>146</v>
      </c>
      <c r="H186" s="195">
        <v>22.407</v>
      </c>
      <c r="I186" s="196"/>
      <c r="J186" s="197">
        <f>ROUND(I186*H186,2)</f>
        <v>0</v>
      </c>
      <c r="K186" s="193" t="s">
        <v>1</v>
      </c>
      <c r="L186" s="37"/>
      <c r="M186" s="198" t="s">
        <v>1</v>
      </c>
      <c r="N186" s="199" t="s">
        <v>38</v>
      </c>
      <c r="O186" s="65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126</v>
      </c>
      <c r="AT186" s="202" t="s">
        <v>122</v>
      </c>
      <c r="AU186" s="202" t="s">
        <v>83</v>
      </c>
      <c r="AY186" s="16" t="s">
        <v>120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81</v>
      </c>
      <c r="BK186" s="203">
        <f>ROUND(I186*H186,2)</f>
        <v>0</v>
      </c>
      <c r="BL186" s="16" t="s">
        <v>126</v>
      </c>
      <c r="BM186" s="202" t="s">
        <v>141</v>
      </c>
    </row>
    <row r="187" spans="2:65" s="1" customFormat="1" ht="24" customHeight="1">
      <c r="B187" s="33"/>
      <c r="C187" s="191" t="s">
        <v>222</v>
      </c>
      <c r="D187" s="191" t="s">
        <v>122</v>
      </c>
      <c r="E187" s="192" t="s">
        <v>400</v>
      </c>
      <c r="F187" s="193" t="s">
        <v>401</v>
      </c>
      <c r="G187" s="194" t="s">
        <v>153</v>
      </c>
      <c r="H187" s="195">
        <v>207.111</v>
      </c>
      <c r="I187" s="196"/>
      <c r="J187" s="197">
        <f>ROUND(I187*H187,2)</f>
        <v>0</v>
      </c>
      <c r="K187" s="193" t="s">
        <v>1</v>
      </c>
      <c r="L187" s="37"/>
      <c r="M187" s="198" t="s">
        <v>1</v>
      </c>
      <c r="N187" s="199" t="s">
        <v>38</v>
      </c>
      <c r="O187" s="65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126</v>
      </c>
      <c r="AT187" s="202" t="s">
        <v>122</v>
      </c>
      <c r="AU187" s="202" t="s">
        <v>83</v>
      </c>
      <c r="AY187" s="16" t="s">
        <v>120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81</v>
      </c>
      <c r="BK187" s="203">
        <f>ROUND(I187*H187,2)</f>
        <v>0</v>
      </c>
      <c r="BL187" s="16" t="s">
        <v>126</v>
      </c>
      <c r="BM187" s="202" t="s">
        <v>402</v>
      </c>
    </row>
    <row r="188" spans="2:47" s="1" customFormat="1" ht="29.25">
      <c r="B188" s="33"/>
      <c r="C188" s="34"/>
      <c r="D188" s="204" t="s">
        <v>128</v>
      </c>
      <c r="E188" s="34"/>
      <c r="F188" s="205" t="s">
        <v>403</v>
      </c>
      <c r="G188" s="34"/>
      <c r="H188" s="34"/>
      <c r="I188" s="109"/>
      <c r="J188" s="34"/>
      <c r="K188" s="34"/>
      <c r="L188" s="37"/>
      <c r="M188" s="206"/>
      <c r="N188" s="65"/>
      <c r="O188" s="65"/>
      <c r="P188" s="65"/>
      <c r="Q188" s="65"/>
      <c r="R188" s="65"/>
      <c r="S188" s="65"/>
      <c r="T188" s="66"/>
      <c r="AT188" s="16" t="s">
        <v>128</v>
      </c>
      <c r="AU188" s="16" t="s">
        <v>83</v>
      </c>
    </row>
    <row r="189" spans="2:65" s="1" customFormat="1" ht="24" customHeight="1">
      <c r="B189" s="33"/>
      <c r="C189" s="191" t="s">
        <v>404</v>
      </c>
      <c r="D189" s="191" t="s">
        <v>122</v>
      </c>
      <c r="E189" s="192" t="s">
        <v>405</v>
      </c>
      <c r="F189" s="193" t="s">
        <v>406</v>
      </c>
      <c r="G189" s="194" t="s">
        <v>146</v>
      </c>
      <c r="H189" s="195">
        <v>863.005</v>
      </c>
      <c r="I189" s="196"/>
      <c r="J189" s="197">
        <f>ROUND(I189*H189,2)</f>
        <v>0</v>
      </c>
      <c r="K189" s="193" t="s">
        <v>1</v>
      </c>
      <c r="L189" s="37"/>
      <c r="M189" s="198" t="s">
        <v>1</v>
      </c>
      <c r="N189" s="199" t="s">
        <v>38</v>
      </c>
      <c r="O189" s="65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02" t="s">
        <v>126</v>
      </c>
      <c r="AT189" s="202" t="s">
        <v>122</v>
      </c>
      <c r="AU189" s="202" t="s">
        <v>83</v>
      </c>
      <c r="AY189" s="16" t="s">
        <v>120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81</v>
      </c>
      <c r="BK189" s="203">
        <f>ROUND(I189*H189,2)</f>
        <v>0</v>
      </c>
      <c r="BL189" s="16" t="s">
        <v>126</v>
      </c>
      <c r="BM189" s="202" t="s">
        <v>407</v>
      </c>
    </row>
    <row r="190" spans="2:65" s="1" customFormat="1" ht="24" customHeight="1">
      <c r="B190" s="33"/>
      <c r="C190" s="191" t="s">
        <v>214</v>
      </c>
      <c r="D190" s="191" t="s">
        <v>122</v>
      </c>
      <c r="E190" s="192" t="s">
        <v>408</v>
      </c>
      <c r="F190" s="193" t="s">
        <v>409</v>
      </c>
      <c r="G190" s="194" t="s">
        <v>153</v>
      </c>
      <c r="H190" s="195">
        <v>41.41</v>
      </c>
      <c r="I190" s="196"/>
      <c r="J190" s="197">
        <f>ROUND(I190*H190,2)</f>
        <v>0</v>
      </c>
      <c r="K190" s="193" t="s">
        <v>1</v>
      </c>
      <c r="L190" s="37"/>
      <c r="M190" s="198" t="s">
        <v>1</v>
      </c>
      <c r="N190" s="199" t="s">
        <v>38</v>
      </c>
      <c r="O190" s="65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02" t="s">
        <v>126</v>
      </c>
      <c r="AT190" s="202" t="s">
        <v>122</v>
      </c>
      <c r="AU190" s="202" t="s">
        <v>83</v>
      </c>
      <c r="AY190" s="16" t="s">
        <v>120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81</v>
      </c>
      <c r="BK190" s="203">
        <f>ROUND(I190*H190,2)</f>
        <v>0</v>
      </c>
      <c r="BL190" s="16" t="s">
        <v>126</v>
      </c>
      <c r="BM190" s="202" t="s">
        <v>410</v>
      </c>
    </row>
    <row r="191" spans="2:47" s="1" customFormat="1" ht="29.25">
      <c r="B191" s="33"/>
      <c r="C191" s="34"/>
      <c r="D191" s="204" t="s">
        <v>128</v>
      </c>
      <c r="E191" s="34"/>
      <c r="F191" s="205" t="s">
        <v>411</v>
      </c>
      <c r="G191" s="34"/>
      <c r="H191" s="34"/>
      <c r="I191" s="109"/>
      <c r="J191" s="34"/>
      <c r="K191" s="34"/>
      <c r="L191" s="37"/>
      <c r="M191" s="206"/>
      <c r="N191" s="65"/>
      <c r="O191" s="65"/>
      <c r="P191" s="65"/>
      <c r="Q191" s="65"/>
      <c r="R191" s="65"/>
      <c r="S191" s="65"/>
      <c r="T191" s="66"/>
      <c r="AT191" s="16" t="s">
        <v>128</v>
      </c>
      <c r="AU191" s="16" t="s">
        <v>83</v>
      </c>
    </row>
    <row r="192" spans="2:65" s="1" customFormat="1" ht="24" customHeight="1">
      <c r="B192" s="33"/>
      <c r="C192" s="191" t="s">
        <v>412</v>
      </c>
      <c r="D192" s="191" t="s">
        <v>122</v>
      </c>
      <c r="E192" s="192" t="s">
        <v>413</v>
      </c>
      <c r="F192" s="193" t="s">
        <v>414</v>
      </c>
      <c r="G192" s="194" t="s">
        <v>153</v>
      </c>
      <c r="H192" s="195">
        <v>66.17</v>
      </c>
      <c r="I192" s="196"/>
      <c r="J192" s="197">
        <f>ROUND(I192*H192,2)</f>
        <v>0</v>
      </c>
      <c r="K192" s="193" t="s">
        <v>1</v>
      </c>
      <c r="L192" s="37"/>
      <c r="M192" s="198" t="s">
        <v>1</v>
      </c>
      <c r="N192" s="199" t="s">
        <v>38</v>
      </c>
      <c r="O192" s="65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126</v>
      </c>
      <c r="AT192" s="202" t="s">
        <v>122</v>
      </c>
      <c r="AU192" s="202" t="s">
        <v>83</v>
      </c>
      <c r="AY192" s="16" t="s">
        <v>120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81</v>
      </c>
      <c r="BK192" s="203">
        <f>ROUND(I192*H192,2)</f>
        <v>0</v>
      </c>
      <c r="BL192" s="16" t="s">
        <v>126</v>
      </c>
      <c r="BM192" s="202" t="s">
        <v>415</v>
      </c>
    </row>
    <row r="193" spans="2:65" s="1" customFormat="1" ht="24" customHeight="1">
      <c r="B193" s="33"/>
      <c r="C193" s="191" t="s">
        <v>229</v>
      </c>
      <c r="D193" s="191" t="s">
        <v>122</v>
      </c>
      <c r="E193" s="192" t="s">
        <v>416</v>
      </c>
      <c r="F193" s="193" t="s">
        <v>417</v>
      </c>
      <c r="G193" s="194" t="s">
        <v>153</v>
      </c>
      <c r="H193" s="195">
        <v>0.93</v>
      </c>
      <c r="I193" s="196"/>
      <c r="J193" s="197">
        <f>ROUND(I193*H193,2)</f>
        <v>0</v>
      </c>
      <c r="K193" s="193" t="s">
        <v>1</v>
      </c>
      <c r="L193" s="37"/>
      <c r="M193" s="198" t="s">
        <v>1</v>
      </c>
      <c r="N193" s="199" t="s">
        <v>38</v>
      </c>
      <c r="O193" s="65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126</v>
      </c>
      <c r="AT193" s="202" t="s">
        <v>122</v>
      </c>
      <c r="AU193" s="202" t="s">
        <v>83</v>
      </c>
      <c r="AY193" s="16" t="s">
        <v>120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81</v>
      </c>
      <c r="BK193" s="203">
        <f>ROUND(I193*H193,2)</f>
        <v>0</v>
      </c>
      <c r="BL193" s="16" t="s">
        <v>126</v>
      </c>
      <c r="BM193" s="202" t="s">
        <v>418</v>
      </c>
    </row>
    <row r="194" spans="2:47" s="1" customFormat="1" ht="29.25">
      <c r="B194" s="33"/>
      <c r="C194" s="34"/>
      <c r="D194" s="204" t="s">
        <v>128</v>
      </c>
      <c r="E194" s="34"/>
      <c r="F194" s="205" t="s">
        <v>419</v>
      </c>
      <c r="G194" s="34"/>
      <c r="H194" s="34"/>
      <c r="I194" s="109"/>
      <c r="J194" s="34"/>
      <c r="K194" s="34"/>
      <c r="L194" s="37"/>
      <c r="M194" s="206"/>
      <c r="N194" s="65"/>
      <c r="O194" s="65"/>
      <c r="P194" s="65"/>
      <c r="Q194" s="65"/>
      <c r="R194" s="65"/>
      <c r="S194" s="65"/>
      <c r="T194" s="66"/>
      <c r="AT194" s="16" t="s">
        <v>128</v>
      </c>
      <c r="AU194" s="16" t="s">
        <v>83</v>
      </c>
    </row>
    <row r="195" spans="2:65" s="1" customFormat="1" ht="36" customHeight="1">
      <c r="B195" s="33"/>
      <c r="C195" s="191" t="s">
        <v>420</v>
      </c>
      <c r="D195" s="191" t="s">
        <v>122</v>
      </c>
      <c r="E195" s="192" t="s">
        <v>421</v>
      </c>
      <c r="F195" s="193" t="s">
        <v>422</v>
      </c>
      <c r="G195" s="194" t="s">
        <v>146</v>
      </c>
      <c r="H195" s="195">
        <v>244.93</v>
      </c>
      <c r="I195" s="196"/>
      <c r="J195" s="197">
        <f>ROUND(I195*H195,2)</f>
        <v>0</v>
      </c>
      <c r="K195" s="193" t="s">
        <v>1</v>
      </c>
      <c r="L195" s="37"/>
      <c r="M195" s="198" t="s">
        <v>1</v>
      </c>
      <c r="N195" s="199" t="s">
        <v>38</v>
      </c>
      <c r="O195" s="65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AR195" s="202" t="s">
        <v>126</v>
      </c>
      <c r="AT195" s="202" t="s">
        <v>122</v>
      </c>
      <c r="AU195" s="202" t="s">
        <v>83</v>
      </c>
      <c r="AY195" s="16" t="s">
        <v>120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81</v>
      </c>
      <c r="BK195" s="203">
        <f>ROUND(I195*H195,2)</f>
        <v>0</v>
      </c>
      <c r="BL195" s="16" t="s">
        <v>126</v>
      </c>
      <c r="BM195" s="202" t="s">
        <v>423</v>
      </c>
    </row>
    <row r="196" spans="2:65" s="1" customFormat="1" ht="36" customHeight="1">
      <c r="B196" s="33"/>
      <c r="C196" s="191" t="s">
        <v>237</v>
      </c>
      <c r="D196" s="191" t="s">
        <v>122</v>
      </c>
      <c r="E196" s="192" t="s">
        <v>424</v>
      </c>
      <c r="F196" s="193" t="s">
        <v>425</v>
      </c>
      <c r="G196" s="194" t="s">
        <v>146</v>
      </c>
      <c r="H196" s="195">
        <v>156.9</v>
      </c>
      <c r="I196" s="196"/>
      <c r="J196" s="197">
        <f>ROUND(I196*H196,2)</f>
        <v>0</v>
      </c>
      <c r="K196" s="193" t="s">
        <v>1</v>
      </c>
      <c r="L196" s="37"/>
      <c r="M196" s="198" t="s">
        <v>1</v>
      </c>
      <c r="N196" s="199" t="s">
        <v>38</v>
      </c>
      <c r="O196" s="65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02" t="s">
        <v>126</v>
      </c>
      <c r="AT196" s="202" t="s">
        <v>122</v>
      </c>
      <c r="AU196" s="202" t="s">
        <v>83</v>
      </c>
      <c r="AY196" s="16" t="s">
        <v>120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81</v>
      </c>
      <c r="BK196" s="203">
        <f>ROUND(I196*H196,2)</f>
        <v>0</v>
      </c>
      <c r="BL196" s="16" t="s">
        <v>126</v>
      </c>
      <c r="BM196" s="202" t="s">
        <v>426</v>
      </c>
    </row>
    <row r="197" spans="2:47" s="1" customFormat="1" ht="19.5">
      <c r="B197" s="33"/>
      <c r="C197" s="34"/>
      <c r="D197" s="204" t="s">
        <v>128</v>
      </c>
      <c r="E197" s="34"/>
      <c r="F197" s="205" t="s">
        <v>427</v>
      </c>
      <c r="G197" s="34"/>
      <c r="H197" s="34"/>
      <c r="I197" s="109"/>
      <c r="J197" s="34"/>
      <c r="K197" s="34"/>
      <c r="L197" s="37"/>
      <c r="M197" s="206"/>
      <c r="N197" s="65"/>
      <c r="O197" s="65"/>
      <c r="P197" s="65"/>
      <c r="Q197" s="65"/>
      <c r="R197" s="65"/>
      <c r="S197" s="65"/>
      <c r="T197" s="66"/>
      <c r="AT197" s="16" t="s">
        <v>128</v>
      </c>
      <c r="AU197" s="16" t="s">
        <v>83</v>
      </c>
    </row>
    <row r="198" spans="2:65" s="1" customFormat="1" ht="36" customHeight="1">
      <c r="B198" s="33"/>
      <c r="C198" s="191" t="s">
        <v>428</v>
      </c>
      <c r="D198" s="191" t="s">
        <v>122</v>
      </c>
      <c r="E198" s="192" t="s">
        <v>429</v>
      </c>
      <c r="F198" s="193" t="s">
        <v>430</v>
      </c>
      <c r="G198" s="194" t="s">
        <v>146</v>
      </c>
      <c r="H198" s="195">
        <v>907.542</v>
      </c>
      <c r="I198" s="196"/>
      <c r="J198" s="197">
        <f>ROUND(I198*H198,2)</f>
        <v>0</v>
      </c>
      <c r="K198" s="193" t="s">
        <v>1</v>
      </c>
      <c r="L198" s="37"/>
      <c r="M198" s="198" t="s">
        <v>1</v>
      </c>
      <c r="N198" s="199" t="s">
        <v>38</v>
      </c>
      <c r="O198" s="65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02" t="s">
        <v>126</v>
      </c>
      <c r="AT198" s="202" t="s">
        <v>122</v>
      </c>
      <c r="AU198" s="202" t="s">
        <v>83</v>
      </c>
      <c r="AY198" s="16" t="s">
        <v>120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81</v>
      </c>
      <c r="BK198" s="203">
        <f>ROUND(I198*H198,2)</f>
        <v>0</v>
      </c>
      <c r="BL198" s="16" t="s">
        <v>126</v>
      </c>
      <c r="BM198" s="202" t="s">
        <v>431</v>
      </c>
    </row>
    <row r="199" spans="2:63" s="11" customFormat="1" ht="22.9" customHeight="1">
      <c r="B199" s="175"/>
      <c r="C199" s="176"/>
      <c r="D199" s="177" t="s">
        <v>72</v>
      </c>
      <c r="E199" s="189" t="s">
        <v>150</v>
      </c>
      <c r="F199" s="189" t="s">
        <v>432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P200</f>
        <v>0</v>
      </c>
      <c r="Q199" s="183"/>
      <c r="R199" s="184">
        <f>R200</f>
        <v>0</v>
      </c>
      <c r="S199" s="183"/>
      <c r="T199" s="185">
        <f>T200</f>
        <v>0</v>
      </c>
      <c r="AR199" s="186" t="s">
        <v>81</v>
      </c>
      <c r="AT199" s="187" t="s">
        <v>72</v>
      </c>
      <c r="AU199" s="187" t="s">
        <v>81</v>
      </c>
      <c r="AY199" s="186" t="s">
        <v>120</v>
      </c>
      <c r="BK199" s="188">
        <f>BK200</f>
        <v>0</v>
      </c>
    </row>
    <row r="200" spans="2:63" s="11" customFormat="1" ht="20.85" customHeight="1">
      <c r="B200" s="175"/>
      <c r="C200" s="176"/>
      <c r="D200" s="177" t="s">
        <v>72</v>
      </c>
      <c r="E200" s="189" t="s">
        <v>141</v>
      </c>
      <c r="F200" s="189" t="s">
        <v>433</v>
      </c>
      <c r="G200" s="176"/>
      <c r="H200" s="176"/>
      <c r="I200" s="179"/>
      <c r="J200" s="190">
        <f>BK200</f>
        <v>0</v>
      </c>
      <c r="K200" s="176"/>
      <c r="L200" s="181"/>
      <c r="M200" s="182"/>
      <c r="N200" s="183"/>
      <c r="O200" s="183"/>
      <c r="P200" s="184">
        <f>P201</f>
        <v>0</v>
      </c>
      <c r="Q200" s="183"/>
      <c r="R200" s="184">
        <f>R201</f>
        <v>0</v>
      </c>
      <c r="S200" s="183"/>
      <c r="T200" s="185">
        <f>T201</f>
        <v>0</v>
      </c>
      <c r="AR200" s="186" t="s">
        <v>81</v>
      </c>
      <c r="AT200" s="187" t="s">
        <v>72</v>
      </c>
      <c r="AU200" s="187" t="s">
        <v>83</v>
      </c>
      <c r="AY200" s="186" t="s">
        <v>120</v>
      </c>
      <c r="BK200" s="188">
        <f>BK201</f>
        <v>0</v>
      </c>
    </row>
    <row r="201" spans="2:65" s="1" customFormat="1" ht="36" customHeight="1">
      <c r="B201" s="33"/>
      <c r="C201" s="191" t="s">
        <v>242</v>
      </c>
      <c r="D201" s="191" t="s">
        <v>122</v>
      </c>
      <c r="E201" s="192" t="s">
        <v>434</v>
      </c>
      <c r="F201" s="193" t="s">
        <v>435</v>
      </c>
      <c r="G201" s="194" t="s">
        <v>146</v>
      </c>
      <c r="H201" s="195">
        <v>222.02</v>
      </c>
      <c r="I201" s="196"/>
      <c r="J201" s="197">
        <f>ROUND(I201*H201,2)</f>
        <v>0</v>
      </c>
      <c r="K201" s="193" t="s">
        <v>1</v>
      </c>
      <c r="L201" s="37"/>
      <c r="M201" s="198" t="s">
        <v>1</v>
      </c>
      <c r="N201" s="199" t="s">
        <v>38</v>
      </c>
      <c r="O201" s="65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02" t="s">
        <v>126</v>
      </c>
      <c r="AT201" s="202" t="s">
        <v>122</v>
      </c>
      <c r="AU201" s="202" t="s">
        <v>134</v>
      </c>
      <c r="AY201" s="16" t="s">
        <v>120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81</v>
      </c>
      <c r="BK201" s="203">
        <f>ROUND(I201*H201,2)</f>
        <v>0</v>
      </c>
      <c r="BL201" s="16" t="s">
        <v>126</v>
      </c>
      <c r="BM201" s="202" t="s">
        <v>436</v>
      </c>
    </row>
    <row r="202" spans="2:63" s="11" customFormat="1" ht="22.9" customHeight="1">
      <c r="B202" s="175"/>
      <c r="C202" s="176"/>
      <c r="D202" s="177" t="s">
        <v>72</v>
      </c>
      <c r="E202" s="189" t="s">
        <v>161</v>
      </c>
      <c r="F202" s="189" t="s">
        <v>197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P203+P206+P210</f>
        <v>0</v>
      </c>
      <c r="Q202" s="183"/>
      <c r="R202" s="184">
        <f>R203+R206+R210</f>
        <v>0</v>
      </c>
      <c r="S202" s="183"/>
      <c r="T202" s="185">
        <f>T203+T206+T210</f>
        <v>0</v>
      </c>
      <c r="AR202" s="186" t="s">
        <v>81</v>
      </c>
      <c r="AT202" s="187" t="s">
        <v>72</v>
      </c>
      <c r="AU202" s="187" t="s">
        <v>81</v>
      </c>
      <c r="AY202" s="186" t="s">
        <v>120</v>
      </c>
      <c r="BK202" s="188">
        <f>BK203+BK206+BK210</f>
        <v>0</v>
      </c>
    </row>
    <row r="203" spans="2:63" s="11" customFormat="1" ht="20.85" customHeight="1">
      <c r="B203" s="175"/>
      <c r="C203" s="176"/>
      <c r="D203" s="177" t="s">
        <v>72</v>
      </c>
      <c r="E203" s="189" t="s">
        <v>437</v>
      </c>
      <c r="F203" s="189" t="s">
        <v>438</v>
      </c>
      <c r="G203" s="176"/>
      <c r="H203" s="176"/>
      <c r="I203" s="179"/>
      <c r="J203" s="190">
        <f>BK203</f>
        <v>0</v>
      </c>
      <c r="K203" s="176"/>
      <c r="L203" s="181"/>
      <c r="M203" s="182"/>
      <c r="N203" s="183"/>
      <c r="O203" s="183"/>
      <c r="P203" s="184">
        <f>SUM(P204:P205)</f>
        <v>0</v>
      </c>
      <c r="Q203" s="183"/>
      <c r="R203" s="184">
        <f>SUM(R204:R205)</f>
        <v>0</v>
      </c>
      <c r="S203" s="183"/>
      <c r="T203" s="185">
        <f>SUM(T204:T205)</f>
        <v>0</v>
      </c>
      <c r="AR203" s="186" t="s">
        <v>81</v>
      </c>
      <c r="AT203" s="187" t="s">
        <v>72</v>
      </c>
      <c r="AU203" s="187" t="s">
        <v>83</v>
      </c>
      <c r="AY203" s="186" t="s">
        <v>120</v>
      </c>
      <c r="BK203" s="188">
        <f>SUM(BK204:BK205)</f>
        <v>0</v>
      </c>
    </row>
    <row r="204" spans="2:65" s="1" customFormat="1" ht="36" customHeight="1">
      <c r="B204" s="33"/>
      <c r="C204" s="191" t="s">
        <v>439</v>
      </c>
      <c r="D204" s="191" t="s">
        <v>122</v>
      </c>
      <c r="E204" s="192" t="s">
        <v>440</v>
      </c>
      <c r="F204" s="193" t="s">
        <v>441</v>
      </c>
      <c r="G204" s="194" t="s">
        <v>157</v>
      </c>
      <c r="H204" s="195">
        <v>84</v>
      </c>
      <c r="I204" s="196"/>
      <c r="J204" s="197">
        <f>ROUND(I204*H204,2)</f>
        <v>0</v>
      </c>
      <c r="K204" s="193" t="s">
        <v>1</v>
      </c>
      <c r="L204" s="37"/>
      <c r="M204" s="198" t="s">
        <v>1</v>
      </c>
      <c r="N204" s="199" t="s">
        <v>38</v>
      </c>
      <c r="O204" s="65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02" t="s">
        <v>126</v>
      </c>
      <c r="AT204" s="202" t="s">
        <v>122</v>
      </c>
      <c r="AU204" s="202" t="s">
        <v>134</v>
      </c>
      <c r="AY204" s="16" t="s">
        <v>120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81</v>
      </c>
      <c r="BK204" s="203">
        <f>ROUND(I204*H204,2)</f>
        <v>0</v>
      </c>
      <c r="BL204" s="16" t="s">
        <v>126</v>
      </c>
      <c r="BM204" s="202" t="s">
        <v>442</v>
      </c>
    </row>
    <row r="205" spans="2:65" s="1" customFormat="1" ht="24" customHeight="1">
      <c r="B205" s="33"/>
      <c r="C205" s="191" t="s">
        <v>247</v>
      </c>
      <c r="D205" s="191" t="s">
        <v>122</v>
      </c>
      <c r="E205" s="192" t="s">
        <v>443</v>
      </c>
      <c r="F205" s="193" t="s">
        <v>444</v>
      </c>
      <c r="G205" s="194" t="s">
        <v>445</v>
      </c>
      <c r="H205" s="195">
        <v>22</v>
      </c>
      <c r="I205" s="196"/>
      <c r="J205" s="197">
        <f>ROUND(I205*H205,2)</f>
        <v>0</v>
      </c>
      <c r="K205" s="193" t="s">
        <v>1</v>
      </c>
      <c r="L205" s="37"/>
      <c r="M205" s="198" t="s">
        <v>1</v>
      </c>
      <c r="N205" s="199" t="s">
        <v>38</v>
      </c>
      <c r="O205" s="65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02" t="s">
        <v>126</v>
      </c>
      <c r="AT205" s="202" t="s">
        <v>122</v>
      </c>
      <c r="AU205" s="202" t="s">
        <v>134</v>
      </c>
      <c r="AY205" s="16" t="s">
        <v>120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81</v>
      </c>
      <c r="BK205" s="203">
        <f>ROUND(I205*H205,2)</f>
        <v>0</v>
      </c>
      <c r="BL205" s="16" t="s">
        <v>126</v>
      </c>
      <c r="BM205" s="202" t="s">
        <v>446</v>
      </c>
    </row>
    <row r="206" spans="2:63" s="11" customFormat="1" ht="20.85" customHeight="1">
      <c r="B206" s="175"/>
      <c r="C206" s="176"/>
      <c r="D206" s="177" t="s">
        <v>72</v>
      </c>
      <c r="E206" s="189" t="s">
        <v>447</v>
      </c>
      <c r="F206" s="189" t="s">
        <v>448</v>
      </c>
      <c r="G206" s="176"/>
      <c r="H206" s="176"/>
      <c r="I206" s="179"/>
      <c r="J206" s="190">
        <f>BK206</f>
        <v>0</v>
      </c>
      <c r="K206" s="176"/>
      <c r="L206" s="181"/>
      <c r="M206" s="182"/>
      <c r="N206" s="183"/>
      <c r="O206" s="183"/>
      <c r="P206" s="184">
        <f>SUM(P207:P209)</f>
        <v>0</v>
      </c>
      <c r="Q206" s="183"/>
      <c r="R206" s="184">
        <f>SUM(R207:R209)</f>
        <v>0</v>
      </c>
      <c r="S206" s="183"/>
      <c r="T206" s="185">
        <f>SUM(T207:T209)</f>
        <v>0</v>
      </c>
      <c r="AR206" s="186" t="s">
        <v>81</v>
      </c>
      <c r="AT206" s="187" t="s">
        <v>72</v>
      </c>
      <c r="AU206" s="187" t="s">
        <v>83</v>
      </c>
      <c r="AY206" s="186" t="s">
        <v>120</v>
      </c>
      <c r="BK206" s="188">
        <f>SUM(BK207:BK209)</f>
        <v>0</v>
      </c>
    </row>
    <row r="207" spans="2:65" s="1" customFormat="1" ht="36" customHeight="1">
      <c r="B207" s="33"/>
      <c r="C207" s="191" t="s">
        <v>449</v>
      </c>
      <c r="D207" s="191" t="s">
        <v>122</v>
      </c>
      <c r="E207" s="192" t="s">
        <v>450</v>
      </c>
      <c r="F207" s="193" t="s">
        <v>451</v>
      </c>
      <c r="G207" s="194" t="s">
        <v>153</v>
      </c>
      <c r="H207" s="195">
        <v>236.045</v>
      </c>
      <c r="I207" s="196"/>
      <c r="J207" s="197">
        <f>ROUND(I207*H207,2)</f>
        <v>0</v>
      </c>
      <c r="K207" s="193" t="s">
        <v>1</v>
      </c>
      <c r="L207" s="37"/>
      <c r="M207" s="198" t="s">
        <v>1</v>
      </c>
      <c r="N207" s="199" t="s">
        <v>38</v>
      </c>
      <c r="O207" s="65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02" t="s">
        <v>126</v>
      </c>
      <c r="AT207" s="202" t="s">
        <v>122</v>
      </c>
      <c r="AU207" s="202" t="s">
        <v>134</v>
      </c>
      <c r="AY207" s="16" t="s">
        <v>120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6" t="s">
        <v>81</v>
      </c>
      <c r="BK207" s="203">
        <f>ROUND(I207*H207,2)</f>
        <v>0</v>
      </c>
      <c r="BL207" s="16" t="s">
        <v>126</v>
      </c>
      <c r="BM207" s="202" t="s">
        <v>452</v>
      </c>
    </row>
    <row r="208" spans="2:47" s="1" customFormat="1" ht="29.25">
      <c r="B208" s="33"/>
      <c r="C208" s="34"/>
      <c r="D208" s="204" t="s">
        <v>128</v>
      </c>
      <c r="E208" s="34"/>
      <c r="F208" s="205" t="s">
        <v>453</v>
      </c>
      <c r="G208" s="34"/>
      <c r="H208" s="34"/>
      <c r="I208" s="109"/>
      <c r="J208" s="34"/>
      <c r="K208" s="34"/>
      <c r="L208" s="37"/>
      <c r="M208" s="206"/>
      <c r="N208" s="65"/>
      <c r="O208" s="65"/>
      <c r="P208" s="65"/>
      <c r="Q208" s="65"/>
      <c r="R208" s="65"/>
      <c r="S208" s="65"/>
      <c r="T208" s="66"/>
      <c r="AT208" s="16" t="s">
        <v>128</v>
      </c>
      <c r="AU208" s="16" t="s">
        <v>134</v>
      </c>
    </row>
    <row r="209" spans="2:65" s="1" customFormat="1" ht="24" customHeight="1">
      <c r="B209" s="33"/>
      <c r="C209" s="191" t="s">
        <v>251</v>
      </c>
      <c r="D209" s="191" t="s">
        <v>122</v>
      </c>
      <c r="E209" s="192" t="s">
        <v>454</v>
      </c>
      <c r="F209" s="193" t="s">
        <v>455</v>
      </c>
      <c r="G209" s="194" t="s">
        <v>323</v>
      </c>
      <c r="H209" s="195">
        <v>37.65</v>
      </c>
      <c r="I209" s="196"/>
      <c r="J209" s="197">
        <f>ROUND(I209*H209,2)</f>
        <v>0</v>
      </c>
      <c r="K209" s="193" t="s">
        <v>1</v>
      </c>
      <c r="L209" s="37"/>
      <c r="M209" s="198" t="s">
        <v>1</v>
      </c>
      <c r="N209" s="199" t="s">
        <v>38</v>
      </c>
      <c r="O209" s="65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02" t="s">
        <v>126</v>
      </c>
      <c r="AT209" s="202" t="s">
        <v>122</v>
      </c>
      <c r="AU209" s="202" t="s">
        <v>134</v>
      </c>
      <c r="AY209" s="16" t="s">
        <v>120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81</v>
      </c>
      <c r="BK209" s="203">
        <f>ROUND(I209*H209,2)</f>
        <v>0</v>
      </c>
      <c r="BL209" s="16" t="s">
        <v>126</v>
      </c>
      <c r="BM209" s="202" t="s">
        <v>456</v>
      </c>
    </row>
    <row r="210" spans="2:63" s="11" customFormat="1" ht="20.85" customHeight="1">
      <c r="B210" s="175"/>
      <c r="C210" s="176"/>
      <c r="D210" s="177" t="s">
        <v>72</v>
      </c>
      <c r="E210" s="189" t="s">
        <v>231</v>
      </c>
      <c r="F210" s="189" t="s">
        <v>232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P211</f>
        <v>0</v>
      </c>
      <c r="Q210" s="183"/>
      <c r="R210" s="184">
        <f>R211</f>
        <v>0</v>
      </c>
      <c r="S210" s="183"/>
      <c r="T210" s="185">
        <f>T211</f>
        <v>0</v>
      </c>
      <c r="AR210" s="186" t="s">
        <v>81</v>
      </c>
      <c r="AT210" s="187" t="s">
        <v>72</v>
      </c>
      <c r="AU210" s="187" t="s">
        <v>83</v>
      </c>
      <c r="AY210" s="186" t="s">
        <v>120</v>
      </c>
      <c r="BK210" s="188">
        <f>BK211</f>
        <v>0</v>
      </c>
    </row>
    <row r="211" spans="2:65" s="1" customFormat="1" ht="36" customHeight="1">
      <c r="B211" s="33"/>
      <c r="C211" s="191" t="s">
        <v>457</v>
      </c>
      <c r="D211" s="191" t="s">
        <v>122</v>
      </c>
      <c r="E211" s="192" t="s">
        <v>234</v>
      </c>
      <c r="F211" s="193" t="s">
        <v>235</v>
      </c>
      <c r="G211" s="194" t="s">
        <v>236</v>
      </c>
      <c r="H211" s="195">
        <v>1881.474</v>
      </c>
      <c r="I211" s="196"/>
      <c r="J211" s="197">
        <f>ROUND(I211*H211,2)</f>
        <v>0</v>
      </c>
      <c r="K211" s="193" t="s">
        <v>1</v>
      </c>
      <c r="L211" s="37"/>
      <c r="M211" s="198" t="s">
        <v>1</v>
      </c>
      <c r="N211" s="199" t="s">
        <v>38</v>
      </c>
      <c r="O211" s="65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02" t="s">
        <v>126</v>
      </c>
      <c r="AT211" s="202" t="s">
        <v>122</v>
      </c>
      <c r="AU211" s="202" t="s">
        <v>134</v>
      </c>
      <c r="AY211" s="16" t="s">
        <v>120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81</v>
      </c>
      <c r="BK211" s="203">
        <f>ROUND(I211*H211,2)</f>
        <v>0</v>
      </c>
      <c r="BL211" s="16" t="s">
        <v>126</v>
      </c>
      <c r="BM211" s="202" t="s">
        <v>458</v>
      </c>
    </row>
    <row r="212" spans="2:63" s="11" customFormat="1" ht="22.9" customHeight="1">
      <c r="B212" s="175"/>
      <c r="C212" s="176"/>
      <c r="D212" s="177" t="s">
        <v>72</v>
      </c>
      <c r="E212" s="189" t="s">
        <v>459</v>
      </c>
      <c r="F212" s="189" t="s">
        <v>460</v>
      </c>
      <c r="G212" s="176"/>
      <c r="H212" s="176"/>
      <c r="I212" s="179"/>
      <c r="J212" s="190">
        <f>BK212</f>
        <v>0</v>
      </c>
      <c r="K212" s="176"/>
      <c r="L212" s="181"/>
      <c r="M212" s="182"/>
      <c r="N212" s="183"/>
      <c r="O212" s="183"/>
      <c r="P212" s="184">
        <f>SUM(P213:P218)</f>
        <v>0</v>
      </c>
      <c r="Q212" s="183"/>
      <c r="R212" s="184">
        <f>SUM(R213:R218)</f>
        <v>0</v>
      </c>
      <c r="S212" s="183"/>
      <c r="T212" s="185">
        <f>SUM(T213:T218)</f>
        <v>0</v>
      </c>
      <c r="AR212" s="186" t="s">
        <v>81</v>
      </c>
      <c r="AT212" s="187" t="s">
        <v>72</v>
      </c>
      <c r="AU212" s="187" t="s">
        <v>81</v>
      </c>
      <c r="AY212" s="186" t="s">
        <v>120</v>
      </c>
      <c r="BK212" s="188">
        <f>SUM(BK213:BK218)</f>
        <v>0</v>
      </c>
    </row>
    <row r="213" spans="2:65" s="1" customFormat="1" ht="48" customHeight="1">
      <c r="B213" s="33"/>
      <c r="C213" s="191" t="s">
        <v>256</v>
      </c>
      <c r="D213" s="191" t="s">
        <v>122</v>
      </c>
      <c r="E213" s="192" t="s">
        <v>461</v>
      </c>
      <c r="F213" s="193" t="s">
        <v>462</v>
      </c>
      <c r="G213" s="194" t="s">
        <v>236</v>
      </c>
      <c r="H213" s="195">
        <v>627.334</v>
      </c>
      <c r="I213" s="196"/>
      <c r="J213" s="197">
        <f>ROUND(I213*H213,2)</f>
        <v>0</v>
      </c>
      <c r="K213" s="193" t="s">
        <v>1</v>
      </c>
      <c r="L213" s="37"/>
      <c r="M213" s="198" t="s">
        <v>1</v>
      </c>
      <c r="N213" s="199" t="s">
        <v>38</v>
      </c>
      <c r="O213" s="65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02" t="s">
        <v>126</v>
      </c>
      <c r="AT213" s="202" t="s">
        <v>122</v>
      </c>
      <c r="AU213" s="202" t="s">
        <v>83</v>
      </c>
      <c r="AY213" s="16" t="s">
        <v>120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81</v>
      </c>
      <c r="BK213" s="203">
        <f>ROUND(I213*H213,2)</f>
        <v>0</v>
      </c>
      <c r="BL213" s="16" t="s">
        <v>126</v>
      </c>
      <c r="BM213" s="202" t="s">
        <v>447</v>
      </c>
    </row>
    <row r="214" spans="2:47" s="1" customFormat="1" ht="68.25">
      <c r="B214" s="33"/>
      <c r="C214" s="34"/>
      <c r="D214" s="204" t="s">
        <v>128</v>
      </c>
      <c r="E214" s="34"/>
      <c r="F214" s="205" t="s">
        <v>463</v>
      </c>
      <c r="G214" s="34"/>
      <c r="H214" s="34"/>
      <c r="I214" s="109"/>
      <c r="J214" s="34"/>
      <c r="K214" s="34"/>
      <c r="L214" s="37"/>
      <c r="M214" s="206"/>
      <c r="N214" s="65"/>
      <c r="O214" s="65"/>
      <c r="P214" s="65"/>
      <c r="Q214" s="65"/>
      <c r="R214" s="65"/>
      <c r="S214" s="65"/>
      <c r="T214" s="66"/>
      <c r="AT214" s="16" t="s">
        <v>128</v>
      </c>
      <c r="AU214" s="16" t="s">
        <v>83</v>
      </c>
    </row>
    <row r="215" spans="2:65" s="1" customFormat="1" ht="48" customHeight="1">
      <c r="B215" s="33"/>
      <c r="C215" s="191" t="s">
        <v>464</v>
      </c>
      <c r="D215" s="191" t="s">
        <v>122</v>
      </c>
      <c r="E215" s="192" t="s">
        <v>465</v>
      </c>
      <c r="F215" s="193" t="s">
        <v>466</v>
      </c>
      <c r="G215" s="194" t="s">
        <v>236</v>
      </c>
      <c r="H215" s="195">
        <v>3764.004</v>
      </c>
      <c r="I215" s="196"/>
      <c r="J215" s="197">
        <f>ROUND(I215*H215,2)</f>
        <v>0</v>
      </c>
      <c r="K215" s="193" t="s">
        <v>1</v>
      </c>
      <c r="L215" s="37"/>
      <c r="M215" s="198" t="s">
        <v>1</v>
      </c>
      <c r="N215" s="199" t="s">
        <v>38</v>
      </c>
      <c r="O215" s="65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02" t="s">
        <v>126</v>
      </c>
      <c r="AT215" s="202" t="s">
        <v>122</v>
      </c>
      <c r="AU215" s="202" t="s">
        <v>83</v>
      </c>
      <c r="AY215" s="16" t="s">
        <v>120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6" t="s">
        <v>81</v>
      </c>
      <c r="BK215" s="203">
        <f>ROUND(I215*H215,2)</f>
        <v>0</v>
      </c>
      <c r="BL215" s="16" t="s">
        <v>126</v>
      </c>
      <c r="BM215" s="202" t="s">
        <v>467</v>
      </c>
    </row>
    <row r="216" spans="2:65" s="1" customFormat="1" ht="36" customHeight="1">
      <c r="B216" s="33"/>
      <c r="C216" s="191" t="s">
        <v>260</v>
      </c>
      <c r="D216" s="191" t="s">
        <v>122</v>
      </c>
      <c r="E216" s="192" t="s">
        <v>468</v>
      </c>
      <c r="F216" s="193" t="s">
        <v>469</v>
      </c>
      <c r="G216" s="194" t="s">
        <v>236</v>
      </c>
      <c r="H216" s="195">
        <v>627.334</v>
      </c>
      <c r="I216" s="196"/>
      <c r="J216" s="197">
        <f>ROUND(I216*H216,2)</f>
        <v>0</v>
      </c>
      <c r="K216" s="193" t="s">
        <v>1</v>
      </c>
      <c r="L216" s="37"/>
      <c r="M216" s="198" t="s">
        <v>1</v>
      </c>
      <c r="N216" s="199" t="s">
        <v>38</v>
      </c>
      <c r="O216" s="65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02" t="s">
        <v>126</v>
      </c>
      <c r="AT216" s="202" t="s">
        <v>122</v>
      </c>
      <c r="AU216" s="202" t="s">
        <v>83</v>
      </c>
      <c r="AY216" s="16" t="s">
        <v>120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81</v>
      </c>
      <c r="BK216" s="203">
        <f>ROUND(I216*H216,2)</f>
        <v>0</v>
      </c>
      <c r="BL216" s="16" t="s">
        <v>126</v>
      </c>
      <c r="BM216" s="202" t="s">
        <v>470</v>
      </c>
    </row>
    <row r="217" spans="2:47" s="1" customFormat="1" ht="68.25">
      <c r="B217" s="33"/>
      <c r="C217" s="34"/>
      <c r="D217" s="204" t="s">
        <v>128</v>
      </c>
      <c r="E217" s="34"/>
      <c r="F217" s="205" t="s">
        <v>463</v>
      </c>
      <c r="G217" s="34"/>
      <c r="H217" s="34"/>
      <c r="I217" s="109"/>
      <c r="J217" s="34"/>
      <c r="K217" s="34"/>
      <c r="L217" s="37"/>
      <c r="M217" s="206"/>
      <c r="N217" s="65"/>
      <c r="O217" s="65"/>
      <c r="P217" s="65"/>
      <c r="Q217" s="65"/>
      <c r="R217" s="65"/>
      <c r="S217" s="65"/>
      <c r="T217" s="66"/>
      <c r="AT217" s="16" t="s">
        <v>128</v>
      </c>
      <c r="AU217" s="16" t="s">
        <v>83</v>
      </c>
    </row>
    <row r="218" spans="2:65" s="1" customFormat="1" ht="16.5" customHeight="1">
      <c r="B218" s="33"/>
      <c r="C218" s="191" t="s">
        <v>471</v>
      </c>
      <c r="D218" s="191" t="s">
        <v>122</v>
      </c>
      <c r="E218" s="192" t="s">
        <v>472</v>
      </c>
      <c r="F218" s="193" t="s">
        <v>473</v>
      </c>
      <c r="G218" s="194" t="s">
        <v>236</v>
      </c>
      <c r="H218" s="195">
        <v>627.334</v>
      </c>
      <c r="I218" s="196"/>
      <c r="J218" s="197">
        <f>ROUND(I218*H218,2)</f>
        <v>0</v>
      </c>
      <c r="K218" s="193" t="s">
        <v>1</v>
      </c>
      <c r="L218" s="37"/>
      <c r="M218" s="198" t="s">
        <v>1</v>
      </c>
      <c r="N218" s="199" t="s">
        <v>38</v>
      </c>
      <c r="O218" s="65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126</v>
      </c>
      <c r="AT218" s="202" t="s">
        <v>122</v>
      </c>
      <c r="AU218" s="202" t="s">
        <v>83</v>
      </c>
      <c r="AY218" s="16" t="s">
        <v>120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81</v>
      </c>
      <c r="BK218" s="203">
        <f>ROUND(I218*H218,2)</f>
        <v>0</v>
      </c>
      <c r="BL218" s="16" t="s">
        <v>126</v>
      </c>
      <c r="BM218" s="202" t="s">
        <v>474</v>
      </c>
    </row>
    <row r="219" spans="2:63" s="11" customFormat="1" ht="25.9" customHeight="1">
      <c r="B219" s="175"/>
      <c r="C219" s="176"/>
      <c r="D219" s="177" t="s">
        <v>72</v>
      </c>
      <c r="E219" s="178" t="s">
        <v>475</v>
      </c>
      <c r="F219" s="178" t="s">
        <v>476</v>
      </c>
      <c r="G219" s="176"/>
      <c r="H219" s="176"/>
      <c r="I219" s="179"/>
      <c r="J219" s="180">
        <f>BK219</f>
        <v>0</v>
      </c>
      <c r="K219" s="176"/>
      <c r="L219" s="181"/>
      <c r="M219" s="182"/>
      <c r="N219" s="183"/>
      <c r="O219" s="183"/>
      <c r="P219" s="184">
        <f>P220</f>
        <v>0</v>
      </c>
      <c r="Q219" s="183"/>
      <c r="R219" s="184">
        <f>R220</f>
        <v>0</v>
      </c>
      <c r="S219" s="183"/>
      <c r="T219" s="185">
        <f>T220</f>
        <v>0</v>
      </c>
      <c r="AR219" s="186" t="s">
        <v>83</v>
      </c>
      <c r="AT219" s="187" t="s">
        <v>72</v>
      </c>
      <c r="AU219" s="187" t="s">
        <v>73</v>
      </c>
      <c r="AY219" s="186" t="s">
        <v>120</v>
      </c>
      <c r="BK219" s="188">
        <f>BK220</f>
        <v>0</v>
      </c>
    </row>
    <row r="220" spans="2:63" s="11" customFormat="1" ht="22.9" customHeight="1">
      <c r="B220" s="175"/>
      <c r="C220" s="176"/>
      <c r="D220" s="177" t="s">
        <v>72</v>
      </c>
      <c r="E220" s="189" t="s">
        <v>477</v>
      </c>
      <c r="F220" s="189" t="s">
        <v>478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SUM(P221:P222)</f>
        <v>0</v>
      </c>
      <c r="Q220" s="183"/>
      <c r="R220" s="184">
        <f>SUM(R221:R222)</f>
        <v>0</v>
      </c>
      <c r="S220" s="183"/>
      <c r="T220" s="185">
        <f>SUM(T221:T222)</f>
        <v>0</v>
      </c>
      <c r="AR220" s="186" t="s">
        <v>83</v>
      </c>
      <c r="AT220" s="187" t="s">
        <v>72</v>
      </c>
      <c r="AU220" s="187" t="s">
        <v>81</v>
      </c>
      <c r="AY220" s="186" t="s">
        <v>120</v>
      </c>
      <c r="BK220" s="188">
        <f>SUM(BK221:BK222)</f>
        <v>0</v>
      </c>
    </row>
    <row r="221" spans="2:65" s="1" customFormat="1" ht="24" customHeight="1">
      <c r="B221" s="33"/>
      <c r="C221" s="191" t="s">
        <v>382</v>
      </c>
      <c r="D221" s="191" t="s">
        <v>122</v>
      </c>
      <c r="E221" s="192" t="s">
        <v>479</v>
      </c>
      <c r="F221" s="193" t="s">
        <v>480</v>
      </c>
      <c r="G221" s="194" t="s">
        <v>146</v>
      </c>
      <c r="H221" s="195">
        <v>524.935</v>
      </c>
      <c r="I221" s="196"/>
      <c r="J221" s="197">
        <f>ROUND(I221*H221,2)</f>
        <v>0</v>
      </c>
      <c r="K221" s="193" t="s">
        <v>1</v>
      </c>
      <c r="L221" s="37"/>
      <c r="M221" s="198" t="s">
        <v>1</v>
      </c>
      <c r="N221" s="199" t="s">
        <v>38</v>
      </c>
      <c r="O221" s="65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02" t="s">
        <v>126</v>
      </c>
      <c r="AT221" s="202" t="s">
        <v>122</v>
      </c>
      <c r="AU221" s="202" t="s">
        <v>83</v>
      </c>
      <c r="AY221" s="16" t="s">
        <v>120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81</v>
      </c>
      <c r="BK221" s="203">
        <f>ROUND(I221*H221,2)</f>
        <v>0</v>
      </c>
      <c r="BL221" s="16" t="s">
        <v>126</v>
      </c>
      <c r="BM221" s="202" t="s">
        <v>481</v>
      </c>
    </row>
    <row r="222" spans="2:65" s="1" customFormat="1" ht="16.5" customHeight="1">
      <c r="B222" s="33"/>
      <c r="C222" s="191" t="s">
        <v>482</v>
      </c>
      <c r="D222" s="191" t="s">
        <v>122</v>
      </c>
      <c r="E222" s="192" t="s">
        <v>483</v>
      </c>
      <c r="F222" s="193" t="s">
        <v>484</v>
      </c>
      <c r="G222" s="194" t="s">
        <v>236</v>
      </c>
      <c r="H222" s="195">
        <v>0.089</v>
      </c>
      <c r="I222" s="196"/>
      <c r="J222" s="197">
        <f>ROUND(I222*H222,2)</f>
        <v>0</v>
      </c>
      <c r="K222" s="193" t="s">
        <v>1</v>
      </c>
      <c r="L222" s="37"/>
      <c r="M222" s="198" t="s">
        <v>1</v>
      </c>
      <c r="N222" s="199" t="s">
        <v>38</v>
      </c>
      <c r="O222" s="65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02" t="s">
        <v>126</v>
      </c>
      <c r="AT222" s="202" t="s">
        <v>122</v>
      </c>
      <c r="AU222" s="202" t="s">
        <v>83</v>
      </c>
      <c r="AY222" s="16" t="s">
        <v>120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6" t="s">
        <v>81</v>
      </c>
      <c r="BK222" s="203">
        <f>ROUND(I222*H222,2)</f>
        <v>0</v>
      </c>
      <c r="BL222" s="16" t="s">
        <v>126</v>
      </c>
      <c r="BM222" s="202" t="s">
        <v>485</v>
      </c>
    </row>
    <row r="223" spans="2:63" s="11" customFormat="1" ht="25.9" customHeight="1">
      <c r="B223" s="175"/>
      <c r="C223" s="176"/>
      <c r="D223" s="177" t="s">
        <v>72</v>
      </c>
      <c r="E223" s="178" t="s">
        <v>262</v>
      </c>
      <c r="F223" s="178" t="s">
        <v>263</v>
      </c>
      <c r="G223" s="176"/>
      <c r="H223" s="176"/>
      <c r="I223" s="179"/>
      <c r="J223" s="180">
        <f>BK223</f>
        <v>0</v>
      </c>
      <c r="K223" s="176"/>
      <c r="L223" s="181"/>
      <c r="M223" s="182"/>
      <c r="N223" s="183"/>
      <c r="O223" s="183"/>
      <c r="P223" s="184">
        <f>SUM(P224:P231)</f>
        <v>0</v>
      </c>
      <c r="Q223" s="183"/>
      <c r="R223" s="184">
        <f>SUM(R224:R231)</f>
        <v>0</v>
      </c>
      <c r="S223" s="183"/>
      <c r="T223" s="185">
        <f>SUM(T224:T231)</f>
        <v>0</v>
      </c>
      <c r="AR223" s="186" t="s">
        <v>126</v>
      </c>
      <c r="AT223" s="187" t="s">
        <v>72</v>
      </c>
      <c r="AU223" s="187" t="s">
        <v>73</v>
      </c>
      <c r="AY223" s="186" t="s">
        <v>120</v>
      </c>
      <c r="BK223" s="188">
        <f>SUM(BK224:BK231)</f>
        <v>0</v>
      </c>
    </row>
    <row r="224" spans="2:65" s="1" customFormat="1" ht="16.5" customHeight="1">
      <c r="B224" s="33"/>
      <c r="C224" s="191" t="s">
        <v>127</v>
      </c>
      <c r="D224" s="191" t="s">
        <v>122</v>
      </c>
      <c r="E224" s="192" t="s">
        <v>123</v>
      </c>
      <c r="F224" s="193" t="s">
        <v>124</v>
      </c>
      <c r="G224" s="194" t="s">
        <v>125</v>
      </c>
      <c r="H224" s="195">
        <v>1</v>
      </c>
      <c r="I224" s="196"/>
      <c r="J224" s="197">
        <f>ROUND(I224*H224,2)</f>
        <v>0</v>
      </c>
      <c r="K224" s="193" t="s">
        <v>1</v>
      </c>
      <c r="L224" s="37"/>
      <c r="M224" s="198" t="s">
        <v>1</v>
      </c>
      <c r="N224" s="199" t="s">
        <v>38</v>
      </c>
      <c r="O224" s="65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02" t="s">
        <v>126</v>
      </c>
      <c r="AT224" s="202" t="s">
        <v>122</v>
      </c>
      <c r="AU224" s="202" t="s">
        <v>81</v>
      </c>
      <c r="AY224" s="16" t="s">
        <v>120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6" t="s">
        <v>81</v>
      </c>
      <c r="BK224" s="203">
        <f>ROUND(I224*H224,2)</f>
        <v>0</v>
      </c>
      <c r="BL224" s="16" t="s">
        <v>126</v>
      </c>
      <c r="BM224" s="202" t="s">
        <v>486</v>
      </c>
    </row>
    <row r="225" spans="2:47" s="1" customFormat="1" ht="58.5">
      <c r="B225" s="33"/>
      <c r="C225" s="34"/>
      <c r="D225" s="204" t="s">
        <v>128</v>
      </c>
      <c r="E225" s="34"/>
      <c r="F225" s="205" t="s">
        <v>129</v>
      </c>
      <c r="G225" s="34"/>
      <c r="H225" s="34"/>
      <c r="I225" s="109"/>
      <c r="J225" s="34"/>
      <c r="K225" s="34"/>
      <c r="L225" s="37"/>
      <c r="M225" s="206"/>
      <c r="N225" s="65"/>
      <c r="O225" s="65"/>
      <c r="P225" s="65"/>
      <c r="Q225" s="65"/>
      <c r="R225" s="65"/>
      <c r="S225" s="65"/>
      <c r="T225" s="66"/>
      <c r="AT225" s="16" t="s">
        <v>128</v>
      </c>
      <c r="AU225" s="16" t="s">
        <v>81</v>
      </c>
    </row>
    <row r="226" spans="2:65" s="1" customFormat="1" ht="16.5" customHeight="1">
      <c r="B226" s="33"/>
      <c r="C226" s="191" t="s">
        <v>487</v>
      </c>
      <c r="D226" s="191" t="s">
        <v>122</v>
      </c>
      <c r="E226" s="192" t="s">
        <v>130</v>
      </c>
      <c r="F226" s="193" t="s">
        <v>131</v>
      </c>
      <c r="G226" s="194" t="s">
        <v>125</v>
      </c>
      <c r="H226" s="195">
        <v>1</v>
      </c>
      <c r="I226" s="196"/>
      <c r="J226" s="197">
        <f>ROUND(I226*H226,2)</f>
        <v>0</v>
      </c>
      <c r="K226" s="193" t="s">
        <v>1</v>
      </c>
      <c r="L226" s="37"/>
      <c r="M226" s="198" t="s">
        <v>1</v>
      </c>
      <c r="N226" s="199" t="s">
        <v>38</v>
      </c>
      <c r="O226" s="65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126</v>
      </c>
      <c r="AT226" s="202" t="s">
        <v>122</v>
      </c>
      <c r="AU226" s="202" t="s">
        <v>81</v>
      </c>
      <c r="AY226" s="16" t="s">
        <v>120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6" t="s">
        <v>81</v>
      </c>
      <c r="BK226" s="203">
        <f>ROUND(I226*H226,2)</f>
        <v>0</v>
      </c>
      <c r="BL226" s="16" t="s">
        <v>126</v>
      </c>
      <c r="BM226" s="202" t="s">
        <v>488</v>
      </c>
    </row>
    <row r="227" spans="2:47" s="1" customFormat="1" ht="48.75">
      <c r="B227" s="33"/>
      <c r="C227" s="34"/>
      <c r="D227" s="204" t="s">
        <v>128</v>
      </c>
      <c r="E227" s="34"/>
      <c r="F227" s="205" t="s">
        <v>133</v>
      </c>
      <c r="G227" s="34"/>
      <c r="H227" s="34"/>
      <c r="I227" s="109"/>
      <c r="J227" s="34"/>
      <c r="K227" s="34"/>
      <c r="L227" s="37"/>
      <c r="M227" s="206"/>
      <c r="N227" s="65"/>
      <c r="O227" s="65"/>
      <c r="P227" s="65"/>
      <c r="Q227" s="65"/>
      <c r="R227" s="65"/>
      <c r="S227" s="65"/>
      <c r="T227" s="66"/>
      <c r="AT227" s="16" t="s">
        <v>128</v>
      </c>
      <c r="AU227" s="16" t="s">
        <v>81</v>
      </c>
    </row>
    <row r="228" spans="2:65" s="1" customFormat="1" ht="16.5" customHeight="1">
      <c r="B228" s="33"/>
      <c r="C228" s="191" t="s">
        <v>132</v>
      </c>
      <c r="D228" s="191" t="s">
        <v>122</v>
      </c>
      <c r="E228" s="192" t="s">
        <v>135</v>
      </c>
      <c r="F228" s="193" t="s">
        <v>136</v>
      </c>
      <c r="G228" s="194" t="s">
        <v>125</v>
      </c>
      <c r="H228" s="195">
        <v>1</v>
      </c>
      <c r="I228" s="196"/>
      <c r="J228" s="197">
        <f>ROUND(I228*H228,2)</f>
        <v>0</v>
      </c>
      <c r="K228" s="193" t="s">
        <v>1</v>
      </c>
      <c r="L228" s="37"/>
      <c r="M228" s="198" t="s">
        <v>1</v>
      </c>
      <c r="N228" s="199" t="s">
        <v>38</v>
      </c>
      <c r="O228" s="65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02" t="s">
        <v>126</v>
      </c>
      <c r="AT228" s="202" t="s">
        <v>122</v>
      </c>
      <c r="AU228" s="202" t="s">
        <v>81</v>
      </c>
      <c r="AY228" s="16" t="s">
        <v>120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6" t="s">
        <v>81</v>
      </c>
      <c r="BK228" s="203">
        <f>ROUND(I228*H228,2)</f>
        <v>0</v>
      </c>
      <c r="BL228" s="16" t="s">
        <v>126</v>
      </c>
      <c r="BM228" s="202" t="s">
        <v>489</v>
      </c>
    </row>
    <row r="229" spans="2:47" s="1" customFormat="1" ht="29.25">
      <c r="B229" s="33"/>
      <c r="C229" s="34"/>
      <c r="D229" s="204" t="s">
        <v>128</v>
      </c>
      <c r="E229" s="34"/>
      <c r="F229" s="205" t="s">
        <v>138</v>
      </c>
      <c r="G229" s="34"/>
      <c r="H229" s="34"/>
      <c r="I229" s="109"/>
      <c r="J229" s="34"/>
      <c r="K229" s="34"/>
      <c r="L229" s="37"/>
      <c r="M229" s="206"/>
      <c r="N229" s="65"/>
      <c r="O229" s="65"/>
      <c r="P229" s="65"/>
      <c r="Q229" s="65"/>
      <c r="R229" s="65"/>
      <c r="S229" s="65"/>
      <c r="T229" s="66"/>
      <c r="AT229" s="16" t="s">
        <v>128</v>
      </c>
      <c r="AU229" s="16" t="s">
        <v>81</v>
      </c>
    </row>
    <row r="230" spans="2:65" s="1" customFormat="1" ht="16.5" customHeight="1">
      <c r="B230" s="33"/>
      <c r="C230" s="191" t="s">
        <v>490</v>
      </c>
      <c r="D230" s="191" t="s">
        <v>122</v>
      </c>
      <c r="E230" s="192" t="s">
        <v>139</v>
      </c>
      <c r="F230" s="193" t="s">
        <v>140</v>
      </c>
      <c r="G230" s="194" t="s">
        <v>125</v>
      </c>
      <c r="H230" s="195">
        <v>1</v>
      </c>
      <c r="I230" s="196"/>
      <c r="J230" s="197">
        <f>ROUND(I230*H230,2)</f>
        <v>0</v>
      </c>
      <c r="K230" s="193" t="s">
        <v>1</v>
      </c>
      <c r="L230" s="37"/>
      <c r="M230" s="198" t="s">
        <v>1</v>
      </c>
      <c r="N230" s="199" t="s">
        <v>38</v>
      </c>
      <c r="O230" s="65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02" t="s">
        <v>126</v>
      </c>
      <c r="AT230" s="202" t="s">
        <v>122</v>
      </c>
      <c r="AU230" s="202" t="s">
        <v>81</v>
      </c>
      <c r="AY230" s="16" t="s">
        <v>120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6" t="s">
        <v>81</v>
      </c>
      <c r="BK230" s="203">
        <f>ROUND(I230*H230,2)</f>
        <v>0</v>
      </c>
      <c r="BL230" s="16" t="s">
        <v>126</v>
      </c>
      <c r="BM230" s="202" t="s">
        <v>491</v>
      </c>
    </row>
    <row r="231" spans="2:47" s="1" customFormat="1" ht="29.25">
      <c r="B231" s="33"/>
      <c r="C231" s="34"/>
      <c r="D231" s="204" t="s">
        <v>128</v>
      </c>
      <c r="E231" s="34"/>
      <c r="F231" s="205" t="s">
        <v>142</v>
      </c>
      <c r="G231" s="34"/>
      <c r="H231" s="34"/>
      <c r="I231" s="109"/>
      <c r="J231" s="34"/>
      <c r="K231" s="34"/>
      <c r="L231" s="37"/>
      <c r="M231" s="206"/>
      <c r="N231" s="65"/>
      <c r="O231" s="65"/>
      <c r="P231" s="65"/>
      <c r="Q231" s="65"/>
      <c r="R231" s="65"/>
      <c r="S231" s="65"/>
      <c r="T231" s="66"/>
      <c r="AT231" s="16" t="s">
        <v>128</v>
      </c>
      <c r="AU231" s="16" t="s">
        <v>81</v>
      </c>
    </row>
    <row r="232" spans="2:63" s="11" customFormat="1" ht="25.9" customHeight="1">
      <c r="B232" s="175"/>
      <c r="C232" s="176"/>
      <c r="D232" s="177" t="s">
        <v>72</v>
      </c>
      <c r="E232" s="178" t="s">
        <v>238</v>
      </c>
      <c r="F232" s="178" t="s">
        <v>239</v>
      </c>
      <c r="G232" s="176"/>
      <c r="H232" s="176"/>
      <c r="I232" s="179"/>
      <c r="J232" s="180">
        <f>BK232</f>
        <v>0</v>
      </c>
      <c r="K232" s="176"/>
      <c r="L232" s="181"/>
      <c r="M232" s="182"/>
      <c r="N232" s="183"/>
      <c r="O232" s="183"/>
      <c r="P232" s="184">
        <f>P233+SUM(P234:P243)+P246</f>
        <v>0</v>
      </c>
      <c r="Q232" s="183"/>
      <c r="R232" s="184">
        <f>R233+SUM(R234:R243)+R246</f>
        <v>0</v>
      </c>
      <c r="S232" s="183"/>
      <c r="T232" s="185">
        <f>T233+SUM(T234:T243)+T246</f>
        <v>0</v>
      </c>
      <c r="AR232" s="186" t="s">
        <v>143</v>
      </c>
      <c r="AT232" s="187" t="s">
        <v>72</v>
      </c>
      <c r="AU232" s="187" t="s">
        <v>73</v>
      </c>
      <c r="AY232" s="186" t="s">
        <v>120</v>
      </c>
      <c r="BK232" s="188">
        <f>BK233+SUM(BK234:BK243)+BK246</f>
        <v>0</v>
      </c>
    </row>
    <row r="233" spans="2:65" s="1" customFormat="1" ht="16.5" customHeight="1">
      <c r="B233" s="33"/>
      <c r="C233" s="191" t="s">
        <v>137</v>
      </c>
      <c r="D233" s="191" t="s">
        <v>122</v>
      </c>
      <c r="E233" s="192" t="s">
        <v>240</v>
      </c>
      <c r="F233" s="193" t="s">
        <v>241</v>
      </c>
      <c r="G233" s="194" t="s">
        <v>125</v>
      </c>
      <c r="H233" s="195">
        <v>1</v>
      </c>
      <c r="I233" s="196"/>
      <c r="J233" s="197">
        <f>ROUND(I233*H233,2)</f>
        <v>0</v>
      </c>
      <c r="K233" s="193" t="s">
        <v>1</v>
      </c>
      <c r="L233" s="37"/>
      <c r="M233" s="198" t="s">
        <v>1</v>
      </c>
      <c r="N233" s="199" t="s">
        <v>38</v>
      </c>
      <c r="O233" s="65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02" t="s">
        <v>126</v>
      </c>
      <c r="AT233" s="202" t="s">
        <v>122</v>
      </c>
      <c r="AU233" s="202" t="s">
        <v>81</v>
      </c>
      <c r="AY233" s="16" t="s">
        <v>120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6" t="s">
        <v>81</v>
      </c>
      <c r="BK233" s="203">
        <f>ROUND(I233*H233,2)</f>
        <v>0</v>
      </c>
      <c r="BL233" s="16" t="s">
        <v>126</v>
      </c>
      <c r="BM233" s="202" t="s">
        <v>492</v>
      </c>
    </row>
    <row r="234" spans="2:47" s="1" customFormat="1" ht="48.75">
      <c r="B234" s="33"/>
      <c r="C234" s="34"/>
      <c r="D234" s="204" t="s">
        <v>128</v>
      </c>
      <c r="E234" s="34"/>
      <c r="F234" s="205" t="s">
        <v>243</v>
      </c>
      <c r="G234" s="34"/>
      <c r="H234" s="34"/>
      <c r="I234" s="109"/>
      <c r="J234" s="34"/>
      <c r="K234" s="34"/>
      <c r="L234" s="37"/>
      <c r="M234" s="206"/>
      <c r="N234" s="65"/>
      <c r="O234" s="65"/>
      <c r="P234" s="65"/>
      <c r="Q234" s="65"/>
      <c r="R234" s="65"/>
      <c r="S234" s="65"/>
      <c r="T234" s="66"/>
      <c r="AT234" s="16" t="s">
        <v>128</v>
      </c>
      <c r="AU234" s="16" t="s">
        <v>81</v>
      </c>
    </row>
    <row r="235" spans="2:65" s="1" customFormat="1" ht="16.5" customHeight="1">
      <c r="B235" s="33"/>
      <c r="C235" s="191" t="s">
        <v>493</v>
      </c>
      <c r="D235" s="191" t="s">
        <v>122</v>
      </c>
      <c r="E235" s="192" t="s">
        <v>245</v>
      </c>
      <c r="F235" s="193" t="s">
        <v>246</v>
      </c>
      <c r="G235" s="194" t="s">
        <v>125</v>
      </c>
      <c r="H235" s="195">
        <v>1</v>
      </c>
      <c r="I235" s="196"/>
      <c r="J235" s="197">
        <f>ROUND(I235*H235,2)</f>
        <v>0</v>
      </c>
      <c r="K235" s="193" t="s">
        <v>1</v>
      </c>
      <c r="L235" s="37"/>
      <c r="M235" s="198" t="s">
        <v>1</v>
      </c>
      <c r="N235" s="199" t="s">
        <v>38</v>
      </c>
      <c r="O235" s="65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02" t="s">
        <v>126</v>
      </c>
      <c r="AT235" s="202" t="s">
        <v>122</v>
      </c>
      <c r="AU235" s="202" t="s">
        <v>81</v>
      </c>
      <c r="AY235" s="16" t="s">
        <v>120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6" t="s">
        <v>81</v>
      </c>
      <c r="BK235" s="203">
        <f>ROUND(I235*H235,2)</f>
        <v>0</v>
      </c>
      <c r="BL235" s="16" t="s">
        <v>126</v>
      </c>
      <c r="BM235" s="202" t="s">
        <v>494</v>
      </c>
    </row>
    <row r="236" spans="2:47" s="1" customFormat="1" ht="48.75">
      <c r="B236" s="33"/>
      <c r="C236" s="34"/>
      <c r="D236" s="204" t="s">
        <v>128</v>
      </c>
      <c r="E236" s="34"/>
      <c r="F236" s="205" t="s">
        <v>248</v>
      </c>
      <c r="G236" s="34"/>
      <c r="H236" s="34"/>
      <c r="I236" s="109"/>
      <c r="J236" s="34"/>
      <c r="K236" s="34"/>
      <c r="L236" s="37"/>
      <c r="M236" s="206"/>
      <c r="N236" s="65"/>
      <c r="O236" s="65"/>
      <c r="P236" s="65"/>
      <c r="Q236" s="65"/>
      <c r="R236" s="65"/>
      <c r="S236" s="65"/>
      <c r="T236" s="66"/>
      <c r="AT236" s="16" t="s">
        <v>128</v>
      </c>
      <c r="AU236" s="16" t="s">
        <v>81</v>
      </c>
    </row>
    <row r="237" spans="2:65" s="1" customFormat="1" ht="16.5" customHeight="1">
      <c r="B237" s="33"/>
      <c r="C237" s="191" t="s">
        <v>141</v>
      </c>
      <c r="D237" s="191" t="s">
        <v>122</v>
      </c>
      <c r="E237" s="192" t="s">
        <v>249</v>
      </c>
      <c r="F237" s="193" t="s">
        <v>250</v>
      </c>
      <c r="G237" s="194" t="s">
        <v>125</v>
      </c>
      <c r="H237" s="195">
        <v>1</v>
      </c>
      <c r="I237" s="196"/>
      <c r="J237" s="197">
        <f>ROUND(I237*H237,2)</f>
        <v>0</v>
      </c>
      <c r="K237" s="193" t="s">
        <v>1</v>
      </c>
      <c r="L237" s="37"/>
      <c r="M237" s="198" t="s">
        <v>1</v>
      </c>
      <c r="N237" s="199" t="s">
        <v>38</v>
      </c>
      <c r="O237" s="65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AR237" s="202" t="s">
        <v>126</v>
      </c>
      <c r="AT237" s="202" t="s">
        <v>122</v>
      </c>
      <c r="AU237" s="202" t="s">
        <v>81</v>
      </c>
      <c r="AY237" s="16" t="s">
        <v>120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6" t="s">
        <v>81</v>
      </c>
      <c r="BK237" s="203">
        <f>ROUND(I237*H237,2)</f>
        <v>0</v>
      </c>
      <c r="BL237" s="16" t="s">
        <v>126</v>
      </c>
      <c r="BM237" s="202" t="s">
        <v>495</v>
      </c>
    </row>
    <row r="238" spans="2:47" s="1" customFormat="1" ht="58.5">
      <c r="B238" s="33"/>
      <c r="C238" s="34"/>
      <c r="D238" s="204" t="s">
        <v>128</v>
      </c>
      <c r="E238" s="34"/>
      <c r="F238" s="205" t="s">
        <v>252</v>
      </c>
      <c r="G238" s="34"/>
      <c r="H238" s="34"/>
      <c r="I238" s="109"/>
      <c r="J238" s="34"/>
      <c r="K238" s="34"/>
      <c r="L238" s="37"/>
      <c r="M238" s="206"/>
      <c r="N238" s="65"/>
      <c r="O238" s="65"/>
      <c r="P238" s="65"/>
      <c r="Q238" s="65"/>
      <c r="R238" s="65"/>
      <c r="S238" s="65"/>
      <c r="T238" s="66"/>
      <c r="AT238" s="16" t="s">
        <v>128</v>
      </c>
      <c r="AU238" s="16" t="s">
        <v>81</v>
      </c>
    </row>
    <row r="239" spans="2:65" s="1" customFormat="1" ht="16.5" customHeight="1">
      <c r="B239" s="33"/>
      <c r="C239" s="191" t="s">
        <v>496</v>
      </c>
      <c r="D239" s="191" t="s">
        <v>122</v>
      </c>
      <c r="E239" s="192" t="s">
        <v>254</v>
      </c>
      <c r="F239" s="193" t="s">
        <v>255</v>
      </c>
      <c r="G239" s="194" t="s">
        <v>125</v>
      </c>
      <c r="H239" s="195">
        <v>1</v>
      </c>
      <c r="I239" s="196"/>
      <c r="J239" s="197">
        <f>ROUND(I239*H239,2)</f>
        <v>0</v>
      </c>
      <c r="K239" s="193" t="s">
        <v>1</v>
      </c>
      <c r="L239" s="37"/>
      <c r="M239" s="198" t="s">
        <v>1</v>
      </c>
      <c r="N239" s="199" t="s">
        <v>38</v>
      </c>
      <c r="O239" s="65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126</v>
      </c>
      <c r="AT239" s="202" t="s">
        <v>122</v>
      </c>
      <c r="AU239" s="202" t="s">
        <v>81</v>
      </c>
      <c r="AY239" s="16" t="s">
        <v>120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6" t="s">
        <v>81</v>
      </c>
      <c r="BK239" s="203">
        <f>ROUND(I239*H239,2)</f>
        <v>0</v>
      </c>
      <c r="BL239" s="16" t="s">
        <v>126</v>
      </c>
      <c r="BM239" s="202" t="s">
        <v>497</v>
      </c>
    </row>
    <row r="240" spans="2:47" s="1" customFormat="1" ht="48.75">
      <c r="B240" s="33"/>
      <c r="C240" s="34"/>
      <c r="D240" s="204" t="s">
        <v>128</v>
      </c>
      <c r="E240" s="34"/>
      <c r="F240" s="205" t="s">
        <v>257</v>
      </c>
      <c r="G240" s="34"/>
      <c r="H240" s="34"/>
      <c r="I240" s="109"/>
      <c r="J240" s="34"/>
      <c r="K240" s="34"/>
      <c r="L240" s="37"/>
      <c r="M240" s="206"/>
      <c r="N240" s="65"/>
      <c r="O240" s="65"/>
      <c r="P240" s="65"/>
      <c r="Q240" s="65"/>
      <c r="R240" s="65"/>
      <c r="S240" s="65"/>
      <c r="T240" s="66"/>
      <c r="AT240" s="16" t="s">
        <v>128</v>
      </c>
      <c r="AU240" s="16" t="s">
        <v>81</v>
      </c>
    </row>
    <row r="241" spans="2:65" s="1" customFormat="1" ht="16.5" customHeight="1">
      <c r="B241" s="33"/>
      <c r="C241" s="191" t="s">
        <v>402</v>
      </c>
      <c r="D241" s="191" t="s">
        <v>122</v>
      </c>
      <c r="E241" s="192" t="s">
        <v>258</v>
      </c>
      <c r="F241" s="193" t="s">
        <v>259</v>
      </c>
      <c r="G241" s="194" t="s">
        <v>125</v>
      </c>
      <c r="H241" s="195">
        <v>1</v>
      </c>
      <c r="I241" s="196"/>
      <c r="J241" s="197">
        <f>ROUND(I241*H241,2)</f>
        <v>0</v>
      </c>
      <c r="K241" s="193" t="s">
        <v>1</v>
      </c>
      <c r="L241" s="37"/>
      <c r="M241" s="198" t="s">
        <v>1</v>
      </c>
      <c r="N241" s="199" t="s">
        <v>38</v>
      </c>
      <c r="O241" s="65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02" t="s">
        <v>126</v>
      </c>
      <c r="AT241" s="202" t="s">
        <v>122</v>
      </c>
      <c r="AU241" s="202" t="s">
        <v>81</v>
      </c>
      <c r="AY241" s="16" t="s">
        <v>120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81</v>
      </c>
      <c r="BK241" s="203">
        <f>ROUND(I241*H241,2)</f>
        <v>0</v>
      </c>
      <c r="BL241" s="16" t="s">
        <v>126</v>
      </c>
      <c r="BM241" s="202" t="s">
        <v>498</v>
      </c>
    </row>
    <row r="242" spans="2:47" s="1" customFormat="1" ht="39">
      <c r="B242" s="33"/>
      <c r="C242" s="34"/>
      <c r="D242" s="204" t="s">
        <v>128</v>
      </c>
      <c r="E242" s="34"/>
      <c r="F242" s="205" t="s">
        <v>261</v>
      </c>
      <c r="G242" s="34"/>
      <c r="H242" s="34"/>
      <c r="I242" s="109"/>
      <c r="J242" s="34"/>
      <c r="K242" s="34"/>
      <c r="L242" s="37"/>
      <c r="M242" s="206"/>
      <c r="N242" s="65"/>
      <c r="O242" s="65"/>
      <c r="P242" s="65"/>
      <c r="Q242" s="65"/>
      <c r="R242" s="65"/>
      <c r="S242" s="65"/>
      <c r="T242" s="66"/>
      <c r="AT242" s="16" t="s">
        <v>128</v>
      </c>
      <c r="AU242" s="16" t="s">
        <v>81</v>
      </c>
    </row>
    <row r="243" spans="2:63" s="11" customFormat="1" ht="22.9" customHeight="1">
      <c r="B243" s="175"/>
      <c r="C243" s="176"/>
      <c r="D243" s="177" t="s">
        <v>72</v>
      </c>
      <c r="E243" s="189" t="s">
        <v>499</v>
      </c>
      <c r="F243" s="189" t="s">
        <v>500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SUM(P244:P245)</f>
        <v>0</v>
      </c>
      <c r="Q243" s="183"/>
      <c r="R243" s="184">
        <f>SUM(R244:R245)</f>
        <v>0</v>
      </c>
      <c r="S243" s="183"/>
      <c r="T243" s="185">
        <f>SUM(T244:T245)</f>
        <v>0</v>
      </c>
      <c r="AR243" s="186" t="s">
        <v>143</v>
      </c>
      <c r="AT243" s="187" t="s">
        <v>72</v>
      </c>
      <c r="AU243" s="187" t="s">
        <v>81</v>
      </c>
      <c r="AY243" s="186" t="s">
        <v>120</v>
      </c>
      <c r="BK243" s="188">
        <f>SUM(BK244:BK245)</f>
        <v>0</v>
      </c>
    </row>
    <row r="244" spans="2:65" s="1" customFormat="1" ht="16.5" customHeight="1">
      <c r="B244" s="33"/>
      <c r="C244" s="191" t="s">
        <v>501</v>
      </c>
      <c r="D244" s="191" t="s">
        <v>122</v>
      </c>
      <c r="E244" s="192" t="s">
        <v>502</v>
      </c>
      <c r="F244" s="193" t="s">
        <v>503</v>
      </c>
      <c r="G244" s="194" t="s">
        <v>267</v>
      </c>
      <c r="H244" s="195">
        <v>1</v>
      </c>
      <c r="I244" s="196"/>
      <c r="J244" s="197">
        <f>ROUND(I244*H244,2)</f>
        <v>0</v>
      </c>
      <c r="K244" s="193" t="s">
        <v>329</v>
      </c>
      <c r="L244" s="37"/>
      <c r="M244" s="198" t="s">
        <v>1</v>
      </c>
      <c r="N244" s="199" t="s">
        <v>38</v>
      </c>
      <c r="O244" s="65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02" t="s">
        <v>504</v>
      </c>
      <c r="AT244" s="202" t="s">
        <v>122</v>
      </c>
      <c r="AU244" s="202" t="s">
        <v>83</v>
      </c>
      <c r="AY244" s="16" t="s">
        <v>120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6" t="s">
        <v>81</v>
      </c>
      <c r="BK244" s="203">
        <f>ROUND(I244*H244,2)</f>
        <v>0</v>
      </c>
      <c r="BL244" s="16" t="s">
        <v>504</v>
      </c>
      <c r="BM244" s="202" t="s">
        <v>505</v>
      </c>
    </row>
    <row r="245" spans="2:47" s="1" customFormat="1" ht="19.5">
      <c r="B245" s="33"/>
      <c r="C245" s="34"/>
      <c r="D245" s="204" t="s">
        <v>128</v>
      </c>
      <c r="E245" s="34"/>
      <c r="F245" s="205" t="s">
        <v>506</v>
      </c>
      <c r="G245" s="34"/>
      <c r="H245" s="34"/>
      <c r="I245" s="109"/>
      <c r="J245" s="34"/>
      <c r="K245" s="34"/>
      <c r="L245" s="37"/>
      <c r="M245" s="206"/>
      <c r="N245" s="65"/>
      <c r="O245" s="65"/>
      <c r="P245" s="65"/>
      <c r="Q245" s="65"/>
      <c r="R245" s="65"/>
      <c r="S245" s="65"/>
      <c r="T245" s="66"/>
      <c r="AT245" s="16" t="s">
        <v>128</v>
      </c>
      <c r="AU245" s="16" t="s">
        <v>83</v>
      </c>
    </row>
    <row r="246" spans="2:63" s="11" customFormat="1" ht="22.9" customHeight="1">
      <c r="B246" s="175"/>
      <c r="C246" s="176"/>
      <c r="D246" s="177" t="s">
        <v>72</v>
      </c>
      <c r="E246" s="189" t="s">
        <v>507</v>
      </c>
      <c r="F246" s="189" t="s">
        <v>508</v>
      </c>
      <c r="G246" s="176"/>
      <c r="H246" s="176"/>
      <c r="I246" s="179"/>
      <c r="J246" s="190">
        <f>BK246</f>
        <v>0</v>
      </c>
      <c r="K246" s="176"/>
      <c r="L246" s="181"/>
      <c r="M246" s="182"/>
      <c r="N246" s="183"/>
      <c r="O246" s="183"/>
      <c r="P246" s="184">
        <f>SUM(P247:P248)</f>
        <v>0</v>
      </c>
      <c r="Q246" s="183"/>
      <c r="R246" s="184">
        <f>SUM(R247:R248)</f>
        <v>0</v>
      </c>
      <c r="S246" s="183"/>
      <c r="T246" s="185">
        <f>SUM(T247:T248)</f>
        <v>0</v>
      </c>
      <c r="AR246" s="186" t="s">
        <v>143</v>
      </c>
      <c r="AT246" s="187" t="s">
        <v>72</v>
      </c>
      <c r="AU246" s="187" t="s">
        <v>81</v>
      </c>
      <c r="AY246" s="186" t="s">
        <v>120</v>
      </c>
      <c r="BK246" s="188">
        <f>SUM(BK247:BK248)</f>
        <v>0</v>
      </c>
    </row>
    <row r="247" spans="2:65" s="1" customFormat="1" ht="16.5" customHeight="1">
      <c r="B247" s="33"/>
      <c r="C247" s="191" t="s">
        <v>407</v>
      </c>
      <c r="D247" s="191" t="s">
        <v>122</v>
      </c>
      <c r="E247" s="192" t="s">
        <v>509</v>
      </c>
      <c r="F247" s="193" t="s">
        <v>510</v>
      </c>
      <c r="G247" s="194" t="s">
        <v>267</v>
      </c>
      <c r="H247" s="195">
        <v>1</v>
      </c>
      <c r="I247" s="196"/>
      <c r="J247" s="197">
        <f>ROUND(I247*H247,2)</f>
        <v>0</v>
      </c>
      <c r="K247" s="193" t="s">
        <v>329</v>
      </c>
      <c r="L247" s="37"/>
      <c r="M247" s="198" t="s">
        <v>1</v>
      </c>
      <c r="N247" s="199" t="s">
        <v>38</v>
      </c>
      <c r="O247" s="65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02" t="s">
        <v>504</v>
      </c>
      <c r="AT247" s="202" t="s">
        <v>122</v>
      </c>
      <c r="AU247" s="202" t="s">
        <v>83</v>
      </c>
      <c r="AY247" s="16" t="s">
        <v>120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6" t="s">
        <v>81</v>
      </c>
      <c r="BK247" s="203">
        <f>ROUND(I247*H247,2)</f>
        <v>0</v>
      </c>
      <c r="BL247" s="16" t="s">
        <v>504</v>
      </c>
      <c r="BM247" s="202" t="s">
        <v>511</v>
      </c>
    </row>
    <row r="248" spans="2:47" s="1" customFormat="1" ht="19.5">
      <c r="B248" s="33"/>
      <c r="C248" s="34"/>
      <c r="D248" s="204" t="s">
        <v>128</v>
      </c>
      <c r="E248" s="34"/>
      <c r="F248" s="205" t="s">
        <v>512</v>
      </c>
      <c r="G248" s="34"/>
      <c r="H248" s="34"/>
      <c r="I248" s="109"/>
      <c r="J248" s="34"/>
      <c r="K248" s="34"/>
      <c r="L248" s="37"/>
      <c r="M248" s="244"/>
      <c r="N248" s="231"/>
      <c r="O248" s="231"/>
      <c r="P248" s="231"/>
      <c r="Q248" s="231"/>
      <c r="R248" s="231"/>
      <c r="S248" s="231"/>
      <c r="T248" s="245"/>
      <c r="AT248" s="16" t="s">
        <v>128</v>
      </c>
      <c r="AU248" s="16" t="s">
        <v>83</v>
      </c>
    </row>
    <row r="249" spans="2:12" s="1" customFormat="1" ht="6.95" customHeight="1">
      <c r="B249" s="48"/>
      <c r="C249" s="49"/>
      <c r="D249" s="49"/>
      <c r="E249" s="49"/>
      <c r="F249" s="49"/>
      <c r="G249" s="49"/>
      <c r="H249" s="49"/>
      <c r="I249" s="141"/>
      <c r="J249" s="49"/>
      <c r="K249" s="49"/>
      <c r="L249" s="37"/>
    </row>
  </sheetData>
  <sheetProtection algorithmName="SHA-512" hashValue="LssZkx7tCEdvtOWs1vQNPYIYgrG29/xuZw8mFSEAC2xkv4mlfbeJvjTSera2j5cV9oy4BuA4ZEqEOTIJU4lGdg==" saltValue="pyJunXtEUKWAygs27bFF0fUyGQ2GrUd/90upa5SiPXjDSPWFJMWpjCuiCgbQxLaHX/setWveu2/Vn6mpdlvseQ==" spinCount="100000" sheet="1" objects="1" scenarios="1" formatColumns="0" formatRows="0" autoFilter="0"/>
  <autoFilter ref="C133:K248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Šefčíková Jana</dc:creator>
  <cp:keywords/>
  <dc:description/>
  <cp:lastModifiedBy>Kokejlová Magdalena</cp:lastModifiedBy>
  <dcterms:created xsi:type="dcterms:W3CDTF">2020-05-05T05:43:42Z</dcterms:created>
  <dcterms:modified xsi:type="dcterms:W3CDTF">2020-05-05T07:41:36Z</dcterms:modified>
  <cp:category/>
  <cp:version/>
  <cp:contentType/>
  <cp:contentStatus/>
</cp:coreProperties>
</file>