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210" yWindow="435" windowWidth="19440" windowHeight="15600" activeTab="2"/>
  </bookViews>
  <sheets>
    <sheet name="Rekapitulace stavby" sheetId="1" r:id="rId1"/>
    <sheet name="DPS 01.1 - Přívod vody" sheetId="2" r:id="rId2"/>
    <sheet name="DPS 01.2 - Turbíny a přís..." sheetId="3" r:id="rId3"/>
    <sheet name="DPS 01.3 - Hydraulická čá..." sheetId="4" r:id="rId4"/>
    <sheet name="DPS 01.4 - Generátory" sheetId="5" r:id="rId5"/>
    <sheet name="DPS 01.5 - Pomocná zařízení" sheetId="6" r:id="rId6"/>
    <sheet name="DPS 02.1 - Zařízení VN" sheetId="7" r:id="rId7"/>
    <sheet name="DPS 02.2 - Provozní rozvo..." sheetId="8" r:id="rId8"/>
    <sheet name="DPS 02.3 - Řídící systém" sheetId="9" r:id="rId9"/>
    <sheet name="DPS 02.4 - Sdělovací zaří..." sheetId="10" r:id="rId10"/>
    <sheet name="DPS 02.5 - Elektrostavebn..." sheetId="11" r:id="rId11"/>
    <sheet name="DPS 02.6 - Dieselagregát" sheetId="12" r:id="rId12"/>
    <sheet name="SO 01.1 - Úpravy poklopů" sheetId="13" r:id="rId13"/>
    <sheet name="SO 01.2 - Sanace průsaků" sheetId="14" r:id="rId14"/>
    <sheet name="SO 01.3 - Úpravy ve stroj..." sheetId="15" r:id="rId15"/>
    <sheet name="SO 01.4 - Úpravy vzduchot..." sheetId="16" r:id="rId16"/>
    <sheet name="SO 01.5 - Úprava savek" sheetId="17" r:id="rId17"/>
    <sheet name="SO 01.6 - Lávka štěrkové ..." sheetId="18" r:id="rId18"/>
    <sheet name="VON - Vedlejší a ostatní ..." sheetId="19" r:id="rId19"/>
    <sheet name="Pokyny pro vyplnění" sheetId="20" r:id="rId20"/>
  </sheets>
  <definedNames>
    <definedName name="_xlnm._FilterDatabase" localSheetId="1" hidden="1">'DPS 01.1 - Přívod vody'!$C$87:$K$87</definedName>
    <definedName name="_xlnm._FilterDatabase" localSheetId="2" hidden="1">'DPS 01.2 - Turbíny a přís...'!$C$100:$K$100</definedName>
    <definedName name="_xlnm._FilterDatabase" localSheetId="3" hidden="1">'DPS 01.3 - Hydraulická čá...'!$C$86:$K$86</definedName>
    <definedName name="_xlnm._FilterDatabase" localSheetId="4" hidden="1">'DPS 01.4 - Generátory'!$C$94:$K$94</definedName>
    <definedName name="_xlnm._FilterDatabase" localSheetId="5" hidden="1">'DPS 01.5 - Pomocná zařízení'!$C$90:$K$90</definedName>
    <definedName name="_xlnm._FilterDatabase" localSheetId="6" hidden="1">'DPS 02.1 - Zařízení VN'!$C$88:$K$88</definedName>
    <definedName name="_xlnm._FilterDatabase" localSheetId="7" hidden="1">'DPS 02.2 - Provozní rozvo...'!$C$108:$K$108</definedName>
    <definedName name="_xlnm._FilterDatabase" localSheetId="8" hidden="1">'DPS 02.3 - Řídící systém'!$C$92:$K$92</definedName>
    <definedName name="_xlnm._FilterDatabase" localSheetId="9" hidden="1">'DPS 02.4 - Sdělovací zaří...'!$C$91:$K$91</definedName>
    <definedName name="_xlnm._FilterDatabase" localSheetId="10" hidden="1">'DPS 02.5 - Elektrostavebn...'!$C$84:$K$84</definedName>
    <definedName name="_xlnm._FilterDatabase" localSheetId="11" hidden="1">'DPS 02.6 - Dieselagregát'!$C$83:$K$83</definedName>
    <definedName name="_xlnm._FilterDatabase" localSheetId="12" hidden="1">'SO 01.1 - Úpravy poklopů'!$C$85:$K$85</definedName>
    <definedName name="_xlnm._FilterDatabase" localSheetId="13" hidden="1">'SO 01.2 - Sanace průsaků'!$C$87:$K$87</definedName>
    <definedName name="_xlnm._FilterDatabase" localSheetId="14" hidden="1">'SO 01.3 - Úpravy ve stroj...'!$C$94:$K$94</definedName>
    <definedName name="_xlnm._FilterDatabase" localSheetId="15" hidden="1">'SO 01.4 - Úpravy vzduchot...'!$C$89:$K$89</definedName>
    <definedName name="_xlnm._FilterDatabase" localSheetId="16" hidden="1">'SO 01.5 - Úprava savek'!$C$89:$K$89</definedName>
    <definedName name="_xlnm._FilterDatabase" localSheetId="17" hidden="1">'SO 01.6 - Lávka štěrkové ...'!$C$83:$K$83</definedName>
    <definedName name="_xlnm._FilterDatabase" localSheetId="18" hidden="1">'VON - Vedlejší a ostatní ...'!$C$76:$K$76</definedName>
    <definedName name="_xlnm.Print_Titles" localSheetId="1">'DPS 01.1 - Přívod vody'!$87:$87</definedName>
    <definedName name="_xlnm.Print_Titles" localSheetId="2">'DPS 01.2 - Turbíny a přís...'!$100:$100</definedName>
    <definedName name="_xlnm.Print_Titles" localSheetId="3">'DPS 01.3 - Hydraulická čá...'!$86:$86</definedName>
    <definedName name="_xlnm.Print_Titles" localSheetId="4">'DPS 01.4 - Generátory'!$94:$94</definedName>
    <definedName name="_xlnm.Print_Titles" localSheetId="5">'DPS 01.5 - Pomocná zařízení'!$90:$90</definedName>
    <definedName name="_xlnm.Print_Titles" localSheetId="6">'DPS 02.1 - Zařízení VN'!$88:$88</definedName>
    <definedName name="_xlnm.Print_Titles" localSheetId="7">'DPS 02.2 - Provozní rozvo...'!$108:$108</definedName>
    <definedName name="_xlnm.Print_Titles" localSheetId="8">'DPS 02.3 - Řídící systém'!$92:$92</definedName>
    <definedName name="_xlnm.Print_Titles" localSheetId="9">'DPS 02.4 - Sdělovací zaří...'!$91:$91</definedName>
    <definedName name="_xlnm.Print_Titles" localSheetId="10">'DPS 02.5 - Elektrostavebn...'!$84:$84</definedName>
    <definedName name="_xlnm.Print_Titles" localSheetId="11">'DPS 02.6 - Dieselagregát'!$83:$83</definedName>
    <definedName name="_xlnm.Print_Titles" localSheetId="0">'Rekapitulace stavby'!$49:$49</definedName>
    <definedName name="_xlnm.Print_Titles" localSheetId="12">'SO 01.1 - Úpravy poklopů'!$85:$85</definedName>
    <definedName name="_xlnm.Print_Titles" localSheetId="13">'SO 01.2 - Sanace průsaků'!$87:$87</definedName>
    <definedName name="_xlnm.Print_Titles" localSheetId="14">'SO 01.3 - Úpravy ve stroj...'!$94:$94</definedName>
    <definedName name="_xlnm.Print_Titles" localSheetId="15">'SO 01.4 - Úpravy vzduchot...'!$89:$89</definedName>
    <definedName name="_xlnm.Print_Titles" localSheetId="16">'SO 01.5 - Úprava savek'!$89:$89</definedName>
    <definedName name="_xlnm.Print_Titles" localSheetId="17">'SO 01.6 - Lávka štěrkové ...'!$83:$83</definedName>
    <definedName name="_xlnm.Print_Titles" localSheetId="18">'VON - Vedlejší a ostatní ...'!$76:$76</definedName>
    <definedName name="_xlnm.Print_Area" localSheetId="1">'DPS 01.1 - Přívod vody'!$C$4:$J$38,'DPS 01.1 - Přívod vody'!$C$44:$J$67,'DPS 01.1 - Přívod vody'!$C$73:$K$132</definedName>
    <definedName name="_xlnm.Print_Area" localSheetId="2">'DPS 01.2 - Turbíny a přís...'!$C$4:$J$38,'DPS 01.2 - Turbíny a přís...'!$C$44:$J$80,'DPS 01.2 - Turbíny a přís...'!$C$86:$K$194</definedName>
    <definedName name="_xlnm.Print_Area" localSheetId="3">'DPS 01.3 - Hydraulická čá...'!$C$4:$J$38,'DPS 01.3 - Hydraulická čá...'!$C$44:$J$66,'DPS 01.3 - Hydraulická čá...'!$C$72:$K$100</definedName>
    <definedName name="_xlnm.Print_Area" localSheetId="4">'DPS 01.4 - Generátory'!$C$4:$J$38,'DPS 01.4 - Generátory'!$C$44:$J$74,'DPS 01.4 - Generátory'!$C$80:$K$154</definedName>
    <definedName name="_xlnm.Print_Area" localSheetId="5">'DPS 01.5 - Pomocná zařízení'!$C$4:$J$38,'DPS 01.5 - Pomocná zařízení'!$C$44:$J$70,'DPS 01.5 - Pomocná zařízení'!$C$76:$K$144</definedName>
    <definedName name="_xlnm.Print_Area" localSheetId="6">'DPS 02.1 - Zařízení VN'!$C$4:$J$38,'DPS 02.1 - Zařízení VN'!$C$44:$J$68,'DPS 02.1 - Zařízení VN'!$C$74:$K$121</definedName>
    <definedName name="_xlnm.Print_Area" localSheetId="7">'DPS 02.2 - Provozní rozvo...'!$C$4:$J$38,'DPS 02.2 - Provozní rozvo...'!$C$44:$J$88,'DPS 02.2 - Provozní rozvo...'!$C$94:$K$303</definedName>
    <definedName name="_xlnm.Print_Area" localSheetId="8">'DPS 02.3 - Řídící systém'!$C$4:$J$38,'DPS 02.3 - Řídící systém'!$C$44:$J$72,'DPS 02.3 - Řídící systém'!$C$78:$K$183</definedName>
    <definedName name="_xlnm.Print_Area" localSheetId="9">'DPS 02.4 - Sdělovací zaří...'!$C$4:$J$38,'DPS 02.4 - Sdělovací zaří...'!$C$44:$J$71,'DPS 02.4 - Sdělovací zaří...'!$C$77:$K$130</definedName>
    <definedName name="_xlnm.Print_Area" localSheetId="10">'DPS 02.5 - Elektrostavebn...'!$C$4:$J$38,'DPS 02.5 - Elektrostavebn...'!$C$44:$J$64,'DPS 02.5 - Elektrostavebn...'!$C$70:$K$104</definedName>
    <definedName name="_xlnm.Print_Area" localSheetId="11">'DPS 02.6 - Dieselagregát'!$C$4:$J$38,'DPS 02.6 - Dieselagregát'!$C$44:$J$63,'DPS 02.6 - Dieselagregát'!$C$69:$K$93</definedName>
    <definedName name="_xlnm.Print_Area" localSheetId="19">'Pokyny pro vyplnění'!$B$2:$K$69,'Pokyny pro vyplnění'!$B$72:$K$116,'Pokyny pro vyplnění'!$B$119:$K$188,'Pokyny pro vyplnění'!$B$196:$K$216</definedName>
    <definedName name="_xlnm.Print_Area" localSheetId="0">'Rekapitulace stavby'!$D$4:$AO$33,'Rekapitulace stavby'!$C$39:$AQ$73</definedName>
    <definedName name="_xlnm.Print_Area" localSheetId="12">'SO 01.1 - Úpravy poklopů'!$C$4:$J$38,'SO 01.1 - Úpravy poklopů'!$C$44:$J$65,'SO 01.1 - Úpravy poklopů'!$C$71:$K$125</definedName>
    <definedName name="_xlnm.Print_Area" localSheetId="13">'SO 01.2 - Sanace průsaků'!$C$4:$J$38,'SO 01.2 - Sanace průsaků'!$C$44:$J$67,'SO 01.2 - Sanace průsaků'!$C$73:$K$161</definedName>
    <definedName name="_xlnm.Print_Area" localSheetId="14">'SO 01.3 - Úpravy ve stroj...'!$C$4:$J$38,'SO 01.3 - Úpravy ve stroj...'!$C$44:$J$74,'SO 01.3 - Úpravy ve stroj...'!$C$80:$K$450</definedName>
    <definedName name="_xlnm.Print_Area" localSheetId="15">'SO 01.4 - Úpravy vzduchot...'!$C$4:$J$38,'SO 01.4 - Úpravy vzduchot...'!$C$44:$J$69,'SO 01.4 - Úpravy vzduchot...'!$C$75:$K$151</definedName>
    <definedName name="_xlnm.Print_Area" localSheetId="16">'SO 01.5 - Úprava savek'!$C$4:$J$38,'SO 01.5 - Úprava savek'!$C$44:$J$69,'SO 01.5 - Úprava savek'!$C$75:$K$173</definedName>
    <definedName name="_xlnm.Print_Area" localSheetId="17">'SO 01.6 - Lávka štěrkové ...'!$C$4:$J$38,'SO 01.6 - Lávka štěrkové ...'!$C$44:$J$63,'SO 01.6 - Lávka štěrkové ...'!$C$69:$K$94</definedName>
    <definedName name="_xlnm.Print_Area" localSheetId="18">'VON - Vedlejší a ostatní ...'!$C$4:$J$36,'VON - Vedlejší a ostatní ...'!$C$42:$J$58,'VON - Vedlejší a ostatní ...'!$C$64:$K$91</definedName>
  </definedNames>
  <calcPr calcId="125725"/>
</workbook>
</file>

<file path=xl/calcChain.xml><?xml version="1.0" encoding="utf-8"?>
<calcChain xmlns="http://schemas.openxmlformats.org/spreadsheetml/2006/main">
  <c r="AY72" i="1"/>
  <c r="AX72"/>
  <c r="BI91" i="19"/>
  <c r="BH91"/>
  <c r="BG91"/>
  <c r="BF91"/>
  <c r="BE91"/>
  <c r="T91"/>
  <c r="R91"/>
  <c r="P91"/>
  <c r="BK91"/>
  <c r="J91"/>
  <c r="BI90"/>
  <c r="BH90"/>
  <c r="BG90"/>
  <c r="BF90"/>
  <c r="BE90"/>
  <c r="T90"/>
  <c r="R90"/>
  <c r="P90"/>
  <c r="BK90"/>
  <c r="J90"/>
  <c r="BI89"/>
  <c r="BH89"/>
  <c r="BG89"/>
  <c r="BF89"/>
  <c r="BE89"/>
  <c r="T89"/>
  <c r="R89"/>
  <c r="P89"/>
  <c r="BK89"/>
  <c r="J89"/>
  <c r="BI88"/>
  <c r="BH88"/>
  <c r="BG88"/>
  <c r="BF88"/>
  <c r="BE88"/>
  <c r="T88"/>
  <c r="R88"/>
  <c r="P88"/>
  <c r="BK88"/>
  <c r="J88"/>
  <c r="BI87"/>
  <c r="BH87"/>
  <c r="BG87"/>
  <c r="BF87"/>
  <c r="BE87"/>
  <c r="T87"/>
  <c r="R87"/>
  <c r="P87"/>
  <c r="BK87"/>
  <c r="J87"/>
  <c r="BI86"/>
  <c r="BH86"/>
  <c r="BG86"/>
  <c r="BF86"/>
  <c r="BE86"/>
  <c r="T86"/>
  <c r="R86"/>
  <c r="P86"/>
  <c r="BK86"/>
  <c r="J86"/>
  <c r="BI85"/>
  <c r="BH85"/>
  <c r="BG85"/>
  <c r="BF85"/>
  <c r="BE85"/>
  <c r="T85"/>
  <c r="R85"/>
  <c r="P85"/>
  <c r="BK85"/>
  <c r="J85"/>
  <c r="BI84"/>
  <c r="BH84"/>
  <c r="BG84"/>
  <c r="BF84"/>
  <c r="BE84"/>
  <c r="T84"/>
  <c r="R84"/>
  <c r="P84"/>
  <c r="BK84"/>
  <c r="J84"/>
  <c r="BI83"/>
  <c r="BH83"/>
  <c r="BG83"/>
  <c r="BF83"/>
  <c r="BE83"/>
  <c r="T83"/>
  <c r="R83"/>
  <c r="P83"/>
  <c r="BK83"/>
  <c r="J83"/>
  <c r="BI82"/>
  <c r="BH82"/>
  <c r="BG82"/>
  <c r="BF82"/>
  <c r="BE82"/>
  <c r="T82"/>
  <c r="R82"/>
  <c r="P82"/>
  <c r="BK82"/>
  <c r="J82"/>
  <c r="BI81"/>
  <c r="BH81"/>
  <c r="BG81"/>
  <c r="BF81"/>
  <c r="BE81"/>
  <c r="T81"/>
  <c r="R81"/>
  <c r="P81"/>
  <c r="BK81"/>
  <c r="J81"/>
  <c r="BI79"/>
  <c r="F34" s="1"/>
  <c r="BD72" i="1" s="1"/>
  <c r="BH79" i="19"/>
  <c r="F33" s="1"/>
  <c r="BC72" i="1" s="1"/>
  <c r="BG79" i="19"/>
  <c r="F32" s="1"/>
  <c r="BB72" i="1" s="1"/>
  <c r="BF79" i="19"/>
  <c r="J31" s="1"/>
  <c r="AW72" i="1" s="1"/>
  <c r="BE79" i="19"/>
  <c r="J30" s="1"/>
  <c r="AV72" i="1" s="1"/>
  <c r="T79" i="19"/>
  <c r="T78" s="1"/>
  <c r="T77" s="1"/>
  <c r="R79"/>
  <c r="R78" s="1"/>
  <c r="R77" s="1"/>
  <c r="P79"/>
  <c r="P78" s="1"/>
  <c r="P77" s="1"/>
  <c r="AU72" i="1" s="1"/>
  <c r="BK79" i="19"/>
  <c r="BK78" s="1"/>
  <c r="J79"/>
  <c r="J73"/>
  <c r="F73"/>
  <c r="F71"/>
  <c r="E69"/>
  <c r="J51"/>
  <c r="F51"/>
  <c r="F49"/>
  <c r="E47"/>
  <c r="J18"/>
  <c r="E18"/>
  <c r="F74" s="1"/>
  <c r="J17"/>
  <c r="J12"/>
  <c r="J49" s="1"/>
  <c r="E7"/>
  <c r="E45" s="1"/>
  <c r="AY71" i="1"/>
  <c r="AX71"/>
  <c r="F35" i="18"/>
  <c r="BC71" i="1" s="1"/>
  <c r="J33" i="18"/>
  <c r="AW71" i="1" s="1"/>
  <c r="BI92" i="18"/>
  <c r="BH92"/>
  <c r="BG92"/>
  <c r="BF92"/>
  <c r="BE92"/>
  <c r="T92"/>
  <c r="R92"/>
  <c r="P92"/>
  <c r="BK92"/>
  <c r="J92"/>
  <c r="BI90"/>
  <c r="BH90"/>
  <c r="BG90"/>
  <c r="BF90"/>
  <c r="BE90"/>
  <c r="T90"/>
  <c r="R90"/>
  <c r="P90"/>
  <c r="BK90"/>
  <c r="J90"/>
  <c r="BI87"/>
  <c r="F36" s="1"/>
  <c r="BD71" i="1" s="1"/>
  <c r="BH87" i="18"/>
  <c r="BG87"/>
  <c r="F34" s="1"/>
  <c r="BB71" i="1" s="1"/>
  <c r="BF87" i="18"/>
  <c r="F33" s="1"/>
  <c r="BA71" i="1" s="1"/>
  <c r="BE87" i="18"/>
  <c r="J32" s="1"/>
  <c r="AV71" i="1" s="1"/>
  <c r="T87" i="18"/>
  <c r="T86" s="1"/>
  <c r="T85" s="1"/>
  <c r="T84" s="1"/>
  <c r="R87"/>
  <c r="R86" s="1"/>
  <c r="R85" s="1"/>
  <c r="R84" s="1"/>
  <c r="P87"/>
  <c r="P86" s="1"/>
  <c r="P85" s="1"/>
  <c r="P84" s="1"/>
  <c r="AU71" i="1" s="1"/>
  <c r="BK87" i="18"/>
  <c r="BK86" s="1"/>
  <c r="J87"/>
  <c r="J80"/>
  <c r="F80"/>
  <c r="F78"/>
  <c r="E76"/>
  <c r="J55"/>
  <c r="F55"/>
  <c r="F53"/>
  <c r="E51"/>
  <c r="J20"/>
  <c r="E20"/>
  <c r="F56" s="1"/>
  <c r="J19"/>
  <c r="J14"/>
  <c r="J53" s="1"/>
  <c r="E7"/>
  <c r="E72" s="1"/>
  <c r="BK161" i="17"/>
  <c r="J161" s="1"/>
  <c r="J68" s="1"/>
  <c r="AY70" i="1"/>
  <c r="AX70"/>
  <c r="BI171" i="17"/>
  <c r="BH171"/>
  <c r="BG171"/>
  <c r="BF171"/>
  <c r="T171"/>
  <c r="R171"/>
  <c r="P171"/>
  <c r="BK171"/>
  <c r="J171"/>
  <c r="BE171" s="1"/>
  <c r="BI166"/>
  <c r="BH166"/>
  <c r="BG166"/>
  <c r="BF166"/>
  <c r="T166"/>
  <c r="R166"/>
  <c r="P166"/>
  <c r="BK166"/>
  <c r="J166"/>
  <c r="BE166" s="1"/>
  <c r="BI162"/>
  <c r="BH162"/>
  <c r="BG162"/>
  <c r="BF162"/>
  <c r="T162"/>
  <c r="T161" s="1"/>
  <c r="T160" s="1"/>
  <c r="R162"/>
  <c r="R161" s="1"/>
  <c r="R160" s="1"/>
  <c r="P162"/>
  <c r="P161" s="1"/>
  <c r="P160" s="1"/>
  <c r="BK162"/>
  <c r="J162"/>
  <c r="BE162" s="1"/>
  <c r="BI157"/>
  <c r="BH157"/>
  <c r="BG157"/>
  <c r="BF157"/>
  <c r="T157"/>
  <c r="T156" s="1"/>
  <c r="R157"/>
  <c r="R156" s="1"/>
  <c r="P157"/>
  <c r="P156" s="1"/>
  <c r="BK157"/>
  <c r="BK156" s="1"/>
  <c r="J156" s="1"/>
  <c r="J66" s="1"/>
  <c r="J157"/>
  <c r="BE157" s="1"/>
  <c r="BI154"/>
  <c r="BH154"/>
  <c r="BG154"/>
  <c r="BF154"/>
  <c r="BE154"/>
  <c r="T154"/>
  <c r="R154"/>
  <c r="P154"/>
  <c r="BK154"/>
  <c r="J154"/>
  <c r="BI151"/>
  <c r="BH151"/>
  <c r="BG151"/>
  <c r="BF151"/>
  <c r="BE151"/>
  <c r="T151"/>
  <c r="T150" s="1"/>
  <c r="R151"/>
  <c r="R150" s="1"/>
  <c r="P151"/>
  <c r="P150" s="1"/>
  <c r="BK151"/>
  <c r="BK150" s="1"/>
  <c r="J150" s="1"/>
  <c r="J65" s="1"/>
  <c r="J151"/>
  <c r="BI144"/>
  <c r="BH144"/>
  <c r="BG144"/>
  <c r="BF144"/>
  <c r="T144"/>
  <c r="R144"/>
  <c r="P144"/>
  <c r="BK144"/>
  <c r="J144"/>
  <c r="BE144" s="1"/>
  <c r="BI138"/>
  <c r="BH138"/>
  <c r="BG138"/>
  <c r="BF138"/>
  <c r="T138"/>
  <c r="R138"/>
  <c r="P138"/>
  <c r="BK138"/>
  <c r="J138"/>
  <c r="BE138" s="1"/>
  <c r="BI134"/>
  <c r="BH134"/>
  <c r="BG134"/>
  <c r="BF134"/>
  <c r="T134"/>
  <c r="T133" s="1"/>
  <c r="R134"/>
  <c r="R133" s="1"/>
  <c r="P134"/>
  <c r="P133" s="1"/>
  <c r="BK134"/>
  <c r="BK133" s="1"/>
  <c r="J133" s="1"/>
  <c r="J64" s="1"/>
  <c r="J134"/>
  <c r="BE134" s="1"/>
  <c r="BI129"/>
  <c r="BH129"/>
  <c r="BG129"/>
  <c r="BF129"/>
  <c r="BE129"/>
  <c r="T129"/>
  <c r="R129"/>
  <c r="P129"/>
  <c r="BK129"/>
  <c r="J129"/>
  <c r="BI124"/>
  <c r="BH124"/>
  <c r="BG124"/>
  <c r="BF124"/>
  <c r="BE124"/>
  <c r="T124"/>
  <c r="R124"/>
  <c r="P124"/>
  <c r="BK124"/>
  <c r="J124"/>
  <c r="BI119"/>
  <c r="BH119"/>
  <c r="BG119"/>
  <c r="BF119"/>
  <c r="BE119"/>
  <c r="T119"/>
  <c r="R119"/>
  <c r="P119"/>
  <c r="BK119"/>
  <c r="J119"/>
  <c r="BI114"/>
  <c r="BH114"/>
  <c r="BG114"/>
  <c r="BF114"/>
  <c r="BE114"/>
  <c r="T114"/>
  <c r="R114"/>
  <c r="P114"/>
  <c r="BK114"/>
  <c r="J114"/>
  <c r="BI110"/>
  <c r="BH110"/>
  <c r="BG110"/>
  <c r="BF110"/>
  <c r="BE110"/>
  <c r="T110"/>
  <c r="R110"/>
  <c r="P110"/>
  <c r="BK110"/>
  <c r="J110"/>
  <c r="BI105"/>
  <c r="BH105"/>
  <c r="BG105"/>
  <c r="BF105"/>
  <c r="BE105"/>
  <c r="T105"/>
  <c r="R105"/>
  <c r="P105"/>
  <c r="BK105"/>
  <c r="J105"/>
  <c r="BI101"/>
  <c r="BH101"/>
  <c r="BG101"/>
  <c r="BF101"/>
  <c r="BE101"/>
  <c r="T101"/>
  <c r="R101"/>
  <c r="P101"/>
  <c r="BK101"/>
  <c r="J101"/>
  <c r="BI96"/>
  <c r="BH96"/>
  <c r="BG96"/>
  <c r="BF96"/>
  <c r="BE96"/>
  <c r="T96"/>
  <c r="T95" s="1"/>
  <c r="R96"/>
  <c r="R95" s="1"/>
  <c r="P96"/>
  <c r="P95" s="1"/>
  <c r="BK96"/>
  <c r="BK95" s="1"/>
  <c r="J95" s="1"/>
  <c r="J63" s="1"/>
  <c r="J96"/>
  <c r="BI93"/>
  <c r="F36" s="1"/>
  <c r="BD70" i="1" s="1"/>
  <c r="BH93" i="17"/>
  <c r="F35" s="1"/>
  <c r="BC70" i="1" s="1"/>
  <c r="BG93" i="17"/>
  <c r="F34" s="1"/>
  <c r="BB70" i="1" s="1"/>
  <c r="BF93" i="17"/>
  <c r="F33" s="1"/>
  <c r="BA70" i="1" s="1"/>
  <c r="T93" i="17"/>
  <c r="T92" s="1"/>
  <c r="T91" s="1"/>
  <c r="T90" s="1"/>
  <c r="R93"/>
  <c r="R92" s="1"/>
  <c r="R91" s="1"/>
  <c r="R90" s="1"/>
  <c r="P93"/>
  <c r="P92" s="1"/>
  <c r="BK93"/>
  <c r="BK92" s="1"/>
  <c r="J93"/>
  <c r="BE93" s="1"/>
  <c r="J86"/>
  <c r="F86"/>
  <c r="F84"/>
  <c r="E82"/>
  <c r="J55"/>
  <c r="F55"/>
  <c r="F53"/>
  <c r="E51"/>
  <c r="J20"/>
  <c r="E20"/>
  <c r="F87" s="1"/>
  <c r="J19"/>
  <c r="J14"/>
  <c r="J53" s="1"/>
  <c r="E7"/>
  <c r="E47" s="1"/>
  <c r="AY69" i="1"/>
  <c r="AX69"/>
  <c r="BI149" i="16"/>
  <c r="BH149"/>
  <c r="BG149"/>
  <c r="BF149"/>
  <c r="BE149"/>
  <c r="T149"/>
  <c r="R149"/>
  <c r="P149"/>
  <c r="BK149"/>
  <c r="J149"/>
  <c r="BI146"/>
  <c r="BH146"/>
  <c r="BG146"/>
  <c r="BF146"/>
  <c r="BE146"/>
  <c r="T146"/>
  <c r="R146"/>
  <c r="P146"/>
  <c r="BK146"/>
  <c r="J146"/>
  <c r="BI145"/>
  <c r="BH145"/>
  <c r="BG145"/>
  <c r="BF145"/>
  <c r="BE145"/>
  <c r="T145"/>
  <c r="R145"/>
  <c r="P145"/>
  <c r="BK145"/>
  <c r="J145"/>
  <c r="BI143"/>
  <c r="BH143"/>
  <c r="BG143"/>
  <c r="BF143"/>
  <c r="BE143"/>
  <c r="T143"/>
  <c r="T142" s="1"/>
  <c r="R143"/>
  <c r="R142" s="1"/>
  <c r="P143"/>
  <c r="P142" s="1"/>
  <c r="BK143"/>
  <c r="BK142" s="1"/>
  <c r="J142" s="1"/>
  <c r="J68" s="1"/>
  <c r="J143"/>
  <c r="BI139"/>
  <c r="BH139"/>
  <c r="BG139"/>
  <c r="BF139"/>
  <c r="T139"/>
  <c r="R139"/>
  <c r="P139"/>
  <c r="BK139"/>
  <c r="J139"/>
  <c r="BE139" s="1"/>
  <c r="BI138"/>
  <c r="BH138"/>
  <c r="BG138"/>
  <c r="BF138"/>
  <c r="T138"/>
  <c r="R138"/>
  <c r="P138"/>
  <c r="BK138"/>
  <c r="J138"/>
  <c r="BE138" s="1"/>
  <c r="BI136"/>
  <c r="BH136"/>
  <c r="BG136"/>
  <c r="BF136"/>
  <c r="T136"/>
  <c r="R136"/>
  <c r="P136"/>
  <c r="BK136"/>
  <c r="J136"/>
  <c r="BE136" s="1"/>
  <c r="BI131"/>
  <c r="BH131"/>
  <c r="BG131"/>
  <c r="BF131"/>
  <c r="T131"/>
  <c r="R131"/>
  <c r="P131"/>
  <c r="BK131"/>
  <c r="J131"/>
  <c r="BE131" s="1"/>
  <c r="BI128"/>
  <c r="BH128"/>
  <c r="BG128"/>
  <c r="BF128"/>
  <c r="T128"/>
  <c r="R128"/>
  <c r="P128"/>
  <c r="BK128"/>
  <c r="J128"/>
  <c r="BE128" s="1"/>
  <c r="BI127"/>
  <c r="BH127"/>
  <c r="BG127"/>
  <c r="BF127"/>
  <c r="T127"/>
  <c r="R127"/>
  <c r="P127"/>
  <c r="BK127"/>
  <c r="J127"/>
  <c r="BE127" s="1"/>
  <c r="BI125"/>
  <c r="BH125"/>
  <c r="BG125"/>
  <c r="BF125"/>
  <c r="T125"/>
  <c r="R125"/>
  <c r="P125"/>
  <c r="BK125"/>
  <c r="J125"/>
  <c r="BE125" s="1"/>
  <c r="BI123"/>
  <c r="BH123"/>
  <c r="BG123"/>
  <c r="BF123"/>
  <c r="T123"/>
  <c r="R123"/>
  <c r="P123"/>
  <c r="BK123"/>
  <c r="J123"/>
  <c r="BE123" s="1"/>
  <c r="BI121"/>
  <c r="BH121"/>
  <c r="BG121"/>
  <c r="BF121"/>
  <c r="T121"/>
  <c r="R121"/>
  <c r="P121"/>
  <c r="BK121"/>
  <c r="J121"/>
  <c r="BE121" s="1"/>
  <c r="BI116"/>
  <c r="BH116"/>
  <c r="BG116"/>
  <c r="BF116"/>
  <c r="T116"/>
  <c r="R116"/>
  <c r="P116"/>
  <c r="BK116"/>
  <c r="J116"/>
  <c r="BE116" s="1"/>
  <c r="BI115"/>
  <c r="BH115"/>
  <c r="BG115"/>
  <c r="BF115"/>
  <c r="T115"/>
  <c r="R115"/>
  <c r="P115"/>
  <c r="BK115"/>
  <c r="J115"/>
  <c r="BE115" s="1"/>
  <c r="BI112"/>
  <c r="BH112"/>
  <c r="BG112"/>
  <c r="BF112"/>
  <c r="T112"/>
  <c r="T111" s="1"/>
  <c r="T110" s="1"/>
  <c r="R112"/>
  <c r="R111" s="1"/>
  <c r="R110" s="1"/>
  <c r="P112"/>
  <c r="P111" s="1"/>
  <c r="P110" s="1"/>
  <c r="BK112"/>
  <c r="BK111" s="1"/>
  <c r="J112"/>
  <c r="BE112" s="1"/>
  <c r="BI107"/>
  <c r="BH107"/>
  <c r="BG107"/>
  <c r="BF107"/>
  <c r="T107"/>
  <c r="T106" s="1"/>
  <c r="R107"/>
  <c r="R106" s="1"/>
  <c r="P107"/>
  <c r="P106" s="1"/>
  <c r="BK107"/>
  <c r="BK106" s="1"/>
  <c r="J106" s="1"/>
  <c r="J65" s="1"/>
  <c r="J107"/>
  <c r="BE107" s="1"/>
  <c r="BI104"/>
  <c r="BH104"/>
  <c r="BG104"/>
  <c r="BF104"/>
  <c r="BE104"/>
  <c r="T104"/>
  <c r="T103" s="1"/>
  <c r="R104"/>
  <c r="R103" s="1"/>
  <c r="P104"/>
  <c r="P103" s="1"/>
  <c r="BK104"/>
  <c r="BK103" s="1"/>
  <c r="J103" s="1"/>
  <c r="J64" s="1"/>
  <c r="J104"/>
  <c r="BI99"/>
  <c r="BH99"/>
  <c r="BG99"/>
  <c r="BF99"/>
  <c r="T99"/>
  <c r="T98" s="1"/>
  <c r="R99"/>
  <c r="R98" s="1"/>
  <c r="P99"/>
  <c r="P98" s="1"/>
  <c r="BK99"/>
  <c r="BK98" s="1"/>
  <c r="J98" s="1"/>
  <c r="J63" s="1"/>
  <c r="J99"/>
  <c r="BE99" s="1"/>
  <c r="BI93"/>
  <c r="F36" s="1"/>
  <c r="BD69" i="1" s="1"/>
  <c r="BH93" i="16"/>
  <c r="F35" s="1"/>
  <c r="BC69" i="1" s="1"/>
  <c r="BG93" i="16"/>
  <c r="F34" s="1"/>
  <c r="BB69" i="1" s="1"/>
  <c r="BF93" i="16"/>
  <c r="J33" s="1"/>
  <c r="AW69" i="1" s="1"/>
  <c r="BE93" i="16"/>
  <c r="T93"/>
  <c r="T92" s="1"/>
  <c r="R93"/>
  <c r="R92" s="1"/>
  <c r="P93"/>
  <c r="P92" s="1"/>
  <c r="P91" s="1"/>
  <c r="P90" s="1"/>
  <c r="AU69" i="1" s="1"/>
  <c r="BK93" i="16"/>
  <c r="BK92" s="1"/>
  <c r="J93"/>
  <c r="J86"/>
  <c r="F86"/>
  <c r="F84"/>
  <c r="E82"/>
  <c r="J55"/>
  <c r="F55"/>
  <c r="F53"/>
  <c r="E51"/>
  <c r="J20"/>
  <c r="E20"/>
  <c r="F87" s="1"/>
  <c r="J19"/>
  <c r="J14"/>
  <c r="J84" s="1"/>
  <c r="E7"/>
  <c r="E47" s="1"/>
  <c r="T442" i="15"/>
  <c r="T441" s="1"/>
  <c r="AY68" i="1"/>
  <c r="AX68"/>
  <c r="BI448" i="15"/>
  <c r="BH448"/>
  <c r="BG448"/>
  <c r="BF448"/>
  <c r="T448"/>
  <c r="R448"/>
  <c r="P448"/>
  <c r="BK448"/>
  <c r="J448"/>
  <c r="BE448" s="1"/>
  <c r="BI445"/>
  <c r="BH445"/>
  <c r="BG445"/>
  <c r="BF445"/>
  <c r="BE445"/>
  <c r="T445"/>
  <c r="R445"/>
  <c r="P445"/>
  <c r="BK445"/>
  <c r="J445"/>
  <c r="BI443"/>
  <c r="BH443"/>
  <c r="BG443"/>
  <c r="BF443"/>
  <c r="T443"/>
  <c r="R443"/>
  <c r="R442" s="1"/>
  <c r="R441" s="1"/>
  <c r="P443"/>
  <c r="P442" s="1"/>
  <c r="P441" s="1"/>
  <c r="BK443"/>
  <c r="BK442" s="1"/>
  <c r="J443"/>
  <c r="BE443" s="1"/>
  <c r="BI433"/>
  <c r="BH433"/>
  <c r="BG433"/>
  <c r="BF433"/>
  <c r="T433"/>
  <c r="R433"/>
  <c r="P433"/>
  <c r="BK433"/>
  <c r="J433"/>
  <c r="BE433" s="1"/>
  <c r="BI431"/>
  <c r="BH431"/>
  <c r="BG431"/>
  <c r="BF431"/>
  <c r="BE431"/>
  <c r="T431"/>
  <c r="T430" s="1"/>
  <c r="R431"/>
  <c r="P431"/>
  <c r="P430" s="1"/>
  <c r="BK431"/>
  <c r="BK430" s="1"/>
  <c r="J430" s="1"/>
  <c r="J71" s="1"/>
  <c r="J431"/>
  <c r="BI424"/>
  <c r="BH424"/>
  <c r="BG424"/>
  <c r="BF424"/>
  <c r="T424"/>
  <c r="T410" s="1"/>
  <c r="R424"/>
  <c r="P424"/>
  <c r="BK424"/>
  <c r="J424"/>
  <c r="BE424" s="1"/>
  <c r="BI411"/>
  <c r="BH411"/>
  <c r="BG411"/>
  <c r="BF411"/>
  <c r="BE411"/>
  <c r="T411"/>
  <c r="R411"/>
  <c r="R410" s="1"/>
  <c r="P411"/>
  <c r="P410" s="1"/>
  <c r="BK411"/>
  <c r="BK410" s="1"/>
  <c r="J410" s="1"/>
  <c r="J70" s="1"/>
  <c r="J411"/>
  <c r="BI406"/>
  <c r="BH406"/>
  <c r="BG406"/>
  <c r="BF406"/>
  <c r="BE406"/>
  <c r="T406"/>
  <c r="R406"/>
  <c r="P406"/>
  <c r="BK406"/>
  <c r="J406"/>
  <c r="BI402"/>
  <c r="BH402"/>
  <c r="BG402"/>
  <c r="BF402"/>
  <c r="T402"/>
  <c r="R402"/>
  <c r="P402"/>
  <c r="BK402"/>
  <c r="J402"/>
  <c r="BE402" s="1"/>
  <c r="BI399"/>
  <c r="BH399"/>
  <c r="BG399"/>
  <c r="BF399"/>
  <c r="BE399"/>
  <c r="T399"/>
  <c r="R399"/>
  <c r="P399"/>
  <c r="BK399"/>
  <c r="J399"/>
  <c r="BI397"/>
  <c r="BH397"/>
  <c r="BG397"/>
  <c r="BF397"/>
  <c r="T397"/>
  <c r="R397"/>
  <c r="P397"/>
  <c r="BK397"/>
  <c r="J397"/>
  <c r="BE397" s="1"/>
  <c r="BI392"/>
  <c r="BH392"/>
  <c r="BG392"/>
  <c r="BF392"/>
  <c r="BE392"/>
  <c r="T392"/>
  <c r="T391" s="1"/>
  <c r="R392"/>
  <c r="P392"/>
  <c r="P391" s="1"/>
  <c r="BK392"/>
  <c r="BK391" s="1"/>
  <c r="J391" s="1"/>
  <c r="J69" s="1"/>
  <c r="J392"/>
  <c r="BI388"/>
  <c r="BH388"/>
  <c r="BG388"/>
  <c r="BF388"/>
  <c r="T388"/>
  <c r="R388"/>
  <c r="P388"/>
  <c r="BK388"/>
  <c r="J388"/>
  <c r="BE388" s="1"/>
  <c r="BI387"/>
  <c r="BH387"/>
  <c r="BG387"/>
  <c r="BF387"/>
  <c r="BE387"/>
  <c r="T387"/>
  <c r="R387"/>
  <c r="P387"/>
  <c r="BK387"/>
  <c r="J387"/>
  <c r="BI384"/>
  <c r="BH384"/>
  <c r="BG384"/>
  <c r="BF384"/>
  <c r="T384"/>
  <c r="R384"/>
  <c r="P384"/>
  <c r="BK384"/>
  <c r="J384"/>
  <c r="BE384" s="1"/>
  <c r="BI382"/>
  <c r="BH382"/>
  <c r="BG382"/>
  <c r="BF382"/>
  <c r="BE382"/>
  <c r="T382"/>
  <c r="R382"/>
  <c r="P382"/>
  <c r="BK382"/>
  <c r="J382"/>
  <c r="BI379"/>
  <c r="BH379"/>
  <c r="BG379"/>
  <c r="BF379"/>
  <c r="T379"/>
  <c r="R379"/>
  <c r="P379"/>
  <c r="BK379"/>
  <c r="J379"/>
  <c r="BE379" s="1"/>
  <c r="BI378"/>
  <c r="BH378"/>
  <c r="BG378"/>
  <c r="BF378"/>
  <c r="BE378"/>
  <c r="T378"/>
  <c r="R378"/>
  <c r="P378"/>
  <c r="BK378"/>
  <c r="J378"/>
  <c r="BI373"/>
  <c r="BH373"/>
  <c r="BG373"/>
  <c r="BF373"/>
  <c r="T373"/>
  <c r="R373"/>
  <c r="P373"/>
  <c r="BK373"/>
  <c r="J373"/>
  <c r="BE373" s="1"/>
  <c r="BI368"/>
  <c r="BH368"/>
  <c r="BG368"/>
  <c r="BF368"/>
  <c r="BE368"/>
  <c r="T368"/>
  <c r="R368"/>
  <c r="P368"/>
  <c r="BK368"/>
  <c r="J368"/>
  <c r="BI364"/>
  <c r="BH364"/>
  <c r="BG364"/>
  <c r="BF364"/>
  <c r="T364"/>
  <c r="R364"/>
  <c r="P364"/>
  <c r="BK364"/>
  <c r="J364"/>
  <c r="BE364" s="1"/>
  <c r="BI349"/>
  <c r="BH349"/>
  <c r="BG349"/>
  <c r="BF349"/>
  <c r="BE349"/>
  <c r="T349"/>
  <c r="R349"/>
  <c r="P349"/>
  <c r="BK349"/>
  <c r="J349"/>
  <c r="BI335"/>
  <c r="BH335"/>
  <c r="BG335"/>
  <c r="BF335"/>
  <c r="T335"/>
  <c r="R335"/>
  <c r="P335"/>
  <c r="BK335"/>
  <c r="J335"/>
  <c r="BE335" s="1"/>
  <c r="BI328"/>
  <c r="BH328"/>
  <c r="BG328"/>
  <c r="BF328"/>
  <c r="BE328"/>
  <c r="T328"/>
  <c r="R328"/>
  <c r="P328"/>
  <c r="BK328"/>
  <c r="J328"/>
  <c r="BI319"/>
  <c r="BH319"/>
  <c r="BG319"/>
  <c r="BF319"/>
  <c r="T319"/>
  <c r="R319"/>
  <c r="P319"/>
  <c r="BK319"/>
  <c r="J319"/>
  <c r="BE319" s="1"/>
  <c r="BI311"/>
  <c r="BH311"/>
  <c r="BG311"/>
  <c r="BF311"/>
  <c r="BE311"/>
  <c r="T311"/>
  <c r="R311"/>
  <c r="P311"/>
  <c r="BK311"/>
  <c r="J311"/>
  <c r="BI305"/>
  <c r="BH305"/>
  <c r="BG305"/>
  <c r="BF305"/>
  <c r="T305"/>
  <c r="T304" s="1"/>
  <c r="T303" s="1"/>
  <c r="R305"/>
  <c r="R304" s="1"/>
  <c r="P305"/>
  <c r="P304" s="1"/>
  <c r="BK305"/>
  <c r="J305"/>
  <c r="BE305" s="1"/>
  <c r="BI300"/>
  <c r="BH300"/>
  <c r="BG300"/>
  <c r="BF300"/>
  <c r="T300"/>
  <c r="T299" s="1"/>
  <c r="R300"/>
  <c r="R299" s="1"/>
  <c r="P300"/>
  <c r="P299" s="1"/>
  <c r="BK300"/>
  <c r="BK299" s="1"/>
  <c r="J299" s="1"/>
  <c r="J66" s="1"/>
  <c r="J300"/>
  <c r="BE300" s="1"/>
  <c r="BI297"/>
  <c r="BH297"/>
  <c r="BG297"/>
  <c r="BF297"/>
  <c r="T297"/>
  <c r="R297"/>
  <c r="P297"/>
  <c r="BK297"/>
  <c r="J297"/>
  <c r="BE297" s="1"/>
  <c r="BI294"/>
  <c r="BH294"/>
  <c r="BG294"/>
  <c r="BF294"/>
  <c r="BE294"/>
  <c r="T294"/>
  <c r="T293" s="1"/>
  <c r="R294"/>
  <c r="P294"/>
  <c r="P293" s="1"/>
  <c r="BK294"/>
  <c r="BK293" s="1"/>
  <c r="J293" s="1"/>
  <c r="J65" s="1"/>
  <c r="J294"/>
  <c r="BI291"/>
  <c r="BH291"/>
  <c r="BG291"/>
  <c r="BF291"/>
  <c r="T291"/>
  <c r="R291"/>
  <c r="P291"/>
  <c r="BK291"/>
  <c r="J291"/>
  <c r="BE291" s="1"/>
  <c r="BI285"/>
  <c r="BH285"/>
  <c r="BG285"/>
  <c r="BF285"/>
  <c r="BE285"/>
  <c r="T285"/>
  <c r="R285"/>
  <c r="P285"/>
  <c r="BK285"/>
  <c r="J285"/>
  <c r="BI281"/>
  <c r="BH281"/>
  <c r="BG281"/>
  <c r="BF281"/>
  <c r="T281"/>
  <c r="R281"/>
  <c r="P281"/>
  <c r="BK281"/>
  <c r="J281"/>
  <c r="BE281" s="1"/>
  <c r="BI273"/>
  <c r="BH273"/>
  <c r="BG273"/>
  <c r="BF273"/>
  <c r="BE273"/>
  <c r="T273"/>
  <c r="R273"/>
  <c r="P273"/>
  <c r="BK273"/>
  <c r="J273"/>
  <c r="BI267"/>
  <c r="BH267"/>
  <c r="BG267"/>
  <c r="BF267"/>
  <c r="T267"/>
  <c r="R267"/>
  <c r="P267"/>
  <c r="BK267"/>
  <c r="J267"/>
  <c r="BE267" s="1"/>
  <c r="BI260"/>
  <c r="BH260"/>
  <c r="BG260"/>
  <c r="BF260"/>
  <c r="BE260"/>
  <c r="T260"/>
  <c r="R260"/>
  <c r="P260"/>
  <c r="BK260"/>
  <c r="J260"/>
  <c r="BI256"/>
  <c r="BH256"/>
  <c r="BG256"/>
  <c r="BF256"/>
  <c r="T256"/>
  <c r="R256"/>
  <c r="P256"/>
  <c r="BK256"/>
  <c r="J256"/>
  <c r="BE256" s="1"/>
  <c r="BI252"/>
  <c r="BH252"/>
  <c r="BG252"/>
  <c r="BF252"/>
  <c r="BE252"/>
  <c r="T252"/>
  <c r="R252"/>
  <c r="P252"/>
  <c r="BK252"/>
  <c r="J252"/>
  <c r="BI249"/>
  <c r="BH249"/>
  <c r="BG249"/>
  <c r="BF249"/>
  <c r="T249"/>
  <c r="R249"/>
  <c r="P249"/>
  <c r="BK249"/>
  <c r="J249"/>
  <c r="BE249" s="1"/>
  <c r="BI246"/>
  <c r="BH246"/>
  <c r="BG246"/>
  <c r="BF246"/>
  <c r="BE246"/>
  <c r="T246"/>
  <c r="R246"/>
  <c r="P246"/>
  <c r="BK246"/>
  <c r="J246"/>
  <c r="BI242"/>
  <c r="BH242"/>
  <c r="BG242"/>
  <c r="BF242"/>
  <c r="T242"/>
  <c r="R242"/>
  <c r="P242"/>
  <c r="BK242"/>
  <c r="J242"/>
  <c r="BE242" s="1"/>
  <c r="BI240"/>
  <c r="BH240"/>
  <c r="BG240"/>
  <c r="BF240"/>
  <c r="BE240"/>
  <c r="T240"/>
  <c r="R240"/>
  <c r="P240"/>
  <c r="BK240"/>
  <c r="J240"/>
  <c r="BI237"/>
  <c r="BH237"/>
  <c r="BG237"/>
  <c r="BF237"/>
  <c r="T237"/>
  <c r="R237"/>
  <c r="P237"/>
  <c r="BK237"/>
  <c r="J237"/>
  <c r="BE237" s="1"/>
  <c r="BI233"/>
  <c r="BH233"/>
  <c r="BG233"/>
  <c r="BF233"/>
  <c r="BE233"/>
  <c r="T233"/>
  <c r="R233"/>
  <c r="P233"/>
  <c r="BK233"/>
  <c r="J233"/>
  <c r="BI226"/>
  <c r="BH226"/>
  <c r="BG226"/>
  <c r="BF226"/>
  <c r="T226"/>
  <c r="R226"/>
  <c r="P226"/>
  <c r="BK226"/>
  <c r="J226"/>
  <c r="BE226" s="1"/>
  <c r="BI221"/>
  <c r="BH221"/>
  <c r="BG221"/>
  <c r="BF221"/>
  <c r="BE221"/>
  <c r="T221"/>
  <c r="R221"/>
  <c r="P221"/>
  <c r="BK221"/>
  <c r="J221"/>
  <c r="BI213"/>
  <c r="BH213"/>
  <c r="BG213"/>
  <c r="BF213"/>
  <c r="T213"/>
  <c r="R213"/>
  <c r="P213"/>
  <c r="BK213"/>
  <c r="J213"/>
  <c r="BE213" s="1"/>
  <c r="BI211"/>
  <c r="BH211"/>
  <c r="BG211"/>
  <c r="BF211"/>
  <c r="BE211"/>
  <c r="T211"/>
  <c r="R211"/>
  <c r="P211"/>
  <c r="BK211"/>
  <c r="J211"/>
  <c r="BI206"/>
  <c r="BH206"/>
  <c r="BG206"/>
  <c r="BF206"/>
  <c r="T206"/>
  <c r="R206"/>
  <c r="P206"/>
  <c r="BK206"/>
  <c r="J206"/>
  <c r="BE206" s="1"/>
  <c r="BI203"/>
  <c r="BH203"/>
  <c r="BG203"/>
  <c r="BF203"/>
  <c r="BE203"/>
  <c r="T203"/>
  <c r="R203"/>
  <c r="P203"/>
  <c r="BK203"/>
  <c r="J203"/>
  <c r="BI199"/>
  <c r="BH199"/>
  <c r="BG199"/>
  <c r="BF199"/>
  <c r="T199"/>
  <c r="R199"/>
  <c r="P199"/>
  <c r="BK199"/>
  <c r="J199"/>
  <c r="BE199" s="1"/>
  <c r="BI195"/>
  <c r="BH195"/>
  <c r="BG195"/>
  <c r="BF195"/>
  <c r="BE195"/>
  <c r="T195"/>
  <c r="R195"/>
  <c r="P195"/>
  <c r="BK195"/>
  <c r="J195"/>
  <c r="BI183"/>
  <c r="BH183"/>
  <c r="BG183"/>
  <c r="BF183"/>
  <c r="T183"/>
  <c r="R183"/>
  <c r="P183"/>
  <c r="BK183"/>
  <c r="J183"/>
  <c r="BE183" s="1"/>
  <c r="BI179"/>
  <c r="BH179"/>
  <c r="BG179"/>
  <c r="BF179"/>
  <c r="BE179"/>
  <c r="T179"/>
  <c r="R179"/>
  <c r="P179"/>
  <c r="BK179"/>
  <c r="J179"/>
  <c r="BI171"/>
  <c r="BH171"/>
  <c r="BG171"/>
  <c r="BF171"/>
  <c r="T171"/>
  <c r="R171"/>
  <c r="P171"/>
  <c r="BK171"/>
  <c r="J171"/>
  <c r="BE171" s="1"/>
  <c r="BI167"/>
  <c r="BH167"/>
  <c r="BG167"/>
  <c r="BF167"/>
  <c r="BE167"/>
  <c r="T167"/>
  <c r="R167"/>
  <c r="P167"/>
  <c r="BK167"/>
  <c r="J167"/>
  <c r="BI161"/>
  <c r="BH161"/>
  <c r="BG161"/>
  <c r="BF161"/>
  <c r="T161"/>
  <c r="R161"/>
  <c r="P161"/>
  <c r="BK161"/>
  <c r="J161"/>
  <c r="BE161" s="1"/>
  <c r="BI159"/>
  <c r="BH159"/>
  <c r="BG159"/>
  <c r="BF159"/>
  <c r="BE159"/>
  <c r="T159"/>
  <c r="R159"/>
  <c r="P159"/>
  <c r="BK159"/>
  <c r="J159"/>
  <c r="BI156"/>
  <c r="BH156"/>
  <c r="BG156"/>
  <c r="BF156"/>
  <c r="BE156"/>
  <c r="T156"/>
  <c r="R156"/>
  <c r="P156"/>
  <c r="BK156"/>
  <c r="J156"/>
  <c r="BI149"/>
  <c r="BH149"/>
  <c r="BG149"/>
  <c r="BF149"/>
  <c r="BE149"/>
  <c r="T149"/>
  <c r="R149"/>
  <c r="R148" s="1"/>
  <c r="P149"/>
  <c r="P148" s="1"/>
  <c r="BK149"/>
  <c r="BK148" s="1"/>
  <c r="J148" s="1"/>
  <c r="J64" s="1"/>
  <c r="J149"/>
  <c r="BI144"/>
  <c r="BH144"/>
  <c r="BG144"/>
  <c r="BF144"/>
  <c r="T144"/>
  <c r="R144"/>
  <c r="P144"/>
  <c r="BK144"/>
  <c r="J144"/>
  <c r="BE144" s="1"/>
  <c r="BI139"/>
  <c r="BH139"/>
  <c r="BG139"/>
  <c r="BF139"/>
  <c r="T139"/>
  <c r="T138" s="1"/>
  <c r="R139"/>
  <c r="R138" s="1"/>
  <c r="P139"/>
  <c r="P138" s="1"/>
  <c r="BK139"/>
  <c r="BK138" s="1"/>
  <c r="J138" s="1"/>
  <c r="J63" s="1"/>
  <c r="J139"/>
  <c r="BE139" s="1"/>
  <c r="BI131"/>
  <c r="BH131"/>
  <c r="BG131"/>
  <c r="BF131"/>
  <c r="BE131"/>
  <c r="T131"/>
  <c r="R131"/>
  <c r="P131"/>
  <c r="BK131"/>
  <c r="J131"/>
  <c r="BI123"/>
  <c r="BH123"/>
  <c r="BG123"/>
  <c r="BF123"/>
  <c r="BE123"/>
  <c r="T123"/>
  <c r="R123"/>
  <c r="P123"/>
  <c r="BK123"/>
  <c r="J123"/>
  <c r="BI119"/>
  <c r="BH119"/>
  <c r="BG119"/>
  <c r="BF119"/>
  <c r="BE119"/>
  <c r="T119"/>
  <c r="R119"/>
  <c r="P119"/>
  <c r="BK119"/>
  <c r="J119"/>
  <c r="BI110"/>
  <c r="BH110"/>
  <c r="BG110"/>
  <c r="BF110"/>
  <c r="BE110"/>
  <c r="T110"/>
  <c r="R110"/>
  <c r="P110"/>
  <c r="BK110"/>
  <c r="J110"/>
  <c r="BI105"/>
  <c r="BH105"/>
  <c r="BG105"/>
  <c r="BF105"/>
  <c r="BE105"/>
  <c r="T105"/>
  <c r="R105"/>
  <c r="P105"/>
  <c r="BK105"/>
  <c r="J105"/>
  <c r="BI98"/>
  <c r="F36" s="1"/>
  <c r="BD68" i="1" s="1"/>
  <c r="BH98" i="15"/>
  <c r="F35" s="1"/>
  <c r="BC68" i="1" s="1"/>
  <c r="BG98" i="15"/>
  <c r="F34" s="1"/>
  <c r="BB68" i="1" s="1"/>
  <c r="BF98" i="15"/>
  <c r="F33" s="1"/>
  <c r="BA68" i="1" s="1"/>
  <c r="BE98" i="15"/>
  <c r="T98"/>
  <c r="T97" s="1"/>
  <c r="R98"/>
  <c r="R97" s="1"/>
  <c r="P98"/>
  <c r="P97" s="1"/>
  <c r="BK98"/>
  <c r="BK97" s="1"/>
  <c r="J98"/>
  <c r="J91"/>
  <c r="F91"/>
  <c r="F89"/>
  <c r="E87"/>
  <c r="J55"/>
  <c r="F55"/>
  <c r="F53"/>
  <c r="E51"/>
  <c r="J20"/>
  <c r="E20"/>
  <c r="F92" s="1"/>
  <c r="J19"/>
  <c r="J14"/>
  <c r="J53" s="1"/>
  <c r="E7"/>
  <c r="E47" s="1"/>
  <c r="BK158" i="14"/>
  <c r="J158" s="1"/>
  <c r="J66" s="1"/>
  <c r="AY67" i="1"/>
  <c r="AX67"/>
  <c r="BI159" i="14"/>
  <c r="BH159"/>
  <c r="BG159"/>
  <c r="BF159"/>
  <c r="T159"/>
  <c r="T158" s="1"/>
  <c r="R159"/>
  <c r="R158" s="1"/>
  <c r="P159"/>
  <c r="P158" s="1"/>
  <c r="BK159"/>
  <c r="J159"/>
  <c r="BE159" s="1"/>
  <c r="BI156"/>
  <c r="BH156"/>
  <c r="BG156"/>
  <c r="BF156"/>
  <c r="BE156"/>
  <c r="T156"/>
  <c r="R156"/>
  <c r="P156"/>
  <c r="BK156"/>
  <c r="J156"/>
  <c r="BI153"/>
  <c r="BH153"/>
  <c r="BG153"/>
  <c r="BF153"/>
  <c r="BE153"/>
  <c r="T153"/>
  <c r="T152" s="1"/>
  <c r="R153"/>
  <c r="R152" s="1"/>
  <c r="P153"/>
  <c r="P152" s="1"/>
  <c r="BK153"/>
  <c r="J153"/>
  <c r="BI149"/>
  <c r="BH149"/>
  <c r="BG149"/>
  <c r="BF149"/>
  <c r="T149"/>
  <c r="R149"/>
  <c r="P149"/>
  <c r="BK149"/>
  <c r="J149"/>
  <c r="BE149" s="1"/>
  <c r="BI146"/>
  <c r="BH146"/>
  <c r="BG146"/>
  <c r="BF146"/>
  <c r="T146"/>
  <c r="R146"/>
  <c r="P146"/>
  <c r="BK146"/>
  <c r="J146"/>
  <c r="BE146" s="1"/>
  <c r="BI141"/>
  <c r="BH141"/>
  <c r="BG141"/>
  <c r="BF141"/>
  <c r="T141"/>
  <c r="R141"/>
  <c r="P141"/>
  <c r="BK141"/>
  <c r="J141"/>
  <c r="BE141" s="1"/>
  <c r="BI137"/>
  <c r="BH137"/>
  <c r="BG137"/>
  <c r="BF137"/>
  <c r="T137"/>
  <c r="R137"/>
  <c r="P137"/>
  <c r="BK137"/>
  <c r="BK131" s="1"/>
  <c r="J131" s="1"/>
  <c r="J64" s="1"/>
  <c r="J137"/>
  <c r="BE137" s="1"/>
  <c r="BI132"/>
  <c r="BH132"/>
  <c r="BG132"/>
  <c r="BF132"/>
  <c r="T132"/>
  <c r="R132"/>
  <c r="R131" s="1"/>
  <c r="P132"/>
  <c r="BK132"/>
  <c r="J132"/>
  <c r="BE132" s="1"/>
  <c r="BI126"/>
  <c r="BH126"/>
  <c r="BG126"/>
  <c r="BF126"/>
  <c r="BE126"/>
  <c r="T126"/>
  <c r="R126"/>
  <c r="P126"/>
  <c r="BK126"/>
  <c r="J126"/>
  <c r="BI121"/>
  <c r="BH121"/>
  <c r="BG121"/>
  <c r="BF121"/>
  <c r="BE121"/>
  <c r="T121"/>
  <c r="R121"/>
  <c r="P121"/>
  <c r="BK121"/>
  <c r="J121"/>
  <c r="BI117"/>
  <c r="BH117"/>
  <c r="BG117"/>
  <c r="BF117"/>
  <c r="BE117"/>
  <c r="T117"/>
  <c r="T116" s="1"/>
  <c r="R117"/>
  <c r="R116" s="1"/>
  <c r="P117"/>
  <c r="P116" s="1"/>
  <c r="BK117"/>
  <c r="J117"/>
  <c r="BI110"/>
  <c r="BH110"/>
  <c r="BG110"/>
  <c r="BF110"/>
  <c r="T110"/>
  <c r="R110"/>
  <c r="P110"/>
  <c r="BK110"/>
  <c r="J110"/>
  <c r="BE110" s="1"/>
  <c r="BI106"/>
  <c r="BH106"/>
  <c r="BG106"/>
  <c r="BF106"/>
  <c r="T106"/>
  <c r="R106"/>
  <c r="P106"/>
  <c r="BK106"/>
  <c r="J106"/>
  <c r="BE106" s="1"/>
  <c r="BI102"/>
  <c r="BH102"/>
  <c r="BG102"/>
  <c r="BF102"/>
  <c r="BE102"/>
  <c r="T102"/>
  <c r="R102"/>
  <c r="P102"/>
  <c r="BK102"/>
  <c r="J102"/>
  <c r="BI98"/>
  <c r="BH98"/>
  <c r="BG98"/>
  <c r="F34" s="1"/>
  <c r="BB67" i="1" s="1"/>
  <c r="BF98" i="14"/>
  <c r="T98"/>
  <c r="R98"/>
  <c r="P98"/>
  <c r="BK98"/>
  <c r="J98"/>
  <c r="BE98" s="1"/>
  <c r="BI91"/>
  <c r="BH91"/>
  <c r="F35" s="1"/>
  <c r="BC67" i="1" s="1"/>
  <c r="BG91" i="14"/>
  <c r="BF91"/>
  <c r="T91"/>
  <c r="T90" s="1"/>
  <c r="R91"/>
  <c r="P91"/>
  <c r="BK91"/>
  <c r="J91"/>
  <c r="BE91" s="1"/>
  <c r="J84"/>
  <c r="F84"/>
  <c r="F82"/>
  <c r="E80"/>
  <c r="J55"/>
  <c r="F55"/>
  <c r="F53"/>
  <c r="E51"/>
  <c r="J20"/>
  <c r="E20"/>
  <c r="F85" s="1"/>
  <c r="J19"/>
  <c r="J14"/>
  <c r="J53" s="1"/>
  <c r="E7"/>
  <c r="E76" s="1"/>
  <c r="T119" i="13"/>
  <c r="BK111"/>
  <c r="J111" s="1"/>
  <c r="J63" s="1"/>
  <c r="AY66" i="1"/>
  <c r="AX66"/>
  <c r="BI120" i="13"/>
  <c r="BH120"/>
  <c r="BG120"/>
  <c r="BF120"/>
  <c r="BE120"/>
  <c r="T120"/>
  <c r="R120"/>
  <c r="R119" s="1"/>
  <c r="P120"/>
  <c r="P119" s="1"/>
  <c r="BK120"/>
  <c r="BK119" s="1"/>
  <c r="J119" s="1"/>
  <c r="J64" s="1"/>
  <c r="J120"/>
  <c r="BI118"/>
  <c r="BH118"/>
  <c r="BG118"/>
  <c r="BF118"/>
  <c r="T118"/>
  <c r="R118"/>
  <c r="P118"/>
  <c r="P111" s="1"/>
  <c r="BK118"/>
  <c r="J118"/>
  <c r="BE118" s="1"/>
  <c r="BI112"/>
  <c r="BH112"/>
  <c r="BG112"/>
  <c r="BF112"/>
  <c r="T112"/>
  <c r="T111" s="1"/>
  <c r="R112"/>
  <c r="R111" s="1"/>
  <c r="P112"/>
  <c r="BK112"/>
  <c r="J112"/>
  <c r="BE112" s="1"/>
  <c r="BI109"/>
  <c r="BH109"/>
  <c r="BG109"/>
  <c r="BF109"/>
  <c r="BE109"/>
  <c r="T109"/>
  <c r="R109"/>
  <c r="P109"/>
  <c r="BK109"/>
  <c r="J109"/>
  <c r="BI103"/>
  <c r="BH103"/>
  <c r="BG103"/>
  <c r="BF103"/>
  <c r="T103"/>
  <c r="R103"/>
  <c r="P103"/>
  <c r="BK103"/>
  <c r="J103"/>
  <c r="BE103" s="1"/>
  <c r="BI99"/>
  <c r="BH99"/>
  <c r="BG99"/>
  <c r="BF99"/>
  <c r="BE99"/>
  <c r="T99"/>
  <c r="R99"/>
  <c r="R98" s="1"/>
  <c r="P99"/>
  <c r="P98" s="1"/>
  <c r="BK99"/>
  <c r="J99"/>
  <c r="BI94"/>
  <c r="BH94"/>
  <c r="BG94"/>
  <c r="BF94"/>
  <c r="BE94"/>
  <c r="T94"/>
  <c r="R94"/>
  <c r="P94"/>
  <c r="BK94"/>
  <c r="J94"/>
  <c r="BI91"/>
  <c r="BH91"/>
  <c r="BG91"/>
  <c r="F34" s="1"/>
  <c r="BB66" i="1" s="1"/>
  <c r="BF91" i="13"/>
  <c r="T91"/>
  <c r="R91"/>
  <c r="R87" s="1"/>
  <c r="R86" s="1"/>
  <c r="P91"/>
  <c r="P87" s="1"/>
  <c r="P86" s="1"/>
  <c r="AU66" i="1" s="1"/>
  <c r="BK91" i="13"/>
  <c r="J91"/>
  <c r="BE91" s="1"/>
  <c r="BI88"/>
  <c r="BH88"/>
  <c r="F35" s="1"/>
  <c r="BC66" i="1" s="1"/>
  <c r="BG88" i="13"/>
  <c r="BF88"/>
  <c r="J33" s="1"/>
  <c r="AW66" i="1" s="1"/>
  <c r="T88" i="13"/>
  <c r="T87" s="1"/>
  <c r="R88"/>
  <c r="P88"/>
  <c r="BK88"/>
  <c r="BK87" s="1"/>
  <c r="J88"/>
  <c r="BE88" s="1"/>
  <c r="J82"/>
  <c r="F82"/>
  <c r="F80"/>
  <c r="E78"/>
  <c r="J55"/>
  <c r="F55"/>
  <c r="F53"/>
  <c r="E51"/>
  <c r="J20"/>
  <c r="E20"/>
  <c r="F56" s="1"/>
  <c r="J19"/>
  <c r="J14"/>
  <c r="J80" s="1"/>
  <c r="E7"/>
  <c r="E47" s="1"/>
  <c r="AY64" i="1"/>
  <c r="AX64"/>
  <c r="BI93" i="12"/>
  <c r="BH93"/>
  <c r="BG93"/>
  <c r="BF93"/>
  <c r="T93"/>
  <c r="R93"/>
  <c r="P93"/>
  <c r="BK93"/>
  <c r="J93"/>
  <c r="BE93" s="1"/>
  <c r="BI92"/>
  <c r="BH92"/>
  <c r="BG92"/>
  <c r="BF92"/>
  <c r="T92"/>
  <c r="T90" s="1"/>
  <c r="R92"/>
  <c r="P92"/>
  <c r="BK92"/>
  <c r="BK90" s="1"/>
  <c r="J90" s="1"/>
  <c r="J62" s="1"/>
  <c r="J92"/>
  <c r="BE92" s="1"/>
  <c r="BI91"/>
  <c r="BH91"/>
  <c r="BG91"/>
  <c r="BF91"/>
  <c r="T91"/>
  <c r="R91"/>
  <c r="R90" s="1"/>
  <c r="P91"/>
  <c r="P90" s="1"/>
  <c r="BK91"/>
  <c r="J91"/>
  <c r="BE91" s="1"/>
  <c r="BI89"/>
  <c r="BH89"/>
  <c r="BG89"/>
  <c r="BF89"/>
  <c r="BE89"/>
  <c r="T89"/>
  <c r="R89"/>
  <c r="P89"/>
  <c r="BK89"/>
  <c r="J89"/>
  <c r="BI88"/>
  <c r="BH88"/>
  <c r="BG88"/>
  <c r="BF88"/>
  <c r="T88"/>
  <c r="R88"/>
  <c r="P88"/>
  <c r="BK88"/>
  <c r="J88"/>
  <c r="BE88" s="1"/>
  <c r="BI87"/>
  <c r="F36" s="1"/>
  <c r="BD64" i="1" s="1"/>
  <c r="BH87" i="12"/>
  <c r="BG87"/>
  <c r="BF87"/>
  <c r="F33" s="1"/>
  <c r="BA64" i="1" s="1"/>
  <c r="BE87" i="12"/>
  <c r="T87"/>
  <c r="R87"/>
  <c r="P87"/>
  <c r="BK87"/>
  <c r="J87"/>
  <c r="BI86"/>
  <c r="BH86"/>
  <c r="F35" s="1"/>
  <c r="BC64" i="1" s="1"/>
  <c r="BG86" i="12"/>
  <c r="F34" s="1"/>
  <c r="BB64" i="1" s="1"/>
  <c r="BF86" i="12"/>
  <c r="T86"/>
  <c r="T85" s="1"/>
  <c r="R86"/>
  <c r="R85" s="1"/>
  <c r="R84" s="1"/>
  <c r="P86"/>
  <c r="BK86"/>
  <c r="BK85" s="1"/>
  <c r="J86"/>
  <c r="BE86" s="1"/>
  <c r="J80"/>
  <c r="F80"/>
  <c r="F78"/>
  <c r="E76"/>
  <c r="J55"/>
  <c r="F55"/>
  <c r="F53"/>
  <c r="E51"/>
  <c r="J20"/>
  <c r="E20"/>
  <c r="F81" s="1"/>
  <c r="J19"/>
  <c r="J14"/>
  <c r="J53" s="1"/>
  <c r="E7"/>
  <c r="E47" s="1"/>
  <c r="AY63" i="1"/>
  <c r="AX63"/>
  <c r="BI104" i="11"/>
  <c r="BH104"/>
  <c r="BG104"/>
  <c r="BF104"/>
  <c r="T104"/>
  <c r="R104"/>
  <c r="P104"/>
  <c r="BK104"/>
  <c r="J104"/>
  <c r="BE104" s="1"/>
  <c r="BI103"/>
  <c r="BH103"/>
  <c r="BG103"/>
  <c r="BF103"/>
  <c r="T103"/>
  <c r="R103"/>
  <c r="P103"/>
  <c r="BK103"/>
  <c r="J103"/>
  <c r="BE103" s="1"/>
  <c r="BI102"/>
  <c r="BH102"/>
  <c r="BG102"/>
  <c r="BF102"/>
  <c r="T102"/>
  <c r="T101" s="1"/>
  <c r="R102"/>
  <c r="R101" s="1"/>
  <c r="P102"/>
  <c r="P101" s="1"/>
  <c r="BK102"/>
  <c r="BK101" s="1"/>
  <c r="J101" s="1"/>
  <c r="J63" s="1"/>
  <c r="J102"/>
  <c r="BE102" s="1"/>
  <c r="BI100"/>
  <c r="BH100"/>
  <c r="BG100"/>
  <c r="BF100"/>
  <c r="BE100"/>
  <c r="T100"/>
  <c r="R100"/>
  <c r="P100"/>
  <c r="BK100"/>
  <c r="J100"/>
  <c r="BI99"/>
  <c r="BH99"/>
  <c r="BG99"/>
  <c r="BF99"/>
  <c r="T99"/>
  <c r="R99"/>
  <c r="P99"/>
  <c r="BK99"/>
  <c r="J99"/>
  <c r="BE99" s="1"/>
  <c r="BI98"/>
  <c r="BH98"/>
  <c r="BG98"/>
  <c r="BF98"/>
  <c r="BE98"/>
  <c r="T98"/>
  <c r="R98"/>
  <c r="P98"/>
  <c r="BK98"/>
  <c r="J98"/>
  <c r="BI97"/>
  <c r="BH97"/>
  <c r="BG97"/>
  <c r="BF97"/>
  <c r="T97"/>
  <c r="R97"/>
  <c r="P97"/>
  <c r="BK97"/>
  <c r="J97"/>
  <c r="BE97" s="1"/>
  <c r="BI96"/>
  <c r="BH96"/>
  <c r="BG96"/>
  <c r="BF96"/>
  <c r="BE96"/>
  <c r="T96"/>
  <c r="R96"/>
  <c r="P96"/>
  <c r="BK96"/>
  <c r="J96"/>
  <c r="BI95"/>
  <c r="BH95"/>
  <c r="BG95"/>
  <c r="BF95"/>
  <c r="T95"/>
  <c r="R95"/>
  <c r="P95"/>
  <c r="BK95"/>
  <c r="J95"/>
  <c r="BE95" s="1"/>
  <c r="BI94"/>
  <c r="BH94"/>
  <c r="BG94"/>
  <c r="BF94"/>
  <c r="BE94"/>
  <c r="T94"/>
  <c r="R94"/>
  <c r="P94"/>
  <c r="BK94"/>
  <c r="J94"/>
  <c r="BI93"/>
  <c r="BH93"/>
  <c r="BG93"/>
  <c r="BF93"/>
  <c r="T93"/>
  <c r="R93"/>
  <c r="P93"/>
  <c r="BK93"/>
  <c r="J93"/>
  <c r="BE93" s="1"/>
  <c r="BI92"/>
  <c r="BH92"/>
  <c r="BG92"/>
  <c r="BF92"/>
  <c r="BE92"/>
  <c r="T92"/>
  <c r="T91" s="1"/>
  <c r="R92"/>
  <c r="R91" s="1"/>
  <c r="P92"/>
  <c r="P91" s="1"/>
  <c r="BK92"/>
  <c r="BK91" s="1"/>
  <c r="J91" s="1"/>
  <c r="J62" s="1"/>
  <c r="J92"/>
  <c r="BI90"/>
  <c r="BH90"/>
  <c r="BG90"/>
  <c r="BF90"/>
  <c r="T90"/>
  <c r="R90"/>
  <c r="P90"/>
  <c r="BK90"/>
  <c r="J90"/>
  <c r="BE90" s="1"/>
  <c r="BI89"/>
  <c r="BH89"/>
  <c r="BG89"/>
  <c r="BF89"/>
  <c r="T89"/>
  <c r="R89"/>
  <c r="P89"/>
  <c r="BK89"/>
  <c r="J89"/>
  <c r="BE89" s="1"/>
  <c r="BI88"/>
  <c r="BH88"/>
  <c r="BG88"/>
  <c r="BF88"/>
  <c r="T88"/>
  <c r="R88"/>
  <c r="P88"/>
  <c r="BK88"/>
  <c r="J88"/>
  <c r="BE88" s="1"/>
  <c r="BI87"/>
  <c r="F36" s="1"/>
  <c r="BD63" i="1" s="1"/>
  <c r="BH87" i="11"/>
  <c r="F35" s="1"/>
  <c r="BC63" i="1" s="1"/>
  <c r="BG87" i="11"/>
  <c r="F34" s="1"/>
  <c r="BB63" i="1" s="1"/>
  <c r="BF87" i="11"/>
  <c r="F33" s="1"/>
  <c r="BA63" i="1" s="1"/>
  <c r="T87" i="11"/>
  <c r="T86" s="1"/>
  <c r="T85" s="1"/>
  <c r="R87"/>
  <c r="R86" s="1"/>
  <c r="R85" s="1"/>
  <c r="P87"/>
  <c r="P86" s="1"/>
  <c r="BK87"/>
  <c r="BK86" s="1"/>
  <c r="J87"/>
  <c r="BE87" s="1"/>
  <c r="J81"/>
  <c r="F81"/>
  <c r="F79"/>
  <c r="E77"/>
  <c r="J55"/>
  <c r="F55"/>
  <c r="F53"/>
  <c r="E51"/>
  <c r="J20"/>
  <c r="E20"/>
  <c r="F56" s="1"/>
  <c r="J19"/>
  <c r="J14"/>
  <c r="J53" s="1"/>
  <c r="E7"/>
  <c r="E73" s="1"/>
  <c r="BK126" i="10"/>
  <c r="J126" s="1"/>
  <c r="J70" s="1"/>
  <c r="AY62" i="1"/>
  <c r="AX62"/>
  <c r="BI130" i="10"/>
  <c r="BH130"/>
  <c r="BG130"/>
  <c r="BF130"/>
  <c r="T130"/>
  <c r="R130"/>
  <c r="P130"/>
  <c r="BK130"/>
  <c r="J130"/>
  <c r="BE130" s="1"/>
  <c r="BI129"/>
  <c r="BH129"/>
  <c r="BG129"/>
  <c r="BF129"/>
  <c r="T129"/>
  <c r="R129"/>
  <c r="P129"/>
  <c r="BK129"/>
  <c r="J129"/>
  <c r="BE129" s="1"/>
  <c r="BI128"/>
  <c r="BH128"/>
  <c r="BG128"/>
  <c r="BF128"/>
  <c r="T128"/>
  <c r="T126" s="1"/>
  <c r="R128"/>
  <c r="P128"/>
  <c r="BK128"/>
  <c r="J128"/>
  <c r="BE128" s="1"/>
  <c r="BI127"/>
  <c r="BH127"/>
  <c r="BG127"/>
  <c r="BF127"/>
  <c r="T127"/>
  <c r="R127"/>
  <c r="R126" s="1"/>
  <c r="P127"/>
  <c r="P126" s="1"/>
  <c r="BK127"/>
  <c r="J127"/>
  <c r="BE127" s="1"/>
  <c r="BI125"/>
  <c r="BH125"/>
  <c r="BG125"/>
  <c r="BF125"/>
  <c r="BE125"/>
  <c r="T125"/>
  <c r="R125"/>
  <c r="P125"/>
  <c r="P123" s="1"/>
  <c r="BK125"/>
  <c r="J125"/>
  <c r="BI124"/>
  <c r="BH124"/>
  <c r="BG124"/>
  <c r="BF124"/>
  <c r="T124"/>
  <c r="T123" s="1"/>
  <c r="R124"/>
  <c r="R123" s="1"/>
  <c r="P124"/>
  <c r="BK124"/>
  <c r="BK123" s="1"/>
  <c r="J123" s="1"/>
  <c r="J69" s="1"/>
  <c r="J124"/>
  <c r="BE124" s="1"/>
  <c r="BI122"/>
  <c r="BH122"/>
  <c r="BG122"/>
  <c r="BF122"/>
  <c r="T122"/>
  <c r="T121" s="1"/>
  <c r="R122"/>
  <c r="R121" s="1"/>
  <c r="P122"/>
  <c r="P121" s="1"/>
  <c r="BK122"/>
  <c r="BK121" s="1"/>
  <c r="J121" s="1"/>
  <c r="J68" s="1"/>
  <c r="J122"/>
  <c r="BE122" s="1"/>
  <c r="BI120"/>
  <c r="BH120"/>
  <c r="BG120"/>
  <c r="BF120"/>
  <c r="BE120"/>
  <c r="T120"/>
  <c r="R120"/>
  <c r="P120"/>
  <c r="BK120"/>
  <c r="J120"/>
  <c r="BI119"/>
  <c r="BH119"/>
  <c r="BG119"/>
  <c r="BF119"/>
  <c r="T119"/>
  <c r="T118" s="1"/>
  <c r="R119"/>
  <c r="R118" s="1"/>
  <c r="P119"/>
  <c r="P118" s="1"/>
  <c r="BK119"/>
  <c r="BK118" s="1"/>
  <c r="J118" s="1"/>
  <c r="J67" s="1"/>
  <c r="J119"/>
  <c r="BE119" s="1"/>
  <c r="BI117"/>
  <c r="BH117"/>
  <c r="BG117"/>
  <c r="BF117"/>
  <c r="T117"/>
  <c r="R117"/>
  <c r="P117"/>
  <c r="BK117"/>
  <c r="J117"/>
  <c r="BE117" s="1"/>
  <c r="BI116"/>
  <c r="BH116"/>
  <c r="BG116"/>
  <c r="BF116"/>
  <c r="T116"/>
  <c r="T115" s="1"/>
  <c r="R116"/>
  <c r="R115" s="1"/>
  <c r="P116"/>
  <c r="P115" s="1"/>
  <c r="BK116"/>
  <c r="BK115" s="1"/>
  <c r="J115" s="1"/>
  <c r="J66" s="1"/>
  <c r="J116"/>
  <c r="BE116" s="1"/>
  <c r="BI114"/>
  <c r="BH114"/>
  <c r="BG114"/>
  <c r="BF114"/>
  <c r="T114"/>
  <c r="R114"/>
  <c r="P114"/>
  <c r="BK114"/>
  <c r="J114"/>
  <c r="BE114" s="1"/>
  <c r="BI113"/>
  <c r="BH113"/>
  <c r="BG113"/>
  <c r="BF113"/>
  <c r="BE113"/>
  <c r="T113"/>
  <c r="R113"/>
  <c r="P113"/>
  <c r="BK113"/>
  <c r="J113"/>
  <c r="BI112"/>
  <c r="BH112"/>
  <c r="BG112"/>
  <c r="BF112"/>
  <c r="T112"/>
  <c r="R112"/>
  <c r="P112"/>
  <c r="BK112"/>
  <c r="J112"/>
  <c r="BE112" s="1"/>
  <c r="BI111"/>
  <c r="BH111"/>
  <c r="BG111"/>
  <c r="BF111"/>
  <c r="BE111"/>
  <c r="T111"/>
  <c r="T110" s="1"/>
  <c r="R111"/>
  <c r="R110" s="1"/>
  <c r="P111"/>
  <c r="P110" s="1"/>
  <c r="BK111"/>
  <c r="BK110" s="1"/>
  <c r="J110" s="1"/>
  <c r="J65" s="1"/>
  <c r="J111"/>
  <c r="BI109"/>
  <c r="BH109"/>
  <c r="BG109"/>
  <c r="BF109"/>
  <c r="T109"/>
  <c r="R109"/>
  <c r="P109"/>
  <c r="BK109"/>
  <c r="J109"/>
  <c r="BE109" s="1"/>
  <c r="BI108"/>
  <c r="BH108"/>
  <c r="BG108"/>
  <c r="BF108"/>
  <c r="T108"/>
  <c r="R108"/>
  <c r="P108"/>
  <c r="BK108"/>
  <c r="J108"/>
  <c r="BE108" s="1"/>
  <c r="BI107"/>
  <c r="BH107"/>
  <c r="BG107"/>
  <c r="BF107"/>
  <c r="T107"/>
  <c r="T106" s="1"/>
  <c r="R107"/>
  <c r="R106" s="1"/>
  <c r="P107"/>
  <c r="P106" s="1"/>
  <c r="BK107"/>
  <c r="BK106" s="1"/>
  <c r="J106" s="1"/>
  <c r="J64" s="1"/>
  <c r="J107"/>
  <c r="BE107" s="1"/>
  <c r="BI105"/>
  <c r="BH105"/>
  <c r="BG105"/>
  <c r="BF105"/>
  <c r="T105"/>
  <c r="R105"/>
  <c r="P105"/>
  <c r="BK105"/>
  <c r="J105"/>
  <c r="BE105" s="1"/>
  <c r="BI104"/>
  <c r="BH104"/>
  <c r="BG104"/>
  <c r="BF104"/>
  <c r="BE104"/>
  <c r="T104"/>
  <c r="T103" s="1"/>
  <c r="R104"/>
  <c r="R103" s="1"/>
  <c r="P104"/>
  <c r="P103" s="1"/>
  <c r="P102" s="1"/>
  <c r="BK104"/>
  <c r="BK103" s="1"/>
  <c r="J104"/>
  <c r="BI101"/>
  <c r="BH101"/>
  <c r="BG101"/>
  <c r="BF101"/>
  <c r="BE101"/>
  <c r="T101"/>
  <c r="R101"/>
  <c r="P101"/>
  <c r="BK101"/>
  <c r="J101"/>
  <c r="BI100"/>
  <c r="BH100"/>
  <c r="BG100"/>
  <c r="BF100"/>
  <c r="T100"/>
  <c r="R100"/>
  <c r="P100"/>
  <c r="BK100"/>
  <c r="J100"/>
  <c r="BE100" s="1"/>
  <c r="BI99"/>
  <c r="BH99"/>
  <c r="BG99"/>
  <c r="BF99"/>
  <c r="BE99"/>
  <c r="T99"/>
  <c r="R99"/>
  <c r="P99"/>
  <c r="BK99"/>
  <c r="J99"/>
  <c r="BI98"/>
  <c r="BH98"/>
  <c r="BG98"/>
  <c r="BF98"/>
  <c r="T98"/>
  <c r="R98"/>
  <c r="P98"/>
  <c r="BK98"/>
  <c r="J98"/>
  <c r="BE98" s="1"/>
  <c r="BI97"/>
  <c r="BH97"/>
  <c r="BG97"/>
  <c r="BF97"/>
  <c r="BE97"/>
  <c r="T97"/>
  <c r="R97"/>
  <c r="P97"/>
  <c r="BK97"/>
  <c r="J97"/>
  <c r="BI96"/>
  <c r="BH96"/>
  <c r="BG96"/>
  <c r="BF96"/>
  <c r="T96"/>
  <c r="R96"/>
  <c r="P96"/>
  <c r="BK96"/>
  <c r="J96"/>
  <c r="BE96" s="1"/>
  <c r="BI95"/>
  <c r="BH95"/>
  <c r="BG95"/>
  <c r="BF95"/>
  <c r="BE95"/>
  <c r="T95"/>
  <c r="R95"/>
  <c r="P95"/>
  <c r="BK95"/>
  <c r="J95"/>
  <c r="BI94"/>
  <c r="BH94"/>
  <c r="F35" s="1"/>
  <c r="BC62" i="1" s="1"/>
  <c r="BG94" i="10"/>
  <c r="F34" s="1"/>
  <c r="BB62" i="1" s="1"/>
  <c r="BF94" i="10"/>
  <c r="J33" s="1"/>
  <c r="AW62" i="1" s="1"/>
  <c r="T94" i="10"/>
  <c r="T93" s="1"/>
  <c r="R94"/>
  <c r="P94"/>
  <c r="P93" s="1"/>
  <c r="P92" s="1"/>
  <c r="AU62" i="1" s="1"/>
  <c r="BK94" i="10"/>
  <c r="BK93" s="1"/>
  <c r="J94"/>
  <c r="BE94" s="1"/>
  <c r="J88"/>
  <c r="F88"/>
  <c r="F86"/>
  <c r="E84"/>
  <c r="J55"/>
  <c r="F55"/>
  <c r="F53"/>
  <c r="E51"/>
  <c r="J20"/>
  <c r="E20"/>
  <c r="F89" s="1"/>
  <c r="J19"/>
  <c r="J14"/>
  <c r="J53" s="1"/>
  <c r="E7"/>
  <c r="AY61" i="1"/>
  <c r="AX61"/>
  <c r="BI183" i="9"/>
  <c r="BH183"/>
  <c r="BG183"/>
  <c r="BF183"/>
  <c r="T183"/>
  <c r="R183"/>
  <c r="P183"/>
  <c r="BK183"/>
  <c r="J183"/>
  <c r="BE183" s="1"/>
  <c r="BI182"/>
  <c r="BH182"/>
  <c r="BG182"/>
  <c r="BF182"/>
  <c r="T182"/>
  <c r="R182"/>
  <c r="P182"/>
  <c r="BK182"/>
  <c r="J182"/>
  <c r="BE182" s="1"/>
  <c r="BI181"/>
  <c r="BH181"/>
  <c r="BG181"/>
  <c r="BF181"/>
  <c r="T181"/>
  <c r="R181"/>
  <c r="P181"/>
  <c r="P180" s="1"/>
  <c r="BK181"/>
  <c r="BK180" s="1"/>
  <c r="J180" s="1"/>
  <c r="J71" s="1"/>
  <c r="J181"/>
  <c r="BE181" s="1"/>
  <c r="BI179"/>
  <c r="BH179"/>
  <c r="BG179"/>
  <c r="BF179"/>
  <c r="BE179"/>
  <c r="T179"/>
  <c r="R179"/>
  <c r="P179"/>
  <c r="BK179"/>
  <c r="J179"/>
  <c r="BI178"/>
  <c r="BH178"/>
  <c r="BG178"/>
  <c r="BF178"/>
  <c r="T178"/>
  <c r="R178"/>
  <c r="P178"/>
  <c r="BK178"/>
  <c r="J178"/>
  <c r="BE178" s="1"/>
  <c r="BI177"/>
  <c r="BH177"/>
  <c r="BG177"/>
  <c r="BF177"/>
  <c r="BE177"/>
  <c r="T177"/>
  <c r="R177"/>
  <c r="P177"/>
  <c r="BK177"/>
  <c r="J177"/>
  <c r="BI176"/>
  <c r="BH176"/>
  <c r="BG176"/>
  <c r="BF176"/>
  <c r="T176"/>
  <c r="R176"/>
  <c r="P176"/>
  <c r="BK176"/>
  <c r="J176"/>
  <c r="BE176" s="1"/>
  <c r="BI175"/>
  <c r="BH175"/>
  <c r="BG175"/>
  <c r="BF175"/>
  <c r="BE175"/>
  <c r="T175"/>
  <c r="R175"/>
  <c r="P175"/>
  <c r="BK175"/>
  <c r="J175"/>
  <c r="BI174"/>
  <c r="BH174"/>
  <c r="BG174"/>
  <c r="BF174"/>
  <c r="T174"/>
  <c r="R174"/>
  <c r="P174"/>
  <c r="BK174"/>
  <c r="J174"/>
  <c r="BE174" s="1"/>
  <c r="BI173"/>
  <c r="BH173"/>
  <c r="BG173"/>
  <c r="BF173"/>
  <c r="BE173"/>
  <c r="T173"/>
  <c r="R173"/>
  <c r="P173"/>
  <c r="P171" s="1"/>
  <c r="BK173"/>
  <c r="J173"/>
  <c r="BI172"/>
  <c r="BH172"/>
  <c r="BG172"/>
  <c r="BF172"/>
  <c r="T172"/>
  <c r="T171" s="1"/>
  <c r="R172"/>
  <c r="R171" s="1"/>
  <c r="P172"/>
  <c r="BK172"/>
  <c r="J172"/>
  <c r="BE172" s="1"/>
  <c r="BI170"/>
  <c r="BH170"/>
  <c r="BG170"/>
  <c r="BF170"/>
  <c r="T170"/>
  <c r="R170"/>
  <c r="P170"/>
  <c r="BK170"/>
  <c r="J170"/>
  <c r="BE170" s="1"/>
  <c r="BI169"/>
  <c r="BH169"/>
  <c r="BG169"/>
  <c r="BF169"/>
  <c r="T169"/>
  <c r="R169"/>
  <c r="P169"/>
  <c r="BK169"/>
  <c r="J169"/>
  <c r="BE169" s="1"/>
  <c r="BI168"/>
  <c r="BH168"/>
  <c r="BG168"/>
  <c r="BF168"/>
  <c r="BE168"/>
  <c r="T168"/>
  <c r="R168"/>
  <c r="P168"/>
  <c r="BK168"/>
  <c r="J168"/>
  <c r="BI167"/>
  <c r="BH167"/>
  <c r="BG167"/>
  <c r="BF167"/>
  <c r="T167"/>
  <c r="R167"/>
  <c r="P167"/>
  <c r="BK167"/>
  <c r="J167"/>
  <c r="BE167" s="1"/>
  <c r="BI166"/>
  <c r="BH166"/>
  <c r="BG166"/>
  <c r="BF166"/>
  <c r="BE166"/>
  <c r="T166"/>
  <c r="R166"/>
  <c r="P166"/>
  <c r="BK166"/>
  <c r="J166"/>
  <c r="BI165"/>
  <c r="BH165"/>
  <c r="BG165"/>
  <c r="BF165"/>
  <c r="T165"/>
  <c r="R165"/>
  <c r="P165"/>
  <c r="BK165"/>
  <c r="J165"/>
  <c r="BE165" s="1"/>
  <c r="BI164"/>
  <c r="BH164"/>
  <c r="BG164"/>
  <c r="BF164"/>
  <c r="BE164"/>
  <c r="T164"/>
  <c r="R164"/>
  <c r="P164"/>
  <c r="BK164"/>
  <c r="J164"/>
  <c r="BI163"/>
  <c r="BH163"/>
  <c r="BG163"/>
  <c r="BF163"/>
  <c r="T163"/>
  <c r="R163"/>
  <c r="P163"/>
  <c r="BK163"/>
  <c r="J163"/>
  <c r="BE163" s="1"/>
  <c r="BI162"/>
  <c r="BH162"/>
  <c r="BG162"/>
  <c r="BF162"/>
  <c r="BE162"/>
  <c r="T162"/>
  <c r="R162"/>
  <c r="R161" s="1"/>
  <c r="P162"/>
  <c r="P161" s="1"/>
  <c r="BK162"/>
  <c r="BK161" s="1"/>
  <c r="J161" s="1"/>
  <c r="J69" s="1"/>
  <c r="J162"/>
  <c r="BI160"/>
  <c r="BH160"/>
  <c r="BG160"/>
  <c r="BF160"/>
  <c r="T160"/>
  <c r="R160"/>
  <c r="P160"/>
  <c r="BK160"/>
  <c r="J160"/>
  <c r="BE160" s="1"/>
  <c r="BI159"/>
  <c r="BH159"/>
  <c r="BG159"/>
  <c r="BF159"/>
  <c r="BE159"/>
  <c r="T159"/>
  <c r="R159"/>
  <c r="P159"/>
  <c r="BK159"/>
  <c r="J159"/>
  <c r="BI158"/>
  <c r="BH158"/>
  <c r="BG158"/>
  <c r="BF158"/>
  <c r="T158"/>
  <c r="R158"/>
  <c r="P158"/>
  <c r="BK158"/>
  <c r="J158"/>
  <c r="BE158" s="1"/>
  <c r="BI157"/>
  <c r="BH157"/>
  <c r="BG157"/>
  <c r="BF157"/>
  <c r="BE157"/>
  <c r="T157"/>
  <c r="R157"/>
  <c r="P157"/>
  <c r="BK157"/>
  <c r="J157"/>
  <c r="BI156"/>
  <c r="BH156"/>
  <c r="BG156"/>
  <c r="BF156"/>
  <c r="T156"/>
  <c r="R156"/>
  <c r="P156"/>
  <c r="BK156"/>
  <c r="J156"/>
  <c r="BE156" s="1"/>
  <c r="BI155"/>
  <c r="BH155"/>
  <c r="BG155"/>
  <c r="BF155"/>
  <c r="BE155"/>
  <c r="T155"/>
  <c r="R155"/>
  <c r="P155"/>
  <c r="BK155"/>
  <c r="J155"/>
  <c r="BI154"/>
  <c r="BH154"/>
  <c r="BG154"/>
  <c r="BF154"/>
  <c r="T154"/>
  <c r="R154"/>
  <c r="P154"/>
  <c r="BK154"/>
  <c r="J154"/>
  <c r="BE154" s="1"/>
  <c r="BI153"/>
  <c r="BH153"/>
  <c r="BG153"/>
  <c r="BF153"/>
  <c r="BE153"/>
  <c r="T153"/>
  <c r="R153"/>
  <c r="P153"/>
  <c r="BK153"/>
  <c r="J153"/>
  <c r="BI152"/>
  <c r="BH152"/>
  <c r="BG152"/>
  <c r="BF152"/>
  <c r="T152"/>
  <c r="R152"/>
  <c r="P152"/>
  <c r="BK152"/>
  <c r="J152"/>
  <c r="BE152" s="1"/>
  <c r="BI151"/>
  <c r="BH151"/>
  <c r="BG151"/>
  <c r="BF151"/>
  <c r="BE151"/>
  <c r="T151"/>
  <c r="R151"/>
  <c r="P151"/>
  <c r="BK151"/>
  <c r="J151"/>
  <c r="BI150"/>
  <c r="BH150"/>
  <c r="BG150"/>
  <c r="BF150"/>
  <c r="T150"/>
  <c r="R150"/>
  <c r="P150"/>
  <c r="BK150"/>
  <c r="J150"/>
  <c r="BE150" s="1"/>
  <c r="BI149"/>
  <c r="BH149"/>
  <c r="BG149"/>
  <c r="BF149"/>
  <c r="BE149"/>
  <c r="T149"/>
  <c r="R149"/>
  <c r="P149"/>
  <c r="BK149"/>
  <c r="J149"/>
  <c r="BI148"/>
  <c r="BH148"/>
  <c r="BG148"/>
  <c r="BF148"/>
  <c r="T148"/>
  <c r="R148"/>
  <c r="P148"/>
  <c r="BK148"/>
  <c r="J148"/>
  <c r="BE148" s="1"/>
  <c r="BI147"/>
  <c r="BH147"/>
  <c r="BG147"/>
  <c r="BF147"/>
  <c r="BE147"/>
  <c r="T147"/>
  <c r="T146" s="1"/>
  <c r="R147"/>
  <c r="R146" s="1"/>
  <c r="P147"/>
  <c r="P146" s="1"/>
  <c r="BK147"/>
  <c r="BK146" s="1"/>
  <c r="J146" s="1"/>
  <c r="J68" s="1"/>
  <c r="J147"/>
  <c r="BI145"/>
  <c r="BH145"/>
  <c r="BG145"/>
  <c r="BF145"/>
  <c r="BE145"/>
  <c r="T145"/>
  <c r="R145"/>
  <c r="P145"/>
  <c r="BK145"/>
  <c r="J145"/>
  <c r="BI144"/>
  <c r="BH144"/>
  <c r="BG144"/>
  <c r="BF144"/>
  <c r="T144"/>
  <c r="R144"/>
  <c r="P144"/>
  <c r="BK144"/>
  <c r="J144"/>
  <c r="BE144" s="1"/>
  <c r="BI143"/>
  <c r="BH143"/>
  <c r="BG143"/>
  <c r="BF143"/>
  <c r="BE143"/>
  <c r="T143"/>
  <c r="R143"/>
  <c r="P143"/>
  <c r="BK143"/>
  <c r="J143"/>
  <c r="BI142"/>
  <c r="BH142"/>
  <c r="BG142"/>
  <c r="BF142"/>
  <c r="T142"/>
  <c r="R142"/>
  <c r="P142"/>
  <c r="BK142"/>
  <c r="J142"/>
  <c r="BE142" s="1"/>
  <c r="BI141"/>
  <c r="BH141"/>
  <c r="BG141"/>
  <c r="BF141"/>
  <c r="BE141"/>
  <c r="T141"/>
  <c r="R141"/>
  <c r="P141"/>
  <c r="BK141"/>
  <c r="J141"/>
  <c r="BI140"/>
  <c r="BH140"/>
  <c r="BG140"/>
  <c r="BF140"/>
  <c r="T140"/>
  <c r="R140"/>
  <c r="P140"/>
  <c r="BK140"/>
  <c r="J140"/>
  <c r="BE140" s="1"/>
  <c r="BI139"/>
  <c r="BH139"/>
  <c r="BG139"/>
  <c r="BF139"/>
  <c r="BE139"/>
  <c r="T139"/>
  <c r="R139"/>
  <c r="P139"/>
  <c r="BK139"/>
  <c r="J139"/>
  <c r="BI138"/>
  <c r="BH138"/>
  <c r="BG138"/>
  <c r="BF138"/>
  <c r="T138"/>
  <c r="R138"/>
  <c r="P138"/>
  <c r="BK138"/>
  <c r="J138"/>
  <c r="BE138" s="1"/>
  <c r="BI137"/>
  <c r="BH137"/>
  <c r="BG137"/>
  <c r="BF137"/>
  <c r="BE137"/>
  <c r="T137"/>
  <c r="R137"/>
  <c r="P137"/>
  <c r="BK137"/>
  <c r="J137"/>
  <c r="BI136"/>
  <c r="BH136"/>
  <c r="BG136"/>
  <c r="BF136"/>
  <c r="T136"/>
  <c r="R136"/>
  <c r="P136"/>
  <c r="BK136"/>
  <c r="J136"/>
  <c r="BE136" s="1"/>
  <c r="BI135"/>
  <c r="BH135"/>
  <c r="BG135"/>
  <c r="BF135"/>
  <c r="BE135"/>
  <c r="T135"/>
  <c r="R135"/>
  <c r="P135"/>
  <c r="BK135"/>
  <c r="J135"/>
  <c r="BI134"/>
  <c r="BH134"/>
  <c r="BG134"/>
  <c r="BF134"/>
  <c r="T134"/>
  <c r="T133" s="1"/>
  <c r="R134"/>
  <c r="R133" s="1"/>
  <c r="P134"/>
  <c r="BK134"/>
  <c r="J134"/>
  <c r="BE134" s="1"/>
  <c r="BI132"/>
  <c r="BH132"/>
  <c r="BG132"/>
  <c r="BF132"/>
  <c r="BE132"/>
  <c r="T132"/>
  <c r="R132"/>
  <c r="P132"/>
  <c r="BK132"/>
  <c r="J132"/>
  <c r="BI131"/>
  <c r="BH131"/>
  <c r="BG131"/>
  <c r="BF131"/>
  <c r="T131"/>
  <c r="R131"/>
  <c r="P131"/>
  <c r="BK131"/>
  <c r="J131"/>
  <c r="BE131" s="1"/>
  <c r="BI130"/>
  <c r="BH130"/>
  <c r="BG130"/>
  <c r="BF130"/>
  <c r="BE130"/>
  <c r="T130"/>
  <c r="R130"/>
  <c r="P130"/>
  <c r="BK130"/>
  <c r="J130"/>
  <c r="BI129"/>
  <c r="BH129"/>
  <c r="BG129"/>
  <c r="BF129"/>
  <c r="T129"/>
  <c r="R129"/>
  <c r="P129"/>
  <c r="BK129"/>
  <c r="J129"/>
  <c r="BE129" s="1"/>
  <c r="BI128"/>
  <c r="BH128"/>
  <c r="BG128"/>
  <c r="BF128"/>
  <c r="BE128"/>
  <c r="T128"/>
  <c r="R128"/>
  <c r="P128"/>
  <c r="BK128"/>
  <c r="J128"/>
  <c r="BI127"/>
  <c r="BH127"/>
  <c r="BG127"/>
  <c r="BF127"/>
  <c r="T127"/>
  <c r="R127"/>
  <c r="P127"/>
  <c r="BK127"/>
  <c r="J127"/>
  <c r="BE127" s="1"/>
  <c r="BI126"/>
  <c r="BH126"/>
  <c r="BG126"/>
  <c r="BF126"/>
  <c r="BE126"/>
  <c r="T126"/>
  <c r="R126"/>
  <c r="P126"/>
  <c r="BK126"/>
  <c r="J126"/>
  <c r="BI125"/>
  <c r="BH125"/>
  <c r="BG125"/>
  <c r="BF125"/>
  <c r="T125"/>
  <c r="R125"/>
  <c r="P125"/>
  <c r="BK125"/>
  <c r="J125"/>
  <c r="BE125" s="1"/>
  <c r="BI124"/>
  <c r="BH124"/>
  <c r="BG124"/>
  <c r="BF124"/>
  <c r="BE124"/>
  <c r="T124"/>
  <c r="R124"/>
  <c r="P124"/>
  <c r="BK124"/>
  <c r="J124"/>
  <c r="BI123"/>
  <c r="BH123"/>
  <c r="BG123"/>
  <c r="BF123"/>
  <c r="T123"/>
  <c r="R123"/>
  <c r="P123"/>
  <c r="BK123"/>
  <c r="J123"/>
  <c r="BE123" s="1"/>
  <c r="BI122"/>
  <c r="BH122"/>
  <c r="BG122"/>
  <c r="BF122"/>
  <c r="BE122"/>
  <c r="T122"/>
  <c r="R122"/>
  <c r="P122"/>
  <c r="BK122"/>
  <c r="J122"/>
  <c r="BI121"/>
  <c r="BH121"/>
  <c r="BG121"/>
  <c r="BF121"/>
  <c r="T121"/>
  <c r="T120" s="1"/>
  <c r="R121"/>
  <c r="P121"/>
  <c r="P120" s="1"/>
  <c r="BK121"/>
  <c r="BK120" s="1"/>
  <c r="J120" s="1"/>
  <c r="J66" s="1"/>
  <c r="J121"/>
  <c r="BE121" s="1"/>
  <c r="BI119"/>
  <c r="BH119"/>
  <c r="BG119"/>
  <c r="BF119"/>
  <c r="T119"/>
  <c r="R119"/>
  <c r="P119"/>
  <c r="BK119"/>
  <c r="J119"/>
  <c r="BE119" s="1"/>
  <c r="BI118"/>
  <c r="BH118"/>
  <c r="BG118"/>
  <c r="BF118"/>
  <c r="BE118"/>
  <c r="T118"/>
  <c r="R118"/>
  <c r="P118"/>
  <c r="BK118"/>
  <c r="J118"/>
  <c r="BI117"/>
  <c r="BH117"/>
  <c r="BG117"/>
  <c r="BF117"/>
  <c r="T117"/>
  <c r="R117"/>
  <c r="P117"/>
  <c r="BK117"/>
  <c r="J117"/>
  <c r="BE117" s="1"/>
  <c r="BI116"/>
  <c r="BH116"/>
  <c r="BG116"/>
  <c r="BF116"/>
  <c r="BE116"/>
  <c r="T116"/>
  <c r="R116"/>
  <c r="P116"/>
  <c r="BK116"/>
  <c r="J116"/>
  <c r="BI115"/>
  <c r="BH115"/>
  <c r="BG115"/>
  <c r="BF115"/>
  <c r="T115"/>
  <c r="R115"/>
  <c r="P115"/>
  <c r="BK115"/>
  <c r="J115"/>
  <c r="BE115" s="1"/>
  <c r="BI114"/>
  <c r="BH114"/>
  <c r="BG114"/>
  <c r="BF114"/>
  <c r="BE114"/>
  <c r="T114"/>
  <c r="R114"/>
  <c r="P114"/>
  <c r="BK114"/>
  <c r="J114"/>
  <c r="BI113"/>
  <c r="BH113"/>
  <c r="BG113"/>
  <c r="BF113"/>
  <c r="T113"/>
  <c r="R113"/>
  <c r="P113"/>
  <c r="BK113"/>
  <c r="J113"/>
  <c r="BE113" s="1"/>
  <c r="BI112"/>
  <c r="BH112"/>
  <c r="BG112"/>
  <c r="BF112"/>
  <c r="BE112"/>
  <c r="T112"/>
  <c r="R112"/>
  <c r="P112"/>
  <c r="BK112"/>
  <c r="J112"/>
  <c r="BI111"/>
  <c r="BH111"/>
  <c r="BG111"/>
  <c r="BF111"/>
  <c r="T111"/>
  <c r="R111"/>
  <c r="P111"/>
  <c r="BK111"/>
  <c r="J111"/>
  <c r="BE111" s="1"/>
  <c r="BI110"/>
  <c r="BH110"/>
  <c r="BG110"/>
  <c r="BF110"/>
  <c r="BE110"/>
  <c r="T110"/>
  <c r="R110"/>
  <c r="P110"/>
  <c r="BK110"/>
  <c r="J110"/>
  <c r="BI109"/>
  <c r="BH109"/>
  <c r="BG109"/>
  <c r="BF109"/>
  <c r="T109"/>
  <c r="R109"/>
  <c r="P109"/>
  <c r="BK109"/>
  <c r="J109"/>
  <c r="BE109" s="1"/>
  <c r="BI108"/>
  <c r="BH108"/>
  <c r="BG108"/>
  <c r="BF108"/>
  <c r="BE108"/>
  <c r="T108"/>
  <c r="R108"/>
  <c r="R107" s="1"/>
  <c r="P108"/>
  <c r="P107" s="1"/>
  <c r="BK108"/>
  <c r="BK107" s="1"/>
  <c r="J107" s="1"/>
  <c r="J65" s="1"/>
  <c r="J108"/>
  <c r="BI105"/>
  <c r="BH105"/>
  <c r="BG105"/>
  <c r="BF105"/>
  <c r="BE105"/>
  <c r="T105"/>
  <c r="R105"/>
  <c r="P105"/>
  <c r="BK105"/>
  <c r="J105"/>
  <c r="BI104"/>
  <c r="BH104"/>
  <c r="BG104"/>
  <c r="BF104"/>
  <c r="T104"/>
  <c r="R104"/>
  <c r="P104"/>
  <c r="BK104"/>
  <c r="J104"/>
  <c r="BE104" s="1"/>
  <c r="BI103"/>
  <c r="BH103"/>
  <c r="BG103"/>
  <c r="BF103"/>
  <c r="BE103"/>
  <c r="T103"/>
  <c r="R103"/>
  <c r="P103"/>
  <c r="BK103"/>
  <c r="J103"/>
  <c r="BI102"/>
  <c r="BH102"/>
  <c r="BG102"/>
  <c r="BF102"/>
  <c r="T102"/>
  <c r="T101" s="1"/>
  <c r="R102"/>
  <c r="R101" s="1"/>
  <c r="P102"/>
  <c r="BK102"/>
  <c r="J102"/>
  <c r="BE102" s="1"/>
  <c r="BI100"/>
  <c r="BH100"/>
  <c r="BG100"/>
  <c r="BF100"/>
  <c r="BE100"/>
  <c r="T100"/>
  <c r="R100"/>
  <c r="P100"/>
  <c r="BK100"/>
  <c r="J100"/>
  <c r="BI99"/>
  <c r="BH99"/>
  <c r="BG99"/>
  <c r="BF99"/>
  <c r="T99"/>
  <c r="R99"/>
  <c r="P99"/>
  <c r="BK99"/>
  <c r="J99"/>
  <c r="BE99" s="1"/>
  <c r="BI98"/>
  <c r="BH98"/>
  <c r="BG98"/>
  <c r="BF98"/>
  <c r="BE98"/>
  <c r="T98"/>
  <c r="R98"/>
  <c r="P98"/>
  <c r="BK98"/>
  <c r="J98"/>
  <c r="BI97"/>
  <c r="BH97"/>
  <c r="BG97"/>
  <c r="BF97"/>
  <c r="T97"/>
  <c r="R97"/>
  <c r="P97"/>
  <c r="BK97"/>
  <c r="J97"/>
  <c r="BE97" s="1"/>
  <c r="BI96"/>
  <c r="F36" s="1"/>
  <c r="BD61" i="1" s="1"/>
  <c r="BH96" i="9"/>
  <c r="F35" s="1"/>
  <c r="BC61" i="1" s="1"/>
  <c r="BG96" i="9"/>
  <c r="F34" s="1"/>
  <c r="BB61" i="1" s="1"/>
  <c r="BF96" i="9"/>
  <c r="J33" s="1"/>
  <c r="AW61" i="1" s="1"/>
  <c r="BE96" i="9"/>
  <c r="T96"/>
  <c r="R96"/>
  <c r="R95" s="1"/>
  <c r="R94" s="1"/>
  <c r="P96"/>
  <c r="P95" s="1"/>
  <c r="BK96"/>
  <c r="J96"/>
  <c r="J89"/>
  <c r="F89"/>
  <c r="F87"/>
  <c r="E85"/>
  <c r="J55"/>
  <c r="F55"/>
  <c r="F53"/>
  <c r="E51"/>
  <c r="J20"/>
  <c r="E20"/>
  <c r="F90" s="1"/>
  <c r="J19"/>
  <c r="J14"/>
  <c r="J53" s="1"/>
  <c r="E7"/>
  <c r="E81" s="1"/>
  <c r="AY60" i="1"/>
  <c r="AX60"/>
  <c r="BI303" i="8"/>
  <c r="BH303"/>
  <c r="BG303"/>
  <c r="BF303"/>
  <c r="BE303"/>
  <c r="T303"/>
  <c r="R303"/>
  <c r="P303"/>
  <c r="BK303"/>
  <c r="J303"/>
  <c r="BI302"/>
  <c r="BH302"/>
  <c r="BG302"/>
  <c r="BF302"/>
  <c r="T302"/>
  <c r="R302"/>
  <c r="P302"/>
  <c r="BK302"/>
  <c r="J302"/>
  <c r="BE302" s="1"/>
  <c r="BI301"/>
  <c r="BH301"/>
  <c r="BG301"/>
  <c r="BF301"/>
  <c r="BE301"/>
  <c r="T301"/>
  <c r="T300" s="1"/>
  <c r="R301"/>
  <c r="R300" s="1"/>
  <c r="P301"/>
  <c r="P300" s="1"/>
  <c r="BK301"/>
  <c r="BK300" s="1"/>
  <c r="J300" s="1"/>
  <c r="J87" s="1"/>
  <c r="J301"/>
  <c r="BI299"/>
  <c r="BH299"/>
  <c r="BG299"/>
  <c r="BF299"/>
  <c r="BE299"/>
  <c r="T299"/>
  <c r="R299"/>
  <c r="P299"/>
  <c r="BK299"/>
  <c r="J299"/>
  <c r="BI298"/>
  <c r="BH298"/>
  <c r="BG298"/>
  <c r="BF298"/>
  <c r="T298"/>
  <c r="R298"/>
  <c r="P298"/>
  <c r="BK298"/>
  <c r="J298"/>
  <c r="BE298" s="1"/>
  <c r="BI297"/>
  <c r="BH297"/>
  <c r="BG297"/>
  <c r="BF297"/>
  <c r="BE297"/>
  <c r="T297"/>
  <c r="R297"/>
  <c r="P297"/>
  <c r="BK297"/>
  <c r="J297"/>
  <c r="BI296"/>
  <c r="BH296"/>
  <c r="BG296"/>
  <c r="BF296"/>
  <c r="T296"/>
  <c r="T295" s="1"/>
  <c r="R296"/>
  <c r="R295" s="1"/>
  <c r="P296"/>
  <c r="P295" s="1"/>
  <c r="BK296"/>
  <c r="BK295" s="1"/>
  <c r="J295" s="1"/>
  <c r="J86" s="1"/>
  <c r="J296"/>
  <c r="BE296" s="1"/>
  <c r="BI294"/>
  <c r="BH294"/>
  <c r="BG294"/>
  <c r="BF294"/>
  <c r="BE294"/>
  <c r="T294"/>
  <c r="R294"/>
  <c r="P294"/>
  <c r="BK294"/>
  <c r="J294"/>
  <c r="BI293"/>
  <c r="BH293"/>
  <c r="BG293"/>
  <c r="BF293"/>
  <c r="T293"/>
  <c r="R293"/>
  <c r="P293"/>
  <c r="BK293"/>
  <c r="J293"/>
  <c r="BE293" s="1"/>
  <c r="BI292"/>
  <c r="BH292"/>
  <c r="BG292"/>
  <c r="BF292"/>
  <c r="BE292"/>
  <c r="T292"/>
  <c r="R292"/>
  <c r="P292"/>
  <c r="BK292"/>
  <c r="J292"/>
  <c r="BI291"/>
  <c r="BH291"/>
  <c r="BG291"/>
  <c r="BF291"/>
  <c r="T291"/>
  <c r="R291"/>
  <c r="P291"/>
  <c r="BK291"/>
  <c r="J291"/>
  <c r="BE291" s="1"/>
  <c r="BI290"/>
  <c r="BH290"/>
  <c r="BG290"/>
  <c r="BF290"/>
  <c r="BE290"/>
  <c r="T290"/>
  <c r="R290"/>
  <c r="P290"/>
  <c r="BK290"/>
  <c r="J290"/>
  <c r="BI289"/>
  <c r="BH289"/>
  <c r="BG289"/>
  <c r="BF289"/>
  <c r="T289"/>
  <c r="R289"/>
  <c r="P289"/>
  <c r="BK289"/>
  <c r="J289"/>
  <c r="BE289" s="1"/>
  <c r="BI288"/>
  <c r="BH288"/>
  <c r="BG288"/>
  <c r="BF288"/>
  <c r="BE288"/>
  <c r="T288"/>
  <c r="R288"/>
  <c r="P288"/>
  <c r="BK288"/>
  <c r="J288"/>
  <c r="BI287"/>
  <c r="BH287"/>
  <c r="BG287"/>
  <c r="BF287"/>
  <c r="T287"/>
  <c r="T286" s="1"/>
  <c r="R287"/>
  <c r="R286" s="1"/>
  <c r="P287"/>
  <c r="P286" s="1"/>
  <c r="BK287"/>
  <c r="BK286" s="1"/>
  <c r="J286" s="1"/>
  <c r="J85" s="1"/>
  <c r="J287"/>
  <c r="BE287" s="1"/>
  <c r="BI285"/>
  <c r="BH285"/>
  <c r="BG285"/>
  <c r="BF285"/>
  <c r="T285"/>
  <c r="R285"/>
  <c r="P285"/>
  <c r="BK285"/>
  <c r="J285"/>
  <c r="BE285" s="1"/>
  <c r="BI284"/>
  <c r="BH284"/>
  <c r="BG284"/>
  <c r="BF284"/>
  <c r="BE284"/>
  <c r="T284"/>
  <c r="R284"/>
  <c r="P284"/>
  <c r="BK284"/>
  <c r="J284"/>
  <c r="BI283"/>
  <c r="BH283"/>
  <c r="BG283"/>
  <c r="BF283"/>
  <c r="T283"/>
  <c r="R283"/>
  <c r="P283"/>
  <c r="BK283"/>
  <c r="J283"/>
  <c r="BE283" s="1"/>
  <c r="BI282"/>
  <c r="BH282"/>
  <c r="BG282"/>
  <c r="BF282"/>
  <c r="BE282"/>
  <c r="T282"/>
  <c r="R282"/>
  <c r="P282"/>
  <c r="BK282"/>
  <c r="J282"/>
  <c r="BI281"/>
  <c r="BH281"/>
  <c r="BG281"/>
  <c r="BF281"/>
  <c r="T281"/>
  <c r="R281"/>
  <c r="P281"/>
  <c r="BK281"/>
  <c r="J281"/>
  <c r="BE281" s="1"/>
  <c r="BI280"/>
  <c r="BH280"/>
  <c r="BG280"/>
  <c r="BF280"/>
  <c r="BE280"/>
  <c r="T280"/>
  <c r="R280"/>
  <c r="P280"/>
  <c r="BK280"/>
  <c r="J280"/>
  <c r="BI279"/>
  <c r="BH279"/>
  <c r="BG279"/>
  <c r="BF279"/>
  <c r="T279"/>
  <c r="R279"/>
  <c r="P279"/>
  <c r="BK279"/>
  <c r="J279"/>
  <c r="BE279" s="1"/>
  <c r="BI278"/>
  <c r="BH278"/>
  <c r="BG278"/>
  <c r="BF278"/>
  <c r="BE278"/>
  <c r="T278"/>
  <c r="T277" s="1"/>
  <c r="R278"/>
  <c r="R277" s="1"/>
  <c r="P278"/>
  <c r="P277" s="1"/>
  <c r="BK278"/>
  <c r="BK277" s="1"/>
  <c r="J277" s="1"/>
  <c r="J84" s="1"/>
  <c r="J278"/>
  <c r="BI276"/>
  <c r="BH276"/>
  <c r="BG276"/>
  <c r="BF276"/>
  <c r="T276"/>
  <c r="R276"/>
  <c r="P276"/>
  <c r="BK276"/>
  <c r="J276"/>
  <c r="BE276" s="1"/>
  <c r="BI275"/>
  <c r="BH275"/>
  <c r="BG275"/>
  <c r="BF275"/>
  <c r="BE275"/>
  <c r="T275"/>
  <c r="R275"/>
  <c r="P275"/>
  <c r="BK275"/>
  <c r="J275"/>
  <c r="BI274"/>
  <c r="BH274"/>
  <c r="BG274"/>
  <c r="BF274"/>
  <c r="T274"/>
  <c r="R274"/>
  <c r="P274"/>
  <c r="BK274"/>
  <c r="J274"/>
  <c r="BE274" s="1"/>
  <c r="BI273"/>
  <c r="BH273"/>
  <c r="BG273"/>
  <c r="BF273"/>
  <c r="BE273"/>
  <c r="T273"/>
  <c r="R273"/>
  <c r="P273"/>
  <c r="BK273"/>
  <c r="J273"/>
  <c r="BI272"/>
  <c r="BH272"/>
  <c r="BG272"/>
  <c r="BF272"/>
  <c r="T272"/>
  <c r="R272"/>
  <c r="P272"/>
  <c r="BK272"/>
  <c r="J272"/>
  <c r="BE272" s="1"/>
  <c r="BI271"/>
  <c r="BH271"/>
  <c r="BG271"/>
  <c r="BF271"/>
  <c r="BE271"/>
  <c r="T271"/>
  <c r="R271"/>
  <c r="P271"/>
  <c r="BK271"/>
  <c r="J271"/>
  <c r="BI270"/>
  <c r="BH270"/>
  <c r="BG270"/>
  <c r="BF270"/>
  <c r="T270"/>
  <c r="R270"/>
  <c r="P270"/>
  <c r="BK270"/>
  <c r="J270"/>
  <c r="BE270" s="1"/>
  <c r="BI269"/>
  <c r="BH269"/>
  <c r="BG269"/>
  <c r="BF269"/>
  <c r="BE269"/>
  <c r="T269"/>
  <c r="T268" s="1"/>
  <c r="R269"/>
  <c r="R268" s="1"/>
  <c r="P269"/>
  <c r="P268" s="1"/>
  <c r="BK269"/>
  <c r="BK268" s="1"/>
  <c r="J268" s="1"/>
  <c r="J83" s="1"/>
  <c r="J269"/>
  <c r="BI267"/>
  <c r="BH267"/>
  <c r="BG267"/>
  <c r="BF267"/>
  <c r="BE267"/>
  <c r="T267"/>
  <c r="R267"/>
  <c r="P267"/>
  <c r="BK267"/>
  <c r="J267"/>
  <c r="BI266"/>
  <c r="BH266"/>
  <c r="BG266"/>
  <c r="BF266"/>
  <c r="T266"/>
  <c r="R266"/>
  <c r="P266"/>
  <c r="BK266"/>
  <c r="J266"/>
  <c r="BE266" s="1"/>
  <c r="BI265"/>
  <c r="BH265"/>
  <c r="BG265"/>
  <c r="BF265"/>
  <c r="BE265"/>
  <c r="T265"/>
  <c r="R265"/>
  <c r="P265"/>
  <c r="BK265"/>
  <c r="J265"/>
  <c r="BI264"/>
  <c r="BH264"/>
  <c r="BG264"/>
  <c r="BF264"/>
  <c r="T264"/>
  <c r="R264"/>
  <c r="P264"/>
  <c r="BK264"/>
  <c r="J264"/>
  <c r="BE264" s="1"/>
  <c r="BI263"/>
  <c r="BH263"/>
  <c r="BG263"/>
  <c r="BF263"/>
  <c r="BE263"/>
  <c r="T263"/>
  <c r="R263"/>
  <c r="P263"/>
  <c r="BK263"/>
  <c r="J263"/>
  <c r="BI262"/>
  <c r="BH262"/>
  <c r="BG262"/>
  <c r="BF262"/>
  <c r="T262"/>
  <c r="R262"/>
  <c r="P262"/>
  <c r="BK262"/>
  <c r="J262"/>
  <c r="BE262" s="1"/>
  <c r="BI261"/>
  <c r="BH261"/>
  <c r="BG261"/>
  <c r="BF261"/>
  <c r="BE261"/>
  <c r="T261"/>
  <c r="R261"/>
  <c r="P261"/>
  <c r="BK261"/>
  <c r="J261"/>
  <c r="BI260"/>
  <c r="BH260"/>
  <c r="BG260"/>
  <c r="BF260"/>
  <c r="T260"/>
  <c r="T259" s="1"/>
  <c r="T258" s="1"/>
  <c r="R260"/>
  <c r="R259" s="1"/>
  <c r="R258" s="1"/>
  <c r="P260"/>
  <c r="P259" s="1"/>
  <c r="P258" s="1"/>
  <c r="BK260"/>
  <c r="BK259" s="1"/>
  <c r="J260"/>
  <c r="BE260" s="1"/>
  <c r="BI257"/>
  <c r="BH257"/>
  <c r="BG257"/>
  <c r="BF257"/>
  <c r="T257"/>
  <c r="R257"/>
  <c r="P257"/>
  <c r="BK257"/>
  <c r="J257"/>
  <c r="BE257" s="1"/>
  <c r="BI256"/>
  <c r="BH256"/>
  <c r="BG256"/>
  <c r="BF256"/>
  <c r="BE256"/>
  <c r="T256"/>
  <c r="R256"/>
  <c r="P256"/>
  <c r="BK256"/>
  <c r="J256"/>
  <c r="BI255"/>
  <c r="BH255"/>
  <c r="BG255"/>
  <c r="BF255"/>
  <c r="T255"/>
  <c r="R255"/>
  <c r="P255"/>
  <c r="BK255"/>
  <c r="J255"/>
  <c r="BE255" s="1"/>
  <c r="BI254"/>
  <c r="BH254"/>
  <c r="BG254"/>
  <c r="BF254"/>
  <c r="BE254"/>
  <c r="T254"/>
  <c r="T253" s="1"/>
  <c r="R254"/>
  <c r="R253" s="1"/>
  <c r="P254"/>
  <c r="P253" s="1"/>
  <c r="BK254"/>
  <c r="BK253" s="1"/>
  <c r="J253" s="1"/>
  <c r="J80" s="1"/>
  <c r="J254"/>
  <c r="BI252"/>
  <c r="BH252"/>
  <c r="BG252"/>
  <c r="BF252"/>
  <c r="T252"/>
  <c r="R252"/>
  <c r="P252"/>
  <c r="BK252"/>
  <c r="J252"/>
  <c r="BE252" s="1"/>
  <c r="BI251"/>
  <c r="BH251"/>
  <c r="BG251"/>
  <c r="BF251"/>
  <c r="BE251"/>
  <c r="T251"/>
  <c r="R251"/>
  <c r="P251"/>
  <c r="BK251"/>
  <c r="J251"/>
  <c r="BI250"/>
  <c r="BH250"/>
  <c r="BG250"/>
  <c r="BF250"/>
  <c r="T250"/>
  <c r="R250"/>
  <c r="P250"/>
  <c r="BK250"/>
  <c r="J250"/>
  <c r="BE250" s="1"/>
  <c r="BI249"/>
  <c r="BH249"/>
  <c r="BG249"/>
  <c r="BF249"/>
  <c r="BE249"/>
  <c r="T249"/>
  <c r="R249"/>
  <c r="P249"/>
  <c r="BK249"/>
  <c r="J249"/>
  <c r="BI248"/>
  <c r="BH248"/>
  <c r="BG248"/>
  <c r="BF248"/>
  <c r="T248"/>
  <c r="R248"/>
  <c r="P248"/>
  <c r="BK248"/>
  <c r="J248"/>
  <c r="BE248" s="1"/>
  <c r="BI247"/>
  <c r="BH247"/>
  <c r="BG247"/>
  <c r="BF247"/>
  <c r="BE247"/>
  <c r="T247"/>
  <c r="R247"/>
  <c r="P247"/>
  <c r="BK247"/>
  <c r="J247"/>
  <c r="BI246"/>
  <c r="BH246"/>
  <c r="BG246"/>
  <c r="BF246"/>
  <c r="T246"/>
  <c r="R246"/>
  <c r="P246"/>
  <c r="BK246"/>
  <c r="J246"/>
  <c r="BE246" s="1"/>
  <c r="BI245"/>
  <c r="BH245"/>
  <c r="BG245"/>
  <c r="BF245"/>
  <c r="BE245"/>
  <c r="T245"/>
  <c r="R245"/>
  <c r="P245"/>
  <c r="BK245"/>
  <c r="J245"/>
  <c r="BI244"/>
  <c r="BH244"/>
  <c r="BG244"/>
  <c r="BF244"/>
  <c r="T244"/>
  <c r="R244"/>
  <c r="P244"/>
  <c r="BK244"/>
  <c r="J244"/>
  <c r="BE244" s="1"/>
  <c r="BI243"/>
  <c r="BH243"/>
  <c r="BG243"/>
  <c r="BF243"/>
  <c r="BE243"/>
  <c r="T243"/>
  <c r="R243"/>
  <c r="P243"/>
  <c r="BK243"/>
  <c r="J243"/>
  <c r="BI242"/>
  <c r="BH242"/>
  <c r="BG242"/>
  <c r="BF242"/>
  <c r="T242"/>
  <c r="R242"/>
  <c r="P242"/>
  <c r="BK242"/>
  <c r="J242"/>
  <c r="BE242" s="1"/>
  <c r="BI241"/>
  <c r="BH241"/>
  <c r="BG241"/>
  <c r="BF241"/>
  <c r="BE241"/>
  <c r="T241"/>
  <c r="R241"/>
  <c r="P241"/>
  <c r="BK241"/>
  <c r="J241"/>
  <c r="BI240"/>
  <c r="BH240"/>
  <c r="BG240"/>
  <c r="BF240"/>
  <c r="T240"/>
  <c r="R240"/>
  <c r="P240"/>
  <c r="BK240"/>
  <c r="J240"/>
  <c r="BE240" s="1"/>
  <c r="BI239"/>
  <c r="BH239"/>
  <c r="BG239"/>
  <c r="BF239"/>
  <c r="BE239"/>
  <c r="T239"/>
  <c r="R239"/>
  <c r="P239"/>
  <c r="BK239"/>
  <c r="J239"/>
  <c r="BI238"/>
  <c r="BH238"/>
  <c r="BG238"/>
  <c r="BF238"/>
  <c r="T238"/>
  <c r="R238"/>
  <c r="P238"/>
  <c r="BK238"/>
  <c r="J238"/>
  <c r="BE238" s="1"/>
  <c r="BI237"/>
  <c r="BH237"/>
  <c r="BG237"/>
  <c r="BF237"/>
  <c r="BE237"/>
  <c r="T237"/>
  <c r="T236" s="1"/>
  <c r="R237"/>
  <c r="R236" s="1"/>
  <c r="P237"/>
  <c r="P236" s="1"/>
  <c r="BK237"/>
  <c r="BK236" s="1"/>
  <c r="J236" s="1"/>
  <c r="J79" s="1"/>
  <c r="J237"/>
  <c r="BI235"/>
  <c r="BH235"/>
  <c r="BG235"/>
  <c r="BF235"/>
  <c r="BE235"/>
  <c r="T235"/>
  <c r="R235"/>
  <c r="P235"/>
  <c r="BK235"/>
  <c r="J235"/>
  <c r="BI234"/>
  <c r="BH234"/>
  <c r="BG234"/>
  <c r="BF234"/>
  <c r="T234"/>
  <c r="R234"/>
  <c r="P234"/>
  <c r="BK234"/>
  <c r="J234"/>
  <c r="BE234" s="1"/>
  <c r="BI233"/>
  <c r="BH233"/>
  <c r="BG233"/>
  <c r="BF233"/>
  <c r="BE233"/>
  <c r="T233"/>
  <c r="R233"/>
  <c r="P233"/>
  <c r="BK233"/>
  <c r="J233"/>
  <c r="BI232"/>
  <c r="BH232"/>
  <c r="BG232"/>
  <c r="BF232"/>
  <c r="T232"/>
  <c r="R232"/>
  <c r="P232"/>
  <c r="BK232"/>
  <c r="J232"/>
  <c r="BE232" s="1"/>
  <c r="BI231"/>
  <c r="BH231"/>
  <c r="BG231"/>
  <c r="BF231"/>
  <c r="BE231"/>
  <c r="T231"/>
  <c r="R231"/>
  <c r="P231"/>
  <c r="BK231"/>
  <c r="J231"/>
  <c r="BI230"/>
  <c r="BH230"/>
  <c r="BG230"/>
  <c r="BF230"/>
  <c r="T230"/>
  <c r="R230"/>
  <c r="P230"/>
  <c r="BK230"/>
  <c r="J230"/>
  <c r="BE230" s="1"/>
  <c r="BI229"/>
  <c r="BH229"/>
  <c r="BG229"/>
  <c r="BF229"/>
  <c r="BE229"/>
  <c r="T229"/>
  <c r="R229"/>
  <c r="P229"/>
  <c r="BK229"/>
  <c r="J229"/>
  <c r="BI228"/>
  <c r="BH228"/>
  <c r="BG228"/>
  <c r="BF228"/>
  <c r="T228"/>
  <c r="R228"/>
  <c r="P228"/>
  <c r="BK228"/>
  <c r="J228"/>
  <c r="BE228" s="1"/>
  <c r="BI227"/>
  <c r="BH227"/>
  <c r="BG227"/>
  <c r="BF227"/>
  <c r="BE227"/>
  <c r="T227"/>
  <c r="R227"/>
  <c r="P227"/>
  <c r="BK227"/>
  <c r="J227"/>
  <c r="BI226"/>
  <c r="BH226"/>
  <c r="BG226"/>
  <c r="BF226"/>
  <c r="T226"/>
  <c r="R226"/>
  <c r="P226"/>
  <c r="BK226"/>
  <c r="J226"/>
  <c r="BE226" s="1"/>
  <c r="BI225"/>
  <c r="BH225"/>
  <c r="BG225"/>
  <c r="BF225"/>
  <c r="BE225"/>
  <c r="T225"/>
  <c r="R225"/>
  <c r="P225"/>
  <c r="BK225"/>
  <c r="J225"/>
  <c r="BI224"/>
  <c r="BH224"/>
  <c r="BG224"/>
  <c r="BF224"/>
  <c r="T224"/>
  <c r="R224"/>
  <c r="P224"/>
  <c r="BK224"/>
  <c r="J224"/>
  <c r="BE224" s="1"/>
  <c r="BI223"/>
  <c r="BH223"/>
  <c r="BG223"/>
  <c r="BF223"/>
  <c r="BE223"/>
  <c r="T223"/>
  <c r="R223"/>
  <c r="P223"/>
  <c r="BK223"/>
  <c r="J223"/>
  <c r="BI222"/>
  <c r="BH222"/>
  <c r="BG222"/>
  <c r="BF222"/>
  <c r="T222"/>
  <c r="R222"/>
  <c r="P222"/>
  <c r="BK222"/>
  <c r="J222"/>
  <c r="BE222" s="1"/>
  <c r="BI221"/>
  <c r="BH221"/>
  <c r="BG221"/>
  <c r="BF221"/>
  <c r="BE221"/>
  <c r="T221"/>
  <c r="R221"/>
  <c r="P221"/>
  <c r="BK221"/>
  <c r="J221"/>
  <c r="BI220"/>
  <c r="BH220"/>
  <c r="BG220"/>
  <c r="BF220"/>
  <c r="T220"/>
  <c r="T219" s="1"/>
  <c r="R220"/>
  <c r="R219" s="1"/>
  <c r="P220"/>
  <c r="P219" s="1"/>
  <c r="BK220"/>
  <c r="BK219" s="1"/>
  <c r="J219" s="1"/>
  <c r="J78" s="1"/>
  <c r="J220"/>
  <c r="BE220" s="1"/>
  <c r="BI218"/>
  <c r="BH218"/>
  <c r="BG218"/>
  <c r="BF218"/>
  <c r="BE218"/>
  <c r="T218"/>
  <c r="R218"/>
  <c r="P218"/>
  <c r="BK218"/>
  <c r="J218"/>
  <c r="BI217"/>
  <c r="BH217"/>
  <c r="BG217"/>
  <c r="BF217"/>
  <c r="T217"/>
  <c r="R217"/>
  <c r="P217"/>
  <c r="BK217"/>
  <c r="J217"/>
  <c r="BE217" s="1"/>
  <c r="BI216"/>
  <c r="BH216"/>
  <c r="BG216"/>
  <c r="BF216"/>
  <c r="BE216"/>
  <c r="T216"/>
  <c r="R216"/>
  <c r="P216"/>
  <c r="BK216"/>
  <c r="J216"/>
  <c r="BI215"/>
  <c r="BH215"/>
  <c r="BG215"/>
  <c r="BF215"/>
  <c r="T215"/>
  <c r="R215"/>
  <c r="P215"/>
  <c r="BK215"/>
  <c r="J215"/>
  <c r="BE215" s="1"/>
  <c r="BI214"/>
  <c r="BH214"/>
  <c r="BG214"/>
  <c r="BF214"/>
  <c r="BE214"/>
  <c r="T214"/>
  <c r="R214"/>
  <c r="P214"/>
  <c r="BK214"/>
  <c r="J214"/>
  <c r="BI213"/>
  <c r="BH213"/>
  <c r="BG213"/>
  <c r="BF213"/>
  <c r="T213"/>
  <c r="R213"/>
  <c r="P213"/>
  <c r="BK213"/>
  <c r="J213"/>
  <c r="BE213" s="1"/>
  <c r="BI212"/>
  <c r="BH212"/>
  <c r="BG212"/>
  <c r="BF212"/>
  <c r="BE212"/>
  <c r="T212"/>
  <c r="R212"/>
  <c r="P212"/>
  <c r="BK212"/>
  <c r="J212"/>
  <c r="BI211"/>
  <c r="BH211"/>
  <c r="BG211"/>
  <c r="BF211"/>
  <c r="T211"/>
  <c r="R211"/>
  <c r="P211"/>
  <c r="BK211"/>
  <c r="J211"/>
  <c r="BE211" s="1"/>
  <c r="BI210"/>
  <c r="BH210"/>
  <c r="BG210"/>
  <c r="BF210"/>
  <c r="BE210"/>
  <c r="T210"/>
  <c r="R210"/>
  <c r="P210"/>
  <c r="BK210"/>
  <c r="J210"/>
  <c r="BI209"/>
  <c r="BH209"/>
  <c r="BG209"/>
  <c r="BF209"/>
  <c r="T209"/>
  <c r="R209"/>
  <c r="P209"/>
  <c r="BK209"/>
  <c r="J209"/>
  <c r="BE209" s="1"/>
  <c r="BI208"/>
  <c r="BH208"/>
  <c r="BG208"/>
  <c r="BF208"/>
  <c r="BE208"/>
  <c r="T208"/>
  <c r="R208"/>
  <c r="P208"/>
  <c r="BK208"/>
  <c r="J208"/>
  <c r="BI207"/>
  <c r="BH207"/>
  <c r="BG207"/>
  <c r="BF207"/>
  <c r="T207"/>
  <c r="R207"/>
  <c r="P207"/>
  <c r="BK207"/>
  <c r="J207"/>
  <c r="BE207" s="1"/>
  <c r="BI206"/>
  <c r="BH206"/>
  <c r="BG206"/>
  <c r="BF206"/>
  <c r="BE206"/>
  <c r="T206"/>
  <c r="R206"/>
  <c r="P206"/>
  <c r="BK206"/>
  <c r="J206"/>
  <c r="BI205"/>
  <c r="BH205"/>
  <c r="BG205"/>
  <c r="BF205"/>
  <c r="T205"/>
  <c r="R205"/>
  <c r="P205"/>
  <c r="BK205"/>
  <c r="J205"/>
  <c r="BE205" s="1"/>
  <c r="BI204"/>
  <c r="BH204"/>
  <c r="BG204"/>
  <c r="BF204"/>
  <c r="BE204"/>
  <c r="T204"/>
  <c r="R204"/>
  <c r="P204"/>
  <c r="BK204"/>
  <c r="J204"/>
  <c r="BI203"/>
  <c r="BH203"/>
  <c r="BG203"/>
  <c r="BF203"/>
  <c r="T203"/>
  <c r="T202" s="1"/>
  <c r="T201" s="1"/>
  <c r="R203"/>
  <c r="R202" s="1"/>
  <c r="R201" s="1"/>
  <c r="P203"/>
  <c r="P202" s="1"/>
  <c r="P201" s="1"/>
  <c r="BK203"/>
  <c r="BK202" s="1"/>
  <c r="J203"/>
  <c r="BE203" s="1"/>
  <c r="BI200"/>
  <c r="BH200"/>
  <c r="BG200"/>
  <c r="BF200"/>
  <c r="T200"/>
  <c r="R200"/>
  <c r="P200"/>
  <c r="BK200"/>
  <c r="J200"/>
  <c r="BE200" s="1"/>
  <c r="BI199"/>
  <c r="BH199"/>
  <c r="BG199"/>
  <c r="BF199"/>
  <c r="BE199"/>
  <c r="T199"/>
  <c r="R199"/>
  <c r="P199"/>
  <c r="BK199"/>
  <c r="J199"/>
  <c r="BI198"/>
  <c r="BH198"/>
  <c r="BG198"/>
  <c r="BF198"/>
  <c r="T198"/>
  <c r="R198"/>
  <c r="P198"/>
  <c r="BK198"/>
  <c r="J198"/>
  <c r="BE198" s="1"/>
  <c r="BI197"/>
  <c r="BH197"/>
  <c r="BG197"/>
  <c r="BF197"/>
  <c r="BE197"/>
  <c r="T197"/>
  <c r="R197"/>
  <c r="P197"/>
  <c r="BK197"/>
  <c r="J197"/>
  <c r="BI196"/>
  <c r="BH196"/>
  <c r="BG196"/>
  <c r="BF196"/>
  <c r="T196"/>
  <c r="R196"/>
  <c r="P196"/>
  <c r="BK196"/>
  <c r="J196"/>
  <c r="BE196" s="1"/>
  <c r="BI195"/>
  <c r="BH195"/>
  <c r="BG195"/>
  <c r="BF195"/>
  <c r="BE195"/>
  <c r="T195"/>
  <c r="R195"/>
  <c r="P195"/>
  <c r="BK195"/>
  <c r="J195"/>
  <c r="BI194"/>
  <c r="BH194"/>
  <c r="BG194"/>
  <c r="BF194"/>
  <c r="T194"/>
  <c r="R194"/>
  <c r="P194"/>
  <c r="BK194"/>
  <c r="J194"/>
  <c r="BE194" s="1"/>
  <c r="BI193"/>
  <c r="BH193"/>
  <c r="BG193"/>
  <c r="BF193"/>
  <c r="BE193"/>
  <c r="T193"/>
  <c r="R193"/>
  <c r="P193"/>
  <c r="BK193"/>
  <c r="J193"/>
  <c r="BI192"/>
  <c r="BH192"/>
  <c r="BG192"/>
  <c r="BF192"/>
  <c r="T192"/>
  <c r="R192"/>
  <c r="P192"/>
  <c r="BK192"/>
  <c r="J192"/>
  <c r="BE192" s="1"/>
  <c r="BI191"/>
  <c r="BH191"/>
  <c r="BG191"/>
  <c r="BF191"/>
  <c r="BE191"/>
  <c r="T191"/>
  <c r="R191"/>
  <c r="P191"/>
  <c r="BK191"/>
  <c r="J191"/>
  <c r="BI190"/>
  <c r="BH190"/>
  <c r="BG190"/>
  <c r="BF190"/>
  <c r="T190"/>
  <c r="R190"/>
  <c r="P190"/>
  <c r="BK190"/>
  <c r="J190"/>
  <c r="BE190" s="1"/>
  <c r="BI189"/>
  <c r="BH189"/>
  <c r="BG189"/>
  <c r="BF189"/>
  <c r="BE189"/>
  <c r="T189"/>
  <c r="R189"/>
  <c r="P189"/>
  <c r="BK189"/>
  <c r="J189"/>
  <c r="BI188"/>
  <c r="BH188"/>
  <c r="BG188"/>
  <c r="BF188"/>
  <c r="BE188"/>
  <c r="T188"/>
  <c r="R188"/>
  <c r="P188"/>
  <c r="BK188"/>
  <c r="J188"/>
  <c r="BI187"/>
  <c r="BH187"/>
  <c r="BG187"/>
  <c r="BF187"/>
  <c r="BE187"/>
  <c r="T187"/>
  <c r="T186" s="1"/>
  <c r="R187"/>
  <c r="R186" s="1"/>
  <c r="P187"/>
  <c r="P186" s="1"/>
  <c r="BK187"/>
  <c r="BK186" s="1"/>
  <c r="J186" s="1"/>
  <c r="J75" s="1"/>
  <c r="J187"/>
  <c r="BI185"/>
  <c r="BH185"/>
  <c r="BG185"/>
  <c r="BF185"/>
  <c r="T185"/>
  <c r="R185"/>
  <c r="P185"/>
  <c r="BK185"/>
  <c r="J185"/>
  <c r="BE185" s="1"/>
  <c r="BI184"/>
  <c r="BH184"/>
  <c r="BG184"/>
  <c r="BF184"/>
  <c r="T184"/>
  <c r="R184"/>
  <c r="P184"/>
  <c r="BK184"/>
  <c r="J184"/>
  <c r="BE184" s="1"/>
  <c r="BI183"/>
  <c r="BH183"/>
  <c r="BG183"/>
  <c r="BF183"/>
  <c r="T183"/>
  <c r="R183"/>
  <c r="P183"/>
  <c r="BK183"/>
  <c r="J183"/>
  <c r="BE183" s="1"/>
  <c r="BI182"/>
  <c r="BH182"/>
  <c r="BG182"/>
  <c r="BF182"/>
  <c r="T182"/>
  <c r="R182"/>
  <c r="P182"/>
  <c r="BK182"/>
  <c r="J182"/>
  <c r="BE182" s="1"/>
  <c r="BI181"/>
  <c r="BH181"/>
  <c r="BG181"/>
  <c r="BF181"/>
  <c r="T181"/>
  <c r="T180" s="1"/>
  <c r="R181"/>
  <c r="R180" s="1"/>
  <c r="P181"/>
  <c r="P180" s="1"/>
  <c r="BK181"/>
  <c r="BK180" s="1"/>
  <c r="J180" s="1"/>
  <c r="J74" s="1"/>
  <c r="J181"/>
  <c r="BE181" s="1"/>
  <c r="BI179"/>
  <c r="BH179"/>
  <c r="BG179"/>
  <c r="BF179"/>
  <c r="T179"/>
  <c r="R179"/>
  <c r="P179"/>
  <c r="BK179"/>
  <c r="J179"/>
  <c r="BE179" s="1"/>
  <c r="BI178"/>
  <c r="BH178"/>
  <c r="BG178"/>
  <c r="BF178"/>
  <c r="BE178"/>
  <c r="T178"/>
  <c r="R178"/>
  <c r="P178"/>
  <c r="BK178"/>
  <c r="J178"/>
  <c r="BI177"/>
  <c r="BH177"/>
  <c r="BG177"/>
  <c r="BF177"/>
  <c r="T177"/>
  <c r="R177"/>
  <c r="P177"/>
  <c r="BK177"/>
  <c r="J177"/>
  <c r="BE177" s="1"/>
  <c r="BI176"/>
  <c r="BH176"/>
  <c r="BG176"/>
  <c r="BF176"/>
  <c r="BE176"/>
  <c r="T176"/>
  <c r="R176"/>
  <c r="P176"/>
  <c r="BK176"/>
  <c r="J176"/>
  <c r="BI175"/>
  <c r="BH175"/>
  <c r="BG175"/>
  <c r="BF175"/>
  <c r="BE175"/>
  <c r="T175"/>
  <c r="T174" s="1"/>
  <c r="R175"/>
  <c r="R174" s="1"/>
  <c r="P175"/>
  <c r="P174" s="1"/>
  <c r="BK175"/>
  <c r="BK174" s="1"/>
  <c r="J174" s="1"/>
  <c r="J73" s="1"/>
  <c r="J175"/>
  <c r="BI173"/>
  <c r="BH173"/>
  <c r="BG173"/>
  <c r="BF173"/>
  <c r="T173"/>
  <c r="R173"/>
  <c r="P173"/>
  <c r="BK173"/>
  <c r="J173"/>
  <c r="BE173" s="1"/>
  <c r="BI172"/>
  <c r="BH172"/>
  <c r="BG172"/>
  <c r="BF172"/>
  <c r="T172"/>
  <c r="R172"/>
  <c r="P172"/>
  <c r="BK172"/>
  <c r="J172"/>
  <c r="BE172" s="1"/>
  <c r="BI171"/>
  <c r="BH171"/>
  <c r="BG171"/>
  <c r="BF171"/>
  <c r="T171"/>
  <c r="R171"/>
  <c r="P171"/>
  <c r="BK171"/>
  <c r="J171"/>
  <c r="BE171" s="1"/>
  <c r="BI170"/>
  <c r="BH170"/>
  <c r="BG170"/>
  <c r="BF170"/>
  <c r="T170"/>
  <c r="R170"/>
  <c r="P170"/>
  <c r="BK170"/>
  <c r="J170"/>
  <c r="BE170" s="1"/>
  <c r="BI169"/>
  <c r="BH169"/>
  <c r="BG169"/>
  <c r="BF169"/>
  <c r="T169"/>
  <c r="T168" s="1"/>
  <c r="R169"/>
  <c r="R168" s="1"/>
  <c r="P169"/>
  <c r="P168" s="1"/>
  <c r="P167" s="1"/>
  <c r="BK169"/>
  <c r="BK168" s="1"/>
  <c r="J169"/>
  <c r="BE169" s="1"/>
  <c r="BI166"/>
  <c r="BH166"/>
  <c r="BG166"/>
  <c r="BF166"/>
  <c r="T166"/>
  <c r="R166"/>
  <c r="P166"/>
  <c r="BK166"/>
  <c r="J166"/>
  <c r="BE166" s="1"/>
  <c r="BI165"/>
  <c r="BH165"/>
  <c r="BG165"/>
  <c r="BF165"/>
  <c r="T165"/>
  <c r="R165"/>
  <c r="P165"/>
  <c r="BK165"/>
  <c r="J165"/>
  <c r="BE165" s="1"/>
  <c r="BI164"/>
  <c r="BH164"/>
  <c r="BG164"/>
  <c r="BF164"/>
  <c r="T164"/>
  <c r="R164"/>
  <c r="P164"/>
  <c r="BK164"/>
  <c r="J164"/>
  <c r="BE164" s="1"/>
  <c r="BI163"/>
  <c r="BH163"/>
  <c r="BG163"/>
  <c r="BF163"/>
  <c r="T163"/>
  <c r="R163"/>
  <c r="P163"/>
  <c r="BK163"/>
  <c r="J163"/>
  <c r="BE163" s="1"/>
  <c r="BI162"/>
  <c r="BH162"/>
  <c r="BG162"/>
  <c r="BF162"/>
  <c r="T162"/>
  <c r="R162"/>
  <c r="P162"/>
  <c r="BK162"/>
  <c r="J162"/>
  <c r="BE162" s="1"/>
  <c r="BI161"/>
  <c r="BH161"/>
  <c r="BG161"/>
  <c r="BF161"/>
  <c r="T161"/>
  <c r="T160" s="1"/>
  <c r="R161"/>
  <c r="R160" s="1"/>
  <c r="P161"/>
  <c r="P160" s="1"/>
  <c r="BK161"/>
  <c r="BK160" s="1"/>
  <c r="J160" s="1"/>
  <c r="J70" s="1"/>
  <c r="J161"/>
  <c r="BE161" s="1"/>
  <c r="BI159"/>
  <c r="BH159"/>
  <c r="BG159"/>
  <c r="BF159"/>
  <c r="T159"/>
  <c r="R159"/>
  <c r="P159"/>
  <c r="BK159"/>
  <c r="J159"/>
  <c r="BE159" s="1"/>
  <c r="BI158"/>
  <c r="BH158"/>
  <c r="BG158"/>
  <c r="BF158"/>
  <c r="BE158"/>
  <c r="T158"/>
  <c r="R158"/>
  <c r="P158"/>
  <c r="BK158"/>
  <c r="J158"/>
  <c r="BI157"/>
  <c r="BH157"/>
  <c r="BG157"/>
  <c r="BF157"/>
  <c r="T157"/>
  <c r="R157"/>
  <c r="P157"/>
  <c r="BK157"/>
  <c r="J157"/>
  <c r="BE157" s="1"/>
  <c r="BI156"/>
  <c r="BH156"/>
  <c r="BG156"/>
  <c r="BF156"/>
  <c r="BE156"/>
  <c r="T156"/>
  <c r="R156"/>
  <c r="P156"/>
  <c r="BK156"/>
  <c r="J156"/>
  <c r="BI155"/>
  <c r="BH155"/>
  <c r="BG155"/>
  <c r="BF155"/>
  <c r="T155"/>
  <c r="R155"/>
  <c r="P155"/>
  <c r="BK155"/>
  <c r="J155"/>
  <c r="BE155" s="1"/>
  <c r="BI154"/>
  <c r="BH154"/>
  <c r="BG154"/>
  <c r="BF154"/>
  <c r="BE154"/>
  <c r="T154"/>
  <c r="T153" s="1"/>
  <c r="R154"/>
  <c r="R153" s="1"/>
  <c r="P154"/>
  <c r="P153" s="1"/>
  <c r="BK154"/>
  <c r="BK153" s="1"/>
  <c r="J154"/>
  <c r="BI151"/>
  <c r="BH151"/>
  <c r="BG151"/>
  <c r="BF151"/>
  <c r="BE151"/>
  <c r="T151"/>
  <c r="R151"/>
  <c r="P151"/>
  <c r="BK151"/>
  <c r="J151"/>
  <c r="BI150"/>
  <c r="BH150"/>
  <c r="BG150"/>
  <c r="BF150"/>
  <c r="T150"/>
  <c r="R150"/>
  <c r="P150"/>
  <c r="BK150"/>
  <c r="J150"/>
  <c r="BE150" s="1"/>
  <c r="BI149"/>
  <c r="BH149"/>
  <c r="BG149"/>
  <c r="BF149"/>
  <c r="BE149"/>
  <c r="T149"/>
  <c r="R149"/>
  <c r="P149"/>
  <c r="BK149"/>
  <c r="J149"/>
  <c r="BI148"/>
  <c r="BH148"/>
  <c r="BG148"/>
  <c r="BF148"/>
  <c r="BE148"/>
  <c r="T148"/>
  <c r="R148"/>
  <c r="P148"/>
  <c r="BK148"/>
  <c r="J148"/>
  <c r="BI147"/>
  <c r="BH147"/>
  <c r="BG147"/>
  <c r="BF147"/>
  <c r="BE147"/>
  <c r="T147"/>
  <c r="R147"/>
  <c r="P147"/>
  <c r="BK147"/>
  <c r="J147"/>
  <c r="BI146"/>
  <c r="BH146"/>
  <c r="BG146"/>
  <c r="BF146"/>
  <c r="BE146"/>
  <c r="T146"/>
  <c r="R146"/>
  <c r="P146"/>
  <c r="BK146"/>
  <c r="J146"/>
  <c r="BI145"/>
  <c r="BH145"/>
  <c r="BG145"/>
  <c r="BF145"/>
  <c r="BE145"/>
  <c r="T145"/>
  <c r="T144" s="1"/>
  <c r="R145"/>
  <c r="R144" s="1"/>
  <c r="P145"/>
  <c r="P144" s="1"/>
  <c r="BK145"/>
  <c r="BK144" s="1"/>
  <c r="J144" s="1"/>
  <c r="J67" s="1"/>
  <c r="J145"/>
  <c r="BI143"/>
  <c r="BH143"/>
  <c r="BG143"/>
  <c r="BF143"/>
  <c r="T143"/>
  <c r="R143"/>
  <c r="P143"/>
  <c r="BK143"/>
  <c r="J143"/>
  <c r="BE143" s="1"/>
  <c r="BI142"/>
  <c r="BH142"/>
  <c r="BG142"/>
  <c r="BF142"/>
  <c r="T142"/>
  <c r="R142"/>
  <c r="P142"/>
  <c r="BK142"/>
  <c r="J142"/>
  <c r="BE142" s="1"/>
  <c r="BI141"/>
  <c r="BH141"/>
  <c r="BG141"/>
  <c r="BF141"/>
  <c r="T141"/>
  <c r="R141"/>
  <c r="P141"/>
  <c r="BK141"/>
  <c r="J141"/>
  <c r="BE141" s="1"/>
  <c r="BI140"/>
  <c r="BH140"/>
  <c r="BG140"/>
  <c r="BF140"/>
  <c r="T140"/>
  <c r="R140"/>
  <c r="P140"/>
  <c r="BK140"/>
  <c r="J140"/>
  <c r="BE140" s="1"/>
  <c r="BI139"/>
  <c r="BH139"/>
  <c r="BG139"/>
  <c r="BF139"/>
  <c r="T139"/>
  <c r="R139"/>
  <c r="P139"/>
  <c r="BK139"/>
  <c r="J139"/>
  <c r="BE139" s="1"/>
  <c r="BI138"/>
  <c r="BH138"/>
  <c r="BG138"/>
  <c r="BF138"/>
  <c r="T138"/>
  <c r="R138"/>
  <c r="P138"/>
  <c r="BK138"/>
  <c r="J138"/>
  <c r="BE138" s="1"/>
  <c r="BI137"/>
  <c r="BH137"/>
  <c r="BG137"/>
  <c r="BF137"/>
  <c r="T137"/>
  <c r="R137"/>
  <c r="P137"/>
  <c r="BK137"/>
  <c r="J137"/>
  <c r="BE137" s="1"/>
  <c r="BI136"/>
  <c r="BH136"/>
  <c r="BG136"/>
  <c r="BF136"/>
  <c r="T136"/>
  <c r="R136"/>
  <c r="P136"/>
  <c r="BK136"/>
  <c r="J136"/>
  <c r="BE136" s="1"/>
  <c r="BI135"/>
  <c r="BH135"/>
  <c r="BG135"/>
  <c r="BF135"/>
  <c r="T135"/>
  <c r="R135"/>
  <c r="P135"/>
  <c r="BK135"/>
  <c r="J135"/>
  <c r="BE135" s="1"/>
  <c r="BI134"/>
  <c r="BH134"/>
  <c r="BG134"/>
  <c r="BF134"/>
  <c r="T134"/>
  <c r="R134"/>
  <c r="P134"/>
  <c r="BK134"/>
  <c r="J134"/>
  <c r="BE134" s="1"/>
  <c r="BI133"/>
  <c r="BH133"/>
  <c r="BG133"/>
  <c r="BF133"/>
  <c r="T133"/>
  <c r="R133"/>
  <c r="P133"/>
  <c r="BK133"/>
  <c r="J133"/>
  <c r="BE133" s="1"/>
  <c r="BI132"/>
  <c r="BH132"/>
  <c r="BG132"/>
  <c r="BF132"/>
  <c r="T132"/>
  <c r="T131" s="1"/>
  <c r="R132"/>
  <c r="R131" s="1"/>
  <c r="P132"/>
  <c r="P131" s="1"/>
  <c r="BK132"/>
  <c r="BK131" s="1"/>
  <c r="J131" s="1"/>
  <c r="J66" s="1"/>
  <c r="J132"/>
  <c r="BE132" s="1"/>
  <c r="BI130"/>
  <c r="BH130"/>
  <c r="BG130"/>
  <c r="BF130"/>
  <c r="BE130"/>
  <c r="T130"/>
  <c r="R130"/>
  <c r="P130"/>
  <c r="BK130"/>
  <c r="J130"/>
  <c r="BI129"/>
  <c r="BH129"/>
  <c r="BG129"/>
  <c r="BF129"/>
  <c r="T129"/>
  <c r="R129"/>
  <c r="P129"/>
  <c r="BK129"/>
  <c r="J129"/>
  <c r="BE129" s="1"/>
  <c r="BI128"/>
  <c r="BH128"/>
  <c r="BG128"/>
  <c r="BF128"/>
  <c r="BE128"/>
  <c r="T128"/>
  <c r="T127" s="1"/>
  <c r="R128"/>
  <c r="R127" s="1"/>
  <c r="P128"/>
  <c r="P127" s="1"/>
  <c r="BK128"/>
  <c r="BK127" s="1"/>
  <c r="J127" s="1"/>
  <c r="J65" s="1"/>
  <c r="J128"/>
  <c r="BI126"/>
  <c r="BH126"/>
  <c r="BG126"/>
  <c r="BF126"/>
  <c r="T126"/>
  <c r="R126"/>
  <c r="P126"/>
  <c r="BK126"/>
  <c r="J126"/>
  <c r="BE126" s="1"/>
  <c r="BI125"/>
  <c r="BH125"/>
  <c r="BG125"/>
  <c r="BF125"/>
  <c r="T125"/>
  <c r="R125"/>
  <c r="P125"/>
  <c r="BK125"/>
  <c r="J125"/>
  <c r="BE125" s="1"/>
  <c r="BI124"/>
  <c r="BH124"/>
  <c r="BG124"/>
  <c r="BF124"/>
  <c r="BE124"/>
  <c r="T124"/>
  <c r="R124"/>
  <c r="P124"/>
  <c r="BK124"/>
  <c r="J124"/>
  <c r="BI123"/>
  <c r="BH123"/>
  <c r="BG123"/>
  <c r="BF123"/>
  <c r="T123"/>
  <c r="T122" s="1"/>
  <c r="R123"/>
  <c r="R122" s="1"/>
  <c r="P123"/>
  <c r="P122" s="1"/>
  <c r="BK123"/>
  <c r="BK122" s="1"/>
  <c r="J122" s="1"/>
  <c r="J64" s="1"/>
  <c r="J123"/>
  <c r="BE123" s="1"/>
  <c r="BI121"/>
  <c r="BH121"/>
  <c r="BG121"/>
  <c r="BF121"/>
  <c r="BE121"/>
  <c r="T121"/>
  <c r="R121"/>
  <c r="P121"/>
  <c r="BK121"/>
  <c r="J121"/>
  <c r="BI120"/>
  <c r="BH120"/>
  <c r="BG120"/>
  <c r="BF120"/>
  <c r="T120"/>
  <c r="R120"/>
  <c r="P120"/>
  <c r="BK120"/>
  <c r="J120"/>
  <c r="BE120" s="1"/>
  <c r="BI119"/>
  <c r="BH119"/>
  <c r="BG119"/>
  <c r="BF119"/>
  <c r="BE119"/>
  <c r="T119"/>
  <c r="R119"/>
  <c r="P119"/>
  <c r="BK119"/>
  <c r="J119"/>
  <c r="BI118"/>
  <c r="BH118"/>
  <c r="BG118"/>
  <c r="BF118"/>
  <c r="T118"/>
  <c r="T117" s="1"/>
  <c r="R118"/>
  <c r="R117" s="1"/>
  <c r="P118"/>
  <c r="P117" s="1"/>
  <c r="BK118"/>
  <c r="BK117" s="1"/>
  <c r="J117" s="1"/>
  <c r="J63" s="1"/>
  <c r="J118"/>
  <c r="BE118" s="1"/>
  <c r="BI116"/>
  <c r="BH116"/>
  <c r="BG116"/>
  <c r="BF116"/>
  <c r="T116"/>
  <c r="R116"/>
  <c r="P116"/>
  <c r="BK116"/>
  <c r="J116"/>
  <c r="BE116" s="1"/>
  <c r="BI115"/>
  <c r="BH115"/>
  <c r="BG115"/>
  <c r="BF115"/>
  <c r="T115"/>
  <c r="R115"/>
  <c r="P115"/>
  <c r="BK115"/>
  <c r="J115"/>
  <c r="BE115" s="1"/>
  <c r="BI114"/>
  <c r="BH114"/>
  <c r="BG114"/>
  <c r="BF114"/>
  <c r="T114"/>
  <c r="R114"/>
  <c r="P114"/>
  <c r="BK114"/>
  <c r="J114"/>
  <c r="BE114" s="1"/>
  <c r="BI113"/>
  <c r="BH113"/>
  <c r="BG113"/>
  <c r="BF113"/>
  <c r="BE113"/>
  <c r="T113"/>
  <c r="R113"/>
  <c r="P113"/>
  <c r="BK113"/>
  <c r="J113"/>
  <c r="BI112"/>
  <c r="F36" s="1"/>
  <c r="BD60" i="1" s="1"/>
  <c r="BH112" i="8"/>
  <c r="F35" s="1"/>
  <c r="BC60" i="1" s="1"/>
  <c r="BG112" i="8"/>
  <c r="F34" s="1"/>
  <c r="BB60" i="1" s="1"/>
  <c r="BF112" i="8"/>
  <c r="J33" s="1"/>
  <c r="AW60" i="1" s="1"/>
  <c r="T112" i="8"/>
  <c r="T111" s="1"/>
  <c r="T110" s="1"/>
  <c r="R112"/>
  <c r="R111" s="1"/>
  <c r="P112"/>
  <c r="P111" s="1"/>
  <c r="BK112"/>
  <c r="BK111" s="1"/>
  <c r="J112"/>
  <c r="BE112" s="1"/>
  <c r="J105"/>
  <c r="F105"/>
  <c r="F103"/>
  <c r="E101"/>
  <c r="J55"/>
  <c r="F55"/>
  <c r="F53"/>
  <c r="E51"/>
  <c r="J20"/>
  <c r="E20"/>
  <c r="F106" s="1"/>
  <c r="J19"/>
  <c r="J14"/>
  <c r="J53" s="1"/>
  <c r="E7"/>
  <c r="E47" s="1"/>
  <c r="AY59" i="1"/>
  <c r="AX59"/>
  <c r="BI121" i="7"/>
  <c r="BH121"/>
  <c r="BG121"/>
  <c r="BF121"/>
  <c r="T121"/>
  <c r="R121"/>
  <c r="P121"/>
  <c r="BK121"/>
  <c r="J121"/>
  <c r="BE121" s="1"/>
  <c r="BI120"/>
  <c r="BH120"/>
  <c r="BG120"/>
  <c r="BF120"/>
  <c r="BE120"/>
  <c r="T120"/>
  <c r="R120"/>
  <c r="P120"/>
  <c r="BK120"/>
  <c r="J120"/>
  <c r="BI119"/>
  <c r="BH119"/>
  <c r="BG119"/>
  <c r="BF119"/>
  <c r="T119"/>
  <c r="T118" s="1"/>
  <c r="R119"/>
  <c r="R118" s="1"/>
  <c r="P119"/>
  <c r="P118" s="1"/>
  <c r="BK119"/>
  <c r="BK118" s="1"/>
  <c r="J118" s="1"/>
  <c r="J67" s="1"/>
  <c r="J119"/>
  <c r="BE119" s="1"/>
  <c r="BI117"/>
  <c r="BH117"/>
  <c r="BG117"/>
  <c r="BF117"/>
  <c r="BE117"/>
  <c r="T117"/>
  <c r="R117"/>
  <c r="P117"/>
  <c r="P115" s="1"/>
  <c r="BK117"/>
  <c r="J117"/>
  <c r="BI116"/>
  <c r="BH116"/>
  <c r="BG116"/>
  <c r="BF116"/>
  <c r="T116"/>
  <c r="T115" s="1"/>
  <c r="R116"/>
  <c r="R115" s="1"/>
  <c r="P116"/>
  <c r="BK116"/>
  <c r="BK115" s="1"/>
  <c r="J115" s="1"/>
  <c r="J66" s="1"/>
  <c r="J116"/>
  <c r="BE116" s="1"/>
  <c r="BI114"/>
  <c r="BH114"/>
  <c r="BG114"/>
  <c r="BF114"/>
  <c r="T114"/>
  <c r="R114"/>
  <c r="R112" s="1"/>
  <c r="P114"/>
  <c r="BK114"/>
  <c r="J114"/>
  <c r="BE114" s="1"/>
  <c r="BI113"/>
  <c r="BH113"/>
  <c r="BG113"/>
  <c r="BF113"/>
  <c r="BE113"/>
  <c r="T113"/>
  <c r="T112" s="1"/>
  <c r="R113"/>
  <c r="P113"/>
  <c r="P112" s="1"/>
  <c r="BK113"/>
  <c r="BK112" s="1"/>
  <c r="J112" s="1"/>
  <c r="J65" s="1"/>
  <c r="J113"/>
  <c r="BI111"/>
  <c r="BH111"/>
  <c r="BG111"/>
  <c r="BF111"/>
  <c r="T111"/>
  <c r="R111"/>
  <c r="P111"/>
  <c r="BK111"/>
  <c r="J111"/>
  <c r="BE111" s="1"/>
  <c r="BI110"/>
  <c r="BH110"/>
  <c r="BG110"/>
  <c r="BF110"/>
  <c r="BE110"/>
  <c r="T110"/>
  <c r="R110"/>
  <c r="P110"/>
  <c r="BK110"/>
  <c r="J110"/>
  <c r="BI109"/>
  <c r="BH109"/>
  <c r="BG109"/>
  <c r="BF109"/>
  <c r="T109"/>
  <c r="R109"/>
  <c r="P109"/>
  <c r="BK109"/>
  <c r="J109"/>
  <c r="BE109" s="1"/>
  <c r="BI108"/>
  <c r="BH108"/>
  <c r="BG108"/>
  <c r="BF108"/>
  <c r="BE108"/>
  <c r="T108"/>
  <c r="R108"/>
  <c r="P108"/>
  <c r="BK108"/>
  <c r="J108"/>
  <c r="BI107"/>
  <c r="BH107"/>
  <c r="BG107"/>
  <c r="BF107"/>
  <c r="BE107"/>
  <c r="T107"/>
  <c r="T105" s="1"/>
  <c r="R107"/>
  <c r="P107"/>
  <c r="BK107"/>
  <c r="J107"/>
  <c r="BI106"/>
  <c r="BH106"/>
  <c r="BG106"/>
  <c r="BF106"/>
  <c r="BE106"/>
  <c r="T106"/>
  <c r="R106"/>
  <c r="P106"/>
  <c r="P105" s="1"/>
  <c r="BK106"/>
  <c r="J106"/>
  <c r="BI104"/>
  <c r="BH104"/>
  <c r="BG104"/>
  <c r="BF104"/>
  <c r="BE104"/>
  <c r="T104"/>
  <c r="R104"/>
  <c r="P104"/>
  <c r="BK104"/>
  <c r="J104"/>
  <c r="BI103"/>
  <c r="BH103"/>
  <c r="BG103"/>
  <c r="BF103"/>
  <c r="T103"/>
  <c r="R103"/>
  <c r="P103"/>
  <c r="BK103"/>
  <c r="J103"/>
  <c r="BE103" s="1"/>
  <c r="BI102"/>
  <c r="BH102"/>
  <c r="BG102"/>
  <c r="BF102"/>
  <c r="BE102"/>
  <c r="T102"/>
  <c r="R102"/>
  <c r="P102"/>
  <c r="BK102"/>
  <c r="J102"/>
  <c r="BI101"/>
  <c r="BH101"/>
  <c r="BG101"/>
  <c r="BF101"/>
  <c r="T101"/>
  <c r="R101"/>
  <c r="P101"/>
  <c r="BK101"/>
  <c r="J101"/>
  <c r="BE101" s="1"/>
  <c r="BI100"/>
  <c r="BH100"/>
  <c r="BG100"/>
  <c r="BF100"/>
  <c r="BE100"/>
  <c r="T100"/>
  <c r="R100"/>
  <c r="P100"/>
  <c r="BK100"/>
  <c r="J100"/>
  <c r="BI99"/>
  <c r="BH99"/>
  <c r="BG99"/>
  <c r="BF99"/>
  <c r="T99"/>
  <c r="R99"/>
  <c r="P99"/>
  <c r="P98" s="1"/>
  <c r="P97" s="1"/>
  <c r="BK99"/>
  <c r="J99"/>
  <c r="BE99" s="1"/>
  <c r="BI96"/>
  <c r="BH96"/>
  <c r="BG96"/>
  <c r="BF96"/>
  <c r="T96"/>
  <c r="R96"/>
  <c r="P96"/>
  <c r="BK96"/>
  <c r="J96"/>
  <c r="BE96" s="1"/>
  <c r="BI95"/>
  <c r="BH95"/>
  <c r="BG95"/>
  <c r="BF95"/>
  <c r="BE95"/>
  <c r="T95"/>
  <c r="R95"/>
  <c r="P95"/>
  <c r="BK95"/>
  <c r="J95"/>
  <c r="BI94"/>
  <c r="BH94"/>
  <c r="BG94"/>
  <c r="BF94"/>
  <c r="T94"/>
  <c r="R94"/>
  <c r="P94"/>
  <c r="BK94"/>
  <c r="J94"/>
  <c r="BE94" s="1"/>
  <c r="BI93"/>
  <c r="BH93"/>
  <c r="BG93"/>
  <c r="BF93"/>
  <c r="BE93"/>
  <c r="T93"/>
  <c r="R93"/>
  <c r="P93"/>
  <c r="BK93"/>
  <c r="J93"/>
  <c r="BI92"/>
  <c r="BH92"/>
  <c r="BG92"/>
  <c r="BF92"/>
  <c r="T92"/>
  <c r="R92"/>
  <c r="P92"/>
  <c r="BK92"/>
  <c r="J92"/>
  <c r="BE92" s="1"/>
  <c r="BI91"/>
  <c r="F36" s="1"/>
  <c r="BD59" i="1" s="1"/>
  <c r="BH91" i="7"/>
  <c r="BG91"/>
  <c r="BF91"/>
  <c r="BE91"/>
  <c r="T91"/>
  <c r="R91"/>
  <c r="P91"/>
  <c r="BK91"/>
  <c r="BK90" s="1"/>
  <c r="J91"/>
  <c r="J85"/>
  <c r="F85"/>
  <c r="F83"/>
  <c r="E81"/>
  <c r="J55"/>
  <c r="F55"/>
  <c r="F53"/>
  <c r="E51"/>
  <c r="J20"/>
  <c r="E20"/>
  <c r="F56" s="1"/>
  <c r="J19"/>
  <c r="J14"/>
  <c r="J83" s="1"/>
  <c r="E7"/>
  <c r="E47" s="1"/>
  <c r="AY57" i="1"/>
  <c r="AX57"/>
  <c r="BI143" i="6"/>
  <c r="BH143"/>
  <c r="BG143"/>
  <c r="BF143"/>
  <c r="T143"/>
  <c r="R143"/>
  <c r="P143"/>
  <c r="BK143"/>
  <c r="J143"/>
  <c r="BE143" s="1"/>
  <c r="BI141"/>
  <c r="BH141"/>
  <c r="BG141"/>
  <c r="BF141"/>
  <c r="BE141"/>
  <c r="T141"/>
  <c r="R141"/>
  <c r="P141"/>
  <c r="BK141"/>
  <c r="J141"/>
  <c r="BI139"/>
  <c r="BH139"/>
  <c r="BG139"/>
  <c r="BF139"/>
  <c r="T139"/>
  <c r="R139"/>
  <c r="P139"/>
  <c r="BK139"/>
  <c r="J139"/>
  <c r="BE139" s="1"/>
  <c r="BI137"/>
  <c r="BH137"/>
  <c r="BG137"/>
  <c r="BF137"/>
  <c r="BE137"/>
  <c r="T137"/>
  <c r="R137"/>
  <c r="P137"/>
  <c r="BK137"/>
  <c r="J137"/>
  <c r="BI135"/>
  <c r="BH135"/>
  <c r="BG135"/>
  <c r="BF135"/>
  <c r="T135"/>
  <c r="T134" s="1"/>
  <c r="T133" s="1"/>
  <c r="R135"/>
  <c r="R134" s="1"/>
  <c r="R133" s="1"/>
  <c r="P135"/>
  <c r="P134" s="1"/>
  <c r="P133" s="1"/>
  <c r="BK135"/>
  <c r="BK134" s="1"/>
  <c r="J135"/>
  <c r="BE135" s="1"/>
  <c r="BI131"/>
  <c r="BH131"/>
  <c r="BG131"/>
  <c r="BF131"/>
  <c r="T131"/>
  <c r="R131"/>
  <c r="P131"/>
  <c r="BK131"/>
  <c r="J131"/>
  <c r="BE131" s="1"/>
  <c r="BI129"/>
  <c r="BH129"/>
  <c r="BG129"/>
  <c r="BF129"/>
  <c r="BE129"/>
  <c r="T129"/>
  <c r="R129"/>
  <c r="P129"/>
  <c r="P126" s="1"/>
  <c r="BK129"/>
  <c r="J129"/>
  <c r="BI127"/>
  <c r="BH127"/>
  <c r="BG127"/>
  <c r="BF127"/>
  <c r="T127"/>
  <c r="T126" s="1"/>
  <c r="R127"/>
  <c r="R126" s="1"/>
  <c r="P127"/>
  <c r="BK127"/>
  <c r="BK126" s="1"/>
  <c r="J126" s="1"/>
  <c r="J67" s="1"/>
  <c r="J127"/>
  <c r="BE127" s="1"/>
  <c r="BI124"/>
  <c r="BH124"/>
  <c r="BG124"/>
  <c r="BF124"/>
  <c r="T124"/>
  <c r="R124"/>
  <c r="P124"/>
  <c r="BK124"/>
  <c r="J124"/>
  <c r="BE124" s="1"/>
  <c r="BI122"/>
  <c r="BH122"/>
  <c r="BG122"/>
  <c r="BF122"/>
  <c r="BE122"/>
  <c r="T122"/>
  <c r="R122"/>
  <c r="P122"/>
  <c r="BK122"/>
  <c r="J122"/>
  <c r="BI120"/>
  <c r="BH120"/>
  <c r="BG120"/>
  <c r="BF120"/>
  <c r="T120"/>
  <c r="R120"/>
  <c r="R119" s="1"/>
  <c r="R118" s="1"/>
  <c r="P120"/>
  <c r="P119" s="1"/>
  <c r="P118" s="1"/>
  <c r="BK120"/>
  <c r="J120"/>
  <c r="BE120" s="1"/>
  <c r="BI116"/>
  <c r="BH116"/>
  <c r="BG116"/>
  <c r="BF116"/>
  <c r="T116"/>
  <c r="R116"/>
  <c r="P116"/>
  <c r="BK116"/>
  <c r="J116"/>
  <c r="BE116" s="1"/>
  <c r="BI114"/>
  <c r="BH114"/>
  <c r="BG114"/>
  <c r="BF114"/>
  <c r="BE114"/>
  <c r="T114"/>
  <c r="R114"/>
  <c r="P114"/>
  <c r="BK114"/>
  <c r="J114"/>
  <c r="BI112"/>
  <c r="BH112"/>
  <c r="BG112"/>
  <c r="BF112"/>
  <c r="BE112"/>
  <c r="T112"/>
  <c r="R112"/>
  <c r="P112"/>
  <c r="BK112"/>
  <c r="J112"/>
  <c r="BI110"/>
  <c r="BH110"/>
  <c r="BG110"/>
  <c r="BF110"/>
  <c r="BE110"/>
  <c r="T110"/>
  <c r="R110"/>
  <c r="P110"/>
  <c r="BK110"/>
  <c r="J110"/>
  <c r="BI108"/>
  <c r="BH108"/>
  <c r="BG108"/>
  <c r="BF108"/>
  <c r="BE108"/>
  <c r="T108"/>
  <c r="T107" s="1"/>
  <c r="T106" s="1"/>
  <c r="R108"/>
  <c r="R107" s="1"/>
  <c r="R106" s="1"/>
  <c r="P108"/>
  <c r="P107" s="1"/>
  <c r="P106" s="1"/>
  <c r="BK108"/>
  <c r="BK107" s="1"/>
  <c r="J108"/>
  <c r="BI104"/>
  <c r="BH104"/>
  <c r="BG104"/>
  <c r="BF104"/>
  <c r="BE104"/>
  <c r="T104"/>
  <c r="R104"/>
  <c r="P104"/>
  <c r="BK104"/>
  <c r="J104"/>
  <c r="BI102"/>
  <c r="BH102"/>
  <c r="BG102"/>
  <c r="BF102"/>
  <c r="BE102"/>
  <c r="T102"/>
  <c r="R102"/>
  <c r="P102"/>
  <c r="BK102"/>
  <c r="J102"/>
  <c r="BI100"/>
  <c r="BH100"/>
  <c r="BG100"/>
  <c r="BF100"/>
  <c r="BE100"/>
  <c r="T100"/>
  <c r="R100"/>
  <c r="P100"/>
  <c r="BK100"/>
  <c r="J100"/>
  <c r="BI98"/>
  <c r="BH98"/>
  <c r="BG98"/>
  <c r="BF98"/>
  <c r="BE98"/>
  <c r="T98"/>
  <c r="R98"/>
  <c r="P98"/>
  <c r="BK98"/>
  <c r="J98"/>
  <c r="BI96"/>
  <c r="BH96"/>
  <c r="BG96"/>
  <c r="BF96"/>
  <c r="F33" s="1"/>
  <c r="BA57" i="1" s="1"/>
  <c r="BE96" i="6"/>
  <c r="T96"/>
  <c r="R96"/>
  <c r="P96"/>
  <c r="P93" s="1"/>
  <c r="P92" s="1"/>
  <c r="P91" s="1"/>
  <c r="AU57" i="1" s="1"/>
  <c r="BK96" i="6"/>
  <c r="J96"/>
  <c r="BI94"/>
  <c r="F36" s="1"/>
  <c r="BD57" i="1" s="1"/>
  <c r="BH94" i="6"/>
  <c r="F35" s="1"/>
  <c r="BC57" i="1" s="1"/>
  <c r="BG94" i="6"/>
  <c r="F34" s="1"/>
  <c r="BB57" i="1" s="1"/>
  <c r="BF94" i="6"/>
  <c r="J33" s="1"/>
  <c r="AW57" i="1" s="1"/>
  <c r="BE94" i="6"/>
  <c r="T94"/>
  <c r="T93" s="1"/>
  <c r="T92" s="1"/>
  <c r="R94"/>
  <c r="R93" s="1"/>
  <c r="R92" s="1"/>
  <c r="R91" s="1"/>
  <c r="P94"/>
  <c r="BK94"/>
  <c r="BK93" s="1"/>
  <c r="J93" s="1"/>
  <c r="J62" s="1"/>
  <c r="J94"/>
  <c r="J87"/>
  <c r="F87"/>
  <c r="F85"/>
  <c r="E83"/>
  <c r="J55"/>
  <c r="F55"/>
  <c r="F53"/>
  <c r="E51"/>
  <c r="J20"/>
  <c r="E20"/>
  <c r="F56" s="1"/>
  <c r="J19"/>
  <c r="J14"/>
  <c r="J85" s="1"/>
  <c r="E7"/>
  <c r="E79" s="1"/>
  <c r="T148" i="5"/>
  <c r="T147" s="1"/>
  <c r="P138"/>
  <c r="P137" s="1"/>
  <c r="T134"/>
  <c r="T133" s="1"/>
  <c r="R134"/>
  <c r="R133" s="1"/>
  <c r="AY56" i="1"/>
  <c r="AX56"/>
  <c r="BI153" i="5"/>
  <c r="BH153"/>
  <c r="BG153"/>
  <c r="BF153"/>
  <c r="BE153"/>
  <c r="T153"/>
  <c r="R153"/>
  <c r="P153"/>
  <c r="BK153"/>
  <c r="J153"/>
  <c r="BI151"/>
  <c r="BH151"/>
  <c r="BG151"/>
  <c r="BF151"/>
  <c r="BE151"/>
  <c r="T151"/>
  <c r="R151"/>
  <c r="P151"/>
  <c r="BK151"/>
  <c r="BK148" s="1"/>
  <c r="J151"/>
  <c r="BI149"/>
  <c r="BH149"/>
  <c r="BG149"/>
  <c r="BF149"/>
  <c r="BE149"/>
  <c r="T149"/>
  <c r="R149"/>
  <c r="R148" s="1"/>
  <c r="R147" s="1"/>
  <c r="P149"/>
  <c r="P148" s="1"/>
  <c r="P147" s="1"/>
  <c r="BK149"/>
  <c r="J149"/>
  <c r="BI145"/>
  <c r="BH145"/>
  <c r="BG145"/>
  <c r="BF145"/>
  <c r="BE145"/>
  <c r="T145"/>
  <c r="R145"/>
  <c r="P145"/>
  <c r="BK145"/>
  <c r="J145"/>
  <c r="BI143"/>
  <c r="BH143"/>
  <c r="BG143"/>
  <c r="BF143"/>
  <c r="BE143"/>
  <c r="T143"/>
  <c r="R143"/>
  <c r="P143"/>
  <c r="BK143"/>
  <c r="J143"/>
  <c r="BI141"/>
  <c r="BH141"/>
  <c r="BG141"/>
  <c r="BF141"/>
  <c r="BE141"/>
  <c r="T141"/>
  <c r="R141"/>
  <c r="P141"/>
  <c r="BK141"/>
  <c r="J141"/>
  <c r="BI139"/>
  <c r="BH139"/>
  <c r="BG139"/>
  <c r="BF139"/>
  <c r="BE139"/>
  <c r="T139"/>
  <c r="T138" s="1"/>
  <c r="T137" s="1"/>
  <c r="R139"/>
  <c r="R138" s="1"/>
  <c r="R137" s="1"/>
  <c r="P139"/>
  <c r="BK139"/>
  <c r="BK138" s="1"/>
  <c r="J139"/>
  <c r="BI135"/>
  <c r="BH135"/>
  <c r="BG135"/>
  <c r="BF135"/>
  <c r="BE135"/>
  <c r="T135"/>
  <c r="R135"/>
  <c r="P135"/>
  <c r="P134" s="1"/>
  <c r="P133" s="1"/>
  <c r="BK135"/>
  <c r="BK134" s="1"/>
  <c r="J135"/>
  <c r="BI131"/>
  <c r="BH131"/>
  <c r="BG131"/>
  <c r="BF131"/>
  <c r="BE131"/>
  <c r="T131"/>
  <c r="R131"/>
  <c r="P131"/>
  <c r="BK131"/>
  <c r="J131"/>
  <c r="BI129"/>
  <c r="BH129"/>
  <c r="BG129"/>
  <c r="BF129"/>
  <c r="BE129"/>
  <c r="T129"/>
  <c r="R129"/>
  <c r="P129"/>
  <c r="BK129"/>
  <c r="J129"/>
  <c r="BI127"/>
  <c r="BH127"/>
  <c r="BG127"/>
  <c r="BF127"/>
  <c r="BE127"/>
  <c r="T127"/>
  <c r="R127"/>
  <c r="P127"/>
  <c r="BK127"/>
  <c r="J127"/>
  <c r="BI125"/>
  <c r="BH125"/>
  <c r="BG125"/>
  <c r="BF125"/>
  <c r="BE125"/>
  <c r="T125"/>
  <c r="R125"/>
  <c r="P125"/>
  <c r="P122" s="1"/>
  <c r="BK125"/>
  <c r="J125"/>
  <c r="BI123"/>
  <c r="BH123"/>
  <c r="BG123"/>
  <c r="BF123"/>
  <c r="BE123"/>
  <c r="T123"/>
  <c r="T122" s="1"/>
  <c r="R123"/>
  <c r="R122" s="1"/>
  <c r="P123"/>
  <c r="BK123"/>
  <c r="BK122" s="1"/>
  <c r="J122" s="1"/>
  <c r="J67" s="1"/>
  <c r="J123"/>
  <c r="BI120"/>
  <c r="BH120"/>
  <c r="BG120"/>
  <c r="BF120"/>
  <c r="T120"/>
  <c r="R120"/>
  <c r="P120"/>
  <c r="BK120"/>
  <c r="J120"/>
  <c r="BE120" s="1"/>
  <c r="BI118"/>
  <c r="BH118"/>
  <c r="BG118"/>
  <c r="BF118"/>
  <c r="BE118"/>
  <c r="T118"/>
  <c r="R118"/>
  <c r="P118"/>
  <c r="BK118"/>
  <c r="J118"/>
  <c r="BI116"/>
  <c r="BH116"/>
  <c r="BG116"/>
  <c r="BF116"/>
  <c r="T116"/>
  <c r="T115" s="1"/>
  <c r="R116"/>
  <c r="R115" s="1"/>
  <c r="P116"/>
  <c r="P115" s="1"/>
  <c r="BK116"/>
  <c r="BK115" s="1"/>
  <c r="J115" s="1"/>
  <c r="J66" s="1"/>
  <c r="J116"/>
  <c r="BE116" s="1"/>
  <c r="BI113"/>
  <c r="BH113"/>
  <c r="BG113"/>
  <c r="BF113"/>
  <c r="BE113"/>
  <c r="T113"/>
  <c r="R113"/>
  <c r="P113"/>
  <c r="BK113"/>
  <c r="J113"/>
  <c r="BI111"/>
  <c r="BH111"/>
  <c r="BG111"/>
  <c r="BF111"/>
  <c r="BE111"/>
  <c r="T111"/>
  <c r="T108" s="1"/>
  <c r="T107" s="1"/>
  <c r="R111"/>
  <c r="P111"/>
  <c r="BK111"/>
  <c r="BK108" s="1"/>
  <c r="J111"/>
  <c r="BI109"/>
  <c r="BH109"/>
  <c r="BG109"/>
  <c r="BF109"/>
  <c r="BE109"/>
  <c r="T109"/>
  <c r="R109"/>
  <c r="R108" s="1"/>
  <c r="P109"/>
  <c r="P108" s="1"/>
  <c r="BK109"/>
  <c r="J109"/>
  <c r="BI105"/>
  <c r="BH105"/>
  <c r="BG105"/>
  <c r="BF105"/>
  <c r="BE105"/>
  <c r="T105"/>
  <c r="R105"/>
  <c r="P105"/>
  <c r="P102" s="1"/>
  <c r="BK105"/>
  <c r="J105"/>
  <c r="BI103"/>
  <c r="BH103"/>
  <c r="BG103"/>
  <c r="BF103"/>
  <c r="BE103"/>
  <c r="T103"/>
  <c r="T102" s="1"/>
  <c r="R103"/>
  <c r="R102" s="1"/>
  <c r="P103"/>
  <c r="BK103"/>
  <c r="BK102" s="1"/>
  <c r="J102" s="1"/>
  <c r="J63" s="1"/>
  <c r="J103"/>
  <c r="BI100"/>
  <c r="BH100"/>
  <c r="F35" s="1"/>
  <c r="BC56" i="1" s="1"/>
  <c r="BG100" i="5"/>
  <c r="BF100"/>
  <c r="T100"/>
  <c r="R100"/>
  <c r="R97" s="1"/>
  <c r="P100"/>
  <c r="BK100"/>
  <c r="J100"/>
  <c r="BE100" s="1"/>
  <c r="BI98"/>
  <c r="F36" s="1"/>
  <c r="BD56" i="1" s="1"/>
  <c r="BH98" i="5"/>
  <c r="BG98"/>
  <c r="F34" s="1"/>
  <c r="BB56" i="1" s="1"/>
  <c r="BF98" i="5"/>
  <c r="F33" s="1"/>
  <c r="BA56" i="1" s="1"/>
  <c r="BE98" i="5"/>
  <c r="T98"/>
  <c r="T97" s="1"/>
  <c r="T96" s="1"/>
  <c r="T95" s="1"/>
  <c r="R98"/>
  <c r="P98"/>
  <c r="P97" s="1"/>
  <c r="P96" s="1"/>
  <c r="BK98"/>
  <c r="BK97" s="1"/>
  <c r="J98"/>
  <c r="J91"/>
  <c r="F91"/>
  <c r="F89"/>
  <c r="E87"/>
  <c r="J55"/>
  <c r="F55"/>
  <c r="F53"/>
  <c r="E51"/>
  <c r="J20"/>
  <c r="E20"/>
  <c r="F92" s="1"/>
  <c r="J19"/>
  <c r="J14"/>
  <c r="J53" s="1"/>
  <c r="E7"/>
  <c r="J98" i="4"/>
  <c r="J65" s="1"/>
  <c r="BK98"/>
  <c r="T95"/>
  <c r="P95"/>
  <c r="R92"/>
  <c r="T89"/>
  <c r="R89"/>
  <c r="P89"/>
  <c r="AY55" i="1"/>
  <c r="AX55"/>
  <c r="BI99" i="4"/>
  <c r="BH99"/>
  <c r="BG99"/>
  <c r="BF99"/>
  <c r="T99"/>
  <c r="T98" s="1"/>
  <c r="R99"/>
  <c r="R98" s="1"/>
  <c r="P99"/>
  <c r="P98" s="1"/>
  <c r="BK99"/>
  <c r="J99"/>
  <c r="BE99" s="1"/>
  <c r="BI96"/>
  <c r="BH96"/>
  <c r="BG96"/>
  <c r="BF96"/>
  <c r="BE96"/>
  <c r="T96"/>
  <c r="R96"/>
  <c r="R95" s="1"/>
  <c r="P96"/>
  <c r="BK96"/>
  <c r="BK95" s="1"/>
  <c r="J95" s="1"/>
  <c r="J64" s="1"/>
  <c r="J96"/>
  <c r="BI93"/>
  <c r="BH93"/>
  <c r="BG93"/>
  <c r="BF93"/>
  <c r="F33" s="1"/>
  <c r="BA55" i="1" s="1"/>
  <c r="BE93" i="4"/>
  <c r="T93"/>
  <c r="T92" s="1"/>
  <c r="R93"/>
  <c r="P93"/>
  <c r="P92" s="1"/>
  <c r="BK93"/>
  <c r="BK92" s="1"/>
  <c r="J92" s="1"/>
  <c r="J63" s="1"/>
  <c r="J93"/>
  <c r="BI90"/>
  <c r="F36" s="1"/>
  <c r="BD55" i="1" s="1"/>
  <c r="BH90" i="4"/>
  <c r="F35" s="1"/>
  <c r="BC55" i="1" s="1"/>
  <c r="BG90" i="4"/>
  <c r="BF90"/>
  <c r="J33" s="1"/>
  <c r="AW55" i="1" s="1"/>
  <c r="BE90" i="4"/>
  <c r="T90"/>
  <c r="R90"/>
  <c r="P90"/>
  <c r="BK90"/>
  <c r="BK89" s="1"/>
  <c r="J90"/>
  <c r="J83"/>
  <c r="F83"/>
  <c r="F81"/>
  <c r="E79"/>
  <c r="J55"/>
  <c r="F55"/>
  <c r="F53"/>
  <c r="E51"/>
  <c r="J20"/>
  <c r="E20"/>
  <c r="F56" s="1"/>
  <c r="J19"/>
  <c r="J14"/>
  <c r="J81" s="1"/>
  <c r="E7"/>
  <c r="E75" s="1"/>
  <c r="R192" i="3"/>
  <c r="P192"/>
  <c r="R179"/>
  <c r="R176"/>
  <c r="P164"/>
  <c r="AY54" i="1"/>
  <c r="AX54"/>
  <c r="BI193" i="3"/>
  <c r="BH193"/>
  <c r="BG193"/>
  <c r="BF193"/>
  <c r="BE193"/>
  <c r="T193"/>
  <c r="T192" s="1"/>
  <c r="R193"/>
  <c r="P193"/>
  <c r="BK193"/>
  <c r="BK192" s="1"/>
  <c r="J192" s="1"/>
  <c r="J79" s="1"/>
  <c r="J193"/>
  <c r="BI190"/>
  <c r="BH190"/>
  <c r="BG190"/>
  <c r="BF190"/>
  <c r="T190"/>
  <c r="R190"/>
  <c r="P190"/>
  <c r="BK190"/>
  <c r="J190"/>
  <c r="BE190" s="1"/>
  <c r="BI188"/>
  <c r="BH188"/>
  <c r="BG188"/>
  <c r="BF188"/>
  <c r="BE188"/>
  <c r="T188"/>
  <c r="R188"/>
  <c r="P188"/>
  <c r="BK188"/>
  <c r="J188"/>
  <c r="BI186"/>
  <c r="BH186"/>
  <c r="BG186"/>
  <c r="BF186"/>
  <c r="T186"/>
  <c r="T183" s="1"/>
  <c r="T182" s="1"/>
  <c r="R186"/>
  <c r="P186"/>
  <c r="BK186"/>
  <c r="J186"/>
  <c r="BE186" s="1"/>
  <c r="BI184"/>
  <c r="BH184"/>
  <c r="BG184"/>
  <c r="BF184"/>
  <c r="BE184"/>
  <c r="T184"/>
  <c r="R184"/>
  <c r="P184"/>
  <c r="P183" s="1"/>
  <c r="P182" s="1"/>
  <c r="BK184"/>
  <c r="BK183" s="1"/>
  <c r="BK182" s="1"/>
  <c r="J182" s="1"/>
  <c r="J77" s="1"/>
  <c r="J184"/>
  <c r="BI180"/>
  <c r="BH180"/>
  <c r="BG180"/>
  <c r="BF180"/>
  <c r="BE180"/>
  <c r="T180"/>
  <c r="T179" s="1"/>
  <c r="R180"/>
  <c r="P180"/>
  <c r="P179" s="1"/>
  <c r="BK180"/>
  <c r="BK179" s="1"/>
  <c r="J179" s="1"/>
  <c r="J76" s="1"/>
  <c r="J180"/>
  <c r="BI177"/>
  <c r="BH177"/>
  <c r="BG177"/>
  <c r="BF177"/>
  <c r="T177"/>
  <c r="T176" s="1"/>
  <c r="R177"/>
  <c r="P177"/>
  <c r="P176" s="1"/>
  <c r="BK177"/>
  <c r="BK176" s="1"/>
  <c r="J176" s="1"/>
  <c r="J75" s="1"/>
  <c r="J177"/>
  <c r="BE177" s="1"/>
  <c r="BI174"/>
  <c r="BH174"/>
  <c r="BG174"/>
  <c r="BF174"/>
  <c r="T174"/>
  <c r="R174"/>
  <c r="P174"/>
  <c r="BK174"/>
  <c r="J174"/>
  <c r="BE174" s="1"/>
  <c r="BI172"/>
  <c r="BH172"/>
  <c r="BG172"/>
  <c r="BF172"/>
  <c r="BE172"/>
  <c r="T172"/>
  <c r="R172"/>
  <c r="P172"/>
  <c r="BK172"/>
  <c r="J172"/>
  <c r="BI170"/>
  <c r="BH170"/>
  <c r="BG170"/>
  <c r="BF170"/>
  <c r="T170"/>
  <c r="R170"/>
  <c r="P170"/>
  <c r="BK170"/>
  <c r="J170"/>
  <c r="BE170" s="1"/>
  <c r="BI168"/>
  <c r="BH168"/>
  <c r="BG168"/>
  <c r="BF168"/>
  <c r="BE168"/>
  <c r="T168"/>
  <c r="R168"/>
  <c r="P168"/>
  <c r="BK168"/>
  <c r="BK167" s="1"/>
  <c r="J167" s="1"/>
  <c r="J74" s="1"/>
  <c r="J168"/>
  <c r="BI165"/>
  <c r="BH165"/>
  <c r="BG165"/>
  <c r="BF165"/>
  <c r="T165"/>
  <c r="T164" s="1"/>
  <c r="R165"/>
  <c r="R164" s="1"/>
  <c r="P165"/>
  <c r="BK165"/>
  <c r="BK164" s="1"/>
  <c r="J165"/>
  <c r="BE165" s="1"/>
  <c r="BI161"/>
  <c r="BH161"/>
  <c r="BG161"/>
  <c r="BF161"/>
  <c r="BE161"/>
  <c r="T161"/>
  <c r="T160" s="1"/>
  <c r="R161"/>
  <c r="R160" s="1"/>
  <c r="P161"/>
  <c r="P160" s="1"/>
  <c r="BK161"/>
  <c r="BK160" s="1"/>
  <c r="J160" s="1"/>
  <c r="J71" s="1"/>
  <c r="J161"/>
  <c r="BI158"/>
  <c r="BH158"/>
  <c r="BG158"/>
  <c r="BF158"/>
  <c r="T158"/>
  <c r="R158"/>
  <c r="P158"/>
  <c r="BK158"/>
  <c r="J158"/>
  <c r="BE158" s="1"/>
  <c r="BI156"/>
  <c r="BH156"/>
  <c r="BG156"/>
  <c r="BF156"/>
  <c r="T156"/>
  <c r="R156"/>
  <c r="P156"/>
  <c r="BK156"/>
  <c r="J156"/>
  <c r="BE156" s="1"/>
  <c r="BI154"/>
  <c r="BH154"/>
  <c r="BG154"/>
  <c r="BF154"/>
  <c r="T154"/>
  <c r="R154"/>
  <c r="P154"/>
  <c r="BK154"/>
  <c r="J154"/>
  <c r="BE154" s="1"/>
  <c r="BI152"/>
  <c r="BH152"/>
  <c r="BG152"/>
  <c r="BF152"/>
  <c r="T152"/>
  <c r="R152"/>
  <c r="P152"/>
  <c r="BK152"/>
  <c r="J152"/>
  <c r="BE152" s="1"/>
  <c r="BI150"/>
  <c r="BH150"/>
  <c r="BG150"/>
  <c r="BF150"/>
  <c r="BE150"/>
  <c r="T150"/>
  <c r="R150"/>
  <c r="P150"/>
  <c r="BK150"/>
  <c r="J150"/>
  <c r="BI148"/>
  <c r="BH148"/>
  <c r="BG148"/>
  <c r="BF148"/>
  <c r="T148"/>
  <c r="T147" s="1"/>
  <c r="R148"/>
  <c r="R147" s="1"/>
  <c r="P148"/>
  <c r="P147" s="1"/>
  <c r="BK148"/>
  <c r="J148"/>
  <c r="BE148" s="1"/>
  <c r="BI145"/>
  <c r="BH145"/>
  <c r="BG145"/>
  <c r="BF145"/>
  <c r="BE145"/>
  <c r="T145"/>
  <c r="R145"/>
  <c r="P145"/>
  <c r="BK145"/>
  <c r="J145"/>
  <c r="BI143"/>
  <c r="BH143"/>
  <c r="BG143"/>
  <c r="BF143"/>
  <c r="T143"/>
  <c r="R143"/>
  <c r="P143"/>
  <c r="BK143"/>
  <c r="J143"/>
  <c r="BE143" s="1"/>
  <c r="BI141"/>
  <c r="BH141"/>
  <c r="BG141"/>
  <c r="BF141"/>
  <c r="BE141"/>
  <c r="T141"/>
  <c r="R141"/>
  <c r="P141"/>
  <c r="BK141"/>
  <c r="J141"/>
  <c r="BI139"/>
  <c r="BH139"/>
  <c r="BG139"/>
  <c r="BF139"/>
  <c r="T139"/>
  <c r="R139"/>
  <c r="P139"/>
  <c r="BK139"/>
  <c r="J139"/>
  <c r="BE139" s="1"/>
  <c r="BI137"/>
  <c r="BH137"/>
  <c r="BG137"/>
  <c r="BF137"/>
  <c r="BE137"/>
  <c r="T137"/>
  <c r="R137"/>
  <c r="R136" s="1"/>
  <c r="P137"/>
  <c r="P136" s="1"/>
  <c r="BK137"/>
  <c r="BK136" s="1"/>
  <c r="J136" s="1"/>
  <c r="J137"/>
  <c r="J69"/>
  <c r="BI134"/>
  <c r="BH134"/>
  <c r="BG134"/>
  <c r="BF134"/>
  <c r="T134"/>
  <c r="T133" s="1"/>
  <c r="R134"/>
  <c r="R133" s="1"/>
  <c r="P134"/>
  <c r="P133" s="1"/>
  <c r="BK134"/>
  <c r="BK133" s="1"/>
  <c r="J133" s="1"/>
  <c r="J68" s="1"/>
  <c r="J134"/>
  <c r="BE134" s="1"/>
  <c r="BI131"/>
  <c r="BH131"/>
  <c r="BG131"/>
  <c r="BF131"/>
  <c r="BE131"/>
  <c r="T131"/>
  <c r="T130" s="1"/>
  <c r="R131"/>
  <c r="R130" s="1"/>
  <c r="P131"/>
  <c r="P130" s="1"/>
  <c r="BK131"/>
  <c r="BK130" s="1"/>
  <c r="J130" s="1"/>
  <c r="J67" s="1"/>
  <c r="J131"/>
  <c r="BI128"/>
  <c r="BH128"/>
  <c r="BG128"/>
  <c r="BF128"/>
  <c r="T128"/>
  <c r="T127" s="1"/>
  <c r="R128"/>
  <c r="R127" s="1"/>
  <c r="P128"/>
  <c r="P127" s="1"/>
  <c r="BK128"/>
  <c r="BK127" s="1"/>
  <c r="J127" s="1"/>
  <c r="J66" s="1"/>
  <c r="J128"/>
  <c r="BE128" s="1"/>
  <c r="BI125"/>
  <c r="BH125"/>
  <c r="BG125"/>
  <c r="BF125"/>
  <c r="BE125"/>
  <c r="T125"/>
  <c r="R125"/>
  <c r="P125"/>
  <c r="BK125"/>
  <c r="J125"/>
  <c r="BI123"/>
  <c r="BH123"/>
  <c r="BG123"/>
  <c r="BF123"/>
  <c r="BE123"/>
  <c r="T123"/>
  <c r="R123"/>
  <c r="P123"/>
  <c r="BK123"/>
  <c r="J123"/>
  <c r="BI121"/>
  <c r="BH121"/>
  <c r="BG121"/>
  <c r="BF121"/>
  <c r="BE121"/>
  <c r="T121"/>
  <c r="R121"/>
  <c r="R120" s="1"/>
  <c r="P121"/>
  <c r="P120" s="1"/>
  <c r="BK121"/>
  <c r="BK120" s="1"/>
  <c r="J120" s="1"/>
  <c r="J65" s="1"/>
  <c r="J121"/>
  <c r="BI118"/>
  <c r="BH118"/>
  <c r="BG118"/>
  <c r="BF118"/>
  <c r="T118"/>
  <c r="T117" s="1"/>
  <c r="R118"/>
  <c r="R117" s="1"/>
  <c r="R116" s="1"/>
  <c r="P118"/>
  <c r="P117" s="1"/>
  <c r="BK118"/>
  <c r="BK117" s="1"/>
  <c r="J117" s="1"/>
  <c r="J64" s="1"/>
  <c r="J118"/>
  <c r="BE118" s="1"/>
  <c r="BI114"/>
  <c r="BH114"/>
  <c r="BG114"/>
  <c r="BF114"/>
  <c r="T114"/>
  <c r="R114"/>
  <c r="P114"/>
  <c r="BK114"/>
  <c r="J114"/>
  <c r="BE114" s="1"/>
  <c r="BI112"/>
  <c r="BH112"/>
  <c r="BG112"/>
  <c r="BF112"/>
  <c r="T112"/>
  <c r="R112"/>
  <c r="P112"/>
  <c r="BK112"/>
  <c r="J112"/>
  <c r="BE112" s="1"/>
  <c r="BI110"/>
  <c r="BH110"/>
  <c r="BG110"/>
  <c r="BF110"/>
  <c r="T110"/>
  <c r="R110"/>
  <c r="P110"/>
  <c r="BK110"/>
  <c r="J110"/>
  <c r="BE110" s="1"/>
  <c r="BI108"/>
  <c r="BH108"/>
  <c r="BG108"/>
  <c r="BF108"/>
  <c r="T108"/>
  <c r="T107" s="1"/>
  <c r="R108"/>
  <c r="R107" s="1"/>
  <c r="P108"/>
  <c r="P107" s="1"/>
  <c r="BK108"/>
  <c r="J108"/>
  <c r="BE108" s="1"/>
  <c r="BI105"/>
  <c r="BH105"/>
  <c r="BG105"/>
  <c r="BF105"/>
  <c r="BE105"/>
  <c r="T105"/>
  <c r="R105"/>
  <c r="P105"/>
  <c r="BK105"/>
  <c r="J105"/>
  <c r="BI103"/>
  <c r="F36" s="1"/>
  <c r="BD54" i="1" s="1"/>
  <c r="BH103" i="3"/>
  <c r="F35" s="1"/>
  <c r="BC54" i="1" s="1"/>
  <c r="BG103" i="3"/>
  <c r="F34" s="1"/>
  <c r="BB54" i="1" s="1"/>
  <c r="BF103" i="3"/>
  <c r="J33" s="1"/>
  <c r="AW54" i="1" s="1"/>
  <c r="T103" i="3"/>
  <c r="T102" s="1"/>
  <c r="R103"/>
  <c r="R102" s="1"/>
  <c r="P103"/>
  <c r="P102" s="1"/>
  <c r="BK103"/>
  <c r="J103"/>
  <c r="BE103" s="1"/>
  <c r="J97"/>
  <c r="F97"/>
  <c r="F95"/>
  <c r="E93"/>
  <c r="J55"/>
  <c r="F55"/>
  <c r="F53"/>
  <c r="E51"/>
  <c r="J20"/>
  <c r="E20"/>
  <c r="F98" s="1"/>
  <c r="J19"/>
  <c r="J14"/>
  <c r="J95" s="1"/>
  <c r="E7"/>
  <c r="E47" s="1"/>
  <c r="AY53" i="1"/>
  <c r="AX53"/>
  <c r="BI131" i="2"/>
  <c r="BH131"/>
  <c r="BG131"/>
  <c r="BF131"/>
  <c r="BE131"/>
  <c r="T131"/>
  <c r="T130" s="1"/>
  <c r="T129" s="1"/>
  <c r="R131"/>
  <c r="R130" s="1"/>
  <c r="R129" s="1"/>
  <c r="P131"/>
  <c r="P130" s="1"/>
  <c r="P129" s="1"/>
  <c r="BK131"/>
  <c r="BK130" s="1"/>
  <c r="J131"/>
  <c r="BI127"/>
  <c r="BH127"/>
  <c r="BG127"/>
  <c r="BF127"/>
  <c r="BE127"/>
  <c r="T127"/>
  <c r="R127"/>
  <c r="P127"/>
  <c r="BK127"/>
  <c r="J127"/>
  <c r="BI125"/>
  <c r="BH125"/>
  <c r="BG125"/>
  <c r="BF125"/>
  <c r="BE125"/>
  <c r="T125"/>
  <c r="R125"/>
  <c r="P125"/>
  <c r="BK125"/>
  <c r="J125"/>
  <c r="BI123"/>
  <c r="BH123"/>
  <c r="BG123"/>
  <c r="BF123"/>
  <c r="BE123"/>
  <c r="T123"/>
  <c r="R123"/>
  <c r="P123"/>
  <c r="BK123"/>
  <c r="J123"/>
  <c r="BI121"/>
  <c r="BH121"/>
  <c r="BG121"/>
  <c r="BF121"/>
  <c r="BE121"/>
  <c r="T121"/>
  <c r="R121"/>
  <c r="P121"/>
  <c r="BK121"/>
  <c r="J121"/>
  <c r="BI119"/>
  <c r="BH119"/>
  <c r="BG119"/>
  <c r="BF119"/>
  <c r="BE119"/>
  <c r="T119"/>
  <c r="R119"/>
  <c r="P119"/>
  <c r="BK119"/>
  <c r="J119"/>
  <c r="BI117"/>
  <c r="BH117"/>
  <c r="BG117"/>
  <c r="BF117"/>
  <c r="BE117"/>
  <c r="T117"/>
  <c r="T116" s="1"/>
  <c r="R117"/>
  <c r="R116" s="1"/>
  <c r="P117"/>
  <c r="P116" s="1"/>
  <c r="BK117"/>
  <c r="BK116" s="1"/>
  <c r="J116" s="1"/>
  <c r="J64" s="1"/>
  <c r="J117"/>
  <c r="BI114"/>
  <c r="BH114"/>
  <c r="BG114"/>
  <c r="BF114"/>
  <c r="T114"/>
  <c r="R114"/>
  <c r="P114"/>
  <c r="BK114"/>
  <c r="J114"/>
  <c r="BE114" s="1"/>
  <c r="BI112"/>
  <c r="BH112"/>
  <c r="BG112"/>
  <c r="BF112"/>
  <c r="T112"/>
  <c r="R112"/>
  <c r="P112"/>
  <c r="BK112"/>
  <c r="J112"/>
  <c r="BE112" s="1"/>
  <c r="BI110"/>
  <c r="BH110"/>
  <c r="BG110"/>
  <c r="BF110"/>
  <c r="T110"/>
  <c r="R110"/>
  <c r="P110"/>
  <c r="BK110"/>
  <c r="J110"/>
  <c r="BE110" s="1"/>
  <c r="BI108"/>
  <c r="BH108"/>
  <c r="BG108"/>
  <c r="BF108"/>
  <c r="T108"/>
  <c r="T107" s="1"/>
  <c r="R108"/>
  <c r="R107" s="1"/>
  <c r="P108"/>
  <c r="P107" s="1"/>
  <c r="BK108"/>
  <c r="BK107" s="1"/>
  <c r="J107" s="1"/>
  <c r="J63" s="1"/>
  <c r="J108"/>
  <c r="BE108" s="1"/>
  <c r="BI105"/>
  <c r="BH105"/>
  <c r="BG105"/>
  <c r="BF105"/>
  <c r="BE105"/>
  <c r="T105"/>
  <c r="R105"/>
  <c r="P105"/>
  <c r="BK105"/>
  <c r="J105"/>
  <c r="BI103"/>
  <c r="BH103"/>
  <c r="BG103"/>
  <c r="BF103"/>
  <c r="BE103"/>
  <c r="T103"/>
  <c r="R103"/>
  <c r="P103"/>
  <c r="BK103"/>
  <c r="J103"/>
  <c r="BI101"/>
  <c r="BH101"/>
  <c r="BG101"/>
  <c r="BF101"/>
  <c r="BE101"/>
  <c r="T101"/>
  <c r="R101"/>
  <c r="P101"/>
  <c r="BK101"/>
  <c r="J101"/>
  <c r="BI99"/>
  <c r="BH99"/>
  <c r="BG99"/>
  <c r="BF99"/>
  <c r="BE99"/>
  <c r="T99"/>
  <c r="R99"/>
  <c r="P99"/>
  <c r="BK99"/>
  <c r="J99"/>
  <c r="BI97"/>
  <c r="BH97"/>
  <c r="BG97"/>
  <c r="BF97"/>
  <c r="BE97"/>
  <c r="T97"/>
  <c r="R97"/>
  <c r="P97"/>
  <c r="BK97"/>
  <c r="J97"/>
  <c r="BI95"/>
  <c r="BH95"/>
  <c r="BG95"/>
  <c r="BF95"/>
  <c r="BE95"/>
  <c r="T95"/>
  <c r="R95"/>
  <c r="P95"/>
  <c r="BK95"/>
  <c r="J95"/>
  <c r="BI93"/>
  <c r="BH93"/>
  <c r="BG93"/>
  <c r="BF93"/>
  <c r="BE93"/>
  <c r="T93"/>
  <c r="R93"/>
  <c r="P93"/>
  <c r="BK93"/>
  <c r="J93"/>
  <c r="BI91"/>
  <c r="F36" s="1"/>
  <c r="BD53" i="1" s="1"/>
  <c r="BD52" s="1"/>
  <c r="BH91" i="2"/>
  <c r="F35" s="1"/>
  <c r="BC53" i="1" s="1"/>
  <c r="BG91" i="2"/>
  <c r="F34" s="1"/>
  <c r="BB53" i="1" s="1"/>
  <c r="BF91" i="2"/>
  <c r="J33" s="1"/>
  <c r="AW53" i="1" s="1"/>
  <c r="BE91" i="2"/>
  <c r="J32" s="1"/>
  <c r="AV53" i="1" s="1"/>
  <c r="AT53" s="1"/>
  <c r="T91" i="2"/>
  <c r="T90" s="1"/>
  <c r="T89" s="1"/>
  <c r="T88" s="1"/>
  <c r="R91"/>
  <c r="R90" s="1"/>
  <c r="R89" s="1"/>
  <c r="R88" s="1"/>
  <c r="P91"/>
  <c r="P90" s="1"/>
  <c r="P89" s="1"/>
  <c r="P88" s="1"/>
  <c r="AU53" i="1" s="1"/>
  <c r="BK91" i="2"/>
  <c r="BK90" s="1"/>
  <c r="J91"/>
  <c r="J84"/>
  <c r="F84"/>
  <c r="F82"/>
  <c r="E80"/>
  <c r="E76"/>
  <c r="J55"/>
  <c r="F55"/>
  <c r="F53"/>
  <c r="E51"/>
  <c r="J20"/>
  <c r="E20"/>
  <c r="F85" s="1"/>
  <c r="J19"/>
  <c r="J14"/>
  <c r="J53" s="1"/>
  <c r="E7"/>
  <c r="E47" s="1"/>
  <c r="BC65" i="1"/>
  <c r="AY65" s="1"/>
  <c r="BB65"/>
  <c r="AX65"/>
  <c r="AS65"/>
  <c r="AS58"/>
  <c r="AS51" s="1"/>
  <c r="AS52"/>
  <c r="AT72"/>
  <c r="AT71"/>
  <c r="L47"/>
  <c r="AM46"/>
  <c r="L46"/>
  <c r="AM44"/>
  <c r="L44"/>
  <c r="L42"/>
  <c r="L41"/>
  <c r="BC52" l="1"/>
  <c r="E47" i="4"/>
  <c r="F56" i="5"/>
  <c r="E47" i="6"/>
  <c r="E77" i="7"/>
  <c r="F56" i="8"/>
  <c r="J87" i="9"/>
  <c r="J86" i="10"/>
  <c r="J79" i="11"/>
  <c r="J78" i="12"/>
  <c r="E74" i="13"/>
  <c r="J82" i="14"/>
  <c r="E83" i="15"/>
  <c r="E78" i="16"/>
  <c r="F56" i="17"/>
  <c r="E47" i="18"/>
  <c r="J71" i="19"/>
  <c r="F56" i="3"/>
  <c r="J89" i="5"/>
  <c r="F56" i="9"/>
  <c r="F56" i="10"/>
  <c r="F56" i="12"/>
  <c r="F56" i="14"/>
  <c r="J53" i="16"/>
  <c r="J84" i="17"/>
  <c r="F52" i="19"/>
  <c r="J89" i="4"/>
  <c r="J62" s="1"/>
  <c r="BK88"/>
  <c r="AY52" i="1"/>
  <c r="J130" i="2"/>
  <c r="J66" s="1"/>
  <c r="BK129"/>
  <c r="J129" s="1"/>
  <c r="J65" s="1"/>
  <c r="J90"/>
  <c r="J62" s="1"/>
  <c r="BK89"/>
  <c r="F32" i="3"/>
  <c r="AZ54" i="1" s="1"/>
  <c r="J32" i="3"/>
  <c r="AV54" i="1" s="1"/>
  <c r="AT54" s="1"/>
  <c r="F56" i="2"/>
  <c r="J82"/>
  <c r="F32"/>
  <c r="AZ53" i="1" s="1"/>
  <c r="J53" i="3"/>
  <c r="E89"/>
  <c r="J32" i="4"/>
  <c r="AV55" i="1" s="1"/>
  <c r="AT55" s="1"/>
  <c r="F32" i="4"/>
  <c r="AZ55" i="1" s="1"/>
  <c r="P88" i="4"/>
  <c r="P87" s="1"/>
  <c r="AU55" i="1" s="1"/>
  <c r="E83" i="5"/>
  <c r="E47"/>
  <c r="BK96"/>
  <c r="J97"/>
  <c r="J62" s="1"/>
  <c r="J32"/>
  <c r="AV56" i="1" s="1"/>
  <c r="R96" i="5"/>
  <c r="P107"/>
  <c r="J32" i="6"/>
  <c r="AV57" i="1" s="1"/>
  <c r="AT57" s="1"/>
  <c r="J107" i="6"/>
  <c r="J64" s="1"/>
  <c r="BK106"/>
  <c r="J106" s="1"/>
  <c r="J63" s="1"/>
  <c r="P116" i="3"/>
  <c r="P101" s="1"/>
  <c r="AU54" i="1" s="1"/>
  <c r="T163" i="3"/>
  <c r="P167"/>
  <c r="T167"/>
  <c r="R183"/>
  <c r="R182" s="1"/>
  <c r="R88" i="4"/>
  <c r="R87" s="1"/>
  <c r="P95" i="5"/>
  <c r="AU56" i="1" s="1"/>
  <c r="R107" i="5"/>
  <c r="J108"/>
  <c r="J65" s="1"/>
  <c r="BK107"/>
  <c r="J107" s="1"/>
  <c r="J64" s="1"/>
  <c r="BK137"/>
  <c r="J137" s="1"/>
  <c r="J70" s="1"/>
  <c r="J138"/>
  <c r="J71" s="1"/>
  <c r="J134" i="6"/>
  <c r="J69" s="1"/>
  <c r="BK133"/>
  <c r="J133" s="1"/>
  <c r="J68" s="1"/>
  <c r="F33" i="2"/>
  <c r="BA53" i="1" s="1"/>
  <c r="BK107" i="3"/>
  <c r="J107" s="1"/>
  <c r="J62" s="1"/>
  <c r="T120"/>
  <c r="T116" s="1"/>
  <c r="T101" s="1"/>
  <c r="T136"/>
  <c r="BK147"/>
  <c r="J147" s="1"/>
  <c r="J70" s="1"/>
  <c r="BK163"/>
  <c r="J163" s="1"/>
  <c r="J72" s="1"/>
  <c r="J164"/>
  <c r="J73" s="1"/>
  <c r="R167"/>
  <c r="R163" s="1"/>
  <c r="R101" s="1"/>
  <c r="F33"/>
  <c r="BA54" i="1" s="1"/>
  <c r="J183" i="3"/>
  <c r="J78" s="1"/>
  <c r="F84" i="4"/>
  <c r="F34"/>
  <c r="BB55" i="1" s="1"/>
  <c r="BB52" s="1"/>
  <c r="T88" i="4"/>
  <c r="T87" s="1"/>
  <c r="P163" i="3"/>
  <c r="J134" i="5"/>
  <c r="J69" s="1"/>
  <c r="BK133"/>
  <c r="J133" s="1"/>
  <c r="J68" s="1"/>
  <c r="J148"/>
  <c r="J73" s="1"/>
  <c r="BK147"/>
  <c r="J147" s="1"/>
  <c r="J72" s="1"/>
  <c r="J53" i="4"/>
  <c r="J33" i="5"/>
  <c r="AW56" i="1" s="1"/>
  <c r="J53" i="6"/>
  <c r="BK119"/>
  <c r="F32"/>
  <c r="AZ57" i="1" s="1"/>
  <c r="J53" i="7"/>
  <c r="F86"/>
  <c r="R90"/>
  <c r="F34"/>
  <c r="BB59" i="1" s="1"/>
  <c r="BB58" s="1"/>
  <c r="AX58" s="1"/>
  <c r="T98" i="7"/>
  <c r="T97" s="1"/>
  <c r="P110" i="8"/>
  <c r="R152"/>
  <c r="T167"/>
  <c r="F32" i="5"/>
  <c r="AZ56" i="1" s="1"/>
  <c r="BK92" i="6"/>
  <c r="T90" i="7"/>
  <c r="T89" s="1"/>
  <c r="F35"/>
  <c r="BC59" i="1" s="1"/>
  <c r="BC58" s="1"/>
  <c r="AY58" s="1"/>
  <c r="BK98" i="7"/>
  <c r="R105"/>
  <c r="R110" i="8"/>
  <c r="T152"/>
  <c r="J168"/>
  <c r="J72" s="1"/>
  <c r="BK167"/>
  <c r="J167" s="1"/>
  <c r="J71" s="1"/>
  <c r="BK201"/>
  <c r="J201" s="1"/>
  <c r="J76" s="1"/>
  <c r="J202"/>
  <c r="J77" s="1"/>
  <c r="F88" i="6"/>
  <c r="J90" i="7"/>
  <c r="J61" s="1"/>
  <c r="J32"/>
  <c r="AV59" i="1" s="1"/>
  <c r="F32" i="7"/>
  <c r="AZ59" i="1" s="1"/>
  <c r="J32" i="8"/>
  <c r="AV60" i="1" s="1"/>
  <c r="AT60" s="1"/>
  <c r="F32" i="8"/>
  <c r="AZ60" i="1" s="1"/>
  <c r="T109" i="8"/>
  <c r="BK152"/>
  <c r="J152" s="1"/>
  <c r="J68" s="1"/>
  <c r="J153"/>
  <c r="J69" s="1"/>
  <c r="T119" i="6"/>
  <c r="T118" s="1"/>
  <c r="T91" s="1"/>
  <c r="P90" i="7"/>
  <c r="P89" s="1"/>
  <c r="AU59" i="1" s="1"/>
  <c r="F33" i="7"/>
  <c r="BA59" i="1" s="1"/>
  <c r="J33" i="7"/>
  <c r="AW59" i="1" s="1"/>
  <c r="R98" i="7"/>
  <c r="R97" s="1"/>
  <c r="BK105"/>
  <c r="J105" s="1"/>
  <c r="J64" s="1"/>
  <c r="BK110" i="8"/>
  <c r="J111"/>
  <c r="J62" s="1"/>
  <c r="P152"/>
  <c r="R167"/>
  <c r="BK258"/>
  <c r="J258" s="1"/>
  <c r="J81" s="1"/>
  <c r="J259"/>
  <c r="J82" s="1"/>
  <c r="J32" i="9"/>
  <c r="AV61" i="1" s="1"/>
  <c r="AT61" s="1"/>
  <c r="F33" i="8"/>
  <c r="BA60" i="1" s="1"/>
  <c r="E47" i="9"/>
  <c r="T95"/>
  <c r="T94" s="1"/>
  <c r="BK101"/>
  <c r="J101" s="1"/>
  <c r="J63" s="1"/>
  <c r="BK133"/>
  <c r="J133" s="1"/>
  <c r="J67" s="1"/>
  <c r="BK171"/>
  <c r="J171" s="1"/>
  <c r="J70" s="1"/>
  <c r="T180"/>
  <c r="F32"/>
  <c r="AZ61" i="1" s="1"/>
  <c r="E47" i="10"/>
  <c r="E80"/>
  <c r="F32"/>
  <c r="AZ62" i="1" s="1"/>
  <c r="J32" i="10"/>
  <c r="AV62" i="1" s="1"/>
  <c r="AT62" s="1"/>
  <c r="F36" i="10"/>
  <c r="BD62" i="1" s="1"/>
  <c r="BD58" s="1"/>
  <c r="T102" i="10"/>
  <c r="T92" s="1"/>
  <c r="P85" i="11"/>
  <c r="AU63" i="1" s="1"/>
  <c r="J32" i="12"/>
  <c r="AV64" i="1" s="1"/>
  <c r="F32" i="12"/>
  <c r="AZ64" i="1" s="1"/>
  <c r="T84" i="12"/>
  <c r="J103" i="8"/>
  <c r="BK95" i="9"/>
  <c r="P101"/>
  <c r="P94" s="1"/>
  <c r="P93" s="1"/>
  <c r="AU61" i="1" s="1"/>
  <c r="T107" i="9"/>
  <c r="T106" s="1"/>
  <c r="R120"/>
  <c r="R106" s="1"/>
  <c r="R93" s="1"/>
  <c r="P133"/>
  <c r="T161"/>
  <c r="BK92" i="10"/>
  <c r="J92" s="1"/>
  <c r="J93"/>
  <c r="J61" s="1"/>
  <c r="J103"/>
  <c r="J63" s="1"/>
  <c r="BK102"/>
  <c r="J102" s="1"/>
  <c r="J62" s="1"/>
  <c r="BK84" i="12"/>
  <c r="J84" s="1"/>
  <c r="J85"/>
  <c r="J61" s="1"/>
  <c r="E97" i="8"/>
  <c r="F33" i="9"/>
  <c r="BA61" i="1" s="1"/>
  <c r="BK106" i="9"/>
  <c r="J106" s="1"/>
  <c r="J64" s="1"/>
  <c r="J32" i="11"/>
  <c r="AV63" i="1" s="1"/>
  <c r="F32" i="11"/>
  <c r="AZ63" i="1" s="1"/>
  <c r="J32" i="13"/>
  <c r="AV66" i="1" s="1"/>
  <c r="AT66" s="1"/>
  <c r="F32" i="13"/>
  <c r="AZ66" i="1" s="1"/>
  <c r="J32" i="14"/>
  <c r="AV67" i="1" s="1"/>
  <c r="F32" i="14"/>
  <c r="AZ67" i="1" s="1"/>
  <c r="P106" i="9"/>
  <c r="R180"/>
  <c r="R93" i="10"/>
  <c r="R102"/>
  <c r="J86" i="11"/>
  <c r="J61" s="1"/>
  <c r="BK85"/>
  <c r="J85" s="1"/>
  <c r="J87" i="13"/>
  <c r="J61" s="1"/>
  <c r="BK86"/>
  <c r="J86" s="1"/>
  <c r="E47" i="11"/>
  <c r="J33"/>
  <c r="AW63" i="1" s="1"/>
  <c r="P85" i="12"/>
  <c r="P84" s="1"/>
  <c r="AU64" i="1" s="1"/>
  <c r="J33" i="12"/>
  <c r="AW64" i="1" s="1"/>
  <c r="J53" i="13"/>
  <c r="F83"/>
  <c r="BK98"/>
  <c r="J98" s="1"/>
  <c r="J62" s="1"/>
  <c r="E47" i="14"/>
  <c r="BK152"/>
  <c r="J152" s="1"/>
  <c r="J65" s="1"/>
  <c r="P96" i="15"/>
  <c r="P303"/>
  <c r="F33" i="10"/>
  <c r="BA62" i="1" s="1"/>
  <c r="F82" i="11"/>
  <c r="T131" i="14"/>
  <c r="T89" s="1"/>
  <c r="T88" s="1"/>
  <c r="R96" i="15"/>
  <c r="E72" i="12"/>
  <c r="F36" i="13"/>
  <c r="BD66" i="1" s="1"/>
  <c r="BK90" i="14"/>
  <c r="F36"/>
  <c r="BD67" i="1" s="1"/>
  <c r="R90" i="14"/>
  <c r="R89" s="1"/>
  <c r="R88" s="1"/>
  <c r="F33" i="13"/>
  <c r="BA66" i="1" s="1"/>
  <c r="T98" i="13"/>
  <c r="T86" s="1"/>
  <c r="P90" i="14"/>
  <c r="F33"/>
  <c r="BA67" i="1" s="1"/>
  <c r="J33" i="14"/>
  <c r="AW67" i="1" s="1"/>
  <c r="BK116" i="14"/>
  <c r="J116" s="1"/>
  <c r="J63" s="1"/>
  <c r="P131"/>
  <c r="BK96" i="15"/>
  <c r="J97"/>
  <c r="J62" s="1"/>
  <c r="J32"/>
  <c r="AV68" i="1" s="1"/>
  <c r="BK441" i="15"/>
  <c r="J441" s="1"/>
  <c r="J72" s="1"/>
  <c r="J442"/>
  <c r="J73" s="1"/>
  <c r="F56"/>
  <c r="J89"/>
  <c r="T148"/>
  <c r="T96" s="1"/>
  <c r="T95" s="1"/>
  <c r="R293"/>
  <c r="R391"/>
  <c r="R303" s="1"/>
  <c r="R430"/>
  <c r="J33"/>
  <c r="AW68" i="1" s="1"/>
  <c r="T91" i="16"/>
  <c r="T90" s="1"/>
  <c r="BK91" i="17"/>
  <c r="J92"/>
  <c r="J62" s="1"/>
  <c r="F32" i="15"/>
  <c r="AZ68" i="1" s="1"/>
  <c r="J92" i="16"/>
  <c r="J62" s="1"/>
  <c r="BK91"/>
  <c r="J32"/>
  <c r="AV69" i="1" s="1"/>
  <c r="AT69" s="1"/>
  <c r="P91" i="17"/>
  <c r="P90" s="1"/>
  <c r="AU70" i="1" s="1"/>
  <c r="BK85" i="18"/>
  <c r="J86"/>
  <c r="J62" s="1"/>
  <c r="BK304" i="15"/>
  <c r="R91" i="16"/>
  <c r="R90" s="1"/>
  <c r="BK110"/>
  <c r="J110" s="1"/>
  <c r="J66" s="1"/>
  <c r="J111"/>
  <c r="J67" s="1"/>
  <c r="J32" i="17"/>
  <c r="AV70" i="1" s="1"/>
  <c r="F32" i="17"/>
  <c r="AZ70" i="1" s="1"/>
  <c r="BK77" i="19"/>
  <c r="J77" s="1"/>
  <c r="J78"/>
  <c r="J57" s="1"/>
  <c r="F56" i="16"/>
  <c r="F32"/>
  <c r="AZ69" i="1" s="1"/>
  <c r="J33" i="17"/>
  <c r="AW70" i="1" s="1"/>
  <c r="BK160" i="17"/>
  <c r="J160" s="1"/>
  <c r="J67" s="1"/>
  <c r="F31" i="19"/>
  <c r="BA72" i="1" s="1"/>
  <c r="F81" i="18"/>
  <c r="F33" i="16"/>
  <c r="BA69" i="1" s="1"/>
  <c r="E78" i="17"/>
  <c r="J78" i="18"/>
  <c r="F32"/>
  <c r="AZ71" i="1" s="1"/>
  <c r="E67" i="19"/>
  <c r="F30"/>
  <c r="AZ72" i="1" s="1"/>
  <c r="BA65" l="1"/>
  <c r="AW65" s="1"/>
  <c r="AT70"/>
  <c r="AT68"/>
  <c r="AU52"/>
  <c r="BB51"/>
  <c r="AX52"/>
  <c r="BK89" i="14"/>
  <c r="J90"/>
  <c r="J62" s="1"/>
  <c r="J60" i="13"/>
  <c r="J29"/>
  <c r="R109" i="8"/>
  <c r="BA52" i="1"/>
  <c r="R95" i="5"/>
  <c r="AZ52" i="1"/>
  <c r="BC51"/>
  <c r="J91" i="16"/>
  <c r="J61" s="1"/>
  <c r="BK90"/>
  <c r="J90" s="1"/>
  <c r="J91" i="17"/>
  <c r="J61" s="1"/>
  <c r="BK90"/>
  <c r="J90" s="1"/>
  <c r="R95" i="15"/>
  <c r="J56" i="19"/>
  <c r="J27"/>
  <c r="BK84" i="18"/>
  <c r="J84" s="1"/>
  <c r="J85"/>
  <c r="J61" s="1"/>
  <c r="J96" i="15"/>
  <c r="J61" s="1"/>
  <c r="BD65" i="1"/>
  <c r="BD51" s="1"/>
  <c r="W30" s="1"/>
  <c r="R92" i="10"/>
  <c r="AT67" i="1"/>
  <c r="BK94" i="9"/>
  <c r="J95"/>
  <c r="J62" s="1"/>
  <c r="AT64" i="1"/>
  <c r="BK109" i="8"/>
  <c r="J109" s="1"/>
  <c r="J110"/>
  <c r="J61" s="1"/>
  <c r="BA58" i="1"/>
  <c r="AW58" s="1"/>
  <c r="AZ58"/>
  <c r="AV58" s="1"/>
  <c r="J92" i="6"/>
  <c r="J61" s="1"/>
  <c r="R89" i="7"/>
  <c r="J119" i="6"/>
  <c r="J66" s="1"/>
  <c r="BK118"/>
  <c r="J118" s="1"/>
  <c r="J65" s="1"/>
  <c r="AT56" i="1"/>
  <c r="BK87" i="4"/>
  <c r="J87" s="1"/>
  <c r="J88"/>
  <c r="J61" s="1"/>
  <c r="P89" i="14"/>
  <c r="P88" s="1"/>
  <c r="AU67" i="1" s="1"/>
  <c r="P95" i="15"/>
  <c r="AU68" i="1" s="1"/>
  <c r="J60" i="11"/>
  <c r="J29"/>
  <c r="AT63" i="1"/>
  <c r="AT59"/>
  <c r="BK97" i="7"/>
  <c r="J98"/>
  <c r="J63" s="1"/>
  <c r="P109" i="8"/>
  <c r="AU60" i="1" s="1"/>
  <c r="AU58" s="1"/>
  <c r="J89" i="2"/>
  <c r="J61" s="1"/>
  <c r="BK88"/>
  <c r="J88" s="1"/>
  <c r="J304" i="15"/>
  <c r="J68" s="1"/>
  <c r="BK303"/>
  <c r="J303" s="1"/>
  <c r="J67" s="1"/>
  <c r="AZ65" i="1"/>
  <c r="AV65" s="1"/>
  <c r="AT65" s="1"/>
  <c r="J29" i="12"/>
  <c r="J60"/>
  <c r="J60" i="10"/>
  <c r="J29"/>
  <c r="T93" i="9"/>
  <c r="BK116" i="3"/>
  <c r="J116" s="1"/>
  <c r="J63" s="1"/>
  <c r="BK102"/>
  <c r="J96" i="5"/>
  <c r="J61" s="1"/>
  <c r="BK95"/>
  <c r="J95" s="1"/>
  <c r="AU65" i="1" l="1"/>
  <c r="AU51" s="1"/>
  <c r="AT58"/>
  <c r="J29" i="2"/>
  <c r="J60"/>
  <c r="BK101" i="3"/>
  <c r="J101" s="1"/>
  <c r="J102"/>
  <c r="J61" s="1"/>
  <c r="BK91" i="6"/>
  <c r="J91" s="1"/>
  <c r="J94" i="9"/>
  <c r="J61" s="1"/>
  <c r="BK93"/>
  <c r="J93" s="1"/>
  <c r="BK95" i="15"/>
  <c r="J95" s="1"/>
  <c r="AG72" i="1"/>
  <c r="AN72" s="1"/>
  <c r="J36" i="19"/>
  <c r="AV52" i="1"/>
  <c r="AZ51"/>
  <c r="AG66"/>
  <c r="J38" i="13"/>
  <c r="J60" i="8"/>
  <c r="J29"/>
  <c r="J29" i="16"/>
  <c r="J60"/>
  <c r="AX51" i="1"/>
  <c r="W28"/>
  <c r="J60" i="5"/>
  <c r="J29"/>
  <c r="AG64" i="1"/>
  <c r="AN64" s="1"/>
  <c r="J38" i="12"/>
  <c r="J38" i="11"/>
  <c r="AG63" i="1"/>
  <c r="AN63" s="1"/>
  <c r="AW52"/>
  <c r="BA51"/>
  <c r="J97" i="7"/>
  <c r="J62" s="1"/>
  <c r="BK89"/>
  <c r="J89" s="1"/>
  <c r="J38" i="10"/>
  <c r="AG62" i="1"/>
  <c r="AN62" s="1"/>
  <c r="J29" i="4"/>
  <c r="J60"/>
  <c r="J60" i="18"/>
  <c r="J29"/>
  <c r="J60" i="17"/>
  <c r="J29"/>
  <c r="W29" i="1"/>
  <c r="AY51"/>
  <c r="J89" i="14"/>
  <c r="J61" s="1"/>
  <c r="BK88"/>
  <c r="J88" s="1"/>
  <c r="AG71" i="1" l="1"/>
  <c r="AN71" s="1"/>
  <c r="J38" i="18"/>
  <c r="W27" i="1"/>
  <c r="AW51"/>
  <c r="AK27" s="1"/>
  <c r="AG60"/>
  <c r="AN60" s="1"/>
  <c r="J38" i="8"/>
  <c r="W26" i="1"/>
  <c r="AV51"/>
  <c r="J60" i="15"/>
  <c r="J29"/>
  <c r="J29" i="9"/>
  <c r="J60"/>
  <c r="J60" i="3"/>
  <c r="J29"/>
  <c r="AG70" i="1"/>
  <c r="AN70" s="1"/>
  <c r="J38" i="17"/>
  <c r="J38" i="5"/>
  <c r="AG56" i="1"/>
  <c r="AN56" s="1"/>
  <c r="AT52"/>
  <c r="J60" i="14"/>
  <c r="J29"/>
  <c r="J60" i="7"/>
  <c r="J29"/>
  <c r="AG55" i="1"/>
  <c r="AN55" s="1"/>
  <c r="J38" i="4"/>
  <c r="AG69" i="1"/>
  <c r="AN69" s="1"/>
  <c r="J38" i="16"/>
  <c r="AN66" i="1"/>
  <c r="J60" i="6"/>
  <c r="J29"/>
  <c r="AG53" i="1"/>
  <c r="J38" i="2"/>
  <c r="AG57" i="1" l="1"/>
  <c r="AN57" s="1"/>
  <c r="J38" i="6"/>
  <c r="AN53" i="1"/>
  <c r="AK26"/>
  <c r="AT51"/>
  <c r="AG59"/>
  <c r="J38" i="7"/>
  <c r="AG61" i="1"/>
  <c r="AN61" s="1"/>
  <c r="J38" i="9"/>
  <c r="AG54" i="1"/>
  <c r="AN54" s="1"/>
  <c r="J38" i="3"/>
  <c r="AG68" i="1"/>
  <c r="AN68" s="1"/>
  <c r="J38" i="15"/>
  <c r="AG67" i="1"/>
  <c r="J38" i="14"/>
  <c r="AG58" i="1" l="1"/>
  <c r="AN58" s="1"/>
  <c r="AN59"/>
  <c r="AG52"/>
  <c r="AN67"/>
  <c r="AG65"/>
  <c r="AN65" s="1"/>
  <c r="AN52" l="1"/>
  <c r="AG51"/>
  <c r="AK23" l="1"/>
  <c r="AK32" s="1"/>
  <c r="AN51"/>
</calcChain>
</file>

<file path=xl/sharedStrings.xml><?xml version="1.0" encoding="utf-8"?>
<sst xmlns="http://schemas.openxmlformats.org/spreadsheetml/2006/main" count="15910" uniqueCount="2717">
  <si>
    <t>Export VZ</t>
  </si>
  <si>
    <t>List obsahuje:</t>
  </si>
  <si>
    <t>3.0</t>
  </si>
  <si>
    <t>ZAMOK</t>
  </si>
  <si>
    <t>False</t>
  </si>
  <si>
    <t>{e7294aef-73c6-4a43-aa43-7f8f8c555b99}</t>
  </si>
  <si>
    <t>0,01</t>
  </si>
  <si>
    <t>21</t>
  </si>
  <si>
    <t>15</t>
  </si>
  <si>
    <t>REKAPITULACE STAVBY</t>
  </si>
  <si>
    <t>v ---  níže se nacházejí doplnkové a pomocné údaje k sestavám  --- v</t>
  </si>
  <si>
    <t>Návod na vyplnění</t>
  </si>
  <si>
    <t>0,001</t>
  </si>
  <si>
    <t>Kód:</t>
  </si>
  <si>
    <t>3A1535132A01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</si>
  <si>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</si>
  <si>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</si>
  <si>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MVE Štvanice - rekonstrukce technologie</t>
  </si>
  <si>
    <t>0,1</t>
  </si>
  <si>
    <t>KSO:</t>
  </si>
  <si>
    <t/>
  </si>
  <si>
    <t>CC-CZ:</t>
  </si>
  <si>
    <t>1</t>
  </si>
  <si>
    <t>Místo:</t>
  </si>
  <si>
    <t>VD Štvanice - Praha</t>
  </si>
  <si>
    <t>Datum:</t>
  </si>
  <si>
    <t>29. 7. 2016</t>
  </si>
  <si>
    <t>10</t>
  </si>
  <si>
    <t>100</t>
  </si>
  <si>
    <t>Zadavatel:</t>
  </si>
  <si>
    <t>IČ:</t>
  </si>
  <si>
    <t>70889953</t>
  </si>
  <si>
    <t>Povodí Vltavy, státní podnik</t>
  </si>
  <si>
    <t>DIČ:</t>
  </si>
  <si>
    <t>CZ70889953</t>
  </si>
  <si>
    <t>Uchazeč:</t>
  </si>
  <si>
    <t>Vyplň údaj</t>
  </si>
  <si>
    <t>Projektant:</t>
  </si>
  <si>
    <t>46347526</t>
  </si>
  <si>
    <t>AQUATIS a. s.</t>
  </si>
  <si>
    <t>CZ46347526</t>
  </si>
  <si>
    <t>True</t>
  </si>
  <si>
    <t>Poznámka:</t>
  </si>
  <si>
    <t>Revize 1</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</si>
  <si>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</si>
  <si>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</si>
  <si>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</si>
  <si>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</si>
  <si>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</si>
  <si>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</si>
  <si>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</si>
  <si>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</si>
  <si>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</si>
  <si>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</si>
  <si>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</si>
  <si>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</si>
  <si>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</si>
  <si>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</si>
  <si>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</si>
  <si>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</si>
  <si>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</si>
  <si>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</si>
  <si>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</si>
  <si>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</si>
  <si>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</si>
  <si>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</si>
  <si>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</si>
  <si>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</si>
  <si>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</si>
  <si>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</si>
  <si>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</si>
  <si>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</si>
  <si>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</si>
  <si>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</si>
  <si>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</si>
  <si>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</si>
  <si>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</si>
  <si>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</si>
  <si>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</si>
  <si>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</si>
  <si>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</si>
  <si>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</si>
  <si>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PS 01</t>
  </si>
  <si>
    <t xml:space="preserve">MVE - Technologická část strojní </t>
  </si>
  <si>
    <t>PRO</t>
  </si>
  <si>
    <t>{d02d577e-ce50-4ace-812e-fbc0e6cb6e15}</t>
  </si>
  <si>
    <t>2</t>
  </si>
  <si>
    <t>DPS 01.1</t>
  </si>
  <si>
    <t>Přívod vody</t>
  </si>
  <si>
    <t>Soupis</t>
  </si>
  <si>
    <t>{3de65233-0104-4854-9870-5762684dbd38}</t>
  </si>
  <si>
    <t>DPS 01.2</t>
  </si>
  <si>
    <t>Turbíny a příslušenství</t>
  </si>
  <si>
    <t>{88e5f7f0-b0a6-4166-80f0-3ac7b36980ed}</t>
  </si>
  <si>
    <t>DPS 01.3</t>
  </si>
  <si>
    <t>Hydraulická část regulace</t>
  </si>
  <si>
    <t>{52661d7b-3d87-4cb3-b089-dfb48235e9c4}</t>
  </si>
  <si>
    <t>DPS 01.4</t>
  </si>
  <si>
    <t>Generátory</t>
  </si>
  <si>
    <t>{81f66167-7118-4e3f-909a-43a68c642e29}</t>
  </si>
  <si>
    <t>DPS 01.5</t>
  </si>
  <si>
    <t>Pomocná zařízení</t>
  </si>
  <si>
    <t>{23b6912f-3954-4a17-b0c8-9623a600ffa3}</t>
  </si>
  <si>
    <t>PS 02</t>
  </si>
  <si>
    <t xml:space="preserve">MVE - Technologická část elektro </t>
  </si>
  <si>
    <t>STA</t>
  </si>
  <si>
    <t>{d2054232-2bad-487d-b091-e8e95db6b157}</t>
  </si>
  <si>
    <t>DPS 02.1</t>
  </si>
  <si>
    <t>Zařízení VN</t>
  </si>
  <si>
    <t>{62a4afb0-79ac-4692-8491-1096f2616183}</t>
  </si>
  <si>
    <t>DPS 02.2</t>
  </si>
  <si>
    <t>Provozní rozvod silnoproudu</t>
  </si>
  <si>
    <t>{19275b9b-c33d-40c8-808a-2c23236044fb}</t>
  </si>
  <si>
    <t>DPS 02.3</t>
  </si>
  <si>
    <t>Řídící systém</t>
  </si>
  <si>
    <t>{054734b3-94c3-43ca-876c-404a1f33e612}</t>
  </si>
  <si>
    <t>DPS 02.4</t>
  </si>
  <si>
    <t>Sdělovací zařízení</t>
  </si>
  <si>
    <t>{e1e1a718-ecce-48e7-9bd4-c33418cf078a}</t>
  </si>
  <si>
    <t>DPS 02.5</t>
  </si>
  <si>
    <t>Elektrostavební instalace</t>
  </si>
  <si>
    <t>{3397e9a7-4992-458e-9e3c-7e917a18f735}</t>
  </si>
  <si>
    <t>DPS 02.6</t>
  </si>
  <si>
    <t>Dieselagregát</t>
  </si>
  <si>
    <t>{62fcc025-07d2-42cb-bc7d-b8d93c4dcf5c}</t>
  </si>
  <si>
    <t>SO 01</t>
  </si>
  <si>
    <t>Stavební úpravy MVE</t>
  </si>
  <si>
    <t>{fdc58557-963e-4c94-bd00-ad2cd464595c}</t>
  </si>
  <si>
    <t>SO 01.1</t>
  </si>
  <si>
    <t>Úpravy poklopů</t>
  </si>
  <si>
    <t>{f51bc6cf-b816-41cb-bec2-bdc1875095ed}</t>
  </si>
  <si>
    <t>SO 01.2</t>
  </si>
  <si>
    <t>Sanace průsaků</t>
  </si>
  <si>
    <t>{c09a47bd-d4fa-41c4-b3f7-65ff289420f1}</t>
  </si>
  <si>
    <t>SO 01.3</t>
  </si>
  <si>
    <t>Úpravy ve strojovně</t>
  </si>
  <si>
    <t>{737bcbe3-18ad-476b-8782-4bdaf7995130}</t>
  </si>
  <si>
    <t>SO 01.4</t>
  </si>
  <si>
    <t>Úpravy vzduchotechniky</t>
  </si>
  <si>
    <t>{533d6b6a-4103-40a0-8c1e-cda87b2141dd}</t>
  </si>
  <si>
    <t>SO 01.5</t>
  </si>
  <si>
    <t>Úprava savek</t>
  </si>
  <si>
    <t>{b1674ffd-1e5d-4182-92dd-c244eee7b601}</t>
  </si>
  <si>
    <t>SO 01.6</t>
  </si>
  <si>
    <t>Lávka štěrkové propusti</t>
  </si>
  <si>
    <t>{5346a1dd-903c-443e-9f46-452cb8b8a445}</t>
  </si>
  <si>
    <t>VON</t>
  </si>
  <si>
    <t>Vedlejší a ostatní náklady</t>
  </si>
  <si>
    <t>{0f8792a0-89fe-482f-8c74-53952a6e65b9}</t>
  </si>
  <si>
    <t>Zpět na list:</t>
  </si>
  <si>
    <t>KRYCÍ LIST SOUPISU</t>
  </si>
  <si>
    <t>Objekt:</t>
  </si>
  <si>
    <t xml:space="preserve">PS 01 - MVE - Technologická část strojní </t>
  </si>
  <si>
    <t>Soupis:</t>
  </si>
  <si>
    <t>DPS 01.1 - Přívod vody</t>
  </si>
  <si>
    <t>REKAPITULACE ČLENĚNÍ SOUPISU PRACÍ</t>
  </si>
  <si>
    <t>Kód dílu - Popis</t>
  </si>
  <si>
    <t>Cena celkem [CZK]</t>
  </si>
  <si>
    <t>Náklady soupisu celkem</t>
  </si>
  <si>
    <t>-1</t>
  </si>
  <si>
    <t>1.1 - Stavidlový rychlozávěr</t>
  </si>
  <si>
    <t xml:space="preserve">    1.1.1 - Oprava tabulí rychlozávěru</t>
  </si>
  <si>
    <t xml:space="preserve">    1.1.2 - Kontrola stávajících drážek rychlozávěrů</t>
  </si>
  <si>
    <t xml:space="preserve">    1.1.3 - Oprava systému hydraulických rozvodů rychlozávěrů</t>
  </si>
  <si>
    <t>1.2 - Čerpací agregát ovládání klapky štěrkové propusti</t>
  </si>
  <si>
    <t xml:space="preserve">    1.2.1 - Oprava systému hydraulických rozvodů klapky propusti</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</si>
  <si>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</si>
  <si>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</si>
  <si>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</si>
  <si>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</si>
  <si>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</si>
  <si>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</si>
  <si>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</si>
  <si>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</si>
  <si>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</si>
  <si>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</si>
  <si>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</si>
  <si>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</si>
  <si>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</si>
  <si>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</si>
  <si>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1.1</t>
  </si>
  <si>
    <t>Stavidlový rychlozávěr</t>
  </si>
  <si>
    <t>3</t>
  </si>
  <si>
    <t>ROZPOCET</t>
  </si>
  <si>
    <t>1.1.1</t>
  </si>
  <si>
    <t>Oprava tabulí rychlozávěru</t>
  </si>
  <si>
    <t>K</t>
  </si>
  <si>
    <t>1.1.1.1</t>
  </si>
  <si>
    <t>Demontáž tabulí, provedení kontroly technického stavu tabulí – technický nález</t>
  </si>
  <si>
    <t>sada</t>
  </si>
  <si>
    <t>64</t>
  </si>
  <si>
    <t>254504009</t>
  </si>
  <si>
    <t>P</t>
  </si>
  <si>
    <t>Poznámka k položce:
Podrobná specifikace viz přílohu D.2.1.3. Specifikace strojů a zařízení.</t>
  </si>
  <si>
    <t>1.1.1.2</t>
  </si>
  <si>
    <t>Nové těsnění tabulí</t>
  </si>
  <si>
    <t>826390975</t>
  </si>
  <si>
    <t>1.1.1.3</t>
  </si>
  <si>
    <t>Nová vodicích kola tabulí (8 sad pro 2 tabule)</t>
  </si>
  <si>
    <t>-562983455</t>
  </si>
  <si>
    <t>4</t>
  </si>
  <si>
    <t>1.1.1.4</t>
  </si>
  <si>
    <t>Nové tabule rychlozávěru (5600 kg/sada)</t>
  </si>
  <si>
    <t>kg</t>
  </si>
  <si>
    <t>1728574801</t>
  </si>
  <si>
    <t>5</t>
  </si>
  <si>
    <t>1.1.1.5</t>
  </si>
  <si>
    <t>Povrchová ochrana (cca 150 m2/sada)</t>
  </si>
  <si>
    <t>m2</t>
  </si>
  <si>
    <t>-374260116</t>
  </si>
  <si>
    <t>6</t>
  </si>
  <si>
    <t>1.1.1.6</t>
  </si>
  <si>
    <t>Nové snímače</t>
  </si>
  <si>
    <t>-554257174</t>
  </si>
  <si>
    <t>7</t>
  </si>
  <si>
    <t>1.1.1.7</t>
  </si>
  <si>
    <t>Zpětná montáž</t>
  </si>
  <si>
    <t>-459947267</t>
  </si>
  <si>
    <t>8</t>
  </si>
  <si>
    <t>1.1.1.8</t>
  </si>
  <si>
    <t>Výzisk z likvidace demontovaných dílů (materiál ocel)</t>
  </si>
  <si>
    <t>t</t>
  </si>
  <si>
    <t>1805637808</t>
  </si>
  <si>
    <t>1.1.2</t>
  </si>
  <si>
    <t>Kontrola stávajících drážek rychlozávěrů</t>
  </si>
  <si>
    <t>9</t>
  </si>
  <si>
    <t>1.1.2.1</t>
  </si>
  <si>
    <t>Provedení kontroly technického stavu vedení drážek a dosedacího prahu – technický nález</t>
  </si>
  <si>
    <t>262043590</t>
  </si>
  <si>
    <t>1.1.2.2</t>
  </si>
  <si>
    <t>Oprava poškozených částí drážek (cca 500 kg/sada)</t>
  </si>
  <si>
    <t>1878189883</t>
  </si>
  <si>
    <t>11</t>
  </si>
  <si>
    <t>1.1.2.3</t>
  </si>
  <si>
    <t>Oprava poškozených nátěrů drážek (cca 12 m2/ sada)</t>
  </si>
  <si>
    <t>-1710225880</t>
  </si>
  <si>
    <t>12</t>
  </si>
  <si>
    <t>1.1.2.4</t>
  </si>
  <si>
    <t>Oprava vedení a prahů drážek dle technického nálezu</t>
  </si>
  <si>
    <t>hod</t>
  </si>
  <si>
    <t>-1155465439</t>
  </si>
  <si>
    <t>1.1.3</t>
  </si>
  <si>
    <t>Oprava systému hydraulických rozvodů rychlozávěrů</t>
  </si>
  <si>
    <t>13</t>
  </si>
  <si>
    <t>1.1.3.1</t>
  </si>
  <si>
    <t>Modernizace stávajícího čerpacího agregátu RZ</t>
  </si>
  <si>
    <t>-817132909</t>
  </si>
  <si>
    <t>14</t>
  </si>
  <si>
    <t>1.1.3.2</t>
  </si>
  <si>
    <t>Trubkování hydraulického systému ovládání RZ</t>
  </si>
  <si>
    <t>1066137701</t>
  </si>
  <si>
    <t>1.1.3.3</t>
  </si>
  <si>
    <t>Repase servomotorů ovládání RZ</t>
  </si>
  <si>
    <t>-478227753</t>
  </si>
  <si>
    <t>16</t>
  </si>
  <si>
    <t>1.1.3.4</t>
  </si>
  <si>
    <t>Oprava uchycení servomotorů RZ</t>
  </si>
  <si>
    <t>-291441104</t>
  </si>
  <si>
    <t>17</t>
  </si>
  <si>
    <t>1.1.3.5</t>
  </si>
  <si>
    <t>Demontáž nevyužitých hydraulických rozvodů</t>
  </si>
  <si>
    <t>-143903501</t>
  </si>
  <si>
    <t>18</t>
  </si>
  <si>
    <t>1.1.3.6</t>
  </si>
  <si>
    <t>Tlaková zkouška, seřízení a uvedení do provozu</t>
  </si>
  <si>
    <t>-436544853</t>
  </si>
  <si>
    <t>1.2</t>
  </si>
  <si>
    <t>Čerpací agregát ovládání klapky štěrkové propusti</t>
  </si>
  <si>
    <t>1.2.1</t>
  </si>
  <si>
    <t>Oprava systému hydraulických rozvodů klapky propusti</t>
  </si>
  <si>
    <t>19</t>
  </si>
  <si>
    <t>Modernizace stávajícího čerpacího agregátu klapky</t>
  </si>
  <si>
    <t>-864934030</t>
  </si>
  <si>
    <t>DPS 01.2 - Turbíny a příslušenství</t>
  </si>
  <si>
    <t>2.1 - Demontáž stávajícího zařízení</t>
  </si>
  <si>
    <t xml:space="preserve">    2.1.3 - Demontované zařízení</t>
  </si>
  <si>
    <t xml:space="preserve">2.2 - Modernizace turbíny </t>
  </si>
  <si>
    <t xml:space="preserve">    2.2.1 - Oběžné kolo</t>
  </si>
  <si>
    <t xml:space="preserve">    2.2.2 - Hřídel - revize a úprava</t>
  </si>
  <si>
    <t xml:space="preserve">    2.2.3 - Nosné těleso turbíny</t>
  </si>
  <si>
    <t xml:space="preserve">    2.2.4 - Regulační mechanismus</t>
  </si>
  <si>
    <t xml:space="preserve">    2.2.5 - Komora OK</t>
  </si>
  <si>
    <t xml:space="preserve">    2.2.6 - Ucpávka hřídele turbíny</t>
  </si>
  <si>
    <t xml:space="preserve">    2.2.7 - Radiaxiální ložisko turbíny</t>
  </si>
  <si>
    <t xml:space="preserve">    2.2.8 - Regulační hlava</t>
  </si>
  <si>
    <t>2.3 - Příslušenství turbín</t>
  </si>
  <si>
    <t xml:space="preserve">    2.3.1 - Mazací systém ložiska turbíny</t>
  </si>
  <si>
    <t xml:space="preserve">    2.3.2 - Systém chladicí vody pro soustrojí</t>
  </si>
  <si>
    <t xml:space="preserve">    2.3.3 - Systém vibrační diagnostiky</t>
  </si>
  <si>
    <t xml:space="preserve">    2.3.4 - Náhradní díly</t>
  </si>
  <si>
    <t>2.4 - Kontrola a oprava stávajících zařízení</t>
  </si>
  <si>
    <t xml:space="preserve">    2.4.1 - Kontrola a oprava povrchu </t>
  </si>
  <si>
    <t>2.5 - Opravy dle technického nálezu</t>
  </si>
  <si>
    <t>2.1</t>
  </si>
  <si>
    <t>Demontáž stávajícího zařízení</t>
  </si>
  <si>
    <t>2.1.1</t>
  </si>
  <si>
    <t>Demontáž zařízení turbiny a příslušenství</t>
  </si>
  <si>
    <t>-787664772</t>
  </si>
  <si>
    <t>2.1.2</t>
  </si>
  <si>
    <t>Demontáž systému chlazení soustrojí</t>
  </si>
  <si>
    <t>-884097217</t>
  </si>
  <si>
    <t>2.1.3</t>
  </si>
  <si>
    <t>Demontované zařízení</t>
  </si>
  <si>
    <t>2.1.3.1</t>
  </si>
  <si>
    <t>Odvoz demontovaných dílů a zařízení, příprava k likvidaci</t>
  </si>
  <si>
    <t>1383759864</t>
  </si>
  <si>
    <t>2.1.3.2</t>
  </si>
  <si>
    <t>Ekologická likvidaci olejových náplní</t>
  </si>
  <si>
    <t>-704589399</t>
  </si>
  <si>
    <t>2.1.3.3</t>
  </si>
  <si>
    <t>Výzisk z likvidace demontovaných dílů a zařízení (materiál ocel)</t>
  </si>
  <si>
    <t>1717152758</t>
  </si>
  <si>
    <t>2.1.3.4</t>
  </si>
  <si>
    <t>Výzisk z likvidace demontovaných částí OK (materiál nerez)</t>
  </si>
  <si>
    <t>-890753140</t>
  </si>
  <si>
    <t>2.2</t>
  </si>
  <si>
    <t xml:space="preserve">Modernizace turbíny </t>
  </si>
  <si>
    <t>2.2.1</t>
  </si>
  <si>
    <t>Oběžné kolo</t>
  </si>
  <si>
    <t>2.2.1.1</t>
  </si>
  <si>
    <t>Dodávka a montáž nového oběžného kola</t>
  </si>
  <si>
    <t>1741764267</t>
  </si>
  <si>
    <t>2.2.2</t>
  </si>
  <si>
    <t>Hřídel - revize a úprava</t>
  </si>
  <si>
    <t>2.2.2.1</t>
  </si>
  <si>
    <t>Hřídel turbíny</t>
  </si>
  <si>
    <t>1437488300</t>
  </si>
  <si>
    <t>2.2.2.2</t>
  </si>
  <si>
    <t>Hřídel ložiska</t>
  </si>
  <si>
    <t>-2131549726</t>
  </si>
  <si>
    <t>2.2.2.3</t>
  </si>
  <si>
    <t>Hřídel generátoru</t>
  </si>
  <si>
    <t>979090402</t>
  </si>
  <si>
    <t>2.2.3</t>
  </si>
  <si>
    <t>Nosné těleso turbíny</t>
  </si>
  <si>
    <t>2.2.3.1</t>
  </si>
  <si>
    <t>Dodávka a montáž nového  tělesa turbíny</t>
  </si>
  <si>
    <t>1262630292</t>
  </si>
  <si>
    <t>2.2.4</t>
  </si>
  <si>
    <t>Regulační mechanismus</t>
  </si>
  <si>
    <t>2.2.4.1</t>
  </si>
  <si>
    <t>Dodávka a montáž nového regulačního mechanismu</t>
  </si>
  <si>
    <t>612792312</t>
  </si>
  <si>
    <t>2.2.5</t>
  </si>
  <si>
    <t>Komora OK</t>
  </si>
  <si>
    <t>2.2.5.1</t>
  </si>
  <si>
    <t>Dodávka a montáž nové komory oběžného kola</t>
  </si>
  <si>
    <t>1891742540</t>
  </si>
  <si>
    <t>2.2.6</t>
  </si>
  <si>
    <t>Ucpávka hřídele turbíny</t>
  </si>
  <si>
    <t>2.2.6.1</t>
  </si>
  <si>
    <t>Demontáž, očištění ucpávky</t>
  </si>
  <si>
    <t>86368430</t>
  </si>
  <si>
    <t>2.2.6.2</t>
  </si>
  <si>
    <t>Kontrola technického stavu ucpávky - technický nález</t>
  </si>
  <si>
    <t>-1828254968</t>
  </si>
  <si>
    <t>2.2.6.3</t>
  </si>
  <si>
    <t>Výměna teflonové těsnící šňůry</t>
  </si>
  <si>
    <t>1984945139</t>
  </si>
  <si>
    <t>2.2.6.4</t>
  </si>
  <si>
    <t>Kontrola a úprava chladicí vody ucpávky</t>
  </si>
  <si>
    <t>1674787379</t>
  </si>
  <si>
    <t>2.2.6.5</t>
  </si>
  <si>
    <t>-1582129961</t>
  </si>
  <si>
    <t>2.2.7</t>
  </si>
  <si>
    <t>Radiaxiální ložisko turbíny</t>
  </si>
  <si>
    <t>2.2.7.1</t>
  </si>
  <si>
    <t>Demontáž, očištění</t>
  </si>
  <si>
    <t>-132589428</t>
  </si>
  <si>
    <t>20</t>
  </si>
  <si>
    <t>2.2.7.2</t>
  </si>
  <si>
    <t>Kontrola technického stavu – technický nález</t>
  </si>
  <si>
    <t>-532333550</t>
  </si>
  <si>
    <t>2.2.7.3</t>
  </si>
  <si>
    <t>Výměna valivých ložisk</t>
  </si>
  <si>
    <t>-2121636788</t>
  </si>
  <si>
    <t>22</t>
  </si>
  <si>
    <t>2.2.7.4</t>
  </si>
  <si>
    <t>Kontrola mazání a chlazení ložiska</t>
  </si>
  <si>
    <t>-1615719038</t>
  </si>
  <si>
    <t>23</t>
  </si>
  <si>
    <t>2.2.7.5</t>
  </si>
  <si>
    <t>Doplnění snímačů teploty</t>
  </si>
  <si>
    <t>-889555091</t>
  </si>
  <si>
    <t>24</t>
  </si>
  <si>
    <t>2.2.7.6</t>
  </si>
  <si>
    <t>-430716979</t>
  </si>
  <si>
    <t>2.2.8</t>
  </si>
  <si>
    <t>Regulační hlava</t>
  </si>
  <si>
    <t>25</t>
  </si>
  <si>
    <t>2.2.8.1</t>
  </si>
  <si>
    <t>Dodávka a montáž nové regulační hlavy</t>
  </si>
  <si>
    <t>-77087931</t>
  </si>
  <si>
    <t>2.3</t>
  </si>
  <si>
    <t>Příslušenství turbín</t>
  </si>
  <si>
    <t>2.3.1</t>
  </si>
  <si>
    <t>Mazací systém ložiska turbíny</t>
  </si>
  <si>
    <t>26</t>
  </si>
  <si>
    <t>2.3.1.1</t>
  </si>
  <si>
    <t>Dodávka a montáž nového mazacího systému ložiska turbíny</t>
  </si>
  <si>
    <t>-992391630</t>
  </si>
  <si>
    <t>2.3.2</t>
  </si>
  <si>
    <t>Systém chladicí vody pro soustrojí</t>
  </si>
  <si>
    <t>27</t>
  </si>
  <si>
    <t>2.3.2.1</t>
  </si>
  <si>
    <t>Kontrola stávajících zařízení chladící vody (odběry, potrubí,..)</t>
  </si>
  <si>
    <t>2134964255</t>
  </si>
  <si>
    <t>28</t>
  </si>
  <si>
    <t>2.3.2.2</t>
  </si>
  <si>
    <t>Nová povrchová ochrana stávajících potrubí (2 m2/ks)</t>
  </si>
  <si>
    <t>1929851744</t>
  </si>
  <si>
    <t>29</t>
  </si>
  <si>
    <t>2.3.2.3</t>
  </si>
  <si>
    <t>Nové odběrné potrubí chladící vody</t>
  </si>
  <si>
    <t>1739102134</t>
  </si>
  <si>
    <t>30</t>
  </si>
  <si>
    <t>2.3.2.4</t>
  </si>
  <si>
    <t>Dodávka a montáž nového systému chladící vody</t>
  </si>
  <si>
    <t>1426405468</t>
  </si>
  <si>
    <t>2.3.3</t>
  </si>
  <si>
    <t>Systém vibrační diagnostiky</t>
  </si>
  <si>
    <t>31</t>
  </si>
  <si>
    <t>2.3.3.1</t>
  </si>
  <si>
    <t>Příprava pro instalaci snímačů vibrací vč. kotevního a montážního materiálu</t>
  </si>
  <si>
    <t>979976137</t>
  </si>
  <si>
    <t>2.3.4</t>
  </si>
  <si>
    <t>Náhradní díly</t>
  </si>
  <si>
    <t>32</t>
  </si>
  <si>
    <t>2.3.4.1</t>
  </si>
  <si>
    <t>Dodávka náhradních dílů pro 5-ti letý provoz</t>
  </si>
  <si>
    <t>1153269119</t>
  </si>
  <si>
    <t>2.4</t>
  </si>
  <si>
    <t>Kontrola a oprava stávajících zařízení</t>
  </si>
  <si>
    <t>2.4.1</t>
  </si>
  <si>
    <t xml:space="preserve">Kontrola a oprava povrchu </t>
  </si>
  <si>
    <t>33</t>
  </si>
  <si>
    <t>2.4.1.1</t>
  </si>
  <si>
    <t>Očištění povrchů</t>
  </si>
  <si>
    <t>34706743</t>
  </si>
  <si>
    <t>34</t>
  </si>
  <si>
    <t>2.4.1.2</t>
  </si>
  <si>
    <t>Vizuální kontrola stavu a povrchu vnitřních a obtékaných částí - technický nález</t>
  </si>
  <si>
    <t>-204633642</t>
  </si>
  <si>
    <t>35</t>
  </si>
  <si>
    <t>2.4.1.3</t>
  </si>
  <si>
    <t>Kompletní nátěry vnitřních povrchů stávajících částí (150 m2/ks)</t>
  </si>
  <si>
    <t>-356914623</t>
  </si>
  <si>
    <t>36</t>
  </si>
  <si>
    <t>2.4.1.4</t>
  </si>
  <si>
    <t>Kompletní nátěry vnějších povrchů stávajících částí (80 m2/ks)</t>
  </si>
  <si>
    <t>-983681948</t>
  </si>
  <si>
    <t>2.5</t>
  </si>
  <si>
    <t>Opravy dle technického nálezu</t>
  </si>
  <si>
    <t>37</t>
  </si>
  <si>
    <t>2.5.1</t>
  </si>
  <si>
    <t>Opravy na zařízení ve strojovně dle technického nálezu nad rámec specifikovaných prací</t>
  </si>
  <si>
    <t>-1238323908</t>
  </si>
  <si>
    <t>DPS 01.3 - Hydraulická část regulace</t>
  </si>
  <si>
    <t>3.1 - Hydrulická část regulace</t>
  </si>
  <si>
    <t xml:space="preserve">    3.1.1 - Čerpací agregát regulátoru ČAR</t>
  </si>
  <si>
    <t xml:space="preserve">    3.1.2 - Trubkování regulace</t>
  </si>
  <si>
    <t xml:space="preserve">    3.1.3 - Servomotor RK</t>
  </si>
  <si>
    <t xml:space="preserve">    3.1.4 - Snímání otáček</t>
  </si>
  <si>
    <t>3.1</t>
  </si>
  <si>
    <t>Hydrulická část regulace</t>
  </si>
  <si>
    <t>3.1.1</t>
  </si>
  <si>
    <t>Čerpací agregát regulátoru ČAR</t>
  </si>
  <si>
    <t>3.1.1.1</t>
  </si>
  <si>
    <t>Dodávka a montáž nového čerpacího agregátu regulátoru</t>
  </si>
  <si>
    <t>1413579675</t>
  </si>
  <si>
    <t>3.1.2</t>
  </si>
  <si>
    <t>Trubkování regulace</t>
  </si>
  <si>
    <t>3.1.2.1</t>
  </si>
  <si>
    <t>Dodávka a montáž nového trubkování</t>
  </si>
  <si>
    <t>-371629260</t>
  </si>
  <si>
    <t>3.1.3</t>
  </si>
  <si>
    <t>Servomotor RK</t>
  </si>
  <si>
    <t>3.1.3.1</t>
  </si>
  <si>
    <t>Dodávka a montáž nového servomotoru RK</t>
  </si>
  <si>
    <t>-774931599</t>
  </si>
  <si>
    <t>3.1.4</t>
  </si>
  <si>
    <t>Snímání otáček</t>
  </si>
  <si>
    <t>3.1.4.1</t>
  </si>
  <si>
    <t>Dodávka a montáž nového systému snímání otáček</t>
  </si>
  <si>
    <t>-1998792505</t>
  </si>
  <si>
    <t>DPS 01.4 - Generátory</t>
  </si>
  <si>
    <t>4.1 - Demontáž a zpětná montáž generátoru</t>
  </si>
  <si>
    <t xml:space="preserve">    4.1.1 - Demontáž generátoru</t>
  </si>
  <si>
    <t xml:space="preserve">    4.1.2 - Zpětná montáž generátoru</t>
  </si>
  <si>
    <t>4.2 - Oprava generátoru</t>
  </si>
  <si>
    <t xml:space="preserve">    4.2.1 - Oprava generátoru</t>
  </si>
  <si>
    <t xml:space="preserve">    4.2.2 - Oprava ložiska generátoru</t>
  </si>
  <si>
    <t xml:space="preserve">    4.2.3 - Přístrojové vybavení generátoru</t>
  </si>
  <si>
    <t>4.3 - Buzení generátoru</t>
  </si>
  <si>
    <t xml:space="preserve">    4.3.1 - Budicí systém</t>
  </si>
  <si>
    <t>4.4 - Vzduchové brzdy</t>
  </si>
  <si>
    <t xml:space="preserve">    4.4.1 - Systém brzdění soustrojí</t>
  </si>
  <si>
    <t>4.5 - Chlazení generátoru</t>
  </si>
  <si>
    <t xml:space="preserve">    4.5.1 - Systém chlazení generátoru</t>
  </si>
  <si>
    <t>4.1</t>
  </si>
  <si>
    <t>Demontáž a zpětná montáž generátoru</t>
  </si>
  <si>
    <t>4.1.1</t>
  </si>
  <si>
    <t>Demontáž generátoru</t>
  </si>
  <si>
    <t>4.1.1.1</t>
  </si>
  <si>
    <t>-1640408997</t>
  </si>
  <si>
    <t>4.1.1.2</t>
  </si>
  <si>
    <t>Demontáž příslušenství generátoru</t>
  </si>
  <si>
    <t>-1285437697</t>
  </si>
  <si>
    <t>4.1.2</t>
  </si>
  <si>
    <t>Zpětná montáž generátoru</t>
  </si>
  <si>
    <t>4.1.2.1</t>
  </si>
  <si>
    <t>-1272749940</t>
  </si>
  <si>
    <t>4.1.2.2</t>
  </si>
  <si>
    <t>Montáž  příslušenství generátoru</t>
  </si>
  <si>
    <t>-1246733962</t>
  </si>
  <si>
    <t>4.2</t>
  </si>
  <si>
    <t>Oprava generátoru</t>
  </si>
  <si>
    <t>4.2.1</t>
  </si>
  <si>
    <t>4.2.1.1</t>
  </si>
  <si>
    <t>Vyčištění generátoru</t>
  </si>
  <si>
    <t>1827660731</t>
  </si>
  <si>
    <t>4.2.1.2</t>
  </si>
  <si>
    <t>Revize stavu generátoru - technický nález</t>
  </si>
  <si>
    <t>673914223</t>
  </si>
  <si>
    <t>4.2.1.3</t>
  </si>
  <si>
    <t>Oprava impregnace generátoru</t>
  </si>
  <si>
    <t>-1128065515</t>
  </si>
  <si>
    <t>4.2.2</t>
  </si>
  <si>
    <t>Oprava ložiska generátoru</t>
  </si>
  <si>
    <t>4.2.2.1</t>
  </si>
  <si>
    <t>Demontáž</t>
  </si>
  <si>
    <t>-1799697594</t>
  </si>
  <si>
    <t>4.2.2.2</t>
  </si>
  <si>
    <t>Revize stavu ložiska - technický nález</t>
  </si>
  <si>
    <t>1338050303</t>
  </si>
  <si>
    <t>4.2.2.3</t>
  </si>
  <si>
    <t>Oprava výstelky ložiska</t>
  </si>
  <si>
    <t>1988309344</t>
  </si>
  <si>
    <t>4.2.3</t>
  </si>
  <si>
    <t>Přístrojové vybavení generátoru</t>
  </si>
  <si>
    <t>4.2.3.1</t>
  </si>
  <si>
    <t>Odporové teploměry</t>
  </si>
  <si>
    <t>699920037</t>
  </si>
  <si>
    <t>4.2.3.2</t>
  </si>
  <si>
    <t>Teploměry</t>
  </si>
  <si>
    <t>-349335829</t>
  </si>
  <si>
    <t>4.2.3.3</t>
  </si>
  <si>
    <t>Proudoznaky</t>
  </si>
  <si>
    <t>-578691995</t>
  </si>
  <si>
    <t>4.2.3.4</t>
  </si>
  <si>
    <t>Koncový spínač</t>
  </si>
  <si>
    <t>-840878917</t>
  </si>
  <si>
    <t>4.2.3.5</t>
  </si>
  <si>
    <t>Hlásič požáru</t>
  </si>
  <si>
    <t>495054883</t>
  </si>
  <si>
    <t>4.3</t>
  </si>
  <si>
    <t>Buzení generátoru</t>
  </si>
  <si>
    <t>4.3.1</t>
  </si>
  <si>
    <t>Budicí systém</t>
  </si>
  <si>
    <t>4.3.1.1</t>
  </si>
  <si>
    <t>Kontrola a oprava mechanické části budicího systém generátoru</t>
  </si>
  <si>
    <t>-182116565</t>
  </si>
  <si>
    <t>4.4</t>
  </si>
  <si>
    <t>Vzduchové brzdy</t>
  </si>
  <si>
    <t>4.4.1</t>
  </si>
  <si>
    <t>Systém brzdění soustrojí</t>
  </si>
  <si>
    <t>4.4.1.1</t>
  </si>
  <si>
    <t>Revize stavu brzd - technický nález</t>
  </si>
  <si>
    <t>-1310452442</t>
  </si>
  <si>
    <t>4.4.1.2</t>
  </si>
  <si>
    <t>Výměna potrubí</t>
  </si>
  <si>
    <t>1025249059</t>
  </si>
  <si>
    <t>4.4.1.3</t>
  </si>
  <si>
    <t>Nové ovládací prvky rozvodu brzd</t>
  </si>
  <si>
    <t>1874655890</t>
  </si>
  <si>
    <t>4.4.1.4</t>
  </si>
  <si>
    <t>Zkoušky a uvedení do provozu</t>
  </si>
  <si>
    <t>248170283</t>
  </si>
  <si>
    <t>4.5</t>
  </si>
  <si>
    <t>Chlazení generátoru</t>
  </si>
  <si>
    <t>4.5.1</t>
  </si>
  <si>
    <t>Systém chlazení generátoru</t>
  </si>
  <si>
    <t>4.5.1.1</t>
  </si>
  <si>
    <t>Revize stavu chlazení generátoru - technický nález</t>
  </si>
  <si>
    <t>231301188</t>
  </si>
  <si>
    <t>4.5.1.2</t>
  </si>
  <si>
    <t>Výměna chladičů (dodávka + montáž)</t>
  </si>
  <si>
    <t>-433118592</t>
  </si>
  <si>
    <t>4.5.1.3</t>
  </si>
  <si>
    <t>-1115020031</t>
  </si>
  <si>
    <t>DPS 01.5 - Pomocná zařízení</t>
  </si>
  <si>
    <t>5.1 - Zařízení prosáklé vody</t>
  </si>
  <si>
    <t xml:space="preserve">    5.1.1 - Vybavení jímky prosáklé vody</t>
  </si>
  <si>
    <t>5.2 - Zařízení vyčerpání savek</t>
  </si>
  <si>
    <t xml:space="preserve">    5.2.1 - Vybavení jímky vyčerpání savek</t>
  </si>
  <si>
    <t>5.3 - Zařízení zavodnění hydraulického okruhu</t>
  </si>
  <si>
    <t xml:space="preserve">    5.3.1 - Šachta zavodnění</t>
  </si>
  <si>
    <t xml:space="preserve">    5.3.2 - Vypouštění vtoku</t>
  </si>
  <si>
    <t>5.4 - Zařízení odlučovače ropných látek</t>
  </si>
  <si>
    <t xml:space="preserve">    5.4.1 - Oprava zařízení odlučovače ropných látek</t>
  </si>
  <si>
    <t>5.1</t>
  </si>
  <si>
    <t>Zařízení prosáklé vody</t>
  </si>
  <si>
    <t>5.1.1</t>
  </si>
  <si>
    <t>Vybavení jímky prosáklé vody</t>
  </si>
  <si>
    <t>5.1.1.1</t>
  </si>
  <si>
    <t>896680467</t>
  </si>
  <si>
    <t>5.1.1.2</t>
  </si>
  <si>
    <t>Čerpadla prosáklé vody (dodávka + montáž)</t>
  </si>
  <si>
    <t>-1555388020</t>
  </si>
  <si>
    <t>5.1.1.3</t>
  </si>
  <si>
    <t>Výtlačné potrubí prosáklé vody (dodávka + montáž)</t>
  </si>
  <si>
    <t>768751446</t>
  </si>
  <si>
    <t>5.1.1.4</t>
  </si>
  <si>
    <t>Čidlo ropných látek (dodávka + montáž)</t>
  </si>
  <si>
    <t>-465029989</t>
  </si>
  <si>
    <t>5.1.1.5</t>
  </si>
  <si>
    <t>Nové šoupátko propojení s jímkou savek (dodávka + montáž)</t>
  </si>
  <si>
    <t>615212314</t>
  </si>
  <si>
    <t>5.1.1.6</t>
  </si>
  <si>
    <t>Nové potrubí přívodu prosáklé vody</t>
  </si>
  <si>
    <t>-1158777960</t>
  </si>
  <si>
    <t>5.2</t>
  </si>
  <si>
    <t>Zařízení vyčerpání savek</t>
  </si>
  <si>
    <t>5.2.1</t>
  </si>
  <si>
    <t>Vybavení jímky vyčerpání savek</t>
  </si>
  <si>
    <t>5.2.1.1</t>
  </si>
  <si>
    <t>1312888092</t>
  </si>
  <si>
    <t>5.2.1.2</t>
  </si>
  <si>
    <t>Čerpadla vyčerpání savek (dodávka + montáž)</t>
  </si>
  <si>
    <t>-681603864</t>
  </si>
  <si>
    <t>5.2.1.3</t>
  </si>
  <si>
    <t>Výtlačné potrubí vyčerpání savek (dodávka + montáž)</t>
  </si>
  <si>
    <t>1277053907</t>
  </si>
  <si>
    <t>5.2.1.4</t>
  </si>
  <si>
    <t>Nová šoupátka vypouštění savek (dodávka + montáž)</t>
  </si>
  <si>
    <t>866859080</t>
  </si>
  <si>
    <t>5.2.1.5</t>
  </si>
  <si>
    <t>Nová povrchová ochrana stávajících potrubí vyčerpání savek</t>
  </si>
  <si>
    <t>-1032320928</t>
  </si>
  <si>
    <t>5.3</t>
  </si>
  <si>
    <t>Zařízení zavodnění hydraulického okruhu</t>
  </si>
  <si>
    <t>5.3.1</t>
  </si>
  <si>
    <t>Šachta zavodnění</t>
  </si>
  <si>
    <t>5.3.1.1</t>
  </si>
  <si>
    <t>-1223353347</t>
  </si>
  <si>
    <t>5.3.1.2</t>
  </si>
  <si>
    <t>Nová šoupátka zavodnění (dodávka + montáž)</t>
  </si>
  <si>
    <t>545923439</t>
  </si>
  <si>
    <t>5.3.1.3</t>
  </si>
  <si>
    <t>Nová povrchová ochrana stávajících potrubí</t>
  </si>
  <si>
    <t>-1298480470</t>
  </si>
  <si>
    <t>5.3.2</t>
  </si>
  <si>
    <t>Vypouštění vtoku</t>
  </si>
  <si>
    <t>5.3.2.1</t>
  </si>
  <si>
    <t>715504260</t>
  </si>
  <si>
    <t>5.3.2.2</t>
  </si>
  <si>
    <t>Nová šoupátka vypouštění vtoku (dodávka + montáž)</t>
  </si>
  <si>
    <t>712356641</t>
  </si>
  <si>
    <t>5.3.2.3</t>
  </si>
  <si>
    <t>-1491157372</t>
  </si>
  <si>
    <t>5.4</t>
  </si>
  <si>
    <t>Zařízení odlučovače ropných látek</t>
  </si>
  <si>
    <t>5.4.1</t>
  </si>
  <si>
    <t>Oprava zařízení odlučovače ropných látek</t>
  </si>
  <si>
    <t>5.4.1.1</t>
  </si>
  <si>
    <t>190171595</t>
  </si>
  <si>
    <t>5.4.1.2</t>
  </si>
  <si>
    <t>Nový odlučovač ropných látek (dodávka + montáž)</t>
  </si>
  <si>
    <t>1398634190</t>
  </si>
  <si>
    <t>5.4.1.3</t>
  </si>
  <si>
    <t>Čerpadla do odlučovače (dodávka + montáž)</t>
  </si>
  <si>
    <t>1528110410</t>
  </si>
  <si>
    <t>5.4.1.4</t>
  </si>
  <si>
    <t>Výtlačné potrubí do ORL (dodávka + montáž)</t>
  </si>
  <si>
    <t>-30777856</t>
  </si>
  <si>
    <t>5.4.1.5</t>
  </si>
  <si>
    <t>Nové gravitační potrubí z ORL (dodávka + montáž)</t>
  </si>
  <si>
    <t>1890551289</t>
  </si>
  <si>
    <t xml:space="preserve">PS 02 - MVE - Technologická část elektro </t>
  </si>
  <si>
    <t>DPS 02.1 - Zařízení VN</t>
  </si>
  <si>
    <t>Podrobná specifikace položek viz samostatnou přílohu D.2.2.3. Specifikace zařízení.</t>
  </si>
  <si>
    <t>01.1.1 - Výměna transformátoru T1</t>
  </si>
  <si>
    <t>01.02.1 - Transformátor vlastní spotřeby (T2, T3)</t>
  </si>
  <si>
    <t xml:space="preserve">    01.02.1a - Výměna transformátoru T2</t>
  </si>
  <si>
    <t xml:space="preserve">    01.02.1b - Výměna transformátoru T3</t>
  </si>
  <si>
    <t>01.03 - Rozvodna – R6 6kV a R22 22kV</t>
  </si>
  <si>
    <t>01.04 - Rozvaděč nuly generátroru</t>
  </si>
  <si>
    <t>01.05.1 - Montáže nového zařízení, služby</t>
  </si>
  <si>
    <t>01.1.1</t>
  </si>
  <si>
    <t>Výměna transformátoru T1</t>
  </si>
  <si>
    <t>01.1.1.1</t>
  </si>
  <si>
    <t>demontáž transformátoru a souvisejícího zařízení</t>
  </si>
  <si>
    <t>1102418698</t>
  </si>
  <si>
    <t>01.1.1.2</t>
  </si>
  <si>
    <t>ekologická likvidace</t>
  </si>
  <si>
    <t>-587261420</t>
  </si>
  <si>
    <t>01.1.1.3</t>
  </si>
  <si>
    <t>vyzisk z ekologické likvidace</t>
  </si>
  <si>
    <t>742353433</t>
  </si>
  <si>
    <t>01.1.1.4</t>
  </si>
  <si>
    <t>úpravy kobky</t>
  </si>
  <si>
    <t>-1007046360</t>
  </si>
  <si>
    <t>01.1.1.5</t>
  </si>
  <si>
    <t>transformátor T1 dodávka</t>
  </si>
  <si>
    <t>ks</t>
  </si>
  <si>
    <t>-1306059773</t>
  </si>
  <si>
    <t>01.1.1.6</t>
  </si>
  <si>
    <t>instalace</t>
  </si>
  <si>
    <t>-340484525</t>
  </si>
  <si>
    <t>01.02.1</t>
  </si>
  <si>
    <t>Transformátor vlastní spotřeby (T2, T3)</t>
  </si>
  <si>
    <t>01.02.1a</t>
  </si>
  <si>
    <t>Výměna transformátoru T2</t>
  </si>
  <si>
    <t>01.02.1.1</t>
  </si>
  <si>
    <t>demontáž transformátorů a souvisejícího zařízení</t>
  </si>
  <si>
    <t>-608814643</t>
  </si>
  <si>
    <t>01.02.1.2</t>
  </si>
  <si>
    <t>708805531</t>
  </si>
  <si>
    <t>01.02.1.3</t>
  </si>
  <si>
    <t>69412839</t>
  </si>
  <si>
    <t>01.02.1.4</t>
  </si>
  <si>
    <t>1132826998</t>
  </si>
  <si>
    <t>01.02.1.5</t>
  </si>
  <si>
    <t>transformátor T2, (T3) dodávka</t>
  </si>
  <si>
    <t>161966279</t>
  </si>
  <si>
    <t>01.02.1.6</t>
  </si>
  <si>
    <t>-1991306854</t>
  </si>
  <si>
    <t>01.02.1b</t>
  </si>
  <si>
    <t>Výměna transformátoru T3</t>
  </si>
  <si>
    <t>1405768699</t>
  </si>
  <si>
    <t>-911672083</t>
  </si>
  <si>
    <t>2067286842</t>
  </si>
  <si>
    <t>1613478999</t>
  </si>
  <si>
    <t>-1677416317</t>
  </si>
  <si>
    <t>-527609651</t>
  </si>
  <si>
    <t>01.03</t>
  </si>
  <si>
    <t>Rozvodna – R6 6kV a R22 22kV</t>
  </si>
  <si>
    <t>01.03.1</t>
  </si>
  <si>
    <t>funkční zkoušky rozvodny R6</t>
  </si>
  <si>
    <t>komplet</t>
  </si>
  <si>
    <t>-1391454784</t>
  </si>
  <si>
    <t>01.03.2</t>
  </si>
  <si>
    <t>funkční zkoušky rozvodny R22</t>
  </si>
  <si>
    <t>-1501869611</t>
  </si>
  <si>
    <t>01.04</t>
  </si>
  <si>
    <t>Rozvaděč nuly generátroru</t>
  </si>
  <si>
    <t>01.04.1</t>
  </si>
  <si>
    <t>napojení na řídící systém</t>
  </si>
  <si>
    <t>77262848</t>
  </si>
  <si>
    <t>01.04.2</t>
  </si>
  <si>
    <t>funkčí zkoušky</t>
  </si>
  <si>
    <t>135400607</t>
  </si>
  <si>
    <t>01.05.1</t>
  </si>
  <si>
    <t>Montáže nového zařízení, služby</t>
  </si>
  <si>
    <t>01.05.1.1</t>
  </si>
  <si>
    <t>montáže pro celý DPS, které nejsou přímo u položek</t>
  </si>
  <si>
    <t>1002815805</t>
  </si>
  <si>
    <t>01.05.1.2</t>
  </si>
  <si>
    <t>dodavatelská realizační dokumentace</t>
  </si>
  <si>
    <t>1298248722</t>
  </si>
  <si>
    <t>01.05.1.3</t>
  </si>
  <si>
    <t>zkoušky pro celý DPS, které nejsou specifikovány u položek</t>
  </si>
  <si>
    <t>254730531</t>
  </si>
  <si>
    <t>DPS 02.2 - Provozní rozvod silnoproudu</t>
  </si>
  <si>
    <t>02.1 - Veškeré demontáže stávajících rozváděčů daného DPS a ouvisejícího kabelového spojení</t>
  </si>
  <si>
    <t xml:space="preserve">    02.1.1 - Demontáž rozvaděčů </t>
  </si>
  <si>
    <t xml:space="preserve">    02.1.2 - Demontáž souvisejícího kabelového spojení</t>
  </si>
  <si>
    <t xml:space="preserve">    02.1.3 - Demontáže kabelových tras</t>
  </si>
  <si>
    <t xml:space="preserve">    02.1.4 - Uzemnění</t>
  </si>
  <si>
    <t>02.2.1 - Hlavní střídavý rozvaděč RH1</t>
  </si>
  <si>
    <t>02.3.1 - Hlavní stejnosměrný rozvaděč RU1</t>
  </si>
  <si>
    <t>02.4.1 - Rozvaděč a ovládací skříňky štěrkové propusti a proplachovacího kanálu</t>
  </si>
  <si>
    <t xml:space="preserve">    02.4.1a - Rozvaděč a ovládací skříňky štěrkové propusti</t>
  </si>
  <si>
    <t xml:space="preserve">    02.4.1b - Rozvaděč a ovládací skříňky proplachovacího kanálu</t>
  </si>
  <si>
    <t>02.5.1 - Rozvaděč rychlozávěru</t>
  </si>
  <si>
    <t xml:space="preserve">    02.5.1a - Rozvaděč rychlozávěru TG1</t>
  </si>
  <si>
    <t xml:space="preserve">    02.5.1b - Rozvaděč rychlozávěru TG2</t>
  </si>
  <si>
    <t xml:space="preserve">    02.5.1c - Rozvaděč rychlozávěru TG3</t>
  </si>
  <si>
    <t>02.6.1 - Rozvaděč pomocných pohonů společných DT 04</t>
  </si>
  <si>
    <t>02.7.1 - Rozvaděč pomocných pohonů soustrojí – DT12 (DT22, DT32)</t>
  </si>
  <si>
    <t xml:space="preserve">    02.7.1a - Rozvaděč DT 12</t>
  </si>
  <si>
    <t xml:space="preserve">    02.7.1b - Rozvaděč DT22</t>
  </si>
  <si>
    <t xml:space="preserve">    02.7.1c - Rozvaděč DT 23</t>
  </si>
  <si>
    <t>02.8.1 - Elektrické ochrany</t>
  </si>
  <si>
    <t>02.9.1 - Elektrické buzení</t>
  </si>
  <si>
    <t xml:space="preserve">    02.9.1a - Elektrické buzení TG1</t>
  </si>
  <si>
    <t xml:space="preserve">    02.9.1b - Elektrické buzení TG2</t>
  </si>
  <si>
    <t xml:space="preserve">    02.9.1.c - Elektrické buzení TG3</t>
  </si>
  <si>
    <t>02.10.1 - Kabely a kabelové trasy</t>
  </si>
  <si>
    <t>02.11.1 - Uzemnění</t>
  </si>
  <si>
    <t>02.12.1 - Montáže a související služby</t>
  </si>
  <si>
    <t>02.1</t>
  </si>
  <si>
    <t>Veškeré demontáže stávajících rozváděčů daného DPS a ouvisejícího kabelového spojení</t>
  </si>
  <si>
    <t>02.1.1</t>
  </si>
  <si>
    <t xml:space="preserve">Demontáž rozvaděčů </t>
  </si>
  <si>
    <t>02.1.1.1</t>
  </si>
  <si>
    <t>demontáže stávajících rozváděčů pohonů soustrojí</t>
  </si>
  <si>
    <t>-1474411864</t>
  </si>
  <si>
    <t>02.1.1.2</t>
  </si>
  <si>
    <t>demontáže stávajících rozváděčů buzení</t>
  </si>
  <si>
    <t>-360109860</t>
  </si>
  <si>
    <t>02.1.1.3</t>
  </si>
  <si>
    <t>demontáže stávajících rozváděčů společných pohonů</t>
  </si>
  <si>
    <t>242847372</t>
  </si>
  <si>
    <t>02.1.1.4</t>
  </si>
  <si>
    <t>ekologická likvidace rozvděčů</t>
  </si>
  <si>
    <t>828869444</t>
  </si>
  <si>
    <t>02.1.1.5</t>
  </si>
  <si>
    <t>výzisk z likvidace rozváděčů</t>
  </si>
  <si>
    <t>990000601</t>
  </si>
  <si>
    <t>02.1.2</t>
  </si>
  <si>
    <t>Demontáž souvisejícího kabelového spojení</t>
  </si>
  <si>
    <t>02.1.2.1</t>
  </si>
  <si>
    <t>demontáže kabelového spojení pohonů soustrojí</t>
  </si>
  <si>
    <t>-1159525466</t>
  </si>
  <si>
    <t>02.1.2.2</t>
  </si>
  <si>
    <t>demontáže kabelového spojení</t>
  </si>
  <si>
    <t>-711628713</t>
  </si>
  <si>
    <t>02.1.2.3</t>
  </si>
  <si>
    <t>ekologická likvidace kabelů</t>
  </si>
  <si>
    <t>1197863709</t>
  </si>
  <si>
    <t>02.1.2.4</t>
  </si>
  <si>
    <t>výzisk z likvidace kabelů</t>
  </si>
  <si>
    <t>-458035962</t>
  </si>
  <si>
    <t>02.1.3</t>
  </si>
  <si>
    <t>Demontáže kabelových tras</t>
  </si>
  <si>
    <t>02.1.3.1</t>
  </si>
  <si>
    <t>demontáž kabelových tras</t>
  </si>
  <si>
    <t>-485697597</t>
  </si>
  <si>
    <t>02.1.3.2</t>
  </si>
  <si>
    <t>provizorie kabelových tras</t>
  </si>
  <si>
    <t>352443198</t>
  </si>
  <si>
    <t>02.1.3.4</t>
  </si>
  <si>
    <t>ekologická likvidace kabelových tras</t>
  </si>
  <si>
    <t>1509638300</t>
  </si>
  <si>
    <t>02.1.3.5</t>
  </si>
  <si>
    <t>výzisk z likvidace kabelových tras</t>
  </si>
  <si>
    <t>-2046381724</t>
  </si>
  <si>
    <t>02.1.4</t>
  </si>
  <si>
    <t>Uzemnění</t>
  </si>
  <si>
    <t>02.1.4.1</t>
  </si>
  <si>
    <t>demontáž části uzemnění</t>
  </si>
  <si>
    <t>-2066591145</t>
  </si>
  <si>
    <t>02.1.4.2</t>
  </si>
  <si>
    <t>ekologická likvidace materiálu uzemnění</t>
  </si>
  <si>
    <t>-1094518573</t>
  </si>
  <si>
    <t>02.1.4.3</t>
  </si>
  <si>
    <t>výzisk z likvidace uzemnění</t>
  </si>
  <si>
    <t>731521897</t>
  </si>
  <si>
    <t>02.2.1</t>
  </si>
  <si>
    <t>Hlavní střídavý rozvaděč RH1</t>
  </si>
  <si>
    <t>02.2.1.1</t>
  </si>
  <si>
    <t>demontáž vývodů soustrojí</t>
  </si>
  <si>
    <t>76575166</t>
  </si>
  <si>
    <t>02.2.1.2</t>
  </si>
  <si>
    <t>demontáž vývodů společných pohonů</t>
  </si>
  <si>
    <t>311842318</t>
  </si>
  <si>
    <t>02.2.1.3</t>
  </si>
  <si>
    <t>demontáž záskoku</t>
  </si>
  <si>
    <t>-1749226473</t>
  </si>
  <si>
    <t>02.2.1.4</t>
  </si>
  <si>
    <t>vývody pro pohony soustrojí</t>
  </si>
  <si>
    <t>-1788504464</t>
  </si>
  <si>
    <t>02.2.1.5</t>
  </si>
  <si>
    <t>přepínač přívodů</t>
  </si>
  <si>
    <t>2044673254</t>
  </si>
  <si>
    <t>02.2.1.6</t>
  </si>
  <si>
    <t>záskokový automat</t>
  </si>
  <si>
    <t>-1042981917</t>
  </si>
  <si>
    <t>02.2.1.7</t>
  </si>
  <si>
    <t>odpojovač přívodu</t>
  </si>
  <si>
    <t>-1400880845</t>
  </si>
  <si>
    <t>02.2.1.8</t>
  </si>
  <si>
    <t>jistič přívodu 160A</t>
  </si>
  <si>
    <t>844934484</t>
  </si>
  <si>
    <t>02.2.1.9</t>
  </si>
  <si>
    <t>úpravy pro tlačítko Total Stop</t>
  </si>
  <si>
    <t>608688403</t>
  </si>
  <si>
    <t>02.2.1.10</t>
  </si>
  <si>
    <t>montážní materiál</t>
  </si>
  <si>
    <t>-1088801000</t>
  </si>
  <si>
    <t>02.2.1.11</t>
  </si>
  <si>
    <t>ekologická likvidace materiálu</t>
  </si>
  <si>
    <t>-80803170</t>
  </si>
  <si>
    <t>02.2.1.12</t>
  </si>
  <si>
    <t>výzisk z likvidace demontovaného materiálu</t>
  </si>
  <si>
    <t>1451434201</t>
  </si>
  <si>
    <t>02.3.1</t>
  </si>
  <si>
    <t>Hlavní stejnosměrný rozvaděč RU1</t>
  </si>
  <si>
    <t>02.3.1.1</t>
  </si>
  <si>
    <t>551455823</t>
  </si>
  <si>
    <t>02.3.1.2</t>
  </si>
  <si>
    <t>demontáž kabelů pro automaty soustrojí</t>
  </si>
  <si>
    <t>1192194004</t>
  </si>
  <si>
    <t>02.3.1.3</t>
  </si>
  <si>
    <t>demontáž odpojovače přívodu</t>
  </si>
  <si>
    <t>1640296298</t>
  </si>
  <si>
    <t>02.3.1.4</t>
  </si>
  <si>
    <t>nové vývody sosutrojí</t>
  </si>
  <si>
    <t>-1505673215</t>
  </si>
  <si>
    <t>02.3.1.5</t>
  </si>
  <si>
    <t>nový přívod</t>
  </si>
  <si>
    <t>1791957557</t>
  </si>
  <si>
    <t>02.3.1.6</t>
  </si>
  <si>
    <t>-567569703</t>
  </si>
  <si>
    <t>02.3.1.7</t>
  </si>
  <si>
    <t>1716619270</t>
  </si>
  <si>
    <t>02.4.1</t>
  </si>
  <si>
    <t>Rozvaděč a ovládací skříňky štěrkové propusti a proplachovacího kanálu</t>
  </si>
  <si>
    <t>02.4.1a</t>
  </si>
  <si>
    <t>Rozvaděč a ovládací skříňky štěrkové propusti</t>
  </si>
  <si>
    <t>02.4.1.1</t>
  </si>
  <si>
    <t>stykačový vývod</t>
  </si>
  <si>
    <t>-1441169344</t>
  </si>
  <si>
    <t>02.4.1.2</t>
  </si>
  <si>
    <t>tlačítkové ovladače</t>
  </si>
  <si>
    <t>-1204685477</t>
  </si>
  <si>
    <t>38</t>
  </si>
  <si>
    <t>02.4.1.3</t>
  </si>
  <si>
    <t>vývody pohonů</t>
  </si>
  <si>
    <t>1329894796</t>
  </si>
  <si>
    <t>39</t>
  </si>
  <si>
    <t>02.4.1.4</t>
  </si>
  <si>
    <t>kabely ovládání</t>
  </si>
  <si>
    <t>-2105143067</t>
  </si>
  <si>
    <t>40</t>
  </si>
  <si>
    <t>02.4.1.5</t>
  </si>
  <si>
    <t>kabely snímačů</t>
  </si>
  <si>
    <t>-1338995866</t>
  </si>
  <si>
    <t>41</t>
  </si>
  <si>
    <t>02.4.1.6</t>
  </si>
  <si>
    <t>-1721347009</t>
  </si>
  <si>
    <t>02.4.1b</t>
  </si>
  <si>
    <t>Rozvaděč a ovládací skříňky proplachovacího kanálu</t>
  </si>
  <si>
    <t>42</t>
  </si>
  <si>
    <t>-943873816</t>
  </si>
  <si>
    <t>43</t>
  </si>
  <si>
    <t>-1741546695</t>
  </si>
  <si>
    <t>44</t>
  </si>
  <si>
    <t>-974745629</t>
  </si>
  <si>
    <t>45</t>
  </si>
  <si>
    <t>1518421655</t>
  </si>
  <si>
    <t>46</t>
  </si>
  <si>
    <t>-2077893096</t>
  </si>
  <si>
    <t>47</t>
  </si>
  <si>
    <t>921611639</t>
  </si>
  <si>
    <t>02.5.1</t>
  </si>
  <si>
    <t>Rozvaděč rychlozávěru</t>
  </si>
  <si>
    <t>02.5.1a</t>
  </si>
  <si>
    <t>Rozvaděč rychlozávěru TG1</t>
  </si>
  <si>
    <t>48</t>
  </si>
  <si>
    <t>02.5.1.1</t>
  </si>
  <si>
    <t>-117382119</t>
  </si>
  <si>
    <t>49</t>
  </si>
  <si>
    <t>02.5.1.2</t>
  </si>
  <si>
    <t>1466953074</t>
  </si>
  <si>
    <t>50</t>
  </si>
  <si>
    <t>02.5.1.3</t>
  </si>
  <si>
    <t>58199998</t>
  </si>
  <si>
    <t>51</t>
  </si>
  <si>
    <t>02.5.1.4</t>
  </si>
  <si>
    <t>547135223</t>
  </si>
  <si>
    <t>52</t>
  </si>
  <si>
    <t>02.5.1.5</t>
  </si>
  <si>
    <t>2101438917</t>
  </si>
  <si>
    <t>02.5.1b</t>
  </si>
  <si>
    <t>Rozvaděč rychlozávěru TG2</t>
  </si>
  <si>
    <t>53</t>
  </si>
  <si>
    <t>449079825</t>
  </si>
  <si>
    <t>54</t>
  </si>
  <si>
    <t>-833199221</t>
  </si>
  <si>
    <t>55</t>
  </si>
  <si>
    <t>276751702</t>
  </si>
  <si>
    <t>56</t>
  </si>
  <si>
    <t>-1019788253</t>
  </si>
  <si>
    <t>57</t>
  </si>
  <si>
    <t>1558479160</t>
  </si>
  <si>
    <t>02.5.1c</t>
  </si>
  <si>
    <t>Rozvaděč rychlozávěru TG3</t>
  </si>
  <si>
    <t>58</t>
  </si>
  <si>
    <t>1500964779</t>
  </si>
  <si>
    <t>59</t>
  </si>
  <si>
    <t>1742720017</t>
  </si>
  <si>
    <t>60</t>
  </si>
  <si>
    <t>1603922191</t>
  </si>
  <si>
    <t>61</t>
  </si>
  <si>
    <t>-1278026499</t>
  </si>
  <si>
    <t>62</t>
  </si>
  <si>
    <t>-789720674</t>
  </si>
  <si>
    <t>02.6.1</t>
  </si>
  <si>
    <t>Rozvaděč pomocných pohonů společných DT 04</t>
  </si>
  <si>
    <t>63</t>
  </si>
  <si>
    <t>02.6.1.1</t>
  </si>
  <si>
    <t>rozvaděčová skříň</t>
  </si>
  <si>
    <t>-1791941292</t>
  </si>
  <si>
    <t>02.6.1.2</t>
  </si>
  <si>
    <t>stykačové vývody</t>
  </si>
  <si>
    <t>986478584</t>
  </si>
  <si>
    <t>65</t>
  </si>
  <si>
    <t>02.6.1.3</t>
  </si>
  <si>
    <t>tlačítkový ovladače</t>
  </si>
  <si>
    <t>1422044544</t>
  </si>
  <si>
    <t>66</t>
  </si>
  <si>
    <t>02.6.1.4</t>
  </si>
  <si>
    <t>554141213</t>
  </si>
  <si>
    <t>67</t>
  </si>
  <si>
    <t>02.6.1.5</t>
  </si>
  <si>
    <t>kabely místního ovládání</t>
  </si>
  <si>
    <t>756502982</t>
  </si>
  <si>
    <t>68</t>
  </si>
  <si>
    <t>02.6.1.6</t>
  </si>
  <si>
    <t>-1088093590</t>
  </si>
  <si>
    <t>69</t>
  </si>
  <si>
    <t>02.6.1.7</t>
  </si>
  <si>
    <t>2067329921</t>
  </si>
  <si>
    <t>70</t>
  </si>
  <si>
    <t>02.6.1.8</t>
  </si>
  <si>
    <t>analogové vstupy</t>
  </si>
  <si>
    <t>426331568</t>
  </si>
  <si>
    <t>71</t>
  </si>
  <si>
    <t>02.6.1.9</t>
  </si>
  <si>
    <t>dvouhodnotové vstupy</t>
  </si>
  <si>
    <t>-1444450961</t>
  </si>
  <si>
    <t>72</t>
  </si>
  <si>
    <t>02.6.1.10</t>
  </si>
  <si>
    <t>sdružovací skřínky</t>
  </si>
  <si>
    <t>-1526647580</t>
  </si>
  <si>
    <t>73</t>
  </si>
  <si>
    <t>02.6.1.11</t>
  </si>
  <si>
    <t>zdroje řídícího systému</t>
  </si>
  <si>
    <t>-351449427</t>
  </si>
  <si>
    <t>74</t>
  </si>
  <si>
    <t>02.6.1.12</t>
  </si>
  <si>
    <t>el. Instalace rozvaděče</t>
  </si>
  <si>
    <t>481257430</t>
  </si>
  <si>
    <t>75</t>
  </si>
  <si>
    <t>02.6.1.13</t>
  </si>
  <si>
    <t>jednotky vzdálených I/O</t>
  </si>
  <si>
    <t>-971667318</t>
  </si>
  <si>
    <t>76</t>
  </si>
  <si>
    <t>02.6.1.14</t>
  </si>
  <si>
    <t>algoritmus odepnutí při nadfrekvenci</t>
  </si>
  <si>
    <t>318667214</t>
  </si>
  <si>
    <t>02.7.1</t>
  </si>
  <si>
    <t>Rozvaděč pomocných pohonů soustrojí – DT12 (DT22, DT32)</t>
  </si>
  <si>
    <t>02.7.1a</t>
  </si>
  <si>
    <t>Rozvaděč DT 12</t>
  </si>
  <si>
    <t>77</t>
  </si>
  <si>
    <t>02.7.1.1</t>
  </si>
  <si>
    <t>736004998</t>
  </si>
  <si>
    <t>78</t>
  </si>
  <si>
    <t>02.7.1.2</t>
  </si>
  <si>
    <t>motorový vývod</t>
  </si>
  <si>
    <t>-1091100696</t>
  </si>
  <si>
    <t>79</t>
  </si>
  <si>
    <t>02.7.1.3</t>
  </si>
  <si>
    <t>vývod, akční člen</t>
  </si>
  <si>
    <t>346988112</t>
  </si>
  <si>
    <t>80</t>
  </si>
  <si>
    <t>02.7.1.4</t>
  </si>
  <si>
    <t>analogové snímače - vývod</t>
  </si>
  <si>
    <t>1010040803</t>
  </si>
  <si>
    <t>81</t>
  </si>
  <si>
    <t>02.7.1.5</t>
  </si>
  <si>
    <t>dvouhodnotový snímač - vývod</t>
  </si>
  <si>
    <t>1002749003</t>
  </si>
  <si>
    <t>82</t>
  </si>
  <si>
    <t>02.7.1.6</t>
  </si>
  <si>
    <t>sdružovací skřínka</t>
  </si>
  <si>
    <t>1666989255</t>
  </si>
  <si>
    <t>83</t>
  </si>
  <si>
    <t>02.7.1.7</t>
  </si>
  <si>
    <t>ovládací skřínka</t>
  </si>
  <si>
    <t>-1463945582</t>
  </si>
  <si>
    <t>84</t>
  </si>
  <si>
    <t>02.7.1.8</t>
  </si>
  <si>
    <t>488814719</t>
  </si>
  <si>
    <t>85</t>
  </si>
  <si>
    <t>02.7.1.9</t>
  </si>
  <si>
    <t>vývody místního ovládání</t>
  </si>
  <si>
    <t>1686623501</t>
  </si>
  <si>
    <t>86</t>
  </si>
  <si>
    <t>02.7.1.10</t>
  </si>
  <si>
    <t>propoje kabelové</t>
  </si>
  <si>
    <t>645710506</t>
  </si>
  <si>
    <t>87</t>
  </si>
  <si>
    <t>02.7.1.11</t>
  </si>
  <si>
    <t>dotykový panel</t>
  </si>
  <si>
    <t>851528912</t>
  </si>
  <si>
    <t>88</t>
  </si>
  <si>
    <t>02.7.1.12</t>
  </si>
  <si>
    <t>-2018346603</t>
  </si>
  <si>
    <t>89</t>
  </si>
  <si>
    <t>02.7.1.13</t>
  </si>
  <si>
    <t>-1445728566</t>
  </si>
  <si>
    <t>90</t>
  </si>
  <si>
    <t>02.7.1.14</t>
  </si>
  <si>
    <t>el. Instalace skříně</t>
  </si>
  <si>
    <t>466839955</t>
  </si>
  <si>
    <t>91</t>
  </si>
  <si>
    <t>02.7.1.15</t>
  </si>
  <si>
    <t>jednotka I/O</t>
  </si>
  <si>
    <t>-1017709121</t>
  </si>
  <si>
    <t>92</t>
  </si>
  <si>
    <t>02.7.1.16</t>
  </si>
  <si>
    <t>-3592140</t>
  </si>
  <si>
    <t>02.7.1b</t>
  </si>
  <si>
    <t>Rozvaděč DT22</t>
  </si>
  <si>
    <t>93</t>
  </si>
  <si>
    <t>340850017</t>
  </si>
  <si>
    <t>94</t>
  </si>
  <si>
    <t>464877524</t>
  </si>
  <si>
    <t>95</t>
  </si>
  <si>
    <t>-732340152</t>
  </si>
  <si>
    <t>96</t>
  </si>
  <si>
    <t>186195319</t>
  </si>
  <si>
    <t>97</t>
  </si>
  <si>
    <t>205095689</t>
  </si>
  <si>
    <t>98</t>
  </si>
  <si>
    <t>-1412369137</t>
  </si>
  <si>
    <t>99</t>
  </si>
  <si>
    <t>1624856970</t>
  </si>
  <si>
    <t>520353541</t>
  </si>
  <si>
    <t>101</t>
  </si>
  <si>
    <t>285755213</t>
  </si>
  <si>
    <t>102</t>
  </si>
  <si>
    <t>386421248</t>
  </si>
  <si>
    <t>103</t>
  </si>
  <si>
    <t>-2068147437</t>
  </si>
  <si>
    <t>104</t>
  </si>
  <si>
    <t>595933853</t>
  </si>
  <si>
    <t>105</t>
  </si>
  <si>
    <t>-193428042</t>
  </si>
  <si>
    <t>106</t>
  </si>
  <si>
    <t>-430966866</t>
  </si>
  <si>
    <t>107</t>
  </si>
  <si>
    <t>-2009933881</t>
  </si>
  <si>
    <t>108</t>
  </si>
  <si>
    <t>445927764</t>
  </si>
  <si>
    <t>02.7.1c</t>
  </si>
  <si>
    <t>Rozvaděč DT 23</t>
  </si>
  <si>
    <t>109</t>
  </si>
  <si>
    <t>-400339649</t>
  </si>
  <si>
    <t>110</t>
  </si>
  <si>
    <t>1217035109</t>
  </si>
  <si>
    <t>111</t>
  </si>
  <si>
    <t>1929764588</t>
  </si>
  <si>
    <t>112</t>
  </si>
  <si>
    <t>1760459801</t>
  </si>
  <si>
    <t>113</t>
  </si>
  <si>
    <t>1018992479</t>
  </si>
  <si>
    <t>114</t>
  </si>
  <si>
    <t>-637132656</t>
  </si>
  <si>
    <t>115</t>
  </si>
  <si>
    <t>2012263297</t>
  </si>
  <si>
    <t>116</t>
  </si>
  <si>
    <t>1393949580</t>
  </si>
  <si>
    <t>117</t>
  </si>
  <si>
    <t>-95904625</t>
  </si>
  <si>
    <t>118</t>
  </si>
  <si>
    <t>-930096828</t>
  </si>
  <si>
    <t>119</t>
  </si>
  <si>
    <t>-544435059</t>
  </si>
  <si>
    <t>120</t>
  </si>
  <si>
    <t>1338303908</t>
  </si>
  <si>
    <t>121</t>
  </si>
  <si>
    <t>465321002</t>
  </si>
  <si>
    <t>122</t>
  </si>
  <si>
    <t>419876658</t>
  </si>
  <si>
    <t>123</t>
  </si>
  <si>
    <t>690232350</t>
  </si>
  <si>
    <t>124</t>
  </si>
  <si>
    <t>1221438530</t>
  </si>
  <si>
    <t>02.8.1</t>
  </si>
  <si>
    <t>Elektrické ochrany</t>
  </si>
  <si>
    <t>125</t>
  </si>
  <si>
    <t>02.8.1.1</t>
  </si>
  <si>
    <t>digitální  ochrany generátoru SR 489</t>
  </si>
  <si>
    <t>627723925</t>
  </si>
  <si>
    <t>126</t>
  </si>
  <si>
    <t>02.8.1.2</t>
  </si>
  <si>
    <t>modul časové synchronizace IRIG B, distribuce signálu</t>
  </si>
  <si>
    <t>-366590117</t>
  </si>
  <si>
    <t>127</t>
  </si>
  <si>
    <t>02.8.1.3</t>
  </si>
  <si>
    <t>kontrola nastavení všech ochran na MVE</t>
  </si>
  <si>
    <t>271507998</t>
  </si>
  <si>
    <t>128</t>
  </si>
  <si>
    <t>02.8.1.4</t>
  </si>
  <si>
    <t>zkoušky všech ochran včetně nových ochran</t>
  </si>
  <si>
    <t>1031112161</t>
  </si>
  <si>
    <t>02.9.1</t>
  </si>
  <si>
    <t>Elektrické buzení</t>
  </si>
  <si>
    <t>02.9.1a</t>
  </si>
  <si>
    <t>Elektrické buzení TG1</t>
  </si>
  <si>
    <t>129</t>
  </si>
  <si>
    <t>02.9.1.1</t>
  </si>
  <si>
    <t>regulátor napětí</t>
  </si>
  <si>
    <t>-1109461065</t>
  </si>
  <si>
    <t>130</t>
  </si>
  <si>
    <t>02.9.1.2</t>
  </si>
  <si>
    <t>odbuzovací obvod</t>
  </si>
  <si>
    <t>1842071545</t>
  </si>
  <si>
    <t>131</t>
  </si>
  <si>
    <t>02.9.1.3</t>
  </si>
  <si>
    <t>skříň buzení</t>
  </si>
  <si>
    <t>-1328990107</t>
  </si>
  <si>
    <t>132</t>
  </si>
  <si>
    <t>02.9.1.4</t>
  </si>
  <si>
    <t>budící transformátor</t>
  </si>
  <si>
    <t>-2090476177</t>
  </si>
  <si>
    <t>133</t>
  </si>
  <si>
    <t>02.9.1.5</t>
  </si>
  <si>
    <t>silové obvody budicí soupravy</t>
  </si>
  <si>
    <t>406805114</t>
  </si>
  <si>
    <t>134</t>
  </si>
  <si>
    <t>02.9.1.6</t>
  </si>
  <si>
    <t>vyhodnocení ložiskových proudů</t>
  </si>
  <si>
    <t>-2049413648</t>
  </si>
  <si>
    <t>135</t>
  </si>
  <si>
    <t>02.9.1.7</t>
  </si>
  <si>
    <t>pomocné obvody, montážní materiál</t>
  </si>
  <si>
    <t>-1616258653</t>
  </si>
  <si>
    <t>136</t>
  </si>
  <si>
    <t>02.9.1.8</t>
  </si>
  <si>
    <t>servisní SW</t>
  </si>
  <si>
    <t>-981739355</t>
  </si>
  <si>
    <t>02.9.1b</t>
  </si>
  <si>
    <t>Elektrické buzení TG2</t>
  </si>
  <si>
    <t>137</t>
  </si>
  <si>
    <t>179839120</t>
  </si>
  <si>
    <t>138</t>
  </si>
  <si>
    <t>1224455912</t>
  </si>
  <si>
    <t>139</t>
  </si>
  <si>
    <t>352880765</t>
  </si>
  <si>
    <t>140</t>
  </si>
  <si>
    <t>830229376</t>
  </si>
  <si>
    <t>141</t>
  </si>
  <si>
    <t>1160563497</t>
  </si>
  <si>
    <t>142</t>
  </si>
  <si>
    <t>743498760</t>
  </si>
  <si>
    <t>143</t>
  </si>
  <si>
    <t>1987772647</t>
  </si>
  <si>
    <t>144</t>
  </si>
  <si>
    <t>-653892975</t>
  </si>
  <si>
    <t>02.9.1.c</t>
  </si>
  <si>
    <t>Elektrické buzení TG3</t>
  </si>
  <si>
    <t>145</t>
  </si>
  <si>
    <t>1264504366</t>
  </si>
  <si>
    <t>146</t>
  </si>
  <si>
    <t>521180635</t>
  </si>
  <si>
    <t>147</t>
  </si>
  <si>
    <t>883939541</t>
  </si>
  <si>
    <t>148</t>
  </si>
  <si>
    <t>1474594921</t>
  </si>
  <si>
    <t>149</t>
  </si>
  <si>
    <t>2040335845</t>
  </si>
  <si>
    <t>150</t>
  </si>
  <si>
    <t>-119975063</t>
  </si>
  <si>
    <t>151</t>
  </si>
  <si>
    <t>306411688</t>
  </si>
  <si>
    <t>152</t>
  </si>
  <si>
    <t>1929630789</t>
  </si>
  <si>
    <t>02.10.1</t>
  </si>
  <si>
    <t>Kabely a kabelové trasy</t>
  </si>
  <si>
    <t>153</t>
  </si>
  <si>
    <t>02.10.1.1</t>
  </si>
  <si>
    <t>nové kabelové lávky v množství 700 bm včetně pomocných konstrukcí</t>
  </si>
  <si>
    <t>-1290644763</t>
  </si>
  <si>
    <t>154</t>
  </si>
  <si>
    <t>02.10.1.2</t>
  </si>
  <si>
    <t>protipožární utěsnění průchodů do kobky transformátoru T1</t>
  </si>
  <si>
    <t>571440222</t>
  </si>
  <si>
    <t>155</t>
  </si>
  <si>
    <t>02.10.1.3</t>
  </si>
  <si>
    <t>kabely vn 22kV včetně koncovek</t>
  </si>
  <si>
    <t>1259751447</t>
  </si>
  <si>
    <t>156</t>
  </si>
  <si>
    <t>02.10.1.4</t>
  </si>
  <si>
    <t>kabely vn 6kV 185 mm2  včetně koncovek</t>
  </si>
  <si>
    <t>488149806</t>
  </si>
  <si>
    <t>157</t>
  </si>
  <si>
    <t>02.10.1.5</t>
  </si>
  <si>
    <t>kabely vn 6kV 50 mm2  včetně koncovek</t>
  </si>
  <si>
    <t>-235577575</t>
  </si>
  <si>
    <t>158</t>
  </si>
  <si>
    <t>02.10.1.6</t>
  </si>
  <si>
    <t>kabelové spojení řídícího sytému  soustrojí</t>
  </si>
  <si>
    <t>-2031702771</t>
  </si>
  <si>
    <t>159</t>
  </si>
  <si>
    <t>02.10.1.7</t>
  </si>
  <si>
    <t>kabelové spojení společného řídícího sytému í</t>
  </si>
  <si>
    <t>765949021</t>
  </si>
  <si>
    <t>160</t>
  </si>
  <si>
    <t>02.10.1.8</t>
  </si>
  <si>
    <t>realizace kabelového přívodu na stanoviště dieselagregátu</t>
  </si>
  <si>
    <t>-1756210018</t>
  </si>
  <si>
    <t>02.11.1</t>
  </si>
  <si>
    <t>161</t>
  </si>
  <si>
    <t>02.11.1.1</t>
  </si>
  <si>
    <t>realizace nového rozvodu zemního potenciálu</t>
  </si>
  <si>
    <t>230969994</t>
  </si>
  <si>
    <t>162</t>
  </si>
  <si>
    <t>02.11.1.2</t>
  </si>
  <si>
    <t>připojení jednotlivých velkých kovových zařízení</t>
  </si>
  <si>
    <t>-1167930456</t>
  </si>
  <si>
    <t>163</t>
  </si>
  <si>
    <t>02.11.1.3</t>
  </si>
  <si>
    <t>revize stávajícího uzemnění</t>
  </si>
  <si>
    <t>1263787947</t>
  </si>
  <si>
    <t>164</t>
  </si>
  <si>
    <t>02.11.1.4</t>
  </si>
  <si>
    <t>nátěry zemnící sítě</t>
  </si>
  <si>
    <t>1927311053</t>
  </si>
  <si>
    <t>02.12.1</t>
  </si>
  <si>
    <t>Montáže a související služby</t>
  </si>
  <si>
    <t>165</t>
  </si>
  <si>
    <t>02.12.1.1</t>
  </si>
  <si>
    <t>1585051486</t>
  </si>
  <si>
    <t>166</t>
  </si>
  <si>
    <t>02.12.1.2</t>
  </si>
  <si>
    <t>-1583951530</t>
  </si>
  <si>
    <t>167</t>
  </si>
  <si>
    <t>02.12.1.3</t>
  </si>
  <si>
    <t>1591966704</t>
  </si>
  <si>
    <t>DPS 02.3 - Řídící systém</t>
  </si>
  <si>
    <t>03.1 - Demontáže stávajícího zařízení</t>
  </si>
  <si>
    <t xml:space="preserve">    03.1.1 - Demontáž rozvaděčů</t>
  </si>
  <si>
    <t xml:space="preserve">    03.1.2 - Demontáž souvisejícího kabelového spojení </t>
  </si>
  <si>
    <t>03.2.1 - Rozvaděč řídícího systému soustrojí – DT11 (DT21, DT31)</t>
  </si>
  <si>
    <t xml:space="preserve">    03.2.1a - Rozvaděč DT 11</t>
  </si>
  <si>
    <t xml:space="preserve">    03.2.1b - Rozvaděč DT 21</t>
  </si>
  <si>
    <t xml:space="preserve">    03.2.1c - Rozvaděč DT 31</t>
  </si>
  <si>
    <t>03.3.1 - Rozvaděč společného řídícího systému – DC1</t>
  </si>
  <si>
    <t>03.4.1 - Monitorovací systém na dispečink PVL</t>
  </si>
  <si>
    <t>03.5.1 - Systém SCADA</t>
  </si>
  <si>
    <t>03.6.1 - Montáže nového zařízení, služby</t>
  </si>
  <si>
    <t>03.1</t>
  </si>
  <si>
    <t>Demontáže stávajícího zařízení</t>
  </si>
  <si>
    <t>03.1.1</t>
  </si>
  <si>
    <t>Demontáž rozvaděčů</t>
  </si>
  <si>
    <t>03.1.1.1</t>
  </si>
  <si>
    <t>demontáže stávajících rozváděčů řídícího systému soustrojí</t>
  </si>
  <si>
    <t>240630045</t>
  </si>
  <si>
    <t>03.1.1.2</t>
  </si>
  <si>
    <t>demontáže společného řídícího systému</t>
  </si>
  <si>
    <t>-30075260</t>
  </si>
  <si>
    <t>03.1.1.3</t>
  </si>
  <si>
    <t>demontáž  SCADA</t>
  </si>
  <si>
    <t>-1430179126</t>
  </si>
  <si>
    <t>03.1.1.4</t>
  </si>
  <si>
    <t>-766336940</t>
  </si>
  <si>
    <t>03.1.1.5</t>
  </si>
  <si>
    <t>-1288524722</t>
  </si>
  <si>
    <t>03.1.2</t>
  </si>
  <si>
    <t xml:space="preserve">Demontáž souvisejícího kabelového spojení </t>
  </si>
  <si>
    <t>03.1.2.1</t>
  </si>
  <si>
    <t>demontáže kabelového spojení řídícího systému soustrojí</t>
  </si>
  <si>
    <t>619035743</t>
  </si>
  <si>
    <t>03.1.2.2</t>
  </si>
  <si>
    <t>demontáže kabelového spojení společného řídícího systému</t>
  </si>
  <si>
    <t>1080825352</t>
  </si>
  <si>
    <t>03.1.2.3</t>
  </si>
  <si>
    <t>-1036327171</t>
  </si>
  <si>
    <t>03.1.2.4</t>
  </si>
  <si>
    <t>-756187069</t>
  </si>
  <si>
    <t>03.2.1</t>
  </si>
  <si>
    <t>Rozvaděč řídícího systému soustrojí – DT11 (DT21, DT31)</t>
  </si>
  <si>
    <t>03.2.1a</t>
  </si>
  <si>
    <t>Rozvaděč DT 11</t>
  </si>
  <si>
    <t>03.2.1.1</t>
  </si>
  <si>
    <t>vystrojený rozvaděč DT11 (DT21,DT31)</t>
  </si>
  <si>
    <t>-2116896900</t>
  </si>
  <si>
    <t>03.2.1.2</t>
  </si>
  <si>
    <t>procesorový modul</t>
  </si>
  <si>
    <t>-2089254273</t>
  </si>
  <si>
    <t>03.2.1.3</t>
  </si>
  <si>
    <t>komunikační modul</t>
  </si>
  <si>
    <t>-493573467</t>
  </si>
  <si>
    <t>03.2.1.4</t>
  </si>
  <si>
    <t>switche komunikačních propojů</t>
  </si>
  <si>
    <t>-2141536994</t>
  </si>
  <si>
    <t>03.2.1.5</t>
  </si>
  <si>
    <t>moduly I/O</t>
  </si>
  <si>
    <t>-2012534519</t>
  </si>
  <si>
    <t>03.2.1.6</t>
  </si>
  <si>
    <t>zdroje, pomocné obvody</t>
  </si>
  <si>
    <t>334993876</t>
  </si>
  <si>
    <t>03.2.1.7</t>
  </si>
  <si>
    <t>panel ve dveřích</t>
  </si>
  <si>
    <t>1475059717</t>
  </si>
  <si>
    <t>03.2.1.8</t>
  </si>
  <si>
    <t>průmyslové PC</t>
  </si>
  <si>
    <t>-337945631</t>
  </si>
  <si>
    <t>03.2.1.9</t>
  </si>
  <si>
    <t>programové vybavení</t>
  </si>
  <si>
    <t>-195186540</t>
  </si>
  <si>
    <t>03.2.1.10</t>
  </si>
  <si>
    <t>komunikační vazby</t>
  </si>
  <si>
    <t>-818500144</t>
  </si>
  <si>
    <t>03.2.1.11</t>
  </si>
  <si>
    <t>snímače vibrací</t>
  </si>
  <si>
    <t>-1325337776</t>
  </si>
  <si>
    <t>03.2.1.12</t>
  </si>
  <si>
    <t>regulátor turbíny</t>
  </si>
  <si>
    <t>-1546298648</t>
  </si>
  <si>
    <t>03.2.1b</t>
  </si>
  <si>
    <t>Rozvaděč DT 21</t>
  </si>
  <si>
    <t>-1366615700</t>
  </si>
  <si>
    <t>843517567</t>
  </si>
  <si>
    <t>222847437</t>
  </si>
  <si>
    <t>1414385383</t>
  </si>
  <si>
    <t>1445725934</t>
  </si>
  <si>
    <t>869080427</t>
  </si>
  <si>
    <t>-1095860260</t>
  </si>
  <si>
    <t>1062030126</t>
  </si>
  <si>
    <t>1419542189</t>
  </si>
  <si>
    <t>-1875758421</t>
  </si>
  <si>
    <t>332768093</t>
  </si>
  <si>
    <t>-1207836524</t>
  </si>
  <si>
    <t>03.2.1c</t>
  </si>
  <si>
    <t>Rozvaděč DT 31</t>
  </si>
  <si>
    <t>-976391646</t>
  </si>
  <si>
    <t>-1905781339</t>
  </si>
  <si>
    <t>329810746</t>
  </si>
  <si>
    <t>-1252784858</t>
  </si>
  <si>
    <t>494937917</t>
  </si>
  <si>
    <t>-1635784023</t>
  </si>
  <si>
    <t>-1696031394</t>
  </si>
  <si>
    <t>-1443852506</t>
  </si>
  <si>
    <t>-1845122718</t>
  </si>
  <si>
    <t>1461155237</t>
  </si>
  <si>
    <t>-545451837</t>
  </si>
  <si>
    <t>-1446750335</t>
  </si>
  <si>
    <t>03.3.1</t>
  </si>
  <si>
    <t>Rozvaděč společného řídícího systému – DC1</t>
  </si>
  <si>
    <t>03.3.1.1</t>
  </si>
  <si>
    <t>vystrojený rozvaděč DC1</t>
  </si>
  <si>
    <t>-527159689</t>
  </si>
  <si>
    <t>03.3.1.2</t>
  </si>
  <si>
    <t>1250568638</t>
  </si>
  <si>
    <t>03.3.1.3</t>
  </si>
  <si>
    <t>-1118888691</t>
  </si>
  <si>
    <t>03.3.1.4</t>
  </si>
  <si>
    <t>-264101394</t>
  </si>
  <si>
    <t>03.3.1.5</t>
  </si>
  <si>
    <t>1737941622</t>
  </si>
  <si>
    <t>03.3.1.6</t>
  </si>
  <si>
    <t>-2031021850</t>
  </si>
  <si>
    <t>03.3.1.7</t>
  </si>
  <si>
    <t>-432233694</t>
  </si>
  <si>
    <t>03.3.1.8</t>
  </si>
  <si>
    <t>94379871</t>
  </si>
  <si>
    <t>03.3.1.9</t>
  </si>
  <si>
    <t>-754030619</t>
  </si>
  <si>
    <t>03.3.1.10</t>
  </si>
  <si>
    <t>komunikace přes GSM</t>
  </si>
  <si>
    <t>348010698</t>
  </si>
  <si>
    <t>03.3.1.11</t>
  </si>
  <si>
    <t>modem GSM</t>
  </si>
  <si>
    <t>-1183154623</t>
  </si>
  <si>
    <t>03.3.1.12</t>
  </si>
  <si>
    <t>notebook</t>
  </si>
  <si>
    <t>-672614737</t>
  </si>
  <si>
    <t>03.3.1.13</t>
  </si>
  <si>
    <t>wifi router</t>
  </si>
  <si>
    <t>1529208363</t>
  </si>
  <si>
    <t>03.3.1.14</t>
  </si>
  <si>
    <t>měření hladin</t>
  </si>
  <si>
    <t>-1390344233</t>
  </si>
  <si>
    <t>03.4.1</t>
  </si>
  <si>
    <t>Monitorovací systém na dispečink PVL</t>
  </si>
  <si>
    <t>03.4.1.1</t>
  </si>
  <si>
    <t>-1178416833</t>
  </si>
  <si>
    <t>03.4.1.2</t>
  </si>
  <si>
    <t>-123904015</t>
  </si>
  <si>
    <t>03.4.1.3</t>
  </si>
  <si>
    <t>121270285</t>
  </si>
  <si>
    <t>03.4.1.4</t>
  </si>
  <si>
    <t>-1893432850</t>
  </si>
  <si>
    <t>03.4.1.5</t>
  </si>
  <si>
    <t>-1296947735</t>
  </si>
  <si>
    <t>03.4.1.6</t>
  </si>
  <si>
    <t>1467405318</t>
  </si>
  <si>
    <t>03.4.1.7</t>
  </si>
  <si>
    <t>2110849680</t>
  </si>
  <si>
    <t>03.4.1.8</t>
  </si>
  <si>
    <t>-177710937</t>
  </si>
  <si>
    <t>03.4.1.9</t>
  </si>
  <si>
    <t>elektroměry</t>
  </si>
  <si>
    <t>-232451167</t>
  </si>
  <si>
    <t>03.5.1</t>
  </si>
  <si>
    <t>Systém SCADA</t>
  </si>
  <si>
    <t>03.5.1.1</t>
  </si>
  <si>
    <t>Průmyslové PC systému SCADA</t>
  </si>
  <si>
    <t>-1561982861</t>
  </si>
  <si>
    <t>03.5.1.2</t>
  </si>
  <si>
    <t>Kancelářské PC systému sledování kamer a vazba na radar</t>
  </si>
  <si>
    <t>123723713</t>
  </si>
  <si>
    <t>03.5.1.3</t>
  </si>
  <si>
    <t>diskové pole se dvěma HD</t>
  </si>
  <si>
    <t>1045860645</t>
  </si>
  <si>
    <t>03.5.1.4</t>
  </si>
  <si>
    <t>monitor 27“ a další periferie s vazebními obvody</t>
  </si>
  <si>
    <t>-1360458908</t>
  </si>
  <si>
    <t>03.5.1.5</t>
  </si>
  <si>
    <t>přepínač KVM</t>
  </si>
  <si>
    <t>-2029795571</t>
  </si>
  <si>
    <t>03.5.1.6</t>
  </si>
  <si>
    <t>periferie</t>
  </si>
  <si>
    <t>1397918432</t>
  </si>
  <si>
    <t>03.5.1.7</t>
  </si>
  <si>
    <t>tiskárna</t>
  </si>
  <si>
    <t>2058020089</t>
  </si>
  <si>
    <t>03.5.1.8</t>
  </si>
  <si>
    <t>-1186358478</t>
  </si>
  <si>
    <t>03.6.1</t>
  </si>
  <si>
    <t>-1096871845</t>
  </si>
  <si>
    <t>03.6.2</t>
  </si>
  <si>
    <t>-2009537226</t>
  </si>
  <si>
    <t>03.6.3</t>
  </si>
  <si>
    <t>-546587704</t>
  </si>
  <si>
    <t>DPS 02.4 - Sdělovací zařízení</t>
  </si>
  <si>
    <t>04.1.1 - Demontáž sdělovacího zařízení</t>
  </si>
  <si>
    <t>04.2 - Komunikační systém, EZS, EPS</t>
  </si>
  <si>
    <t xml:space="preserve">    04.2.1 - Komunikační a dorozumívací systém</t>
  </si>
  <si>
    <t xml:space="preserve">    04.2.2 - Elektronický zabezpečovací systém EZS</t>
  </si>
  <si>
    <t xml:space="preserve">    04.2.3 - Elektronická požární signalizace EPS</t>
  </si>
  <si>
    <t>04.3.1 - Rozvaděč systému Telegyr</t>
  </si>
  <si>
    <t>04.4.1 - Kamerový systém</t>
  </si>
  <si>
    <t>04.5.1 - Radar</t>
  </si>
  <si>
    <t>04.6.1 - Vyhoukávací zařízení</t>
  </si>
  <si>
    <t>04.7.1 - Montáže a související služby</t>
  </si>
  <si>
    <t>04.1.1</t>
  </si>
  <si>
    <t>Demontáž sdělovacího zařízení</t>
  </si>
  <si>
    <t>04.1.1.1</t>
  </si>
  <si>
    <t>demontáže SONICOM</t>
  </si>
  <si>
    <t>1851789386</t>
  </si>
  <si>
    <t>04.1.1.2</t>
  </si>
  <si>
    <t>demontáže částí EZS</t>
  </si>
  <si>
    <t>-1793820779</t>
  </si>
  <si>
    <t>04.1.1.3</t>
  </si>
  <si>
    <t>demontáž EPS</t>
  </si>
  <si>
    <t>1345537366</t>
  </si>
  <si>
    <t>04.1.1.4</t>
  </si>
  <si>
    <t>demontáž ústředny EPS</t>
  </si>
  <si>
    <t>1538282049</t>
  </si>
  <si>
    <t>04.1.1.5</t>
  </si>
  <si>
    <t>demontáž snímačů EPS</t>
  </si>
  <si>
    <t>-741235116</t>
  </si>
  <si>
    <t>04.1.1.6</t>
  </si>
  <si>
    <t>demontáž kabelů EPS</t>
  </si>
  <si>
    <t>1624509599</t>
  </si>
  <si>
    <t>04.1.1.7</t>
  </si>
  <si>
    <t>1543445878</t>
  </si>
  <si>
    <t>04.1.1.8</t>
  </si>
  <si>
    <t>1864328331</t>
  </si>
  <si>
    <t>04.2</t>
  </si>
  <si>
    <t>Komunikační systém, EZS, EPS</t>
  </si>
  <si>
    <t>04.2.1</t>
  </si>
  <si>
    <t>Komunikační a dorozumívací systém</t>
  </si>
  <si>
    <t>04.2.1.1</t>
  </si>
  <si>
    <t>centrální jednotka</t>
  </si>
  <si>
    <t>-1458846726</t>
  </si>
  <si>
    <t>04.2.1.2</t>
  </si>
  <si>
    <t>přídavné jednotky</t>
  </si>
  <si>
    <t>-968150548</t>
  </si>
  <si>
    <t>04.2.2</t>
  </si>
  <si>
    <t>Elektronický zabezpečovací systém EZS</t>
  </si>
  <si>
    <t>04.2.2.1</t>
  </si>
  <si>
    <t>nálezová zpráva</t>
  </si>
  <si>
    <t>-816345885</t>
  </si>
  <si>
    <t>04.2.2.2</t>
  </si>
  <si>
    <t>výměna čidel</t>
  </si>
  <si>
    <t>-1257145457</t>
  </si>
  <si>
    <t>04.2.2.3</t>
  </si>
  <si>
    <t>napojení EZS na ŘS</t>
  </si>
  <si>
    <t>-513986790</t>
  </si>
  <si>
    <t>04.2.3</t>
  </si>
  <si>
    <t>Elektronická požární signalizace EPS</t>
  </si>
  <si>
    <t>04.2.3.1</t>
  </si>
  <si>
    <t>ústředna</t>
  </si>
  <si>
    <t>-1687457431</t>
  </si>
  <si>
    <t>04.2.3.2</t>
  </si>
  <si>
    <t>snímače</t>
  </si>
  <si>
    <t>-1556719668</t>
  </si>
  <si>
    <t>04.2.3.3</t>
  </si>
  <si>
    <t>kabelové spojení</t>
  </si>
  <si>
    <t>596868306</t>
  </si>
  <si>
    <t>04.2.3.4</t>
  </si>
  <si>
    <t>KTPO</t>
  </si>
  <si>
    <t>663264672</t>
  </si>
  <si>
    <t>04.3.1</t>
  </si>
  <si>
    <t>Rozvaděč systému Telegyr</t>
  </si>
  <si>
    <t>04.3.1.1</t>
  </si>
  <si>
    <t>rozvaděč systému Telegyr</t>
  </si>
  <si>
    <t>-2112525580</t>
  </si>
  <si>
    <t>04.3.1.2</t>
  </si>
  <si>
    <t>drobné úpravy rozváděče, výměna návleček a pod.</t>
  </si>
  <si>
    <t>1794987941</t>
  </si>
  <si>
    <t>04.4.1</t>
  </si>
  <si>
    <t>Kamerový systém</t>
  </si>
  <si>
    <t>04.4.1.1</t>
  </si>
  <si>
    <t>výměna stávající kamery za novou se zoomem</t>
  </si>
  <si>
    <t>210738514</t>
  </si>
  <si>
    <t>04.4.1.2</t>
  </si>
  <si>
    <t>-319819431</t>
  </si>
  <si>
    <t>04.5.1</t>
  </si>
  <si>
    <t>Radar</t>
  </si>
  <si>
    <t>04.5.1.1</t>
  </si>
  <si>
    <t>začlenění stávajícího zařízení do nového systému včetně nového programového vybavení</t>
  </si>
  <si>
    <t>582286411</t>
  </si>
  <si>
    <t>04.6.1</t>
  </si>
  <si>
    <t>Vyhoukávací zařízení</t>
  </si>
  <si>
    <t>04.6.1.1</t>
  </si>
  <si>
    <t>funkční zkouška, nálezová zpráva</t>
  </si>
  <si>
    <t>1910647085</t>
  </si>
  <si>
    <t>04.6.1.2</t>
  </si>
  <si>
    <t>realizace nových vazeb na nové zařízení</t>
  </si>
  <si>
    <t>1774398517</t>
  </si>
  <si>
    <t>04.7.1</t>
  </si>
  <si>
    <t>04.7.1.1</t>
  </si>
  <si>
    <t>1947355221</t>
  </si>
  <si>
    <t>04.7.1.2</t>
  </si>
  <si>
    <t>-1220208321</t>
  </si>
  <si>
    <t>04.7.1.3</t>
  </si>
  <si>
    <t>dokumentace EPS</t>
  </si>
  <si>
    <t>119019760</t>
  </si>
  <si>
    <t>04.7.1.4</t>
  </si>
  <si>
    <t>-659704813</t>
  </si>
  <si>
    <t>DPS 02.5 - Elektrostavební instalace</t>
  </si>
  <si>
    <t>05.1.1 - Demontáže stávajícího zařízení</t>
  </si>
  <si>
    <t>05.2.1 - Nová elektrostavební instalace</t>
  </si>
  <si>
    <t>05.3.1 - Montáže a související služby</t>
  </si>
  <si>
    <t>05.1.1</t>
  </si>
  <si>
    <t>05.1.1.1</t>
  </si>
  <si>
    <t>demontáž, kabelové spojení el. Instalace</t>
  </si>
  <si>
    <t>1763533567</t>
  </si>
  <si>
    <t>05.1.1.2</t>
  </si>
  <si>
    <t>demontáž svítidel</t>
  </si>
  <si>
    <t>-1011856595</t>
  </si>
  <si>
    <t>05.1.1.3</t>
  </si>
  <si>
    <t>820362906</t>
  </si>
  <si>
    <t>05.1.1.4</t>
  </si>
  <si>
    <t>výzisk z likvidace</t>
  </si>
  <si>
    <t>587795586</t>
  </si>
  <si>
    <t>05.2.1</t>
  </si>
  <si>
    <t>Nová elektrostavební instalace</t>
  </si>
  <si>
    <t>05.2.1.1</t>
  </si>
  <si>
    <t>nová svítidlapochůzkového osvětlení</t>
  </si>
  <si>
    <t>-311814476</t>
  </si>
  <si>
    <t>05.2.1.2</t>
  </si>
  <si>
    <t>nouzové osvětlení včetně kabelového spojení</t>
  </si>
  <si>
    <t>1031424486</t>
  </si>
  <si>
    <t>05.2.1.3</t>
  </si>
  <si>
    <t>úpravy v rozváděči světelných obvodů</t>
  </si>
  <si>
    <t>-362735886</t>
  </si>
  <si>
    <t>05.2.1.4</t>
  </si>
  <si>
    <t>svítidla pracovního osvětlení</t>
  </si>
  <si>
    <t>1917630178</t>
  </si>
  <si>
    <t>05.2.1.5</t>
  </si>
  <si>
    <t>pomocný materiál</t>
  </si>
  <si>
    <t>-1747316901</t>
  </si>
  <si>
    <t>05.2.1.6</t>
  </si>
  <si>
    <t>kabelové spojení a nové instalační přístroje pracovního osvětlení</t>
  </si>
  <si>
    <t>90776947</t>
  </si>
  <si>
    <t>05.2.1.7</t>
  </si>
  <si>
    <t>připojení zásuvkových skříní</t>
  </si>
  <si>
    <t>477671559</t>
  </si>
  <si>
    <t>05.2.1.8</t>
  </si>
  <si>
    <t>repase osvětlení na podlaží strojovny</t>
  </si>
  <si>
    <t>-383479815</t>
  </si>
  <si>
    <t>05.2.1.9</t>
  </si>
  <si>
    <t>úpravy ventilátoru</t>
  </si>
  <si>
    <t>-1977623267</t>
  </si>
  <si>
    <t>05.3.1</t>
  </si>
  <si>
    <t>05.3.1.1</t>
  </si>
  <si>
    <t>-149699568</t>
  </si>
  <si>
    <t>05.3.1.2</t>
  </si>
  <si>
    <t>-208742221</t>
  </si>
  <si>
    <t>05.3.1.3</t>
  </si>
  <si>
    <t>-1677445000</t>
  </si>
  <si>
    <t>DPS 02.6 - Dieselagregát</t>
  </si>
  <si>
    <t>06.1.1 - Dieselagregát</t>
  </si>
  <si>
    <t>06.1.2 - Montáže a související služby</t>
  </si>
  <si>
    <t>06.1.1</t>
  </si>
  <si>
    <t>06.1.1.1</t>
  </si>
  <si>
    <t>soustrojí záložního zdroje</t>
  </si>
  <si>
    <t>1069366467</t>
  </si>
  <si>
    <t>06.1.1.2</t>
  </si>
  <si>
    <t>rozvaděč agregátu</t>
  </si>
  <si>
    <t>-1899910114</t>
  </si>
  <si>
    <t>06.1.1.3</t>
  </si>
  <si>
    <t>automat</t>
  </si>
  <si>
    <t>958262586</t>
  </si>
  <si>
    <t>06.1.1.4</t>
  </si>
  <si>
    <t>napojení</t>
  </si>
  <si>
    <t>1570259396</t>
  </si>
  <si>
    <t>06.1.2</t>
  </si>
  <si>
    <t>06.1.2.1</t>
  </si>
  <si>
    <t>provizorní napojení dieselagregátu v době výstavby</t>
  </si>
  <si>
    <t>251134231</t>
  </si>
  <si>
    <t>06.1.2.2</t>
  </si>
  <si>
    <t>202073060</t>
  </si>
  <si>
    <t>06.1.2.3</t>
  </si>
  <si>
    <t>-1162139175</t>
  </si>
  <si>
    <t>SO 01 - Stavební úpravy MVE</t>
  </si>
  <si>
    <t>SO 01.1 - Úpravy poklopů</t>
  </si>
  <si>
    <t>01.1.1 - Úprava stávajících venkovních poklopů nad prostorem transformátoru</t>
  </si>
  <si>
    <t>01.1.2 - Oprava poklopů nad generátory (3x)</t>
  </si>
  <si>
    <t>01.1.3 - Oprava poklopu nad jímkou vyčerpání savek</t>
  </si>
  <si>
    <t>01.1.4 - Oprava poklopu nad šoupátky napouštění vtoku</t>
  </si>
  <si>
    <t>Úprava stávajících venkovních poklopů nad prostorem transformátoru</t>
  </si>
  <si>
    <t>Očištění, otryskání a nátěr rámu poklopu a ocelových prvků betonových poklopů</t>
  </si>
  <si>
    <t>-1811863552</t>
  </si>
  <si>
    <t>PP</t>
  </si>
  <si>
    <t xml:space="preserve">Nátěrový systém odpovídající třídě A1.21 dle ČSN EN ISO 12 944-5.
 - otryskání na Sa 2,5
 - základní vrstva - EP 80µm (např. Jotamastic 87 nebo obdobné
 - mezivrstva       - EP 2 x 120 µm (např. Jotamastic 87 nebo obdobné)
 - krycí vrstva     - PUR 50 µm (např. Hardtop XP nebo obdobné)
 - barva RAL 7038 šedá
</t>
  </si>
  <si>
    <t>VV</t>
  </si>
  <si>
    <t>40 "předpokládaná plocha ploch pro nátěr - viz D1.1 a D.1.2.1"</t>
  </si>
  <si>
    <t>Výměna celoobvodového těsnění poklopu</t>
  </si>
  <si>
    <t>m</t>
  </si>
  <si>
    <t>914964821</t>
  </si>
  <si>
    <t>Po zaschnutí nátěru se provede výměna celoobvodového těsnění.</t>
  </si>
  <si>
    <t>20 "celková délka obvodového těsnění - viz D1.1 a D.1.2.1"</t>
  </si>
  <si>
    <t>Dodávka a montáž výztuh poklopu z U100, závitových pouzder a závěsných závitových ok</t>
  </si>
  <si>
    <t>1249844346</t>
  </si>
  <si>
    <t>V železobetonových panelech poklopů budou namísto osazených závěsných ok, která budou demontována, osazeny pouzdra s vnitřními závity chráněnými krytkami. Do pouzder bude možné po vyšroubování krytek zašroubovat závěsná oka pro manipulaci s panely. Pro vyztužení poklopů budou v místě pouzder napříč železobetonového poklopu osazeny profily U 100.</t>
  </si>
  <si>
    <t>Poznámka k položce:
Položka zahrnuje i demontáž stávajících ocelových ok.</t>
  </si>
  <si>
    <t>250 "předpokládaná hmotnost nových ocelových dílů - viz D1.1 a D.1.2.1"</t>
  </si>
  <si>
    <t>01.1.2</t>
  </si>
  <si>
    <t>Oprava poklopů nad generátory (3x)</t>
  </si>
  <si>
    <t>01.1.2.1</t>
  </si>
  <si>
    <t>Odstranění stávajících okapových lišt poklopů a navaření nových</t>
  </si>
  <si>
    <t>kpl.</t>
  </si>
  <si>
    <t>1592742287</t>
  </si>
  <si>
    <t>Z vnitřní strany poklopů se odstraní stávající poškozené okapové lišty jejich odbroušením a navaří se nové okapové lišty.</t>
  </si>
  <si>
    <t>Poznámka k položce:
Předpokládaná hmotnost nových ocelových dílů 18 kg na jeden poklop.</t>
  </si>
  <si>
    <t>3 "viz přílohu D.1.1 a D.1.2.1"</t>
  </si>
  <si>
    <t>01.1.2.2</t>
  </si>
  <si>
    <t>Očištění, otryskání a nátěr ocelových poklopů a obvodového rámu</t>
  </si>
  <si>
    <t>-797298967</t>
  </si>
  <si>
    <t>"viz přílohu D1.1 a D.1.2.1"</t>
  </si>
  <si>
    <t>3 * 2,5*6,0 * 2,5</t>
  </si>
  <si>
    <t>3* 2*(2,5+6,0) * 0,30</t>
  </si>
  <si>
    <t>Součet</t>
  </si>
  <si>
    <t>01.1.2.3</t>
  </si>
  <si>
    <t>Vodotěsné přetěsnění poklopů</t>
  </si>
  <si>
    <t>-388404032</t>
  </si>
  <si>
    <t>Poznámka k položce:
Délka přetěsnění poklopů cca 60 m.</t>
  </si>
  <si>
    <t>01.1.3</t>
  </si>
  <si>
    <t>Oprava poklopu nad jímkou vyčerpání savek</t>
  </si>
  <si>
    <t>01.1.3.1</t>
  </si>
  <si>
    <t>Očištění, otryskání a nátěr ocelového poklopu a obvodového rámu</t>
  </si>
  <si>
    <t>1545696310</t>
  </si>
  <si>
    <t>1,5*2,0 * 2,5</t>
  </si>
  <si>
    <t>2*(1,5+2,0) * 0,30</t>
  </si>
  <si>
    <t>01.1.3.2</t>
  </si>
  <si>
    <t>Vodotěsné přetěsnění poklopu</t>
  </si>
  <si>
    <t>1603285917</t>
  </si>
  <si>
    <t>01.1.4</t>
  </si>
  <si>
    <t>Oprava poklopu nad šoupátky napouštění vtoku</t>
  </si>
  <si>
    <t>01.1.4.1</t>
  </si>
  <si>
    <t>1942764840</t>
  </si>
  <si>
    <t>1,0*2,4 * 2,5</t>
  </si>
  <si>
    <t>2*(1,0+2,4) * 0,30</t>
  </si>
  <si>
    <t>injekt_vrty</t>
  </si>
  <si>
    <t>Vrty pro injektáž</t>
  </si>
  <si>
    <t>240</t>
  </si>
  <si>
    <t>sanace_dna</t>
  </si>
  <si>
    <t>Sanace dna vtoků</t>
  </si>
  <si>
    <t>SO 01.2 - Sanace průsaků</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</si>
  <si>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</si>
  <si>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</si>
  <si>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</si>
  <si>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</si>
  <si>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</si>
  <si>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</si>
  <si>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HSV</t>
  </si>
  <si>
    <t>Práce a dodávky HSV</t>
  </si>
  <si>
    <t>Zakládání</t>
  </si>
  <si>
    <t>221211115</t>
  </si>
  <si>
    <t>Vrty přenosnými kladivy D do 56 mm úklon do 90° hl do 10 m hor. V</t>
  </si>
  <si>
    <t>CS ÚRS 2016 01</t>
  </si>
  <si>
    <t>-171820206</t>
  </si>
  <si>
    <t>Vrty přenosnými vrtacími kladivy v hloubce 0 až 10 m průměru přes 13 do 56 mm, do úklonu 90 st. (úpadně až horizontálně ), v hornině tř. V</t>
  </si>
  <si>
    <t>"Vrty pro injektáž polyuretanem - viz přílohu D.1.1, průměr vrtu 20 mm"</t>
  </si>
  <si>
    <t>2*3*10 * 1,2 "injektáž v prostoru rychlouzávěrů 10 ks vrtů na každé straně délky 1,2 m"</t>
  </si>
  <si>
    <t>3*25 * 4 *0,30 "sanace návodní stěny strojovny v ploše 3 x 25 m2; 4 ks vrtu/m2; vrty dl. 0,3 m"</t>
  </si>
  <si>
    <t>65 * 4 *0,30 "sanace boční stěny u TG 3 v ploše 65 m2; 4 ks vrtu/m2; vrty dl. 0,3 m"</t>
  </si>
  <si>
    <t>282605111</t>
  </si>
  <si>
    <t>Injektování vysokotlaké pryskyřicemi neředitelnými vodou povrchové vysokotlaké tlakem do 30 MPa</t>
  </si>
  <si>
    <t>238854672</t>
  </si>
  <si>
    <t>Injektování povrchové vysokotlaké pryskyřicemi neředitelnými vodou bez obturátoru, tlakem do 30,0 MPa</t>
  </si>
  <si>
    <t>PSC</t>
  </si>
  <si>
    <t xml:space="preserve">Poznámka k souboru cen:_x000D_
1. Ceny jsou určeny pro injektování organickými pryskyřicemi neředitelnými vodou, na bázi dvou nebo vícesložkových pryskyřic. 2. Ceny nelze použít pro injektování: a) jednoduchým obturátorem; toto injektování se oceňuje cenami souboru cen 28. 60-11 Injektování, b) mikropilot nebo kotev; toto injektování se oceňuje cenami souboru cen 28. 60-21 Injektování povrchové s dvojitým obturátorem mikropilot nebo kotev, c) aktivovanou maltou; toto injektování se oceňuje cenami souboru cen 28. 60-41 Injektování aktivovanými směsmi, d) vysokotlaké s dvojitým obturátorem; toto injektování se oceňuje cenami souboru cen 282 60-31 Injektování vysokotlaké s dvojitým obturátorem, e) živicemi za tepla; toto injektování se oceňuje individuálně, f) tryskové; tato injektáž se oceňuje cenami souboru cen 282 60-21 Trysková injektáž </t>
  </si>
  <si>
    <t>1,0*injekt_vrty "předpoklad 1,0 h/m injekčního vrtu"</t>
  </si>
  <si>
    <t>M</t>
  </si>
  <si>
    <t>245517620R</t>
  </si>
  <si>
    <t>hmota injektážní polyuretanová</t>
  </si>
  <si>
    <t>litr</t>
  </si>
  <si>
    <t>2114365721</t>
  </si>
  <si>
    <t>Materiály chemické pro výrobu stavební a příbuzné obory hmoty injektážní polyuretanové injektážní hmoty</t>
  </si>
  <si>
    <t>Poznámka k položce:
Dvousložková polyuretanová elastomerní injektážní pryskyřice pro pro pružné pěnivé i nepěnivé utěsňování trhlin a spár ve stavebních konstrukcích.</t>
  </si>
  <si>
    <t>2,5*injekt_vrty "předpoklad 2,5 kg/m injekčního vrtu"</t>
  </si>
  <si>
    <t>282605119</t>
  </si>
  <si>
    <t>Příplatek za injektování vysokotlaké pryskyřicemi tlakem do 30 MPa v podzemí</t>
  </si>
  <si>
    <t>277427951</t>
  </si>
  <si>
    <t>Injektování povrchové vysokotlaké pryskyřicemi neředitelnými vodou bez obturátoru, tlakem Příplatek k ceně za injektování v podzemí nebo uzavřeném prostoru</t>
  </si>
  <si>
    <t>28-R01</t>
  </si>
  <si>
    <t>Dodávka a osazení injektážního pakru do vrtu pům. 20 mm</t>
  </si>
  <si>
    <t>kus</t>
  </si>
  <si>
    <t>2011683753</t>
  </si>
  <si>
    <t>"Pro injektáž polyuretanem - viz D.1.1"</t>
  </si>
  <si>
    <t>2*3*10 "injektáž v prostoru rychlouzávěrů 10 ks vrtů na každé straně délky 1,2 m"</t>
  </si>
  <si>
    <t>3*25 * 4 "sanace návodní stěny strojovny v ploše 3 x 25 m2; 4 ks vrtu/m2; vrty dl. 0,3 m"</t>
  </si>
  <si>
    <t>65 * 4 "sanace boční stěny u TG 3 v ploše 65 m2; 4 ks vrtu/m2; vrty dl. 0,3 m"</t>
  </si>
  <si>
    <t>Svislé a kompletní konstrukce</t>
  </si>
  <si>
    <t>321321116</t>
  </si>
  <si>
    <t>Konstrukce vodních staveb ze ŽB mrazuvzdorného tř. C 30/37 - XC4, XF3</t>
  </si>
  <si>
    <t>m3</t>
  </si>
  <si>
    <t>-987049657</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</si>
  <si>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</si>
  <si>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</si>
  <si>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0,15*sanace_dna "dobetonování dna v tl. 0,15 cm - viz D.1.2.2 a D.1.2.3"</t>
  </si>
  <si>
    <t>321366111</t>
  </si>
  <si>
    <t>Výztuž železobetonových konstrukcí vodních staveb z oceli 10 505 D do 12 mm</t>
  </si>
  <si>
    <t>1914049553</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</si>
  <si>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</si>
  <si>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</si>
  <si>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"Ohyby z betonářské oceli délky 0,5 m - viz D.1.2.3"</t>
  </si>
  <si>
    <t>sanace_dna * 4 "ks/m2" * 0,50 "dl. 0,5 m" * 0,890/1000</t>
  </si>
  <si>
    <t>321368211</t>
  </si>
  <si>
    <t>Výztuž železobetonových konstrukcí vodních staveb ze svařovaných sítí</t>
  </si>
  <si>
    <t>-548482157</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</si>
  <si>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</si>
  <si>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"Výztuž povrchu sanovaného dna síťovinou ( prům. R8 mm křížem po 100 mm - viz D.1.1 a D.1.2.3"</t>
  </si>
  <si>
    <t>sanace_dna*1,2 "20% na přesahy" * 7,99/1000</t>
  </si>
  <si>
    <t>Ostatní konstrukce a práce, bourání</t>
  </si>
  <si>
    <t>985111233</t>
  </si>
  <si>
    <t>Odsekání betonu rubu kleneb a podlah tl do 150 mm</t>
  </si>
  <si>
    <t>-449698837</t>
  </si>
  <si>
    <t>Otlučení nebo odsekání vrstev betonu rubu kleneb a podlah, tloušťka odsekané vrstvy přes 100 do 150 mm</t>
  </si>
  <si>
    <t xml:space="preserve">Poznámka k souboru cen:_x000D_
1. Množství měrných jednotek se určuje v m2 odsekané nebo otlučené plochy. 2. V cenách -1111 až -1131 jsou započteny i náklady na: a) otlučení staré malty ze zdiva a vyčištění spár, b) odstranění zbytků malty z líce zdiva ocelovým kartáčem. 3. V cenách -1211 až -1233 jsou započteny i náklady na odsekání vrstvy rozrušeného betonu. 4. V cenách nejsou započteny náklady na tryskání pokladu pískem, očištění pokladu stlačeným vzduchem nebo tlakovou vodou; tyto práce se oceňují cenami souboru cen 985 13- Očištění ploch. </t>
  </si>
  <si>
    <t>"Sanace povrchů dna na vtoku - viz D.1.1, D.1.2.2 a D.1.2.3"</t>
  </si>
  <si>
    <t>3*12 "m2"</t>
  </si>
  <si>
    <t>985131111</t>
  </si>
  <si>
    <t>Očištění ploch stěn, rubu kleneb a podlah tlakovou vodou</t>
  </si>
  <si>
    <t>250646731</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</si>
  <si>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</si>
  <si>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sanace_dna "očištění odbourané plochy"</t>
  </si>
  <si>
    <t>985331213</t>
  </si>
  <si>
    <t>Dodatečné vlepování betonářské výztuže D 12 mm do chemické malty včetně vyvrtání otvoru</t>
  </si>
  <si>
    <t>1078941001</t>
  </si>
  <si>
    <t>Dodatečné vlepování betonářské výztuže včetně vyvrtání a vyčištění otvoru chemickou maltou průměr výztuže 12 mm</t>
  </si>
  <si>
    <t xml:space="preserve">Poznámka k souboru cen:_x000D_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 </t>
  </si>
  <si>
    <t>Poznámka k položce:
Dodávka ohybů z betonářské výztuže pům. 12 mm délky 0,5 m je součástí položky 321366111 Výztuž žb konstrukcí z oceli 10 505 D do 12 mm.</t>
  </si>
  <si>
    <t>sanace_dna * 4 "ks/m2" * 0,30 "do vrtů dl. 0,3 m"</t>
  </si>
  <si>
    <t>9-R03</t>
  </si>
  <si>
    <t>Zahrazení MVE ze strany horní i dolní vody</t>
  </si>
  <si>
    <t>539344124</t>
  </si>
  <si>
    <t>Zahrazení MVE ze strany horní i dolní vody provede zhotovitel. Hrazení se provádí pomocí autojeřábu - hradidlové tabule poskytne provoz PVL.</t>
  </si>
  <si>
    <t>Poznámka k položce:
Položka zahrnuje zahrazení a dotěsnění hrazení.
Včetně asistence potápěčů a vyklínování hrazení pod vodou nebobtnavými klíny.</t>
  </si>
  <si>
    <t>9-R04</t>
  </si>
  <si>
    <t>Vyhrazení MVE ze strany horní i dolní vody</t>
  </si>
  <si>
    <t>-1193066293</t>
  </si>
  <si>
    <t>Poznámka k položce:
Vč. uložení hradidel dle pokynů objednatele.</t>
  </si>
  <si>
    <t>997</t>
  </si>
  <si>
    <t>Přesun sutě</t>
  </si>
  <si>
    <t>997013114</t>
  </si>
  <si>
    <t>Vnitrostaveništní doprava suti a vybouraných hmot pro budovy v do 15 m s použitím mechanizace</t>
  </si>
  <si>
    <t>-185003222</t>
  </si>
  <si>
    <t>Vnitrostaveništní doprava suti a vybouraných hmot vodorovně do 50 m svisle s použitím mechanizace pro budovy a haly výšky přes 12 do 15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</si>
  <si>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</si>
  <si>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R02</t>
  </si>
  <si>
    <t>Likvidace stavebního betonového odpadu odpovídajícím zákonným způsobem (např. likvidace na skládce, druhotné použití, atd.)</t>
  </si>
  <si>
    <t>-1689452371</t>
  </si>
  <si>
    <t>Likvidace stavebního betonového odpadu odpovídajícím zákonným způsobem (např. likvidace na skládce, druhotné použití, atd.)
Vč. naložení, dopravy, překládky, poplatků atd.</t>
  </si>
  <si>
    <t>998</t>
  </si>
  <si>
    <t>Přesun hmot</t>
  </si>
  <si>
    <t>998324011</t>
  </si>
  <si>
    <t>Přesun hmot pro objekty související se sypanými hrázemi a vodní elektrárny</t>
  </si>
  <si>
    <t>1413002272</t>
  </si>
  <si>
    <t>Přesun hmot pro objekty budované v souvislosti se sypanými hrázemi a vodní elektrárny dopravní vzdálenost do 500 m</t>
  </si>
  <si>
    <t xml:space="preserve">Poznámka k souboru cen:_x000D_
1. Ceny jsou určeny pro jakoukoliv konstrukčně-materiálovou charakteristiku. </t>
  </si>
  <si>
    <t>bed_rov</t>
  </si>
  <si>
    <t>Bednění rovinné</t>
  </si>
  <si>
    <t>18,645</t>
  </si>
  <si>
    <t>K1</t>
  </si>
  <si>
    <t>Kotevní desky 600x600x40 mm</t>
  </si>
  <si>
    <t>405,81</t>
  </si>
  <si>
    <t>kotva_M12</t>
  </si>
  <si>
    <t>Kotevní šrouby M12</t>
  </si>
  <si>
    <t>nater_sten</t>
  </si>
  <si>
    <t>Nátěr stěn</t>
  </si>
  <si>
    <t>2882,77</t>
  </si>
  <si>
    <t>nov_podlaha</t>
  </si>
  <si>
    <t>Nová podlaha pod turbinami</t>
  </si>
  <si>
    <t>opr_podlahy</t>
  </si>
  <si>
    <t>Oprava podlahy na podlaží generátoru</t>
  </si>
  <si>
    <t>podesta</t>
  </si>
  <si>
    <t>Ocelová podesta</t>
  </si>
  <si>
    <t>221,675</t>
  </si>
  <si>
    <t>podesta_zk</t>
  </si>
  <si>
    <t>Ocelová podesta - základní hmotnost</t>
  </si>
  <si>
    <t>192,761</t>
  </si>
  <si>
    <t>pokl_j1</t>
  </si>
  <si>
    <t>Poklop jímky prosáklé vody dělený</t>
  </si>
  <si>
    <t>87,507</t>
  </si>
  <si>
    <t>SO 01.3 - Úpravy ve strojovně</t>
  </si>
  <si>
    <t>pokl_j1_zk</t>
  </si>
  <si>
    <t>Poklop jímky prosáklá vody dělený - základní hmotnost</t>
  </si>
  <si>
    <t>76,093</t>
  </si>
  <si>
    <t>pokl_j2</t>
  </si>
  <si>
    <t>Poklop do druhé části jímky</t>
  </si>
  <si>
    <t>35,381</t>
  </si>
  <si>
    <t>pokl_j2_zk</t>
  </si>
  <si>
    <t>Poklop do druhé části jímky - základní hmotnost</t>
  </si>
  <si>
    <t>30,766</t>
  </si>
  <si>
    <t>pokl_j3</t>
  </si>
  <si>
    <t>Poklop nad čerpadli v jímce prosáklé vody</t>
  </si>
  <si>
    <t>139,774</t>
  </si>
  <si>
    <t>pokl_j3_zk</t>
  </si>
  <si>
    <t>Poklop čerpadel v jímce prosáklé vody - základní hmotnost</t>
  </si>
  <si>
    <t>121,543</t>
  </si>
  <si>
    <t>prost_les</t>
  </si>
  <si>
    <t>Prostorové lešení</t>
  </si>
  <si>
    <t>8066,92</t>
  </si>
  <si>
    <t>sanace_sten</t>
  </si>
  <si>
    <t>Sanace stěn baterkárny</t>
  </si>
  <si>
    <t>132,668</t>
  </si>
  <si>
    <t>sanace_strop</t>
  </si>
  <si>
    <t>Sanace stropů</t>
  </si>
  <si>
    <t>21,46</t>
  </si>
  <si>
    <t>zlabek</t>
  </si>
  <si>
    <t>Odvodňovací žlábek</t>
  </si>
  <si>
    <t xml:space="preserve">    6 - Úpravy povrchů, podlahy a osazování výplní</t>
  </si>
  <si>
    <t>PSV - Práce a dodávky PSV</t>
  </si>
  <si>
    <t xml:space="preserve">    767 - Konstrukce zámečnické</t>
  </si>
  <si>
    <t xml:space="preserve">    771 - Podlahy z dlaždic</t>
  </si>
  <si>
    <t xml:space="preserve">    783 - Dokončovací práce - nátěry</t>
  </si>
  <si>
    <t xml:space="preserve">    784 - Dokončovací práce - malby a tapety</t>
  </si>
  <si>
    <t>M - Práce a dodávky M</t>
  </si>
  <si>
    <t xml:space="preserve">    23-M - Montáže potrubí</t>
  </si>
  <si>
    <t>-1356111635</t>
  </si>
  <si>
    <t>"Viz přílohu D.1.1, D.1.2.5 a D.1.2.6</t>
  </si>
  <si>
    <t>0,31*1,5       "dělící stěna v jímce prosáklé vody"</t>
  </si>
  <si>
    <t>0,5*(2,0*1,05 - 2*0,6*0,6) "zabetonování stropu nad jímkou vyčerpání savek"</t>
  </si>
  <si>
    <t>3213-R012</t>
  </si>
  <si>
    <t>Konstrukce vodních staveb ze samozhutnitelného ŽB mrazuvzdorného tř. SCC 30/37</t>
  </si>
  <si>
    <t>-882427960</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</si>
  <si>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SCC 30/37</t>
  </si>
  <si>
    <t>"Viz přílohu D.1.1, D.1.2.4 a D.1.2.5</t>
  </si>
  <si>
    <t>3*0,5 "bloky pod novými servomotory RK"</t>
  </si>
  <si>
    <t>321351010</t>
  </si>
  <si>
    <t>Bednění konstrukcí vodních staveb rovinné - zřízení</t>
  </si>
  <si>
    <t>-561644988</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</si>
  <si>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</si>
  <si>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</si>
  <si>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(1,45+0,15+1,55)*1,5       "dělící stěna v jímce prosáklé vody"</t>
  </si>
  <si>
    <t>1,0*1,5 "bednění zálivek prostupů v prostoru jímky prosáklé vody"</t>
  </si>
  <si>
    <t>3,0*1,5 "podbednění stropu v jímce vyčerpání savek"</t>
  </si>
  <si>
    <t>3*4*0,6*1,1 "bloky pod novými servomotory RK"</t>
  </si>
  <si>
    <t>321352010</t>
  </si>
  <si>
    <t>Bednění konstrukcí vodních staveb rovinné - odstranění</t>
  </si>
  <si>
    <t>-1693853415</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</si>
  <si>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</si>
  <si>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-2090201077</t>
  </si>
  <si>
    <t>"Viz přílohu D.1.1 a D.1.2.6"</t>
  </si>
  <si>
    <t>(2*5+2*2*5)  * 0,50 "dl. 0,5 m" * 0,890/1000 " kotvení příčky v jímce prosáklé vody"</t>
  </si>
  <si>
    <t>2*20 * 0,50 "dl. 0,5 m" * 0,890/1000 "kotvení stropu jímky vyčerpání savek"</t>
  </si>
  <si>
    <t>3*8*(4*0,6+0,2) * 0,395/1000 "třmínky kotevního bloku"</t>
  </si>
  <si>
    <t>-755574745</t>
  </si>
  <si>
    <t>2*1,55*1,5*1,2 "20% na přesahy" * 7,99/1000 "výztuž příčky v jímce prosáklé vody"</t>
  </si>
  <si>
    <t>2*(2,0*1,05 - 2*0,6*0,6) *1,2 "20% na přesahy" * 7,99/1000 "výztuž stropu jímky vyčerpání savek"</t>
  </si>
  <si>
    <t>Úpravy povrchů, podlahy a osazování výplní</t>
  </si>
  <si>
    <t>631311215</t>
  </si>
  <si>
    <t>Mazanina tl do 80 mm z betonu prostého se zvýšenými nároky na prostředí tř. C 30/37</t>
  </si>
  <si>
    <t>-1886522501</t>
  </si>
  <si>
    <t>Mazanina z betonu prostého se zvýšenými nároky na prostředí tl. přes 50 do 80 mm tř. C 30/37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</si>
  <si>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</si>
  <si>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120 "m2 - podlaha pod turbinami na kotě 177,75 - viz D.1.2.2 a D.1.2.3"</t>
  </si>
  <si>
    <t>0,080*nov_podlaha "mazanina v tl. 80 mm"</t>
  </si>
  <si>
    <t>631319011</t>
  </si>
  <si>
    <t>Příplatek k mazanině tl do 80 mm za přehlazení povrchu</t>
  </si>
  <si>
    <t>-915824986</t>
  </si>
  <si>
    <t>Příplatek k cenám mazanin za úpravu povrchu mazaniny přehlazením, mazanina tl. přes 50 do 80 mm</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</si>
  <si>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</si>
  <si>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935113111</t>
  </si>
  <si>
    <t>Osazení odvodňovacího polymerbetonového žlabu s krycím roštem šířky do 200 mm</t>
  </si>
  <si>
    <t>-1566137455</t>
  </si>
  <si>
    <t>Osazení odvodňovacího žlabu s krycím roštem polymerbetonového šířky do 200 mm</t>
  </si>
  <si>
    <t xml:space="preserve">Poznámka k souboru cen:_x000D_
1. V cenách jsou započteny i náklady na předepsané obetonování a lože z betonu. 2. V cenách nejsou započteny náklady na odvodňovací žlab s příslušenstvím; tyto náklady se oceňují ve specifikaci. </t>
  </si>
  <si>
    <t>Poznámka k položce:
Včetně zaústění žlábků do upravené jímky prosáklé vody.</t>
  </si>
  <si>
    <t>25 "osazení nových žlábků na kotě 180,70 - viz D.1.1 a D.1.2.2"</t>
  </si>
  <si>
    <t>50 "osazení nových žlábků na kotě 177,75 - viz D.1.1 a D.1.2.2"</t>
  </si>
  <si>
    <t>R09</t>
  </si>
  <si>
    <t>dodávka prefabrikovaného bezspádového odvodňovacího žlábku š. 150 mm v. 100 mm (např. ACO Xtra Drain X100S)</t>
  </si>
  <si>
    <t>-1873403572</t>
  </si>
  <si>
    <t>Poznámka k položce:
Včetně příslušenství - čela, odpad atd.</t>
  </si>
  <si>
    <t>R10</t>
  </si>
  <si>
    <t>dodávka nerezového mřížového krytu odvodňovacího žlábku š. 150 mm</t>
  </si>
  <si>
    <t>1228979287</t>
  </si>
  <si>
    <t>936457112</t>
  </si>
  <si>
    <t>Zálivka kotevních šroubů betonem objemu nad 0,01 do 0,25 m3</t>
  </si>
  <si>
    <t>-2107060796</t>
  </si>
  <si>
    <t>Zálivka kotevních šroubů, ocelových konstrukcí, různých dutin apod. betonem se zvýšenými nároky na prostředí objemu jednotlivě přes 0,01 do 0,25 m3</t>
  </si>
  <si>
    <t xml:space="preserve">Poznámka k souboru cen:_x000D_
1. Ceny lze použít i pro: a) výplňový beton otvorů (mimo spár) v prefabrikovaných konstrukcích, b) výplň šachtiček. 2. Ceny neplatí pro zálivky objemu jednotlivě přes 10 m3; tyto se oceňují cenami souboru cen 32 . 3 . -11 Konstrukce z prostého betonu nebo 321 32-11 Konstrukce ze železového betonu. 3. V cenách jsou započteny i náklady na: a) vyčištění dutin nebo kapes, b) osazení kotevních šroubů nebo ocelových součástek. 4. V cenách nejsou započteny náklady na bednění; toto se oceňuje cenami souboru cen 321 35- . . Obednění a odbednění konstrukcí z betonu prostého nebo železového. 5. Objem se stanoví v m3 zálivky. </t>
  </si>
  <si>
    <t>0,5 "zalití stávajících prostupů v prostoru jimky prosáklé vody"</t>
  </si>
  <si>
    <t>0,1*0,1*64 "zalití původních žlábků v podlaze na kótě 177,75"</t>
  </si>
  <si>
    <t>941311811</t>
  </si>
  <si>
    <t>Demontáž lešení řadového modulového lehkého zatížení do 200 kg/m2 š do 0,9 m v do 10 m</t>
  </si>
  <si>
    <t>-417418984</t>
  </si>
  <si>
    <t>Demontáž lešení řadového modulového lehkého pracovního s podlahami s provozním zatížením tř. 3 do 200 kg/m2 šířky SW06 přes 0,6 do 0,9 m, výšky do 10 m</t>
  </si>
  <si>
    <t xml:space="preserve">Poznámka k souboru cen:_x000D_
1. Demontáž lešení řadového modulového lehkého výšky přes 40 m se oceňuje individuálně. </t>
  </si>
  <si>
    <t>943211111</t>
  </si>
  <si>
    <t>Montáž lešení prostorového rámového lehkého s podlahami zatížení do 200 kg/m2 v do 10 m</t>
  </si>
  <si>
    <t>-1369005303</t>
  </si>
  <si>
    <t>Montáž lešení prostorového rámového lehkého pracovního s podlahami s provozním zatížením tř. 3 do 200 kg/m2, výšky do 10 m</t>
  </si>
  <si>
    <t xml:space="preserve">Poznámka k souboru cen:_x000D_
1. Montáž lešení prostorového rámového lehkého výšky přes 25 m se oceňuje individuálně. </t>
  </si>
  <si>
    <t>3*124,0*6,0 "prostor nad turbinami"</t>
  </si>
  <si>
    <t>354,3*8,2 "prostor u generátorů"</t>
  </si>
  <si>
    <t>14,4*21,0*8,0 "horní strojovna"</t>
  </si>
  <si>
    <t>2,9*5,8*28 + 37+2,5 "baterkarna + chodba pod věží"</t>
  </si>
  <si>
    <t>943211211</t>
  </si>
  <si>
    <t>Příplatek k lešení prostorovému rámovému lehkému s podlahami v do 10 m za první a ZKD den použití</t>
  </si>
  <si>
    <t>-1324693026</t>
  </si>
  <si>
    <t>Montáž lešení prostorového rámového lehkého pracovního s podlahami Příplatek za první a každý další den použití lešení k ceně -1111</t>
  </si>
  <si>
    <t>prost_les*30</t>
  </si>
  <si>
    <t>960321271</t>
  </si>
  <si>
    <t>Bourání vodních staveb ze železobetonu</t>
  </si>
  <si>
    <t>-1545502105</t>
  </si>
  <si>
    <t>Bourání konstrukcí vodních staveb z hladiny, s naložením vybouraných hmot a suti na dopravní prostředek nebo s odklizením na hromady do vzdálenosti 20 m ze železobetonu</t>
  </si>
  <si>
    <t xml:space="preserve">Poznámka k souboru cen:_x000D_
1. Ceny jsou určeny: a) cena 960 11-1221 i pro bourání: - konstrukcí z prostého nebo prokládaného betonu a asfaltobetonu, - patky z prefabrikátů, - záhozu z betonových bloků, - dlažby z kamene, - dlažby z betonových desek a tvárnic, - skruží studní pro kontrolní měření, pozorování čerpání vody, - prefabrikovaných obezdívek krátkých ražených štol, - prefabrikovaných těles kabelových tratí. b) cena 960 19-1241 i pro bourání: - kamenných krycích desek, - obkladního zdiva, - schodů z kopáků, - balvanitého skluzu. c) cena 960 21-1251 i pro bourání: - kyklopského zdiva, - těsnícího jádra z asfaltové malty i asfaltové malty prokládané kamenem, - patky z lomového kamene, - záhozu a pohozu prolitého cementovou nebo asfaltovou maltou, - rovnaniny z lomového kamene, - schodů z lomového kamene, - zdiva cihelného, tvárnicového, příček, mazanin a potěrů, - monolitických obezdívek krátkých ražených štol, d) cena 960 32-1271 i pro bourání betonových konstrukcí s vloženými ocelovými trubkami (pro měření a pozorování). 2. Ceny nelze použít pro: a) bourání ve výkopišti, kdy bourání je součástí zemních prací; tyto práce se oceňují cenami katalogu 800-1 Zemní práce, b) bourání konstrukcí lože z kameniva, filtračních vrstev záhozu z lomového kamene, pohozu z kamene a kameniva; toto se oceňuje cenami katalogu 800-1 Zemní práce, c) bourání opeření svodidel, drátokamenného opevnění, břehového opevnění perforovanou folií, obsluhovacích lávek a stavidlových tabulí, limnigrafických latí, geotextilií; tyto práce se oceňují individuálně. 3. V cenách jsou započteny i náklady na bourání geotextilií, výplně otvorů tvárnic, drenáží, trubek a dilatačních prvků apod., zabudovaných v bouraných konstrukcích. 4. V cenách nejsou započteny náklady na: a) roubení horniny za bouranými konstrukcemi. Tyto se oceňují cenami katalogu 800-1 Zemní práce, b) svislou dopravu suti; tyto práce se oceňují cenami souboru cen 997 32-12 Svislá doprava suti a vybouraných hmot, c) vodorovnou dopravu suti na vzdálenost přes 20 m; tyto práce se oceňují cenami souboru cen 997 32-1 . . Vodorovná doprava suti a vybouraných hmot s tím, že započtených 20 m se z celkové dopravní vzdálenosti neodečítá, d) uložení suti a vybouraných hmot do násypu nebo na skládku; tyto práce se oceňují cenami katalogu 800-1 Zemní práce. 5. Objem se stanoví v m3 bourané konstrukce. </t>
  </si>
  <si>
    <t>"Viz přílohu D.1.1, D.1.2.5 a D.1.2.6"</t>
  </si>
  <si>
    <t>0,3*1,3*0,8 "vybourání otvoru pro osazení čerpadel do jímky prosáklé vody"</t>
  </si>
  <si>
    <t>0,3*0,3*0,3 "vybourání otvoru pro zaústění potrubí z ORL"</t>
  </si>
  <si>
    <t>0,5*2,0*1,05 "vyřezání otvoru pro čerpadla v jímce čerpání savek"</t>
  </si>
  <si>
    <t>"Odbourání kotevních bloků - viz D.1.1 a D.1.2.2"</t>
  </si>
  <si>
    <t>3*0,2 "bloky pod větrníkem ČAR</t>
  </si>
  <si>
    <t>3*0,5 "bloky pod mazacími agregáty"</t>
  </si>
  <si>
    <t>0,5     "blok pod radiálním ventilátorem VZT"</t>
  </si>
  <si>
    <t>965081223</t>
  </si>
  <si>
    <t>Bourání podlah z dlaždic keramických nebo xylolitových tl přes 10 mm plochy přes 1 m2</t>
  </si>
  <si>
    <t>-1749918768</t>
  </si>
  <si>
    <t>Bourání podlah ostatních bez podkladního lože nebo mazaniny z dlaždic s jakoukoliv výplní spár keramických nebo xylolitových tl. přes 10 mm plochy přes 1 m2</t>
  </si>
  <si>
    <t xml:space="preserve">Poznámka k souboru cen:_x000D_
1. Odsekání soklíků se oceňuje cenami souboru cen 965 08. </t>
  </si>
  <si>
    <t>3*20 "oprava podlahy na podleží generátoru"</t>
  </si>
  <si>
    <t>966008221</t>
  </si>
  <si>
    <t>Bourání betonového nebo polymerbetonového odvodňovacího žlabu š do 200 mm</t>
  </si>
  <si>
    <t>1736543743</t>
  </si>
  <si>
    <t>Bourání odvodňovacího žlabu s odklizením a uložením vybouraného materiálu na skládku na vzdálenost do 10 m nebo s naložením na dopravní prostředek betonového nebo polymerbetonového s krycím roštem šířky do 200 mm</t>
  </si>
  <si>
    <t xml:space="preserve">Poznámka k souboru cen:_x000D_
1. V cenách jsou započteny i náklady na bouráním obetonování žlabu a případné bourání betonového lože. 2. V cenách nejsou započteny náklady na zemní práce nutné při rozebírání žlabů. 3. Přemístění vybouraného materiálu na vzdálenost přes 10 m se oceňuje cenami souborů cen 997 22-1 Vodorovné přemístění vybouraných hmot. </t>
  </si>
  <si>
    <t>25 "vybourání stávajícíh žlabků na kotě 180,70"</t>
  </si>
  <si>
    <t>976085311</t>
  </si>
  <si>
    <t>Vybourání kanalizačních rámů včetně poklopů nebo mříží pl do 0,6 m2</t>
  </si>
  <si>
    <t>-50135328</t>
  </si>
  <si>
    <t>Vybourání drobných zámečnických a jiných konstrukcí kanalizačních rámů litinových, z rýhovaného plechu nebo betonových včetně poklopů nebo mříží, plochy do 0,60 m2</t>
  </si>
  <si>
    <t>1 "stávající poklop jímky prosáklé vody"</t>
  </si>
  <si>
    <t>97714-R18</t>
  </si>
  <si>
    <t>Vrty pro kotvy do betonu průměru 14 mm hloubky 200 mm s vyplněním epoxidovým tmelem</t>
  </si>
  <si>
    <t>-464215614</t>
  </si>
  <si>
    <t>Vrty pro kotvy do betonu s vyplněním epoxidovým tmelem, průměru 14 mm, hloubky 200 mm</t>
  </si>
  <si>
    <t xml:space="preserve">Poznámka k souboru cen:_x000D_
1. V cenách jsou započteny náklady na: a) rozměření, vrtání do betonu a spotřeba vrtáků, b) vyfoukání otvoru, přípravu kotev k uložení do otvorů, vyplnění kotevních otvorů dvousložkovým epoxidovým tmelem, zasunutí kotevního trnu (betonářské výztuže při reprofilaci) nebo svorníku. </t>
  </si>
  <si>
    <t>Poznámka k položce:
např. HILTI HIT-RE 500</t>
  </si>
  <si>
    <t>4 "ks - kotvení nosné konstrukce podesty"</t>
  </si>
  <si>
    <t>R17</t>
  </si>
  <si>
    <t>kotevní šroub HIT-V M12x280</t>
  </si>
  <si>
    <t>2080250130</t>
  </si>
  <si>
    <t>977151119</t>
  </si>
  <si>
    <t>Jádrové vrty diamantovými korunkami do D 110 mm do stavebních materiálů</t>
  </si>
  <si>
    <t>812435830</t>
  </si>
  <si>
    <t>Jádrové vrty diamantovými korunkami do stavebních materiálů (železobetonu, betonu, cihel, obkladů, dlažeb, kamene) průměru přes 100 do 110 mm</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</si>
  <si>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</si>
  <si>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"Vyřezání nového otvoru do jímky prosáklé vody, vrty v rozích - viz D.1.1, D.1.2.5 a D.1.2.6"</t>
  </si>
  <si>
    <t>4*0,30 "vyřezání otvoru pro osazení čerpadel do jímky prosáklé vody"</t>
  </si>
  <si>
    <t>4*0,30 "vyžezání otvoru pro zaústění potrubí z ORL"</t>
  </si>
  <si>
    <t>4*0,50 "vyřezání otvoru pro čerpadla v jímce čerpání savek"</t>
  </si>
  <si>
    <t>977211111</t>
  </si>
  <si>
    <t>Řezání ŽB kcí hl do 200 mm stěnovou pilou do průměru výztuže 16 mm</t>
  </si>
  <si>
    <t>-329575852</t>
  </si>
  <si>
    <t>Řezání železobetonových konstrukcí stěnovou pilou do průměru řezané výztuže 16 mm hloubka řezu do 200 mm</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</si>
  <si>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</si>
  <si>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"Vyřezání stávajících žlábků na kótě 180,70"</t>
  </si>
  <si>
    <t>2*25 "m - viz D.1.1 a D.1.2.2"</t>
  </si>
  <si>
    <t>977211112</t>
  </si>
  <si>
    <t>Řezání ŽB kcí hl do 350 mm stěnovou pilou do průměru výztuže 16 mm</t>
  </si>
  <si>
    <t>-113090097</t>
  </si>
  <si>
    <t>Řezání železobetonových konstrukcí stěnovou pilou do průměru řezané výztuže 16 mm hloubka řezu od 200 do 350 mm</t>
  </si>
  <si>
    <t>"Vyřezání nového otvoru do jímky prosáklé vody - viz D.1.1, D.1.2.5 a D.1.2.6"</t>
  </si>
  <si>
    <t>2*(1,3+0,8) "vyřezání otvoru pro osazení čerpadel do jímky prosáklé vody"</t>
  </si>
  <si>
    <t>2*(0,3+0,3) "vyžezání otvoru pro zaústění potrubí z ORL"</t>
  </si>
  <si>
    <t>977211114</t>
  </si>
  <si>
    <t>Řezání ŽB kcí hl do 520 mm stěnovou pilou do průměru výztuže 16 mm</t>
  </si>
  <si>
    <t>2027711220</t>
  </si>
  <si>
    <t>Řezání železobetonových konstrukcí stěnovou pilou do průměru řezané výztuže 16 mm hloubka řezu od 420 do 520 mm</t>
  </si>
  <si>
    <t>2*(2,0+1,05) "vyřezání otvoru pro čerpadla v jímce čerpání savek - viz D.1.1 a D.1.2.6"</t>
  </si>
  <si>
    <t>978021191</t>
  </si>
  <si>
    <t>Otlučení cementových omítek vnitřních stěn o rozsahu do 100 %</t>
  </si>
  <si>
    <t>1917359430</t>
  </si>
  <si>
    <t>Otlučení vnitřních cementových omítek stěn, stropů stěn, v rozsahu do 100 %</t>
  </si>
  <si>
    <t>978021291</t>
  </si>
  <si>
    <t>Otlučení cementových omítek vnitřních stropů o rozsahu do 100 %</t>
  </si>
  <si>
    <t>-835203234</t>
  </si>
  <si>
    <t>-112759723</t>
  </si>
  <si>
    <t>0,5*(1,75+1,5+1,75) "očistění jímky v místě dobetonování příčky"</t>
  </si>
  <si>
    <t>985139111</t>
  </si>
  <si>
    <t>Příplatek k očištění ploch za práci ve stísněném prostoru</t>
  </si>
  <si>
    <t>-1745935772</t>
  </si>
  <si>
    <t>Očištění ploch Příplatek k cenám za práci ve stísněném prostoru</t>
  </si>
  <si>
    <t>985139112</t>
  </si>
  <si>
    <t>Příplatek k očištění ploch za plochu do 10 m2 jednotlivě</t>
  </si>
  <si>
    <t>59768524</t>
  </si>
  <si>
    <t>Očištění ploch Příplatek k cenám za plochu do 10 m2 jednotlivě</t>
  </si>
  <si>
    <t>985311113</t>
  </si>
  <si>
    <t>Reprofilace stěn cementovými sanačními maltami tl 30 mm</t>
  </si>
  <si>
    <t>1991795320</t>
  </si>
  <si>
    <t>Reprofilace betonu sanačními maltami na cementové bázi ručně stěn, tloušťky přes 20 do 30 mm</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</si>
  <si>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</si>
  <si>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985311213</t>
  </si>
  <si>
    <t>Reprofilace líce kleneb a podhledů cementovými sanačními maltami tl 30 mm</t>
  </si>
  <si>
    <t>1980978111</t>
  </si>
  <si>
    <t>Reprofilace betonu sanačními maltami na cementové bázi ručně líce kleneb a podhledů, tloušťky přes 20 do 30 mm</t>
  </si>
  <si>
    <t>985312112</t>
  </si>
  <si>
    <t>Stěrka k vyrovnání betonových ploch stěn tl 3 mm</t>
  </si>
  <si>
    <t>-962392269</t>
  </si>
  <si>
    <t>Stěrka k vyrovnání ploch reprofilovaného betonu stěn, tloušťky přes 2 do 3 mm</t>
  </si>
  <si>
    <t xml:space="preserve">Poznámka k souboru cen:_x000D_
1. V cenách nejsou započteny náklady na ochranný nátěr, které se oceňují souborem cen 985 32-4 Ochranný nátěr betonu. </t>
  </si>
  <si>
    <t>"Viz přílohu D.1.1, D.1.2.1 a D.1.2.3</t>
  </si>
  <si>
    <t>2*(5,8+2,9)*4,32 "sanace sten baterkárny"</t>
  </si>
  <si>
    <t>23,0*2,5 "sanace betonových sten v chodbě"</t>
  </si>
  <si>
    <t>985312122</t>
  </si>
  <si>
    <t>Stěrka k vyrovnání betonových ploch líce kleneb a podhledů tl 3 mm</t>
  </si>
  <si>
    <t>-1812794115</t>
  </si>
  <si>
    <t>Stěrka k vyrovnání ploch reprofilovaného betonu líce kleneb a podhledů, tloušťky přes 2 do 3 mm</t>
  </si>
  <si>
    <t>"Sanace stropu baterkárny pod věží"</t>
  </si>
  <si>
    <t>3,7*5,8</t>
  </si>
  <si>
    <t>1294094394</t>
  </si>
  <si>
    <t>(2*5+2*2*5) * 0,30 "vrty dl. 0,3 m - kotvení příčky v jímce prosáklé vody"</t>
  </si>
  <si>
    <t>2*20 * 0,30 "vrty dl. 0,3 m - kotvení stropu jímky vyčerpání savek"</t>
  </si>
  <si>
    <t>985331217</t>
  </si>
  <si>
    <t>Dodatečné vlepování betonářské výztuže D 20 mm do chemické malty včetně vyvrtání otvoru</t>
  </si>
  <si>
    <t>-825219421</t>
  </si>
  <si>
    <t>Dodatečné vlepování betonářské výztuže včetně vyvrtání a vyčištění otvoru chemickou maltou průměr výztuže 20 mm</t>
  </si>
  <si>
    <t>3*6*0,40 "vrty pro kotvy kotevní desky 600x600x40 - viz D.1.1 a D.1.2.3"</t>
  </si>
  <si>
    <t>Dotěsnění pracovní spáry mezi stávající a novou konstrukcí bobtnavou injektážní hadičkou, se zainjektováním</t>
  </si>
  <si>
    <t>1501394709</t>
  </si>
  <si>
    <t>Dodávka a osazení bobtnajících injektážních hadiček např. DUXPA vč. koncovek a zainjektování.</t>
  </si>
  <si>
    <t>2,0+1,5+2,0 "dotěsnění příčky v jímce prosáklé vody"</t>
  </si>
  <si>
    <t>2*(2,0+1,1) + 2*0,5 "dotěsnění nového stropu jímky vyčerpání savek"</t>
  </si>
  <si>
    <t>9-R05</t>
  </si>
  <si>
    <t>Úprava tlakového prostupu stropem jímky vyčerpání savek pro mové kabeky</t>
  </si>
  <si>
    <t>1854011630</t>
  </si>
  <si>
    <t>Stávající tlakový prostup bude upraven pro kabely ovládání spínání čerpadel.</t>
  </si>
  <si>
    <t>1040095067</t>
  </si>
  <si>
    <t>R11</t>
  </si>
  <si>
    <t>Likvidace stavebního směsného odpadu odpovídajícím zákonným způsobem</t>
  </si>
  <si>
    <t>-1325911282</t>
  </si>
  <si>
    <t>Likvidace stavebního směsného odpadu odpovídajícím zákonným způsobem.
Vč. naložení, dopravy, překládky, poplatků atd.</t>
  </si>
  <si>
    <t>-1724720514</t>
  </si>
  <si>
    <t>PSV</t>
  </si>
  <si>
    <t>Práce a dodávky PSV</t>
  </si>
  <si>
    <t>767</t>
  </si>
  <si>
    <t>Konstrukce zámečnické</t>
  </si>
  <si>
    <t>767995114</t>
  </si>
  <si>
    <t>Montáž atypických zámečnických konstrukcí hmotnosti do 50 kg</t>
  </si>
  <si>
    <t>-1262459058</t>
  </si>
  <si>
    <t xml:space="preserve">Poznámka k souboru cen:_x000D_
1. Určení cen se řídí hmotností jednotlivě montovaného dílu konstrukce. </t>
  </si>
  <si>
    <t>Poznámka k položce:
Předpokládá se montáž po částech.</t>
  </si>
  <si>
    <t>R01</t>
  </si>
  <si>
    <t>ocelový poklop jímky prosáklé vody, dělený sv. rozměr 2x 0,6 x 0,8 m vč. obvodového děleného rámu</t>
  </si>
  <si>
    <t>-628073403</t>
  </si>
  <si>
    <t xml:space="preserve">Ocelový poklop dělený, kryt ze slzičkového plechu tl. 5 mm se zápustnými madly.
Obvodový rám dělený z L50/5 mm s lemováním pásovinou 20/5 mm.
Povrchová úprava - žárové zinkování.
</t>
  </si>
  <si>
    <t>2*(0,66*0,86) * 41,35 "kryt ze slzičkového plechu tl. 5 mm"</t>
  </si>
  <si>
    <t>2*2*(0,70+0,90) * 3,77 "obvodový rám z L50/5 mm"</t>
  </si>
  <si>
    <t>2*2*(0,70+0,90) * 0,785 "lemování pásovinou 20/5 mm"</t>
  </si>
  <si>
    <t>Mezisoučet</t>
  </si>
  <si>
    <t>pokl_j1_zk * 0,15 "15% ostatní drobné prvky - kotvy pro osazení, madla, výztuhy atd."</t>
  </si>
  <si>
    <t>ocelový poklop do druhé části jímky prosáklé vody sv. rozměr 0,6 x 0,6 m vč. obvodového rámu</t>
  </si>
  <si>
    <t>499649786</t>
  </si>
  <si>
    <t xml:space="preserve">Ocelový poklop, kryt ze slzičkového plechu tl. 5 mm se zápustným madlem.
Obvodový rám z L50/5 mm s lemováním pásovinou 20/5 mm.
Povrchová úprava - žárové zinkování.
</t>
  </si>
  <si>
    <t>Poznámka k položce:
Poklop bude upraven pro průchod výtlačné hadice a napájecího kabelu ponorného čerpadla.</t>
  </si>
  <si>
    <t>(0,66*0,66) * 41,35 "kryt ze slzičkového plechu tl. 5 mm"</t>
  </si>
  <si>
    <t>2*(0,70+0,70) * 3,77 "obvodový rám z L50/5 mm"</t>
  </si>
  <si>
    <t>2*(0,70+0,70) * 0,785 "lemování pásovinou 20/5 mm"</t>
  </si>
  <si>
    <t>pokl_j2_zk * 0,15 "15% ostatní drobné prvky - kotvy pro osazení, madlo, výztuhy atd."</t>
  </si>
  <si>
    <t>767995115</t>
  </si>
  <si>
    <t>Montáž atypických zámečnických konstrukcí hmotnosti do 100 kg</t>
  </si>
  <si>
    <t>1733075545</t>
  </si>
  <si>
    <t>Montáž ostatních atypických zámečnických konstrukcí hmotnosti přes 50 do 100 kg</t>
  </si>
  <si>
    <t>2*pokl_j3 "celkem 2 ks poklopů"</t>
  </si>
  <si>
    <t>3*podesta "celkem 3 ks podest"</t>
  </si>
  <si>
    <t>R04</t>
  </si>
  <si>
    <t>ocelové tlakové poklopy nad čerpadly v jímce vyčerpání savek - sv. rozměr 0,6 x 0,6 m</t>
  </si>
  <si>
    <t>-1629496837</t>
  </si>
  <si>
    <t>Ocelový tlakový poklop, kryt z plechu tl. 10 mm s výztuhami.
Obvodové ploché pryžové těsnění.
Obvodový rám pro zabetonování z plechu tl. 5 mm s výztuhami.
Horní hrana s pouzdy pro šrouby z pásoviny 60/20 mm.
Zajištění krytu poklopu šrouby M16 ... 8 ks
Povrchová úprava - žárové zinkování.</t>
  </si>
  <si>
    <t>Poznámka k položce:
Poklopy budou dimenzované na přetlak 10 m v. sl.
V poklopech budou instalovány vodotěsné tlakové průchodky pro silové a ovládací kabely čerpadla.</t>
  </si>
  <si>
    <t>0,72*0,72 * 0,010*7850 "kryt z plechu tl. 10 mm"</t>
  </si>
  <si>
    <t>2*3*0,6 * 0,050*0,005*7850 "výztužná žebra"</t>
  </si>
  <si>
    <t>4*0,72 * 3,77 "rám z L50/5 mm"</t>
  </si>
  <si>
    <t>4*0,72*0,020 * 0,005*7850 "lem z plechu tl. 5 mm"</t>
  </si>
  <si>
    <t>4*0,60*0,50  * 0,005*7850 "rám z plechu tl. 5 mm"</t>
  </si>
  <si>
    <t>2*4*0,72*0,060 * 0,005*7850 "výztužná žebra pro osazení do betonu z plechu tl. 5 mm"</t>
  </si>
  <si>
    <t>pokl_j3_zk * 0,15 "15% ostatní drobné prvky,závitová pouzdra, šrouby atd."</t>
  </si>
  <si>
    <t>R15</t>
  </si>
  <si>
    <t>ocelová konstrukce plošiny na úrovni 180,10 z válcovaných profilů a trubek, podesta z pororoštu</t>
  </si>
  <si>
    <t>1882622392</t>
  </si>
  <si>
    <t>- ocelovaná nosná konstruce z válcovaných profilů U120
 - okopový plech 100/5 mm
 - kryt z pororoštu 30/3 mm
 - trubkové zábradlí
 - stojky z trub 85/5 mm
 - povrchová úprava - žárové zinkování</t>
  </si>
  <si>
    <t>Poznámka k položce:
Plošina bude provedena jako demontovatelná.</t>
  </si>
  <si>
    <t>"Viz přílohu D.1.1, D.1.2.2, D.1.2.4 a D.1.2.5"</t>
  </si>
  <si>
    <t>2*(1,7+1,2) * 13,4 "U120"</t>
  </si>
  <si>
    <t>1,7+1,2 * 3,93       "okopový plech 100/5 mm</t>
  </si>
  <si>
    <t>1,7*1,2 * 28,0        "podlahový rošt 30/3 mm"</t>
  </si>
  <si>
    <t>2*0,85 * 9,865        "stojky z trub 85/5 mm"</t>
  </si>
  <si>
    <t>4*0,200*0,200*0,010*7850 "kotevní desky stojek"</t>
  </si>
  <si>
    <t>3,6*5,549                "zabradlí - tr. 50/5 mm"</t>
  </si>
  <si>
    <t>1,1*1,998                "zabradlí - tr. 30/3 mm"</t>
  </si>
  <si>
    <t>0,15*podesta_zk     "15% ostatní drobné prvky, přivařovací plechy, vyztuhy atd."</t>
  </si>
  <si>
    <t>767995116</t>
  </si>
  <si>
    <t>Montáž atypických zámečnických konstrukcí hmotnosti do 250 kg</t>
  </si>
  <si>
    <t>-1640461459</t>
  </si>
  <si>
    <t>Montáž ostatních atypických zámečnických konstrukcí hmotnosti přes 100 do 250 kg</t>
  </si>
  <si>
    <t>R12</t>
  </si>
  <si>
    <t>dodávka ocelové kotevní desky 600x600x40 mm, vč. kotev pům. R20 dl. 1,5 m</t>
  </si>
  <si>
    <t>1489473739</t>
  </si>
  <si>
    <t>"Dodávka 3 ks kotevních desek 600x600x40 mm - viz D.1.1 a D.1.2.3"</t>
  </si>
  <si>
    <t>3* 0,600*0,600*0,040 * 7850</t>
  </si>
  <si>
    <t>3* 6*1,5 * 2,470</t>
  </si>
  <si>
    <t>767996802</t>
  </si>
  <si>
    <t>Demontáž atypických zámečnických konstrukcí rozebráním hmotnosti jednotlivých dílů do 100 kg</t>
  </si>
  <si>
    <t>1994440587</t>
  </si>
  <si>
    <t>Demontáž ostatních zámečnických konstrukcí o hmotnosti jednotlivých dílů rozebráním přes 50 do 100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</si>
  <si>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</si>
  <si>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"Demontáž stávajících podest ve strojovně - viz D.1.1, D.1.2.2 a D.1.2.5"</t>
  </si>
  <si>
    <t>3*200 "3ks x cca 200 kg podesta"</t>
  </si>
  <si>
    <t>767-R16</t>
  </si>
  <si>
    <t>Úprava - zkrácení stávajícího nerezového žebříku na podestu na kótě 180,10</t>
  </si>
  <si>
    <t>-749671583</t>
  </si>
  <si>
    <t>767-R20</t>
  </si>
  <si>
    <t>Kontrola závěsných ok ve strojovně, demontáž neúnosných ok</t>
  </si>
  <si>
    <t>-229489660</t>
  </si>
  <si>
    <t>Bude provedena kontrola závěsných ok osazených ve strojovně. V prostoru strojovny budou ponechána jen potřebná oka se zaručenou nosností, ostatní oka se demontují.</t>
  </si>
  <si>
    <t>Poznámka k položce:
Předpokládaná hmotnost demontovaných ocelových prvků 50 kg.
Včetně odklizení a likvidace.</t>
  </si>
  <si>
    <t>767-R21</t>
  </si>
  <si>
    <t>Kontrola funkčnosti, případná potřebná oprava pojezdové dráhy kladkostrojů</t>
  </si>
  <si>
    <t>-483526057</t>
  </si>
  <si>
    <t>Zkontroluje se spolehlivost a funkčnost zavěšení pojezdové dráhy kladkostrojů nad turbínami v případě potřeby se provedou potřebné opravy.</t>
  </si>
  <si>
    <t>767-R22</t>
  </si>
  <si>
    <t>Kontrola počtu a funkčnosti kabelových lávek, nepotřebné lávky se demontují</t>
  </si>
  <si>
    <t>2003181920</t>
  </si>
  <si>
    <t>Ve strojovně a přilehlých prostorách se provede kontrola počtu závěsných lávek pro elektro kabely. Nepotřebné lávky se demontují.</t>
  </si>
  <si>
    <t>Poznámka k položce:
Předpokládaná hmotnost demontovaných lávek 300 kg.
Včetně odklizení a likvidace.</t>
  </si>
  <si>
    <t>767-R23</t>
  </si>
  <si>
    <t>Kontrola a přetěsnění tlakového poklopu v jímce vyčerpání savek</t>
  </si>
  <si>
    <t>-196849818</t>
  </si>
  <si>
    <t>998767103</t>
  </si>
  <si>
    <t>Přesun hmot tonážní pro zámečnické konstrukce v objektech v do 24 m</t>
  </si>
  <si>
    <t>1729929520</t>
  </si>
  <si>
    <t>Přesun hmot pro zámečnické konstrukce stanovený z hmotnosti přesunovaného materiálu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</si>
  <si>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</si>
  <si>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</si>
  <si>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</si>
  <si>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771574211</t>
  </si>
  <si>
    <t>Montáž podlah keramických průmyslových hladkých lepených flexibilním lepidlem do 35ks/m2</t>
  </si>
  <si>
    <t>-1071031199</t>
  </si>
  <si>
    <t>Poznámka k položce:
Dlažba bude kladena pravoúhle.</t>
  </si>
  <si>
    <t>opr_podlahy "doplnění podlahy na kotě 180,70"</t>
  </si>
  <si>
    <t>nov_podlaha"podlaha pod turbinami na kotě 177,75"</t>
  </si>
  <si>
    <t>R07</t>
  </si>
  <si>
    <t>dobávka dlažby charakteru půvadní dlažby ve strojovně, předpokládaný rozměr 200 x 100 mm, barva hnědá</t>
  </si>
  <si>
    <t>-1592704871</t>
  </si>
  <si>
    <t>opr_podlahy * 1,05 "5% ztratné"</t>
  </si>
  <si>
    <t>59761-R08</t>
  </si>
  <si>
    <t>dlaždice keramické slinuté neglazované mrazuvzdorné TAURUS Granit S 29,8 x 29,8 x 0,9 cm</t>
  </si>
  <si>
    <t>1725144101</t>
  </si>
  <si>
    <t>Obkládačky a dlaždice keramické TAURUS dlaždice keramické vysoce slinuté neglazované mrazuvzdorné S-hladké  SL- zdrsněné Granit rozměr  29,8 x 29,8 x 0,9</t>
  </si>
  <si>
    <t>nov_podlaha*1,03 "ztratné 3%"</t>
  </si>
  <si>
    <t>771990113</t>
  </si>
  <si>
    <t>Vyrovnání podkladu samonivelační stěrkou tl 4 mm pevnosti 40 Mpa</t>
  </si>
  <si>
    <t>623018628</t>
  </si>
  <si>
    <t>Vyrovnání podkladní vrstvy samonivelační stěrkou tl. 4 mm, min. pevnosti 40 MPa</t>
  </si>
  <si>
    <t xml:space="preserve">Poznámka k souboru cen:_x000D_
1. V cenách souboru cen 771 99-01 jsou započteny i náklady na dodání samonivelační stěrky. </t>
  </si>
  <si>
    <t>771990192</t>
  </si>
  <si>
    <t>Příplatek k vyrovnání podkladu dlažby samonivelační stěrkou pevnosti 30 Mpa ZKD 1 mm tloušťky</t>
  </si>
  <si>
    <t>1267872138</t>
  </si>
  <si>
    <t>Vyrovnání podkladní vrstvy samonivelační stěrkou tl. 4 mm, min. pevnosti Příplatek k cenám za každý další 1 mm tloušťky, min. pevnosti 30 MPa</t>
  </si>
  <si>
    <t>783</t>
  </si>
  <si>
    <t>Dokončovací práce - nátěry</t>
  </si>
  <si>
    <t>783-R06</t>
  </si>
  <si>
    <t>Povrchová úprava stávajících ocelových prvků - otryskání a nátěrový systém</t>
  </si>
  <si>
    <t>-1437805059</t>
  </si>
  <si>
    <t>0,70*0,70*2 + 2*(0,70+0,70)*0,30 "stávající poklop jímky vyčerpání savek - viz D.1.1 a D.1.2.6"</t>
  </si>
  <si>
    <t>50 "m2 - předpokládaná plocha pro nátěr zábradlí ve strojovně - viz D.1.1"</t>
  </si>
  <si>
    <t>80 "m2 - předpokládaná plocha nátěru stávajících ocelových schodů - viz D.1.1"</t>
  </si>
  <si>
    <t>3*5,47*2 + 11,9*0,20 "poklopy u generátoru - viz D.1.2.2"</t>
  </si>
  <si>
    <t>48*2 + 139,0 * 0,20 "ostatní poklopy ve strojovne - viz D.1.2.2"</t>
  </si>
  <si>
    <t>0,7*0,7*2,0 + 4*0,7*0,20 "poklop v jímce vyčerpání savek"</t>
  </si>
  <si>
    <t>3* (58,2*2,5 + 30,8*0,30) "poklopy nad turbínou - viz D.1.2.1"</t>
  </si>
  <si>
    <t>3* (4,8*2,5 + 11,8*0,20) "poklopy nad rychlouzávěry"</t>
  </si>
  <si>
    <t>3* (2*(1,5+1,5+2,0)+5,7) * 1,028 "stávající závěsná konstrukce"</t>
  </si>
  <si>
    <t>3* 0,90*0,90*2 "mříže zavzdušnění uzávěrů"</t>
  </si>
  <si>
    <t>783-R19</t>
  </si>
  <si>
    <t>Nástřik podhledu ve strojovně syntetickou bílou barvou</t>
  </si>
  <si>
    <t>810774449</t>
  </si>
  <si>
    <t>Po rekonstrukci technologického zařízení a provedení stavebních úprav bude provedena nová povrchová ochrana stávajícího podhledu FEAL ve strojovně. Bude použit nástřik syntetickou bílou barvou.</t>
  </si>
  <si>
    <t>"Viz přílohu D.1.1,  D.1.2.3 a D.1.2.5"</t>
  </si>
  <si>
    <t>15,1*14,6</t>
  </si>
  <si>
    <t>2*3,6*14,5</t>
  </si>
  <si>
    <t>784</t>
  </si>
  <si>
    <t>Dokončovací práce - malby a tapety</t>
  </si>
  <si>
    <t>784-R13</t>
  </si>
  <si>
    <t>Odstranění starých poškozených nátěrů a vyspravení povrchu stěn a stropů</t>
  </si>
  <si>
    <t>-1393492679</t>
  </si>
  <si>
    <t>784-R14</t>
  </si>
  <si>
    <t>Výmalba bílou barvou na akrylátové bázi stěn a stropů</t>
  </si>
  <si>
    <t>-1231131901</t>
  </si>
  <si>
    <t>"viz přílohu D.1.1, D.1.2.1 až D.1.2.5"</t>
  </si>
  <si>
    <t>2*134 + 2*197 + 2*5,0*5,7 + 26,1*8,1 " na kótě 189,20"</t>
  </si>
  <si>
    <t>6*106,5 + 2*1,5*8,2 + 3*4,3*6,0 "prostor turbin na kótě 180,70"</t>
  </si>
  <si>
    <t>73,9*8,2 "prostor genarátoru na kótě 180,70"</t>
  </si>
  <si>
    <t>3,2*21 + 49,1*3,0 + 3*2*(2,0+2,6)*1,3 "spodni strojovna na kótě 177,75"</t>
  </si>
  <si>
    <t>355 "strop v prostoru nad generátory"</t>
  </si>
  <si>
    <t>Práce a dodávky M</t>
  </si>
  <si>
    <t>23-M</t>
  </si>
  <si>
    <t>Montáže potrubí</t>
  </si>
  <si>
    <t>230011113</t>
  </si>
  <si>
    <t>Montáž potrubí trouby ocelové hladké tř.11-13 D 273 mm, tl 7,0 mm</t>
  </si>
  <si>
    <t>1274837659</t>
  </si>
  <si>
    <t>3*1,9 "prodloužení vypouštěcígho potrubí DN 250 v savce"</t>
  </si>
  <si>
    <t>140111100</t>
  </si>
  <si>
    <t>trubka ocelová bezešvá hladká jakost 11 353, 273 x 7,0 mm</t>
  </si>
  <si>
    <t>51350119</t>
  </si>
  <si>
    <t>Trubky bezešvé hladké válcované za tepla v jakosti 11 353 vnější D x tloušťka stěny 273 x 7,0 mm</t>
  </si>
  <si>
    <t>3*1,9*1,05 "prodloužení vypouštěcígho potrubí DN 250 v savce - viz D.1.1 a D.1.2.3"</t>
  </si>
  <si>
    <t>230025113</t>
  </si>
  <si>
    <t>Montáž trubní díly přivařovací tř.11-13 do 250 kg D 273 mm tl 7,0 mm</t>
  </si>
  <si>
    <t>-1603600253</t>
  </si>
  <si>
    <t>Montáž trubních dílů přivařovacích hmotnosti přes 50 do 250 kg tř. 11 až 13 D 273 mm, tl. 7 mm</t>
  </si>
  <si>
    <t>3 "uvažováno jako navaření nové části vypouštěcígho potrubí DN 250 na stávající potrubí"</t>
  </si>
  <si>
    <t>SO 01.4 - Úpravy vzduchotechniky</t>
  </si>
  <si>
    <t xml:space="preserve">    751 - Vzduchotechnika</t>
  </si>
  <si>
    <t>642945111</t>
  </si>
  <si>
    <t>Osazování protipožárních nebo protiplynových zárubní dveří jednokřídlových do 2,5 m2</t>
  </si>
  <si>
    <t>-1633134524</t>
  </si>
  <si>
    <t>Osazování ocelových zárubní protipožárních nebo protiplynových dveří do vynechaného otvoru, s obetonováním, dveří jednokřídlových do 2,5 m2</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</si>
  <si>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</si>
  <si>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Poznámka k položce:
Dodávka zárubně je součástí položky R07 - dodávka protipožárních dveří"</t>
  </si>
  <si>
    <t>1 "viz D.1.1 a D.1.2.5"</t>
  </si>
  <si>
    <t>968072455</t>
  </si>
  <si>
    <t>Vybourání kovových dveřních zárubní pl do 2 m2</t>
  </si>
  <si>
    <t>-1010403941</t>
  </si>
  <si>
    <t>Vybourání kovových rámů oken s křídly, dveřních zárubní, vrat, stěn, ostění nebo obkladů dveřních zárubní, plochy do 2 m2</t>
  </si>
  <si>
    <t xml:space="preserve">Poznámka k souboru cen:_x000D_
1. V cenách -2244 až -2559 jsou započteny i náklady na vyvěšení křídel. 2. Cenou -2641 se oceňuje i vybourání nosné ocelové konstrukce pro sádrokartonové příčky. </t>
  </si>
  <si>
    <t>2,1*0,8 "viz D.1.2.5"</t>
  </si>
  <si>
    <t>-1822775916</t>
  </si>
  <si>
    <t>607475156</t>
  </si>
  <si>
    <t>751</t>
  </si>
  <si>
    <t>Vzduchotechnika</t>
  </si>
  <si>
    <t>751111276</t>
  </si>
  <si>
    <t>Mtž vent ax střtl potrubního základního D do 700 mm</t>
  </si>
  <si>
    <t>-172361589</t>
  </si>
  <si>
    <t>Montáž ventilátoru axiálního středotlakého potrubního základního, průměru přes 600 do 700 mm</t>
  </si>
  <si>
    <t>Poznámka k položce:
Viz přílohu D.1.1 a D.1.2.4</t>
  </si>
  <si>
    <t>axiální ventilátor pům. 630 mm (např. typ TCBT/6-630H), vč. dvou kusů pružných spojek (např. ACOP 630)</t>
  </si>
  <si>
    <t>408566735</t>
  </si>
  <si>
    <t>751510016</t>
  </si>
  <si>
    <t>Vzduchotechnické potrubí pozink čtyřhranné průřezu do 0,79 m2</t>
  </si>
  <si>
    <t>-288071378</t>
  </si>
  <si>
    <t>Vzduchotechnické potrubí z pozinkovaného plechu čtyřhranné s přírubou, průřezu přes 0,50 do 0,79 m2</t>
  </si>
  <si>
    <t xml:space="preserve">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</si>
  <si>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 xml:space="preserve">"Dodávka a montáž dvou pravoůhlých kolen délky cca 2x1,2 m a rovného dílu cca 0,5 m" </t>
  </si>
  <si>
    <t>3 "viz přílohu D.1.2.4"</t>
  </si>
  <si>
    <t>715-R03</t>
  </si>
  <si>
    <t>Dodávka a montáž přechodu z čtyřhranného potrubí 800x630 mm na kruhového potrubí pům. 630 mm dl. cca 400 mm</t>
  </si>
  <si>
    <t>256235717</t>
  </si>
  <si>
    <t>715-R04</t>
  </si>
  <si>
    <t>Dodávka a montáž přechodu z kruhového potrubí pům. 630 mm na čtyřhranného potrubí 800x630 mm dl. cca 800 mm</t>
  </si>
  <si>
    <t>2116256760</t>
  </si>
  <si>
    <t>715-R02</t>
  </si>
  <si>
    <t>Dodávka a montáž protipožární klapky typ IMOS PK-I EIS 90 rozměr 800x800 mmm DV1</t>
  </si>
  <si>
    <t>-1687695782</t>
  </si>
  <si>
    <t>715-R06</t>
  </si>
  <si>
    <t>Výměna filtrační vložky osazeného mechanického filtru za vložku novou z netkané textílie</t>
  </si>
  <si>
    <t>2097155039</t>
  </si>
  <si>
    <t>751123814</t>
  </si>
  <si>
    <t>Demontáž ventilátoru radiálního nízkotlakého kruhové potrubí D do 700 mm</t>
  </si>
  <si>
    <t>-1441113968</t>
  </si>
  <si>
    <t>Demontáž ventilátoru radiálního nízkotlakého kruhové potrubí, průměru přes 600 do 700 mm</t>
  </si>
  <si>
    <t>751510816</t>
  </si>
  <si>
    <t>Demontáž vzduchotechnického potrubí pozink čtyřhranného průřezu do 0,79 m2</t>
  </si>
  <si>
    <t>1382367884</t>
  </si>
  <si>
    <t>Demontáž vzduchotechnického potrubí z pozinkovaného plechu čtyřhranného s přírubou, průřezu přes 0,50 do 0,79 m2</t>
  </si>
  <si>
    <t xml:space="preserve">Poznámka k souboru cen:_x000D_
1. V cenách jsou započteny náklady na demontáž potrubí včetně tvarovek. </t>
  </si>
  <si>
    <t>Poznámka k položce:
Viz přílohu D.1.1 a D.1.2.4
Včetně tvarovek.</t>
  </si>
  <si>
    <t>1,4+1,4+2,0</t>
  </si>
  <si>
    <t>751-R01</t>
  </si>
  <si>
    <t>Demontáž požární klapky 800 x 800 mm</t>
  </si>
  <si>
    <t>-528342586</t>
  </si>
  <si>
    <t>715-R05</t>
  </si>
  <si>
    <t>Odklizení a likvidace demontovaných vzduchotechnických zařízení</t>
  </si>
  <si>
    <t>-901372399</t>
  </si>
  <si>
    <t>998751102</t>
  </si>
  <si>
    <t>Přesun hmot tonážní pro vzduchotechniku v objektech v do 24 m</t>
  </si>
  <si>
    <t>-2106137394</t>
  </si>
  <si>
    <t>Přesun hmot pro vzduchotechniku stanovený z hmotnosti přesunovaného materiálu vodorovná dopravní vzdálenost do 100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</si>
  <si>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</si>
  <si>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767640311R</t>
  </si>
  <si>
    <t>Montáž dveří ocelových vnitřních jednokřídlových protipožárních</t>
  </si>
  <si>
    <t>-1106850073</t>
  </si>
  <si>
    <t>Montáž dveří ocelových vnitřních jednokřídlových</t>
  </si>
  <si>
    <t>dodávka protipožárních dveří s odolností (EW-45DP1) vč. odpovídající protipožární zárubně</t>
  </si>
  <si>
    <t>-97814087</t>
  </si>
  <si>
    <t>767691822</t>
  </si>
  <si>
    <t>Vyvěšení nebo zavěšení kovových křídel dveří do 2 m2</t>
  </si>
  <si>
    <t>662222717</t>
  </si>
  <si>
    <t>Vyvěšení nebo zavěšení kovových křídel – ostatní práce s případným uložením a opětovným zavěšením po provedení stavebních změn dveří, plochy do 2 m2</t>
  </si>
  <si>
    <t>1+1 "vyvěšení starých, zavěšení nových"</t>
  </si>
  <si>
    <t>144581895</t>
  </si>
  <si>
    <t>bed_sav</t>
  </si>
  <si>
    <t>Bednění savek</t>
  </si>
  <si>
    <t>100,8</t>
  </si>
  <si>
    <t>pancir</t>
  </si>
  <si>
    <t>Ocelový pancíř</t>
  </si>
  <si>
    <t>25050</t>
  </si>
  <si>
    <t>roz_sav</t>
  </si>
  <si>
    <t>Rozepření savek</t>
  </si>
  <si>
    <t>296,64</t>
  </si>
  <si>
    <t>SO 01.5 - Úprava savek</t>
  </si>
  <si>
    <t xml:space="preserve">    1 - Zemní práce</t>
  </si>
  <si>
    <t>Zemní práce</t>
  </si>
  <si>
    <t>115-R01</t>
  </si>
  <si>
    <t>Čerpání vody ze vtoku a savky po dobu provádění prací v savce</t>
  </si>
  <si>
    <t>1599860695</t>
  </si>
  <si>
    <t>Poznámka k položce:
Položka zhrnuje kompletní nutné čerpání vody na jednom stroji.</t>
  </si>
  <si>
    <t>321356111</t>
  </si>
  <si>
    <t>Bednění konstrukcí spirál a savek - zřízení</t>
  </si>
  <si>
    <t>-1359648684</t>
  </si>
  <si>
    <t>Bednění konstrukcí spirál a savek jakéhokoliv tvaru a výšky zřízení</t>
  </si>
  <si>
    <t xml:space="preserve">Poznámka k souboru cen:_x000D_
1. Ceny lze použít i pro bednění zálivek v lících spirál a savek. 2. V cenách jsou započteny i náklady na: a) u ceny -6111 jakoukoliv úpravu povrchu bednění, b) u cen -6910 a -6920 na provedení spojů prvků se zavětrováním v příčném i podélném směru. 3. Množství měrných jednotek se stanoví: a) u bednění v m2 rozvinuté plochy bednění konstrukce s tím, že se neberou v úvahu otvory, kapsy, rýhy, prostupy, výklenky apod. objemu jednotlivě do 1 m3, b) u příplatku za rozepření v m3 rozpíraného prostoru, omezeného lícními plochami spirál a savek. </t>
  </si>
  <si>
    <t>"Viz přílohu D.1.2.3"</t>
  </si>
  <si>
    <t>3* 7,0*4,8</t>
  </si>
  <si>
    <t>321356121</t>
  </si>
  <si>
    <t>Bednění konstrukcí spirál a savek - odstranění</t>
  </si>
  <si>
    <t>-1495067301</t>
  </si>
  <si>
    <t>Bednění konstrukcí spirál a savek jakéhokoliv tvaru a výšky odstranění</t>
  </si>
  <si>
    <t>321356910</t>
  </si>
  <si>
    <t>Příplatek za zřízení rozepření spirál a savek objemu do 100 m3</t>
  </si>
  <si>
    <t>1448233810</t>
  </si>
  <si>
    <t>Bednění konstrukcí spirál a savek jakéhokoliv tvaru a výšky Příplatek k ceně -6111 za zřízení rozepření při objemu jednotlivě do 100 m3</t>
  </si>
  <si>
    <t>3* 20,6*4,8</t>
  </si>
  <si>
    <t>321356930</t>
  </si>
  <si>
    <t>Příplatek za odstranění rozepření spirál a savek objemu do 100 m3</t>
  </si>
  <si>
    <t>-1121774581</t>
  </si>
  <si>
    <t>Bednění konstrukcí spirál a savek jakéhokoliv tvaru a výšky Příplatek k ceně -6121 za odstranění rozepření při objemu jednotlivě do 100 m3</t>
  </si>
  <si>
    <t>-1494049305</t>
  </si>
  <si>
    <t>"Viz přílohu D.1.1 a D.1.2.3"</t>
  </si>
  <si>
    <t>3* 16*12 * 0,50 "ohyb dl. 0,5 m" * 0,890/1000 " kotvení dobetonávky v šachtě"</t>
  </si>
  <si>
    <t>321366112</t>
  </si>
  <si>
    <t>Výztuž železobetonových konstrukcí vodních staveb z oceli 10 505 D do 32 mm</t>
  </si>
  <si>
    <t>-37342623</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</si>
  <si>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</si>
  <si>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"Kotvení ocelového pláště v savce - Viz přílohu D.1.1 a D.1.2.3"</t>
  </si>
  <si>
    <t>3* (4+5+7+8+8) * (0,55+1,50)/2 * 2,470/1000 "kotvy R20 dl. 0,55 - 1,50 m, uvažována průměrná délka"</t>
  </si>
  <si>
    <t>1884316325</t>
  </si>
  <si>
    <t>3* 2*7,0*4,8*1,2 "20% na přesahy" * 7,99/1000</t>
  </si>
  <si>
    <t>Konstrukce vodních staveb ze samozhutnitelného ŽB mrazuvzdorného tř. SCC 30/37 - XC4, XF3</t>
  </si>
  <si>
    <t>727455006</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</si>
  <si>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SCC 30/37 - XC4, XF3</t>
  </si>
  <si>
    <t>3*20 "dobetonování v savce"</t>
  </si>
  <si>
    <t>Bourání vodních staveb ze železobetonu, z vodní hladiny</t>
  </si>
  <si>
    <t>1053368722</t>
  </si>
  <si>
    <t>3* 0,5*5,2 "viz přílohu D.1.2.3"</t>
  </si>
  <si>
    <t>-1381165151</t>
  </si>
  <si>
    <t>3* 16*12 * 0,250 "vrty dl. 0,250 m - kotvení dobetonávky v savce"</t>
  </si>
  <si>
    <t>-1255874083</t>
  </si>
  <si>
    <t>Poznámka k položce:
Dodávka kotev z betonářské ocely pům. 12 mm délky cca 0,55 - 1,50 m je součástí položky 321366112 Výztuž žb konstrukcí z oceli 10 505 D nad 12 mm do 32 mm</t>
  </si>
  <si>
    <t>3* (4+5+7+8+8) * 0,40  "hloubka osazení 0,40 m - kotvení ocelového pláště v savce"</t>
  </si>
  <si>
    <t>-1029880218</t>
  </si>
  <si>
    <t>1990740660</t>
  </si>
  <si>
    <t>-825588034</t>
  </si>
  <si>
    <t>767995117</t>
  </si>
  <si>
    <t>Montáž atypických zámečnických konstrukcí hmotnosti do 500 kg</t>
  </si>
  <si>
    <t>1570703414</t>
  </si>
  <si>
    <t>Montáž ostatních atypických zámečnických konstrukcí hmotnosti přes 250 do 500 kg</t>
  </si>
  <si>
    <t>dodávka ocelového pancíře z plechu tl. 10 mm s výztuhami´z L 100/10 mm</t>
  </si>
  <si>
    <t>-762292714</t>
  </si>
  <si>
    <t>3* 7710 "ocelový pancíř"</t>
  </si>
  <si>
    <t>3*   640 "výztuhy z L profilu"</t>
  </si>
  <si>
    <t>468841367</t>
  </si>
  <si>
    <t>SO 01.6 - Lávka štěrkové propusti</t>
  </si>
  <si>
    <t>116554570</t>
  </si>
  <si>
    <t>nová otočná lávka přes štěrkovou protust o rozměrech 600 x 4000 mm</t>
  </si>
  <si>
    <t>906270632</t>
  </si>
  <si>
    <t xml:space="preserve">Konstrukčně bude lávka řešena jako otočná s vodorovnou osou. Poloha lávky bude zajištěna aretačním kolíkem.
Otočná, nosná konstrukce lávky vč. kotevních patek, čepu a axiální dvoudílného ložiska bude zhotovená z nerezové oceli. Těleso vlastní lávky a přístupový žebřík budou zhotoveny z duralových uzavřených profilů. Pororošty pochůzné části lávky a demontovatelné trubkové zábradlí bude zhotovené z kompozitních (polyesterových) materiálů např. PREFA, odolných UV záření.
Hmotnost lávky 
Nosná část 85 kg
- duralový jakl 60 x 80 x 3 – 10 m – 1 ks
- duralový jakl 60 x 40 x 3 – 0,8 m – 5 ks
Nerezový stojan 50 kg
- tr ø 114,3 x 5 - 1,2 m – 1ks
- tr ø 127 x 5 - 1,2 m – 1ks
- patka 150 – 2 ks
- otočné dvoudílné axiální ložisko- 1 ks
- pojišťovací příložka ložiska – 3 ks
- kolík aretace – 1 ks
Ostatní
- žebřík duralový šířky 0,5 m, délka 1,2 m – 1 ks
- zábradlí (kompozit PREFA)  m = 23 kg
- pororošty (kompozit PREFA POR)  m = 34 kg
</t>
  </si>
  <si>
    <t>998767101</t>
  </si>
  <si>
    <t>Přesun hmot tonážní pro zámečnické konstrukce v objektech v do 6 m</t>
  </si>
  <si>
    <t>-1556039201</t>
  </si>
  <si>
    <t>Přesun hmot pro zámečnické konstrukce stanovený z hmotnosti přesunovaného materiálu vodorovná dopravní vzdálenost do 50 m v objektech výšky do 6 m</t>
  </si>
  <si>
    <t>VON - Vedlejší a ostatní náklady</t>
  </si>
  <si>
    <t>VON - Vedlejsí a ostatní náklady</t>
  </si>
  <si>
    <t>Vedlejsí a ostatní náklady</t>
  </si>
  <si>
    <t>Zařízení staveniště</t>
  </si>
  <si>
    <t>1024</t>
  </si>
  <si>
    <t>1361431706</t>
  </si>
  <si>
    <t xml:space="preserve">Společné zařízení staveniště pro stavební a technologickou část.
Zajištění čerpání a trvalá kontrola provozu čerpadel prosáklé vody.
</t>
  </si>
  <si>
    <t>Zpracování, projednání a schválení havarijního plánu</t>
  </si>
  <si>
    <t>262144</t>
  </si>
  <si>
    <t>-1503347993</t>
  </si>
  <si>
    <t>R03</t>
  </si>
  <si>
    <t>Zpracování, projednání a schválení povodňového plánu</t>
  </si>
  <si>
    <t>-1929287717</t>
  </si>
  <si>
    <t>Součinnost s kordinátorem BOZP určeným objednatelem a náklady vyplývající z plánu BOZP</t>
  </si>
  <si>
    <t>834604399</t>
  </si>
  <si>
    <t>R05</t>
  </si>
  <si>
    <t>Vybavení staveniště plynoucí ze závěrů havarijního a povodňového plánu</t>
  </si>
  <si>
    <t>1069061828</t>
  </si>
  <si>
    <t>R06</t>
  </si>
  <si>
    <t>Prachotěsné oddělení pracoviště od zbývajících prostorů strojovny</t>
  </si>
  <si>
    <t>-1834941420</t>
  </si>
  <si>
    <t>Dopracování výrobní dokumentace</t>
  </si>
  <si>
    <t>656622554</t>
  </si>
  <si>
    <t>R08</t>
  </si>
  <si>
    <t>Vypracování plánu kontrolní činnosti a řízení jakosti</t>
  </si>
  <si>
    <t>-1140358764</t>
  </si>
  <si>
    <t>Náklady na provedení zkoušek při uvedení MVE do provozu</t>
  </si>
  <si>
    <t>-2132221467</t>
  </si>
  <si>
    <t>Dokumentace skutečného provedení</t>
  </si>
  <si>
    <t>-18275750</t>
  </si>
  <si>
    <t>Zaškolení obsluhy objednatele</t>
  </si>
  <si>
    <t>352849748</t>
  </si>
  <si>
    <t>Náklady na předání návodů k obsluze a údržbě pro technologická zařízení (včetně podrobného manuálu k ŘS včetně vizualizací)</t>
  </si>
  <si>
    <t>232027798</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</si>
  <si>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</si>
  <si>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</si>
  <si>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</si>
  <si>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</si>
  <si>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</si>
  <si>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</si>
  <si>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</si>
  <si>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</si>
  <si>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</si>
  <si>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</si>
  <si>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</si>
  <si>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</si>
  <si>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</si>
  <si>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</si>
  <si>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</si>
  <si>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</si>
  <si>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</si>
  <si>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</si>
  <si>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</si>
  <si>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</si>
  <si>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</si>
  <si>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OST</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</si>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</sst>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0000A8"/>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7"/>
      <name val="Trebuchet MS"/>
    </font>
    <font>
      <sz val="8"/>
      <color rgb="FF800080"/>
      <name val="Trebuchet MS"/>
    </font>
    <font>
      <sz val="8"/>
      <color rgb="FFFF0000"/>
      <name val="Trebuchet MS"/>
    </font>
    <font>
      <sz val="8"/>
      <color rgb="FF00000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1" fillId="0" borderId="0" applyNumberFormat="0" applyFill="0" applyBorder="0" applyAlignment="0" applyProtection="0"/>
    <xf numFmtId="0" fontId="46" fillId="0" borderId="0" applyAlignment="0">
      <alignment vertical="top" wrapText="1"/>
      <protection locked="0"/>
    </xf>
  </cellStyleXfs>
  <cellXfs count="43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2" borderId="0" xfId="0" applyFont="1" applyFill="1" applyAlignment="1">
      <alignment horizontal="left" vertical="center"/>
    </xf>
    <xf numFmtId="0" fontId="0" fillId="2" borderId="0" xfId="0" applyFill="1"/>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4" fillId="0" borderId="0" xfId="0" applyFont="1" applyBorder="1" applyAlignment="1" applyProtection="1">
      <alignment horizontal="left" vertical="center"/>
    </xf>
    <xf numFmtId="0" fontId="0" fillId="0" borderId="5" xfId="0" applyBorder="1" applyProtection="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7"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9"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4"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7"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7" fillId="0" borderId="19"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0" fontId="3" fillId="0" borderId="0" xfId="0" applyFont="1" applyAlignment="1" applyProtection="1">
      <alignment horizontal="center" vertical="center"/>
    </xf>
    <xf numFmtId="4" fontId="21" fillId="0" borderId="17"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8"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4" fillId="0" borderId="4" xfId="0" applyFont="1" applyBorder="1" applyAlignment="1">
      <alignment vertical="center"/>
    </xf>
    <xf numFmtId="4" fontId="27" fillId="0" borderId="17"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8" xfId="0" applyNumberFormat="1" applyFont="1" applyBorder="1" applyAlignment="1" applyProtection="1">
      <alignment vertical="center"/>
    </xf>
    <xf numFmtId="0" fontId="4" fillId="0" borderId="0" xfId="0" applyFont="1" applyAlignment="1">
      <alignment horizontal="left"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9" fillId="0" borderId="17"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8" xfId="0" applyNumberFormat="1" applyFont="1" applyBorder="1" applyAlignment="1" applyProtection="1">
      <alignment vertical="center"/>
    </xf>
    <xf numFmtId="0" fontId="5" fillId="0" borderId="0" xfId="0" applyFont="1" applyAlignment="1">
      <alignment horizontal="left" vertical="center"/>
    </xf>
    <xf numFmtId="4" fontId="27" fillId="0" borderId="22" xfId="0" applyNumberFormat="1" applyFont="1" applyBorder="1" applyAlignment="1" applyProtection="1">
      <alignment vertical="center"/>
    </xf>
    <xf numFmtId="4" fontId="27" fillId="0" borderId="23" xfId="0" applyNumberFormat="1" applyFont="1" applyBorder="1" applyAlignment="1" applyProtection="1">
      <alignment vertical="center"/>
    </xf>
    <xf numFmtId="166" fontId="27" fillId="0" borderId="23" xfId="0" applyNumberFormat="1" applyFont="1" applyBorder="1" applyAlignment="1" applyProtection="1">
      <alignment vertical="center"/>
    </xf>
    <xf numFmtId="4" fontId="27"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9" fillId="0" borderId="0" xfId="0" applyFont="1" applyBorder="1" applyAlignment="1" applyProtection="1">
      <alignment horizontal="left" vertical="center"/>
    </xf>
    <xf numFmtId="4" fontId="22"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30"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4" xfId="0" applyBorder="1"/>
    <xf numFmtId="0" fontId="2" fillId="0" borderId="0" xfId="0" applyFont="1" applyAlignment="1" applyProtection="1">
      <alignment horizontal="left" vertical="center"/>
    </xf>
    <xf numFmtId="0" fontId="17"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31"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2" fillId="0" borderId="15" xfId="0" applyNumberFormat="1" applyFont="1" applyBorder="1" applyAlignment="1" applyProtection="1"/>
    <xf numFmtId="166" fontId="32" fillId="0" borderId="16"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7"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8"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Border="1" applyAlignment="1" applyProtection="1">
      <alignment horizontal="left" vertical="center"/>
    </xf>
    <xf numFmtId="0" fontId="35" fillId="0" borderId="0" xfId="0" applyFont="1" applyBorder="1" applyAlignment="1" applyProtection="1">
      <alignment vertical="center" wrapText="1"/>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1" fillId="0" borderId="23" xfId="0" applyFont="1" applyBorder="1" applyAlignment="1" applyProtection="1">
      <alignment horizontal="center"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36" fillId="0" borderId="0" xfId="0" applyFont="1" applyAlignment="1" applyProtection="1">
      <alignment horizontal="lef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7" fillId="0" borderId="0" xfId="0" applyFont="1" applyAlignment="1" applyProtection="1">
      <alignment horizontal="left" vertical="center"/>
    </xf>
    <xf numFmtId="0" fontId="37"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7"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lignment horizontal="left"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22" xfId="0" applyFont="1" applyBorder="1" applyAlignment="1" applyProtection="1">
      <alignment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39" fillId="0" borderId="0" xfId="0" applyFont="1" applyAlignment="1">
      <alignment horizontal="left" vertical="center"/>
    </xf>
    <xf numFmtId="0" fontId="40" fillId="0" borderId="27" xfId="0" applyFont="1" applyBorder="1" applyAlignment="1" applyProtection="1">
      <alignment horizontal="center" vertical="center"/>
    </xf>
    <xf numFmtId="49" fontId="40" fillId="0" borderId="27" xfId="0" applyNumberFormat="1" applyFont="1" applyBorder="1" applyAlignment="1" applyProtection="1">
      <alignment horizontal="left" vertical="center" wrapText="1"/>
    </xf>
    <xf numFmtId="0" fontId="40" fillId="0" borderId="27" xfId="0" applyFont="1" applyBorder="1" applyAlignment="1" applyProtection="1">
      <alignment horizontal="left" vertical="center" wrapText="1"/>
    </xf>
    <xf numFmtId="0" fontId="40" fillId="0" borderId="27" xfId="0" applyFont="1" applyBorder="1" applyAlignment="1" applyProtection="1">
      <alignment horizontal="center" vertical="center" wrapText="1"/>
    </xf>
    <xf numFmtId="167" fontId="40" fillId="0" borderId="27" xfId="0" applyNumberFormat="1" applyFont="1" applyBorder="1" applyAlignment="1" applyProtection="1">
      <alignment vertical="center"/>
    </xf>
    <xf numFmtId="4" fontId="40" fillId="3" borderId="27" xfId="0" applyNumberFormat="1" applyFont="1" applyFill="1" applyBorder="1" applyAlignment="1" applyProtection="1">
      <alignment vertical="center"/>
      <protection locked="0"/>
    </xf>
    <xf numFmtId="4" fontId="40" fillId="0" borderId="27" xfId="0" applyNumberFormat="1" applyFont="1" applyBorder="1" applyAlignment="1" applyProtection="1">
      <alignment vertical="center"/>
    </xf>
    <xf numFmtId="0" fontId="40" fillId="0" borderId="4" xfId="0" applyFont="1" applyBorder="1" applyAlignment="1">
      <alignment vertical="center"/>
    </xf>
    <xf numFmtId="0" fontId="40" fillId="3" borderId="27"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7" xfId="0" applyFont="1" applyBorder="1" applyAlignment="1" applyProtection="1">
      <alignment vertical="center"/>
    </xf>
    <xf numFmtId="0" fontId="12" fillId="0" borderId="0" xfId="0" applyFont="1" applyBorder="1" applyAlignment="1" applyProtection="1">
      <alignment vertical="center"/>
    </xf>
    <xf numFmtId="0" fontId="12" fillId="0" borderId="18" xfId="0" applyFont="1" applyBorder="1" applyAlignment="1" applyProtection="1">
      <alignment vertical="center"/>
    </xf>
    <xf numFmtId="0" fontId="12" fillId="0" borderId="0" xfId="0" applyFont="1" applyAlignment="1">
      <alignment horizontal="left" vertical="center"/>
    </xf>
    <xf numFmtId="0" fontId="36" fillId="0" borderId="0" xfId="0" applyFont="1" applyBorder="1" applyAlignment="1" applyProtection="1">
      <alignment horizontal="left" vertical="center" wrapText="1"/>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41" fillId="2" borderId="0" xfId="1" applyFill="1"/>
    <xf numFmtId="0" fontId="42" fillId="0" borderId="0" xfId="1" applyFont="1" applyAlignment="1">
      <alignment horizontal="center" vertical="center"/>
    </xf>
    <xf numFmtId="0" fontId="43" fillId="2" borderId="0" xfId="0" applyFont="1" applyFill="1" applyAlignment="1">
      <alignment horizontal="left" vertical="center"/>
    </xf>
    <xf numFmtId="0" fontId="44" fillId="2" borderId="0" xfId="0" applyFont="1" applyFill="1" applyAlignment="1">
      <alignment vertical="center"/>
    </xf>
    <xf numFmtId="0" fontId="45" fillId="2" borderId="0" xfId="1" applyFont="1" applyFill="1" applyAlignment="1">
      <alignment vertical="center"/>
    </xf>
    <xf numFmtId="0" fontId="13" fillId="2" borderId="0" xfId="0" applyFont="1" applyFill="1" applyAlignment="1" applyProtection="1">
      <alignment horizontal="left" vertical="center"/>
    </xf>
    <xf numFmtId="0" fontId="44" fillId="2" borderId="0" xfId="0" applyFont="1" applyFill="1" applyAlignment="1" applyProtection="1">
      <alignment vertical="center"/>
    </xf>
    <xf numFmtId="0" fontId="43" fillId="2" borderId="0" xfId="0" applyFont="1" applyFill="1" applyAlignment="1" applyProtection="1">
      <alignment horizontal="left" vertical="center"/>
    </xf>
    <xf numFmtId="0" fontId="45" fillId="2" borderId="0" xfId="1" applyFont="1" applyFill="1" applyAlignment="1" applyProtection="1">
      <alignment vertical="center"/>
    </xf>
    <xf numFmtId="0" fontId="44" fillId="2" borderId="0" xfId="0" applyFont="1" applyFill="1" applyAlignment="1" applyProtection="1">
      <alignment vertical="center"/>
      <protection locked="0"/>
    </xf>
    <xf numFmtId="0" fontId="46" fillId="0" borderId="0" xfId="2" applyAlignment="1">
      <alignment vertical="top"/>
      <protection locked="0"/>
    </xf>
    <xf numFmtId="0" fontId="47" fillId="0" borderId="28" xfId="2" applyFont="1" applyBorder="1" applyAlignment="1">
      <alignment vertical="center" wrapText="1"/>
      <protection locked="0"/>
    </xf>
    <xf numFmtId="0" fontId="47" fillId="0" borderId="29" xfId="2" applyFont="1" applyBorder="1" applyAlignment="1">
      <alignment vertical="center" wrapText="1"/>
      <protection locked="0"/>
    </xf>
    <xf numFmtId="0" fontId="47" fillId="0" borderId="30" xfId="2" applyFont="1" applyBorder="1" applyAlignment="1">
      <alignment vertical="center" wrapText="1"/>
      <protection locked="0"/>
    </xf>
    <xf numFmtId="0" fontId="47" fillId="0" borderId="31" xfId="2" applyFont="1" applyBorder="1" applyAlignment="1">
      <alignment horizontal="center" vertical="center" wrapText="1"/>
      <protection locked="0"/>
    </xf>
    <xf numFmtId="0" fontId="47" fillId="0" borderId="32" xfId="2" applyFont="1" applyBorder="1" applyAlignment="1">
      <alignment horizontal="center" vertical="center" wrapText="1"/>
      <protection locked="0"/>
    </xf>
    <xf numFmtId="0" fontId="46" fillId="0" borderId="0" xfId="2" applyAlignment="1">
      <alignment horizontal="center" vertical="center"/>
      <protection locked="0"/>
    </xf>
    <xf numFmtId="0" fontId="47" fillId="0" borderId="31" xfId="2" applyFont="1" applyBorder="1" applyAlignment="1">
      <alignment vertical="center" wrapText="1"/>
      <protection locked="0"/>
    </xf>
    <xf numFmtId="0" fontId="47" fillId="0" borderId="32" xfId="2" applyFont="1" applyBorder="1" applyAlignment="1">
      <alignment vertical="center" wrapText="1"/>
      <protection locked="0"/>
    </xf>
    <xf numFmtId="0" fontId="49" fillId="0" borderId="0" xfId="2" applyFont="1" applyBorder="1" applyAlignment="1">
      <alignment horizontal="left" vertical="center" wrapText="1"/>
      <protection locked="0"/>
    </xf>
    <xf numFmtId="0" fontId="50" fillId="0" borderId="31" xfId="2" applyFont="1" applyBorder="1" applyAlignment="1">
      <alignment vertical="center" wrapText="1"/>
      <protection locked="0"/>
    </xf>
    <xf numFmtId="0" fontId="50" fillId="0" borderId="0" xfId="2" applyFont="1" applyBorder="1" applyAlignment="1">
      <alignment horizontal="left" vertical="center" wrapText="1"/>
      <protection locked="0"/>
    </xf>
    <xf numFmtId="0" fontId="50" fillId="0" borderId="0" xfId="2" applyFont="1" applyBorder="1" applyAlignment="1">
      <alignment vertical="center" wrapText="1"/>
      <protection locked="0"/>
    </xf>
    <xf numFmtId="0" fontId="50" fillId="0" borderId="0" xfId="2" applyFont="1" applyBorder="1" applyAlignment="1">
      <alignment vertical="center"/>
      <protection locked="0"/>
    </xf>
    <xf numFmtId="0" fontId="50" fillId="0" borderId="0" xfId="2" applyFont="1" applyBorder="1" applyAlignment="1">
      <alignment horizontal="left" vertical="center"/>
      <protection locked="0"/>
    </xf>
    <xf numFmtId="49" fontId="50" fillId="0" borderId="0" xfId="2" applyNumberFormat="1" applyFont="1" applyBorder="1" applyAlignment="1">
      <alignment vertical="center" wrapText="1"/>
      <protection locked="0"/>
    </xf>
    <xf numFmtId="0" fontId="47" fillId="0" borderId="34" xfId="2" applyFont="1" applyBorder="1" applyAlignment="1">
      <alignment vertical="center" wrapText="1"/>
      <protection locked="0"/>
    </xf>
    <xf numFmtId="0" fontId="53" fillId="0" borderId="33" xfId="2" applyFont="1" applyBorder="1" applyAlignment="1">
      <alignment vertical="center" wrapText="1"/>
      <protection locked="0"/>
    </xf>
    <xf numFmtId="0" fontId="47" fillId="0" borderId="35" xfId="2" applyFont="1" applyBorder="1" applyAlignment="1">
      <alignment vertical="center" wrapText="1"/>
      <protection locked="0"/>
    </xf>
    <xf numFmtId="0" fontId="47" fillId="0" borderId="0" xfId="2" applyFont="1" applyBorder="1" applyAlignment="1">
      <alignment vertical="top"/>
      <protection locked="0"/>
    </xf>
    <xf numFmtId="0" fontId="47" fillId="0" borderId="0" xfId="2" applyFont="1" applyAlignment="1">
      <alignment vertical="top"/>
      <protection locked="0"/>
    </xf>
    <xf numFmtId="0" fontId="47" fillId="0" borderId="28" xfId="2" applyFont="1" applyBorder="1" applyAlignment="1">
      <alignment horizontal="left" vertical="center"/>
      <protection locked="0"/>
    </xf>
    <xf numFmtId="0" fontId="47" fillId="0" borderId="29" xfId="2" applyFont="1" applyBorder="1" applyAlignment="1">
      <alignment horizontal="left" vertical="center"/>
      <protection locked="0"/>
    </xf>
    <xf numFmtId="0" fontId="47" fillId="0" borderId="30" xfId="2" applyFont="1" applyBorder="1" applyAlignment="1">
      <alignment horizontal="left" vertical="center"/>
      <protection locked="0"/>
    </xf>
    <xf numFmtId="0" fontId="47" fillId="0" borderId="31" xfId="2" applyFont="1" applyBorder="1" applyAlignment="1">
      <alignment horizontal="left" vertical="center"/>
      <protection locked="0"/>
    </xf>
    <xf numFmtId="0" fontId="47" fillId="0" borderId="32" xfId="2" applyFont="1" applyBorder="1" applyAlignment="1">
      <alignment horizontal="left" vertical="center"/>
      <protection locked="0"/>
    </xf>
    <xf numFmtId="0" fontId="49" fillId="0" borderId="0" xfId="2" applyFont="1" applyBorder="1" applyAlignment="1">
      <alignment horizontal="left" vertical="center"/>
      <protection locked="0"/>
    </xf>
    <xf numFmtId="0" fontId="54" fillId="0" borderId="0" xfId="2" applyFont="1" applyAlignment="1">
      <alignment horizontal="left" vertical="center"/>
      <protection locked="0"/>
    </xf>
    <xf numFmtId="0" fontId="49" fillId="0" borderId="33" xfId="2" applyFont="1" applyBorder="1" applyAlignment="1">
      <alignment horizontal="left" vertical="center"/>
      <protection locked="0"/>
    </xf>
    <xf numFmtId="0" fontId="49" fillId="0" borderId="33" xfId="2" applyFont="1" applyBorder="1" applyAlignment="1">
      <alignment horizontal="center" vertical="center"/>
      <protection locked="0"/>
    </xf>
    <xf numFmtId="0" fontId="54" fillId="0" borderId="33" xfId="2" applyFont="1" applyBorder="1" applyAlignment="1">
      <alignment horizontal="left" vertical="center"/>
      <protection locked="0"/>
    </xf>
    <xf numFmtId="0" fontId="52" fillId="0" borderId="0" xfId="2" applyFont="1" applyBorder="1" applyAlignment="1">
      <alignment horizontal="left" vertical="center"/>
      <protection locked="0"/>
    </xf>
    <xf numFmtId="0" fontId="50" fillId="0" borderId="0" xfId="2" applyFont="1" applyAlignment="1">
      <alignment horizontal="left" vertical="center"/>
      <protection locked="0"/>
    </xf>
    <xf numFmtId="0" fontId="50" fillId="0" borderId="0" xfId="2" applyFont="1" applyBorder="1" applyAlignment="1">
      <alignment horizontal="center" vertical="center"/>
      <protection locked="0"/>
    </xf>
    <xf numFmtId="0" fontId="50" fillId="0" borderId="31" xfId="2" applyFont="1" applyBorder="1" applyAlignment="1">
      <alignment horizontal="left" vertical="center"/>
      <protection locked="0"/>
    </xf>
    <xf numFmtId="0" fontId="50" fillId="0" borderId="0" xfId="2" applyFont="1" applyFill="1" applyBorder="1" applyAlignment="1">
      <alignment horizontal="left" vertical="center"/>
      <protection locked="0"/>
    </xf>
    <xf numFmtId="0" fontId="50" fillId="0" borderId="0" xfId="2" applyFont="1" applyFill="1" applyBorder="1" applyAlignment="1">
      <alignment horizontal="center" vertical="center"/>
      <protection locked="0"/>
    </xf>
    <xf numFmtId="0" fontId="47" fillId="0" borderId="34" xfId="2" applyFont="1" applyBorder="1" applyAlignment="1">
      <alignment horizontal="left" vertical="center"/>
      <protection locked="0"/>
    </xf>
    <xf numFmtId="0" fontId="53" fillId="0" borderId="33" xfId="2" applyFont="1" applyBorder="1" applyAlignment="1">
      <alignment horizontal="left" vertical="center"/>
      <protection locked="0"/>
    </xf>
    <xf numFmtId="0" fontId="47" fillId="0" borderId="35" xfId="2" applyFont="1" applyBorder="1" applyAlignment="1">
      <alignment horizontal="left" vertical="center"/>
      <protection locked="0"/>
    </xf>
    <xf numFmtId="0" fontId="47" fillId="0" borderId="0" xfId="2" applyFont="1" applyBorder="1" applyAlignment="1">
      <alignment horizontal="left" vertical="center"/>
      <protection locked="0"/>
    </xf>
    <xf numFmtId="0" fontId="53" fillId="0" borderId="0" xfId="2" applyFont="1" applyBorder="1" applyAlignment="1">
      <alignment horizontal="left" vertical="center"/>
      <protection locked="0"/>
    </xf>
    <xf numFmtId="0" fontId="54" fillId="0" borderId="0" xfId="2" applyFont="1" applyBorder="1" applyAlignment="1">
      <alignment horizontal="left" vertical="center"/>
      <protection locked="0"/>
    </xf>
    <xf numFmtId="0" fontId="50" fillId="0" borderId="33" xfId="2" applyFont="1" applyBorder="1" applyAlignment="1">
      <alignment horizontal="left" vertical="center"/>
      <protection locked="0"/>
    </xf>
    <xf numFmtId="0" fontId="47" fillId="0" borderId="0" xfId="2" applyFont="1" applyBorder="1" applyAlignment="1">
      <alignment horizontal="left" vertical="center" wrapText="1"/>
      <protection locked="0"/>
    </xf>
    <xf numFmtId="0" fontId="50" fillId="0" borderId="0" xfId="2" applyFont="1" applyBorder="1" applyAlignment="1">
      <alignment horizontal="center" vertical="center" wrapText="1"/>
      <protection locked="0"/>
    </xf>
    <xf numFmtId="0" fontId="47" fillId="0" borderId="28" xfId="2" applyFont="1" applyBorder="1" applyAlignment="1">
      <alignment horizontal="left" vertical="center" wrapText="1"/>
      <protection locked="0"/>
    </xf>
    <xf numFmtId="0" fontId="47" fillId="0" borderId="29" xfId="2" applyFont="1" applyBorder="1" applyAlignment="1">
      <alignment horizontal="left" vertical="center" wrapText="1"/>
      <protection locked="0"/>
    </xf>
    <xf numFmtId="0" fontId="47" fillId="0" borderId="30" xfId="2" applyFont="1" applyBorder="1" applyAlignment="1">
      <alignment horizontal="left" vertical="center" wrapText="1"/>
      <protection locked="0"/>
    </xf>
    <xf numFmtId="0" fontId="47" fillId="0" borderId="31" xfId="2" applyFont="1" applyBorder="1" applyAlignment="1">
      <alignment horizontal="left" vertical="center" wrapText="1"/>
      <protection locked="0"/>
    </xf>
    <xf numFmtId="0" fontId="47" fillId="0" borderId="32" xfId="2" applyFont="1" applyBorder="1" applyAlignment="1">
      <alignment horizontal="left" vertical="center" wrapText="1"/>
      <protection locked="0"/>
    </xf>
    <xf numFmtId="0" fontId="54" fillId="0" borderId="31" xfId="2" applyFont="1" applyBorder="1" applyAlignment="1">
      <alignment horizontal="left" vertical="center" wrapText="1"/>
      <protection locked="0"/>
    </xf>
    <xf numFmtId="0" fontId="54" fillId="0" borderId="32" xfId="2" applyFont="1" applyBorder="1" applyAlignment="1">
      <alignment horizontal="left" vertical="center" wrapText="1"/>
      <protection locked="0"/>
    </xf>
    <xf numFmtId="0" fontId="50" fillId="0" borderId="31" xfId="2" applyFont="1" applyBorder="1" applyAlignment="1">
      <alignment horizontal="left" vertical="center" wrapText="1"/>
      <protection locked="0"/>
    </xf>
    <xf numFmtId="0" fontId="50" fillId="0" borderId="32" xfId="2" applyFont="1" applyBorder="1" applyAlignment="1">
      <alignment horizontal="left" vertical="center" wrapText="1"/>
      <protection locked="0"/>
    </xf>
    <xf numFmtId="0" fontId="50" fillId="0" borderId="32" xfId="2" applyFont="1" applyBorder="1" applyAlignment="1">
      <alignment horizontal="left" vertical="center"/>
      <protection locked="0"/>
    </xf>
    <xf numFmtId="0" fontId="50" fillId="0" borderId="34" xfId="2" applyFont="1" applyBorder="1" applyAlignment="1">
      <alignment horizontal="left" vertical="center" wrapText="1"/>
      <protection locked="0"/>
    </xf>
    <xf numFmtId="0" fontId="50" fillId="0" borderId="33" xfId="2" applyFont="1" applyBorder="1" applyAlignment="1">
      <alignment horizontal="left" vertical="center" wrapText="1"/>
      <protection locked="0"/>
    </xf>
    <xf numFmtId="0" fontId="50" fillId="0" borderId="35" xfId="2" applyFont="1" applyBorder="1" applyAlignment="1">
      <alignment horizontal="left" vertical="center" wrapText="1"/>
      <protection locked="0"/>
    </xf>
    <xf numFmtId="0" fontId="50" fillId="0" borderId="0" xfId="2" applyFont="1" applyBorder="1" applyAlignment="1">
      <alignment horizontal="left" vertical="top"/>
      <protection locked="0"/>
    </xf>
    <xf numFmtId="0" fontId="50" fillId="0" borderId="0" xfId="2" applyFont="1" applyBorder="1" applyAlignment="1">
      <alignment horizontal="center" vertical="top"/>
      <protection locked="0"/>
    </xf>
    <xf numFmtId="0" fontId="50" fillId="0" borderId="34" xfId="2" applyFont="1" applyBorder="1" applyAlignment="1">
      <alignment horizontal="left" vertical="center"/>
      <protection locked="0"/>
    </xf>
    <xf numFmtId="0" fontId="50" fillId="0" borderId="35" xfId="2" applyFont="1" applyBorder="1" applyAlignment="1">
      <alignment horizontal="left" vertical="center"/>
      <protection locked="0"/>
    </xf>
    <xf numFmtId="0" fontId="54" fillId="0" borderId="0" xfId="2" applyFont="1" applyAlignment="1">
      <alignment vertical="center"/>
      <protection locked="0"/>
    </xf>
    <xf numFmtId="0" fontId="49" fillId="0" borderId="0" xfId="2" applyFont="1" applyBorder="1" applyAlignment="1">
      <alignment vertical="center"/>
      <protection locked="0"/>
    </xf>
    <xf numFmtId="0" fontId="54" fillId="0" borderId="33" xfId="2" applyFont="1" applyBorder="1" applyAlignment="1">
      <alignment vertical="center"/>
      <protection locked="0"/>
    </xf>
    <xf numFmtId="0" fontId="49" fillId="0" borderId="33" xfId="2" applyFont="1" applyBorder="1" applyAlignment="1">
      <alignment vertical="center"/>
      <protection locked="0"/>
    </xf>
    <xf numFmtId="0" fontId="46" fillId="0" borderId="0" xfId="2" applyBorder="1" applyAlignment="1">
      <alignment vertical="top"/>
      <protection locked="0"/>
    </xf>
    <xf numFmtId="49" fontId="50" fillId="0" borderId="0" xfId="2" applyNumberFormat="1" applyFont="1" applyBorder="1" applyAlignment="1">
      <alignment horizontal="left" vertical="center"/>
      <protection locked="0"/>
    </xf>
    <xf numFmtId="0" fontId="46" fillId="0" borderId="33" xfId="2" applyBorder="1" applyAlignment="1">
      <alignment vertical="top"/>
      <protection locked="0"/>
    </xf>
    <xf numFmtId="0" fontId="49" fillId="0" borderId="33" xfId="2" applyFont="1" applyBorder="1" applyAlignment="1">
      <alignment horizontal="left"/>
      <protection locked="0"/>
    </xf>
    <xf numFmtId="0" fontId="54" fillId="0" borderId="33" xfId="2" applyFont="1" applyBorder="1" applyAlignment="1">
      <protection locked="0"/>
    </xf>
    <xf numFmtId="0" fontId="47" fillId="0" borderId="31" xfId="2" applyFont="1" applyBorder="1" applyAlignment="1">
      <alignment vertical="top"/>
      <protection locked="0"/>
    </xf>
    <xf numFmtId="0" fontId="47" fillId="0" borderId="32" xfId="2" applyFont="1" applyBorder="1" applyAlignment="1">
      <alignment vertical="top"/>
      <protection locked="0"/>
    </xf>
    <xf numFmtId="0" fontId="47" fillId="0" borderId="0" xfId="2" applyFont="1" applyBorder="1" applyAlignment="1">
      <alignment horizontal="center" vertical="center"/>
      <protection locked="0"/>
    </xf>
    <xf numFmtId="0" fontId="47" fillId="0" borderId="0" xfId="2" applyFont="1" applyBorder="1" applyAlignment="1">
      <alignment horizontal="left" vertical="top"/>
      <protection locked="0"/>
    </xf>
    <xf numFmtId="0" fontId="47" fillId="0" borderId="34" xfId="2" applyFont="1" applyBorder="1" applyAlignment="1">
      <alignment vertical="top"/>
      <protection locked="0"/>
    </xf>
    <xf numFmtId="0" fontId="47" fillId="0" borderId="33" xfId="2" applyFont="1" applyBorder="1" applyAlignment="1">
      <alignment vertical="top"/>
      <protection locked="0"/>
    </xf>
    <xf numFmtId="0" fontId="47" fillId="0" borderId="35" xfId="2" applyFont="1" applyBorder="1" applyAlignment="1">
      <alignment vertical="top"/>
      <protection locked="0"/>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vertical="center"/>
    </xf>
    <xf numFmtId="0" fontId="25" fillId="0" borderId="0" xfId="0" applyFont="1" applyAlignment="1" applyProtection="1">
      <alignment vertical="center"/>
    </xf>
    <xf numFmtId="0" fontId="24"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21"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0" fillId="0" borderId="0"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0" fontId="18" fillId="0" borderId="0" xfId="0" applyFont="1" applyAlignment="1">
      <alignment horizontal="left" vertical="top" wrapText="1"/>
    </xf>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9"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8" fillId="0" borderId="0" xfId="0" applyNumberFormat="1" applyFont="1" applyBorder="1" applyAlignment="1" applyProtection="1">
      <alignment vertical="center"/>
    </xf>
    <xf numFmtId="0" fontId="45" fillId="2" borderId="0" xfId="1" applyFont="1" applyFill="1" applyAlignment="1">
      <alignment vertical="center"/>
    </xf>
    <xf numFmtId="0" fontId="17"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Alignment="1" applyProtection="1">
      <alignment horizontal="left" vertical="center" wrapText="1"/>
    </xf>
    <xf numFmtId="0" fontId="0" fillId="0" borderId="0" xfId="0" applyFont="1" applyBorder="1" applyAlignment="1" applyProtection="1">
      <alignment vertical="center" wrapText="1"/>
    </xf>
    <xf numFmtId="0" fontId="50" fillId="0" borderId="0" xfId="2" applyFont="1" applyBorder="1" applyAlignment="1">
      <alignment horizontal="left" vertical="top"/>
      <protection locked="0"/>
    </xf>
    <xf numFmtId="0" fontId="50" fillId="0" borderId="0" xfId="2" applyFont="1" applyBorder="1" applyAlignment="1">
      <alignment horizontal="left" vertical="center"/>
      <protection locked="0"/>
    </xf>
    <xf numFmtId="0" fontId="48" fillId="0" borderId="0" xfId="2" applyFont="1" applyBorder="1" applyAlignment="1">
      <alignment horizontal="center" vertical="center" wrapText="1"/>
      <protection locked="0"/>
    </xf>
    <xf numFmtId="0" fontId="49" fillId="0" borderId="33" xfId="2" applyFont="1" applyBorder="1" applyAlignment="1">
      <alignment horizontal="left"/>
      <protection locked="0"/>
    </xf>
    <xf numFmtId="0" fontId="50" fillId="0" borderId="0" xfId="2" applyFont="1" applyBorder="1" applyAlignment="1">
      <alignment horizontal="left" vertical="center" wrapText="1"/>
      <protection locked="0"/>
    </xf>
    <xf numFmtId="0" fontId="48" fillId="0" borderId="0" xfId="2" applyFont="1" applyBorder="1" applyAlignment="1">
      <alignment horizontal="center" vertical="center"/>
      <protection locked="0"/>
    </xf>
    <xf numFmtId="49" fontId="50" fillId="0" borderId="0" xfId="2" applyNumberFormat="1" applyFont="1" applyBorder="1" applyAlignment="1">
      <alignment horizontal="left" vertical="center" wrapText="1"/>
      <protection locked="0"/>
    </xf>
    <xf numFmtId="0" fontId="49" fillId="0" borderId="33" xfId="2" applyFont="1" applyBorder="1" applyAlignment="1">
      <alignment horizontal="left" wrapText="1"/>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file:///D:\KROSplusData\System\Temp\radE7EB5.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D:\KROSplusData\System\Temp\rad5F6C4.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D:\KROSplusData\System\Temp\radBB3C9.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D:\KROSplusData\System\Temp\radCB5F8.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D:\KROSplusData\System\Temp\radFD308.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D:\KROSplusData\System\Temp\radC37B6.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file:///D:\KROSplusData\System\Temp\rad33EF7.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file:///D:\KROSplusData\System\Temp\radDC4AC.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file:///D:\KROSplusData\System\Temp\rad22987.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file:///D:\KROSplusData\System\Temp\radB48C5.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file:///D:\KROSplusData\System\Temp\rad99D15.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3" Type="http://schemas.openxmlformats.org/officeDocument/2006/relationships/image" Target="file:///D:\KROSplusData\System\Temp\radA1C98.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file:///D:\KROSplusData\System\Temp\rad356D8.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file:///D:\KROSplusData\System\Temp\rad673D9.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file:///D:\KROSplusData\System\Temp\rad0E947.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file:///D:\KROSplusData\System\Temp\radB9228.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file:///D:\KROSplusData\System\Temp\rad92E85.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3" Type="http://schemas.openxmlformats.org/officeDocument/2006/relationships/image" Target="file:///D:\KROSplusData\System\Temp\radEBC2A.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3" Type="http://schemas.openxmlformats.org/officeDocument/2006/relationships/image" Target="file:///D:\KROSplusData\System\Temp\radD0B89.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xmlns="" val="0"/>
            </a:ext>
          </a:extLst>
        </a:blip>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1:CM7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293" t="s">
        <v>0</v>
      </c>
      <c r="B1" s="294"/>
      <c r="C1" s="294"/>
      <c r="D1" s="295" t="s">
        <v>1</v>
      </c>
      <c r="E1" s="294"/>
      <c r="F1" s="294"/>
      <c r="G1" s="294"/>
      <c r="H1" s="294"/>
      <c r="I1" s="294"/>
      <c r="J1" s="294"/>
      <c r="K1" s="296" t="s">
        <v>2531</v>
      </c>
      <c r="L1" s="296"/>
      <c r="M1" s="296"/>
      <c r="N1" s="296"/>
      <c r="O1" s="296"/>
      <c r="P1" s="296"/>
      <c r="Q1" s="296"/>
      <c r="R1" s="296"/>
      <c r="S1" s="296"/>
      <c r="T1" s="294"/>
      <c r="U1" s="294"/>
      <c r="V1" s="294"/>
      <c r="W1" s="296" t="s">
        <v>2532</v>
      </c>
      <c r="X1" s="296"/>
      <c r="Y1" s="296"/>
      <c r="Z1" s="296"/>
      <c r="AA1" s="296"/>
      <c r="AB1" s="296"/>
      <c r="AC1" s="296"/>
      <c r="AD1" s="296"/>
      <c r="AE1" s="296"/>
      <c r="AF1" s="296"/>
      <c r="AG1" s="296"/>
      <c r="AH1" s="296"/>
      <c r="AI1" s="288"/>
      <c r="AJ1" s="17"/>
      <c r="AK1" s="17"/>
      <c r="AL1" s="17"/>
      <c r="AM1" s="17"/>
      <c r="AN1" s="17"/>
      <c r="AO1" s="17"/>
      <c r="AP1" s="17"/>
      <c r="AQ1" s="17"/>
      <c r="AR1" s="17"/>
      <c r="AS1" s="17"/>
      <c r="AT1" s="17"/>
      <c r="AU1" s="17"/>
      <c r="AV1" s="17"/>
      <c r="AW1" s="17"/>
      <c r="AX1" s="17"/>
      <c r="AY1" s="17"/>
      <c r="AZ1" s="17"/>
      <c r="BA1" s="16" t="s">
        <v>2</v>
      </c>
      <c r="BB1" s="16" t="s">
        <v>3</v>
      </c>
      <c r="BC1" s="17"/>
      <c r="BD1" s="17"/>
      <c r="BE1" s="17"/>
      <c r="BF1" s="17"/>
      <c r="BG1" s="17"/>
      <c r="BH1" s="17"/>
      <c r="BI1" s="17"/>
      <c r="BJ1" s="17"/>
      <c r="BK1" s="17"/>
      <c r="BL1" s="17"/>
      <c r="BM1" s="17"/>
      <c r="BN1" s="17"/>
      <c r="BO1" s="17"/>
      <c r="BP1" s="17"/>
      <c r="BQ1" s="17"/>
      <c r="BR1" s="17"/>
      <c r="BT1" s="18" t="s">
        <v>4</v>
      </c>
      <c r="BU1" s="18" t="s">
        <v>4</v>
      </c>
      <c r="BV1" s="18" t="s">
        <v>5</v>
      </c>
    </row>
    <row r="2" spans="1:74" ht="36.950000000000003" customHeight="1">
      <c r="AR2" s="379"/>
      <c r="AS2" s="379"/>
      <c r="AT2" s="379"/>
      <c r="AU2" s="379"/>
      <c r="AV2" s="379"/>
      <c r="AW2" s="379"/>
      <c r="AX2" s="379"/>
      <c r="AY2" s="379"/>
      <c r="AZ2" s="379"/>
      <c r="BA2" s="379"/>
      <c r="BB2" s="379"/>
      <c r="BC2" s="379"/>
      <c r="BD2" s="379"/>
      <c r="BE2" s="379"/>
      <c r="BS2" s="19" t="s">
        <v>6</v>
      </c>
      <c r="BT2" s="19" t="s">
        <v>7</v>
      </c>
    </row>
    <row r="3" spans="1:74"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2"/>
      <c r="BS3" s="19" t="s">
        <v>6</v>
      </c>
      <c r="BT3" s="19" t="s">
        <v>8</v>
      </c>
    </row>
    <row r="4" spans="1:74" ht="36.950000000000003"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6"/>
      <c r="AS4" s="27" t="s">
        <v>10</v>
      </c>
      <c r="BE4" s="28" t="s">
        <v>11</v>
      </c>
      <c r="BS4" s="19" t="s">
        <v>12</v>
      </c>
    </row>
    <row r="5" spans="1:74" ht="14.45" customHeight="1">
      <c r="B5" s="23"/>
      <c r="C5" s="24"/>
      <c r="D5" s="29" t="s">
        <v>13</v>
      </c>
      <c r="E5" s="24"/>
      <c r="F5" s="24"/>
      <c r="G5" s="24"/>
      <c r="H5" s="24"/>
      <c r="I5" s="24"/>
      <c r="J5" s="24"/>
      <c r="K5" s="409" t="s">
        <v>14</v>
      </c>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24"/>
      <c r="AQ5" s="26"/>
      <c r="BE5" s="406" t="s">
        <v>15</v>
      </c>
      <c r="BS5" s="19" t="s">
        <v>6</v>
      </c>
    </row>
    <row r="6" spans="1:74" ht="36.950000000000003" customHeight="1">
      <c r="B6" s="23"/>
      <c r="C6" s="24"/>
      <c r="D6" s="31" t="s">
        <v>16</v>
      </c>
      <c r="E6" s="24"/>
      <c r="F6" s="24"/>
      <c r="G6" s="24"/>
      <c r="H6" s="24"/>
      <c r="I6" s="24"/>
      <c r="J6" s="24"/>
      <c r="K6" s="411" t="s">
        <v>17</v>
      </c>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24"/>
      <c r="AQ6" s="26"/>
      <c r="BE6" s="379"/>
      <c r="BS6" s="19" t="s">
        <v>18</v>
      </c>
    </row>
    <row r="7" spans="1:74" ht="14.45" customHeight="1">
      <c r="B7" s="23"/>
      <c r="C7" s="24"/>
      <c r="D7" s="32" t="s">
        <v>19</v>
      </c>
      <c r="E7" s="24"/>
      <c r="F7" s="24"/>
      <c r="G7" s="24"/>
      <c r="H7" s="24"/>
      <c r="I7" s="24"/>
      <c r="J7" s="24"/>
      <c r="K7" s="30"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2" t="s">
        <v>21</v>
      </c>
      <c r="AL7" s="24"/>
      <c r="AM7" s="24"/>
      <c r="AN7" s="30" t="s">
        <v>20</v>
      </c>
      <c r="AO7" s="24"/>
      <c r="AP7" s="24"/>
      <c r="AQ7" s="26"/>
      <c r="BE7" s="379"/>
      <c r="BS7" s="19" t="s">
        <v>22</v>
      </c>
    </row>
    <row r="8" spans="1:74" ht="14.45" customHeight="1">
      <c r="B8" s="23"/>
      <c r="C8" s="24"/>
      <c r="D8" s="32" t="s">
        <v>23</v>
      </c>
      <c r="E8" s="24"/>
      <c r="F8" s="24"/>
      <c r="G8" s="24"/>
      <c r="H8" s="24"/>
      <c r="I8" s="24"/>
      <c r="J8" s="24"/>
      <c r="K8" s="30" t="s">
        <v>24</v>
      </c>
      <c r="L8" s="24"/>
      <c r="M8" s="24"/>
      <c r="N8" s="24"/>
      <c r="O8" s="24"/>
      <c r="P8" s="24"/>
      <c r="Q8" s="24"/>
      <c r="R8" s="24"/>
      <c r="S8" s="24"/>
      <c r="T8" s="24"/>
      <c r="U8" s="24"/>
      <c r="V8" s="24"/>
      <c r="W8" s="24"/>
      <c r="X8" s="24"/>
      <c r="Y8" s="24"/>
      <c r="Z8" s="24"/>
      <c r="AA8" s="24"/>
      <c r="AB8" s="24"/>
      <c r="AC8" s="24"/>
      <c r="AD8" s="24"/>
      <c r="AE8" s="24"/>
      <c r="AF8" s="24"/>
      <c r="AG8" s="24"/>
      <c r="AH8" s="24"/>
      <c r="AI8" s="24"/>
      <c r="AJ8" s="24"/>
      <c r="AK8" s="32" t="s">
        <v>25</v>
      </c>
      <c r="AL8" s="24"/>
      <c r="AM8" s="24"/>
      <c r="AN8" s="33" t="s">
        <v>26</v>
      </c>
      <c r="AO8" s="24"/>
      <c r="AP8" s="24"/>
      <c r="AQ8" s="26"/>
      <c r="BE8" s="379"/>
      <c r="BS8" s="19" t="s">
        <v>27</v>
      </c>
    </row>
    <row r="9" spans="1:74"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6"/>
      <c r="BE9" s="379"/>
      <c r="BS9" s="19" t="s">
        <v>28</v>
      </c>
    </row>
    <row r="10" spans="1:74" ht="14.45" customHeight="1">
      <c r="B10" s="23"/>
      <c r="C10" s="24"/>
      <c r="D10" s="32" t="s">
        <v>29</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2" t="s">
        <v>30</v>
      </c>
      <c r="AL10" s="24"/>
      <c r="AM10" s="24"/>
      <c r="AN10" s="30" t="s">
        <v>31</v>
      </c>
      <c r="AO10" s="24"/>
      <c r="AP10" s="24"/>
      <c r="AQ10" s="26"/>
      <c r="BE10" s="379"/>
      <c r="BS10" s="19" t="s">
        <v>18</v>
      </c>
    </row>
    <row r="11" spans="1:74" ht="18.399999999999999" customHeight="1">
      <c r="B11" s="23"/>
      <c r="C11" s="24"/>
      <c r="D11" s="24"/>
      <c r="E11" s="30" t="s">
        <v>32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2" t="s">
        <v>33</v>
      </c>
      <c r="AL11" s="24"/>
      <c r="AM11" s="24"/>
      <c r="AN11" s="30" t="s">
        <v>34</v>
      </c>
      <c r="AO11" s="24"/>
      <c r="AP11" s="24"/>
      <c r="AQ11" s="26"/>
      <c r="BE11" s="379"/>
      <c r="BS11" s="19" t="s">
        <v>18</v>
      </c>
    </row>
    <row r="12" spans="1:74"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6"/>
      <c r="BE12" s="379"/>
      <c r="BS12" s="19" t="s">
        <v>18</v>
      </c>
    </row>
    <row r="13" spans="1:74" ht="14.45" customHeight="1">
      <c r="B13" s="23"/>
      <c r="C13" s="24"/>
      <c r="D13" s="32" t="s">
        <v>35</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2" t="s">
        <v>30</v>
      </c>
      <c r="AL13" s="24"/>
      <c r="AM13" s="24"/>
      <c r="AN13" s="34" t="s">
        <v>36</v>
      </c>
      <c r="AO13" s="24"/>
      <c r="AP13" s="24"/>
      <c r="AQ13" s="26"/>
      <c r="BE13" s="379"/>
      <c r="BS13" s="19" t="s">
        <v>18</v>
      </c>
    </row>
    <row r="14" spans="1:74" ht="15">
      <c r="B14" s="23"/>
      <c r="C14" s="24"/>
      <c r="D14" s="24"/>
      <c r="E14" s="412" t="s">
        <v>36</v>
      </c>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32" t="s">
        <v>33</v>
      </c>
      <c r="AL14" s="24"/>
      <c r="AM14" s="24"/>
      <c r="AN14" s="34" t="s">
        <v>36</v>
      </c>
      <c r="AO14" s="24"/>
      <c r="AP14" s="24"/>
      <c r="AQ14" s="26"/>
      <c r="BE14" s="379"/>
      <c r="BS14" s="19" t="s">
        <v>18</v>
      </c>
    </row>
    <row r="15" spans="1:74"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6"/>
      <c r="BE15" s="379"/>
      <c r="BS15" s="19" t="s">
        <v>4</v>
      </c>
    </row>
    <row r="16" spans="1:74" ht="14.45" customHeight="1">
      <c r="B16" s="23"/>
      <c r="C16" s="24"/>
      <c r="D16" s="32" t="s">
        <v>37</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2" t="s">
        <v>30</v>
      </c>
      <c r="AL16" s="24"/>
      <c r="AM16" s="24"/>
      <c r="AN16" s="30" t="s">
        <v>38</v>
      </c>
      <c r="AO16" s="24"/>
      <c r="AP16" s="24"/>
      <c r="AQ16" s="26"/>
      <c r="BE16" s="379"/>
      <c r="BS16" s="19" t="s">
        <v>4</v>
      </c>
    </row>
    <row r="17" spans="2:71" ht="18.399999999999999" customHeight="1">
      <c r="B17" s="23"/>
      <c r="C17" s="24"/>
      <c r="D17" s="24"/>
      <c r="E17" s="30" t="s">
        <v>39</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2" t="s">
        <v>33</v>
      </c>
      <c r="AL17" s="24"/>
      <c r="AM17" s="24"/>
      <c r="AN17" s="30" t="s">
        <v>40</v>
      </c>
      <c r="AO17" s="24"/>
      <c r="AP17" s="24"/>
      <c r="AQ17" s="26"/>
      <c r="BE17" s="379"/>
      <c r="BS17" s="19" t="s">
        <v>41</v>
      </c>
    </row>
    <row r="18" spans="2:7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6"/>
      <c r="BE18" s="379"/>
      <c r="BS18" s="19" t="s">
        <v>6</v>
      </c>
    </row>
    <row r="19" spans="2:71" ht="14.45" customHeight="1">
      <c r="B19" s="23"/>
      <c r="C19" s="24"/>
      <c r="D19" s="32" t="s">
        <v>42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6"/>
      <c r="BE19" s="379"/>
      <c r="BS19" s="19" t="s">
        <v>6</v>
      </c>
    </row>
    <row r="20" spans="2:71" ht="22.5" customHeight="1">
      <c r="B20" s="23"/>
      <c r="C20" s="24"/>
      <c r="D20" s="24"/>
      <c r="E20" s="413" t="s">
        <v>43</v>
      </c>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24"/>
      <c r="AP20" s="24"/>
      <c r="AQ20" s="26"/>
      <c r="BE20" s="379"/>
      <c r="BS20" s="19" t="s">
        <v>4</v>
      </c>
    </row>
    <row r="21" spans="2:7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6"/>
      <c r="BE21" s="379"/>
    </row>
    <row r="22" spans="2:71" ht="6.95" customHeight="1">
      <c r="B22" s="23"/>
      <c r="C22" s="2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24"/>
      <c r="AQ22" s="26"/>
      <c r="BE22" s="379"/>
    </row>
    <row r="23" spans="2:71" s="1" customFormat="1" ht="25.9" customHeight="1">
      <c r="B23" s="36"/>
      <c r="C23" s="37"/>
      <c r="D23" s="38" t="s">
        <v>44</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414">
        <f>ROUND(AG51,2)</f>
        <v>0</v>
      </c>
      <c r="AL23" s="415"/>
      <c r="AM23" s="415"/>
      <c r="AN23" s="415"/>
      <c r="AO23" s="415"/>
      <c r="AP23" s="37"/>
      <c r="AQ23" s="40"/>
      <c r="BE23" s="407"/>
    </row>
    <row r="24" spans="2:71" s="1" customFormat="1" ht="6.95" customHeight="1">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0"/>
      <c r="BE24" s="407"/>
    </row>
    <row r="25" spans="2:71" s="1" customFormat="1">
      <c r="B25" s="36"/>
      <c r="C25" s="37"/>
      <c r="D25" s="37"/>
      <c r="E25" s="37"/>
      <c r="F25" s="37"/>
      <c r="G25" s="37"/>
      <c r="H25" s="37"/>
      <c r="I25" s="37"/>
      <c r="J25" s="37"/>
      <c r="K25" s="37"/>
      <c r="L25" s="416" t="s">
        <v>45</v>
      </c>
      <c r="M25" s="401"/>
      <c r="N25" s="401"/>
      <c r="O25" s="401"/>
      <c r="P25" s="37"/>
      <c r="Q25" s="37"/>
      <c r="R25" s="37"/>
      <c r="S25" s="37"/>
      <c r="T25" s="37"/>
      <c r="U25" s="37"/>
      <c r="V25" s="37"/>
      <c r="W25" s="416" t="s">
        <v>46</v>
      </c>
      <c r="X25" s="401"/>
      <c r="Y25" s="401"/>
      <c r="Z25" s="401"/>
      <c r="AA25" s="401"/>
      <c r="AB25" s="401"/>
      <c r="AC25" s="401"/>
      <c r="AD25" s="401"/>
      <c r="AE25" s="401"/>
      <c r="AF25" s="37"/>
      <c r="AG25" s="37"/>
      <c r="AH25" s="37"/>
      <c r="AI25" s="37"/>
      <c r="AJ25" s="37"/>
      <c r="AK25" s="416" t="s">
        <v>47</v>
      </c>
      <c r="AL25" s="401"/>
      <c r="AM25" s="401"/>
      <c r="AN25" s="401"/>
      <c r="AO25" s="401"/>
      <c r="AP25" s="37"/>
      <c r="AQ25" s="40"/>
      <c r="BE25" s="407"/>
    </row>
    <row r="26" spans="2:71" s="2" customFormat="1" ht="14.45" customHeight="1">
      <c r="B26" s="42"/>
      <c r="C26" s="43"/>
      <c r="D26" s="44" t="s">
        <v>48</v>
      </c>
      <c r="E26" s="43"/>
      <c r="F26" s="44" t="s">
        <v>49</v>
      </c>
      <c r="G26" s="43"/>
      <c r="H26" s="43"/>
      <c r="I26" s="43"/>
      <c r="J26" s="43"/>
      <c r="K26" s="43"/>
      <c r="L26" s="417">
        <v>0.21</v>
      </c>
      <c r="M26" s="418"/>
      <c r="N26" s="418"/>
      <c r="O26" s="418"/>
      <c r="P26" s="43"/>
      <c r="Q26" s="43"/>
      <c r="R26" s="43"/>
      <c r="S26" s="43"/>
      <c r="T26" s="43"/>
      <c r="U26" s="43"/>
      <c r="V26" s="43"/>
      <c r="W26" s="419">
        <f>ROUND(AZ51,2)</f>
        <v>0</v>
      </c>
      <c r="X26" s="418"/>
      <c r="Y26" s="418"/>
      <c r="Z26" s="418"/>
      <c r="AA26" s="418"/>
      <c r="AB26" s="418"/>
      <c r="AC26" s="418"/>
      <c r="AD26" s="418"/>
      <c r="AE26" s="418"/>
      <c r="AF26" s="43"/>
      <c r="AG26" s="43"/>
      <c r="AH26" s="43"/>
      <c r="AI26" s="43"/>
      <c r="AJ26" s="43"/>
      <c r="AK26" s="419">
        <f>ROUND(AV51,2)</f>
        <v>0</v>
      </c>
      <c r="AL26" s="418"/>
      <c r="AM26" s="418"/>
      <c r="AN26" s="418"/>
      <c r="AO26" s="418"/>
      <c r="AP26" s="43"/>
      <c r="AQ26" s="45"/>
      <c r="BE26" s="408"/>
    </row>
    <row r="27" spans="2:71" s="2" customFormat="1" ht="14.45" customHeight="1">
      <c r="B27" s="42"/>
      <c r="C27" s="43"/>
      <c r="D27" s="43"/>
      <c r="E27" s="43"/>
      <c r="F27" s="44" t="s">
        <v>50</v>
      </c>
      <c r="G27" s="43"/>
      <c r="H27" s="43"/>
      <c r="I27" s="43"/>
      <c r="J27" s="43"/>
      <c r="K27" s="43"/>
      <c r="L27" s="417">
        <v>0.15</v>
      </c>
      <c r="M27" s="418"/>
      <c r="N27" s="418"/>
      <c r="O27" s="418"/>
      <c r="P27" s="43"/>
      <c r="Q27" s="43"/>
      <c r="R27" s="43"/>
      <c r="S27" s="43"/>
      <c r="T27" s="43"/>
      <c r="U27" s="43"/>
      <c r="V27" s="43"/>
      <c r="W27" s="419">
        <f>ROUND(BA51,2)</f>
        <v>0</v>
      </c>
      <c r="X27" s="418"/>
      <c r="Y27" s="418"/>
      <c r="Z27" s="418"/>
      <c r="AA27" s="418"/>
      <c r="AB27" s="418"/>
      <c r="AC27" s="418"/>
      <c r="AD27" s="418"/>
      <c r="AE27" s="418"/>
      <c r="AF27" s="43"/>
      <c r="AG27" s="43"/>
      <c r="AH27" s="43"/>
      <c r="AI27" s="43"/>
      <c r="AJ27" s="43"/>
      <c r="AK27" s="419">
        <f>ROUND(AW51,2)</f>
        <v>0</v>
      </c>
      <c r="AL27" s="418"/>
      <c r="AM27" s="418"/>
      <c r="AN27" s="418"/>
      <c r="AO27" s="418"/>
      <c r="AP27" s="43"/>
      <c r="AQ27" s="45"/>
      <c r="BE27" s="408"/>
    </row>
    <row r="28" spans="2:71" s="2" customFormat="1" ht="14.45" hidden="1" customHeight="1">
      <c r="B28" s="42"/>
      <c r="C28" s="43"/>
      <c r="D28" s="43"/>
      <c r="E28" s="43"/>
      <c r="F28" s="44" t="s">
        <v>51</v>
      </c>
      <c r="G28" s="43"/>
      <c r="H28" s="43"/>
      <c r="I28" s="43"/>
      <c r="J28" s="43"/>
      <c r="K28" s="43"/>
      <c r="L28" s="417">
        <v>0.21</v>
      </c>
      <c r="M28" s="418"/>
      <c r="N28" s="418"/>
      <c r="O28" s="418"/>
      <c r="P28" s="43"/>
      <c r="Q28" s="43"/>
      <c r="R28" s="43"/>
      <c r="S28" s="43"/>
      <c r="T28" s="43"/>
      <c r="U28" s="43"/>
      <c r="V28" s="43"/>
      <c r="W28" s="419">
        <f>ROUND(BB51,2)</f>
        <v>0</v>
      </c>
      <c r="X28" s="418"/>
      <c r="Y28" s="418"/>
      <c r="Z28" s="418"/>
      <c r="AA28" s="418"/>
      <c r="AB28" s="418"/>
      <c r="AC28" s="418"/>
      <c r="AD28" s="418"/>
      <c r="AE28" s="418"/>
      <c r="AF28" s="43"/>
      <c r="AG28" s="43"/>
      <c r="AH28" s="43"/>
      <c r="AI28" s="43"/>
      <c r="AJ28" s="43"/>
      <c r="AK28" s="419">
        <v>0</v>
      </c>
      <c r="AL28" s="418"/>
      <c r="AM28" s="418"/>
      <c r="AN28" s="418"/>
      <c r="AO28" s="418"/>
      <c r="AP28" s="43"/>
      <c r="AQ28" s="45"/>
      <c r="BE28" s="408"/>
    </row>
    <row r="29" spans="2:71" s="2" customFormat="1" ht="14.45" hidden="1" customHeight="1">
      <c r="B29" s="42"/>
      <c r="C29" s="43"/>
      <c r="D29" s="43"/>
      <c r="E29" s="43"/>
      <c r="F29" s="44" t="s">
        <v>52</v>
      </c>
      <c r="G29" s="43"/>
      <c r="H29" s="43"/>
      <c r="I29" s="43"/>
      <c r="J29" s="43"/>
      <c r="K29" s="43"/>
      <c r="L29" s="417">
        <v>0.15</v>
      </c>
      <c r="M29" s="418"/>
      <c r="N29" s="418"/>
      <c r="O29" s="418"/>
      <c r="P29" s="43"/>
      <c r="Q29" s="43"/>
      <c r="R29" s="43"/>
      <c r="S29" s="43"/>
      <c r="T29" s="43"/>
      <c r="U29" s="43"/>
      <c r="V29" s="43"/>
      <c r="W29" s="419">
        <f>ROUND(BC51,2)</f>
        <v>0</v>
      </c>
      <c r="X29" s="418"/>
      <c r="Y29" s="418"/>
      <c r="Z29" s="418"/>
      <c r="AA29" s="418"/>
      <c r="AB29" s="418"/>
      <c r="AC29" s="418"/>
      <c r="AD29" s="418"/>
      <c r="AE29" s="418"/>
      <c r="AF29" s="43"/>
      <c r="AG29" s="43"/>
      <c r="AH29" s="43"/>
      <c r="AI29" s="43"/>
      <c r="AJ29" s="43"/>
      <c r="AK29" s="419">
        <v>0</v>
      </c>
      <c r="AL29" s="418"/>
      <c r="AM29" s="418"/>
      <c r="AN29" s="418"/>
      <c r="AO29" s="418"/>
      <c r="AP29" s="43"/>
      <c r="AQ29" s="45"/>
      <c r="BE29" s="408"/>
    </row>
    <row r="30" spans="2:71" s="2" customFormat="1" ht="14.45" hidden="1" customHeight="1">
      <c r="B30" s="42"/>
      <c r="C30" s="43"/>
      <c r="D30" s="43"/>
      <c r="E30" s="43"/>
      <c r="F30" s="44" t="s">
        <v>53</v>
      </c>
      <c r="G30" s="43"/>
      <c r="H30" s="43"/>
      <c r="I30" s="43"/>
      <c r="J30" s="43"/>
      <c r="K30" s="43"/>
      <c r="L30" s="417">
        <v>0</v>
      </c>
      <c r="M30" s="418"/>
      <c r="N30" s="418"/>
      <c r="O30" s="418"/>
      <c r="P30" s="43"/>
      <c r="Q30" s="43"/>
      <c r="R30" s="43"/>
      <c r="S30" s="43"/>
      <c r="T30" s="43"/>
      <c r="U30" s="43"/>
      <c r="V30" s="43"/>
      <c r="W30" s="419">
        <f>ROUND(BD51,2)</f>
        <v>0</v>
      </c>
      <c r="X30" s="418"/>
      <c r="Y30" s="418"/>
      <c r="Z30" s="418"/>
      <c r="AA30" s="418"/>
      <c r="AB30" s="418"/>
      <c r="AC30" s="418"/>
      <c r="AD30" s="418"/>
      <c r="AE30" s="418"/>
      <c r="AF30" s="43"/>
      <c r="AG30" s="43"/>
      <c r="AH30" s="43"/>
      <c r="AI30" s="43"/>
      <c r="AJ30" s="43"/>
      <c r="AK30" s="419">
        <v>0</v>
      </c>
      <c r="AL30" s="418"/>
      <c r="AM30" s="418"/>
      <c r="AN30" s="418"/>
      <c r="AO30" s="418"/>
      <c r="AP30" s="43"/>
      <c r="AQ30" s="45"/>
      <c r="BE30" s="408"/>
    </row>
    <row r="31" spans="2:71" s="1" customFormat="1" ht="6.95" customHeight="1">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40"/>
      <c r="BE31" s="407"/>
    </row>
    <row r="32" spans="2:71" s="1" customFormat="1" ht="25.9" customHeight="1">
      <c r="B32" s="36"/>
      <c r="C32" s="46"/>
      <c r="D32" s="47" t="s">
        <v>54</v>
      </c>
      <c r="E32" s="48"/>
      <c r="F32" s="48"/>
      <c r="G32" s="48"/>
      <c r="H32" s="48"/>
      <c r="I32" s="48"/>
      <c r="J32" s="48"/>
      <c r="K32" s="48"/>
      <c r="L32" s="48"/>
      <c r="M32" s="48"/>
      <c r="N32" s="48"/>
      <c r="O32" s="48"/>
      <c r="P32" s="48"/>
      <c r="Q32" s="48"/>
      <c r="R32" s="48"/>
      <c r="S32" s="48"/>
      <c r="T32" s="49" t="s">
        <v>55</v>
      </c>
      <c r="U32" s="48"/>
      <c r="V32" s="48"/>
      <c r="W32" s="48"/>
      <c r="X32" s="387" t="s">
        <v>56</v>
      </c>
      <c r="Y32" s="388"/>
      <c r="Z32" s="388"/>
      <c r="AA32" s="388"/>
      <c r="AB32" s="388"/>
      <c r="AC32" s="48"/>
      <c r="AD32" s="48"/>
      <c r="AE32" s="48"/>
      <c r="AF32" s="48"/>
      <c r="AG32" s="48"/>
      <c r="AH32" s="48"/>
      <c r="AI32" s="48"/>
      <c r="AJ32" s="48"/>
      <c r="AK32" s="389">
        <f>SUM(AK23:AK30)</f>
        <v>0</v>
      </c>
      <c r="AL32" s="388"/>
      <c r="AM32" s="388"/>
      <c r="AN32" s="388"/>
      <c r="AO32" s="390"/>
      <c r="AP32" s="46"/>
      <c r="AQ32" s="50"/>
      <c r="BE32" s="407"/>
    </row>
    <row r="33" spans="2:56" s="1" customFormat="1" ht="6.95" customHeight="1">
      <c r="B33" s="36"/>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40"/>
    </row>
    <row r="34" spans="2:56" s="1" customFormat="1" ht="6.95" customHeight="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3"/>
    </row>
    <row r="38" spans="2:56" s="1" customFormat="1" ht="6.95" customHeight="1">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6"/>
    </row>
    <row r="39" spans="2:56" s="1" customFormat="1" ht="36.950000000000003" customHeight="1">
      <c r="B39" s="36"/>
      <c r="C39" s="57" t="s">
        <v>57</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6"/>
    </row>
    <row r="40" spans="2:56" s="1" customFormat="1" ht="6.95" customHeight="1">
      <c r="B40" s="36"/>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6"/>
    </row>
    <row r="41" spans="2:56" s="3" customFormat="1" ht="14.45" customHeight="1">
      <c r="B41" s="59"/>
      <c r="C41" s="60" t="s">
        <v>13</v>
      </c>
      <c r="D41" s="61"/>
      <c r="E41" s="61"/>
      <c r="F41" s="61"/>
      <c r="G41" s="61"/>
      <c r="H41" s="61"/>
      <c r="I41" s="61"/>
      <c r="J41" s="61"/>
      <c r="K41" s="61"/>
      <c r="L41" s="61" t="str">
        <f>K5</f>
        <v>3A1535132A01</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row>
    <row r="42" spans="2:56" s="4" customFormat="1" ht="36.950000000000003" customHeight="1">
      <c r="B42" s="63"/>
      <c r="C42" s="64" t="s">
        <v>16</v>
      </c>
      <c r="D42" s="65"/>
      <c r="E42" s="65"/>
      <c r="F42" s="65"/>
      <c r="G42" s="65"/>
      <c r="H42" s="65"/>
      <c r="I42" s="65"/>
      <c r="J42" s="65"/>
      <c r="K42" s="65"/>
      <c r="L42" s="391" t="str">
        <f>K6</f>
        <v>MVE Štvanice - rekonstrukce technologie</v>
      </c>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65"/>
      <c r="AQ42" s="65"/>
      <c r="AR42" s="66"/>
    </row>
    <row r="43" spans="2:56" s="1" customFormat="1" ht="6.95" customHeight="1">
      <c r="B43" s="36"/>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6"/>
    </row>
    <row r="44" spans="2:56" s="1" customFormat="1" ht="15">
      <c r="B44" s="36"/>
      <c r="C44" s="60" t="s">
        <v>23</v>
      </c>
      <c r="D44" s="58"/>
      <c r="E44" s="58"/>
      <c r="F44" s="58"/>
      <c r="G44" s="58"/>
      <c r="H44" s="58"/>
      <c r="I44" s="58"/>
      <c r="J44" s="58"/>
      <c r="K44" s="58"/>
      <c r="L44" s="67" t="str">
        <f>IF(K8="","",K8)</f>
        <v>VD Štvanice - Praha</v>
      </c>
      <c r="M44" s="58"/>
      <c r="N44" s="58"/>
      <c r="O44" s="58"/>
      <c r="P44" s="58"/>
      <c r="Q44" s="58"/>
      <c r="R44" s="58"/>
      <c r="S44" s="58"/>
      <c r="T44" s="58"/>
      <c r="U44" s="58"/>
      <c r="V44" s="58"/>
      <c r="W44" s="58"/>
      <c r="X44" s="58"/>
      <c r="Y44" s="58"/>
      <c r="Z44" s="58"/>
      <c r="AA44" s="58"/>
      <c r="AB44" s="58"/>
      <c r="AC44" s="58"/>
      <c r="AD44" s="58"/>
      <c r="AE44" s="58"/>
      <c r="AF44" s="58"/>
      <c r="AG44" s="58"/>
      <c r="AH44" s="58"/>
      <c r="AI44" s="60" t="s">
        <v>25</v>
      </c>
      <c r="AJ44" s="58"/>
      <c r="AK44" s="58"/>
      <c r="AL44" s="58"/>
      <c r="AM44" s="393" t="str">
        <f>IF(AN8= "","",AN8)</f>
        <v>29. 7. 2016</v>
      </c>
      <c r="AN44" s="394"/>
      <c r="AO44" s="58"/>
      <c r="AP44" s="58"/>
      <c r="AQ44" s="58"/>
      <c r="AR44" s="56"/>
    </row>
    <row r="45" spans="2:56" s="1" customFormat="1" ht="6.95" customHeight="1">
      <c r="B45" s="36"/>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6"/>
    </row>
    <row r="46" spans="2:56" s="1" customFormat="1" ht="15">
      <c r="B46" s="36"/>
      <c r="C46" s="60" t="s">
        <v>29</v>
      </c>
      <c r="D46" s="58"/>
      <c r="E46" s="58"/>
      <c r="F46" s="58"/>
      <c r="G46" s="58"/>
      <c r="H46" s="58"/>
      <c r="I46" s="58"/>
      <c r="J46" s="58"/>
      <c r="K46" s="58"/>
      <c r="L46" s="61" t="str">
        <f>IF(E11= "","",E11)</f>
        <v>Povodí Vltavy, státní podnik</v>
      </c>
      <c r="M46" s="58"/>
      <c r="N46" s="58"/>
      <c r="O46" s="58"/>
      <c r="P46" s="58"/>
      <c r="Q46" s="58"/>
      <c r="R46" s="58"/>
      <c r="S46" s="58"/>
      <c r="T46" s="58"/>
      <c r="U46" s="58"/>
      <c r="V46" s="58"/>
      <c r="W46" s="58"/>
      <c r="X46" s="58"/>
      <c r="Y46" s="58"/>
      <c r="Z46" s="58"/>
      <c r="AA46" s="58"/>
      <c r="AB46" s="58"/>
      <c r="AC46" s="58"/>
      <c r="AD46" s="58"/>
      <c r="AE46" s="58"/>
      <c r="AF46" s="58"/>
      <c r="AG46" s="58"/>
      <c r="AH46" s="58"/>
      <c r="AI46" s="60" t="s">
        <v>37</v>
      </c>
      <c r="AJ46" s="58"/>
      <c r="AK46" s="58"/>
      <c r="AL46" s="58"/>
      <c r="AM46" s="395" t="str">
        <f>IF(E17="","",E17)</f>
        <v>AQUATIS a. s.</v>
      </c>
      <c r="AN46" s="394"/>
      <c r="AO46" s="394"/>
      <c r="AP46" s="394"/>
      <c r="AQ46" s="58"/>
      <c r="AR46" s="56"/>
      <c r="AS46" s="396" t="s">
        <v>58</v>
      </c>
      <c r="AT46" s="397"/>
      <c r="AU46" s="69"/>
      <c r="AV46" s="69"/>
      <c r="AW46" s="69"/>
      <c r="AX46" s="69"/>
      <c r="AY46" s="69"/>
      <c r="AZ46" s="69"/>
      <c r="BA46" s="69"/>
      <c r="BB46" s="69"/>
      <c r="BC46" s="69"/>
      <c r="BD46" s="70"/>
    </row>
    <row r="47" spans="2:56" s="1" customFormat="1" ht="15">
      <c r="B47" s="36"/>
      <c r="C47" s="60" t="s">
        <v>35</v>
      </c>
      <c r="D47" s="58"/>
      <c r="E47" s="58"/>
      <c r="F47" s="58"/>
      <c r="G47" s="58"/>
      <c r="H47" s="58"/>
      <c r="I47" s="58"/>
      <c r="J47" s="58"/>
      <c r="K47" s="58"/>
      <c r="L47" s="61" t="str">
        <f>IF(E14= "Vyplň údaj","",E14)</f>
        <v/>
      </c>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6"/>
      <c r="AS47" s="398"/>
      <c r="AT47" s="399"/>
      <c r="AU47" s="71"/>
      <c r="AV47" s="71"/>
      <c r="AW47" s="71"/>
      <c r="AX47" s="71"/>
      <c r="AY47" s="71"/>
      <c r="AZ47" s="71"/>
      <c r="BA47" s="71"/>
      <c r="BB47" s="71"/>
      <c r="BC47" s="71"/>
      <c r="BD47" s="72"/>
    </row>
    <row r="48" spans="2:56" s="1" customFormat="1" ht="10.9" customHeight="1">
      <c r="B48" s="36"/>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6"/>
      <c r="AS48" s="400"/>
      <c r="AT48" s="401"/>
      <c r="AU48" s="37"/>
      <c r="AV48" s="37"/>
      <c r="AW48" s="37"/>
      <c r="AX48" s="37"/>
      <c r="AY48" s="37"/>
      <c r="AZ48" s="37"/>
      <c r="BA48" s="37"/>
      <c r="BB48" s="37"/>
      <c r="BC48" s="37"/>
      <c r="BD48" s="74"/>
    </row>
    <row r="49" spans="1:91" s="1" customFormat="1" ht="29.25" customHeight="1">
      <c r="B49" s="36"/>
      <c r="C49" s="402" t="s">
        <v>59</v>
      </c>
      <c r="D49" s="403"/>
      <c r="E49" s="403"/>
      <c r="F49" s="403"/>
      <c r="G49" s="403"/>
      <c r="H49" s="75"/>
      <c r="I49" s="404" t="s">
        <v>60</v>
      </c>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5" t="s">
        <v>61</v>
      </c>
      <c r="AH49" s="403"/>
      <c r="AI49" s="403"/>
      <c r="AJ49" s="403"/>
      <c r="AK49" s="403"/>
      <c r="AL49" s="403"/>
      <c r="AM49" s="403"/>
      <c r="AN49" s="404" t="s">
        <v>62</v>
      </c>
      <c r="AO49" s="403"/>
      <c r="AP49" s="403"/>
      <c r="AQ49" s="76" t="s">
        <v>63</v>
      </c>
      <c r="AR49" s="56"/>
      <c r="AS49" s="77" t="s">
        <v>64</v>
      </c>
      <c r="AT49" s="78" t="s">
        <v>65</v>
      </c>
      <c r="AU49" s="78" t="s">
        <v>66</v>
      </c>
      <c r="AV49" s="78" t="s">
        <v>67</v>
      </c>
      <c r="AW49" s="78" t="s">
        <v>68</v>
      </c>
      <c r="AX49" s="78" t="s">
        <v>69</v>
      </c>
      <c r="AY49" s="78" t="s">
        <v>70</v>
      </c>
      <c r="AZ49" s="78" t="s">
        <v>71</v>
      </c>
      <c r="BA49" s="78" t="s">
        <v>72</v>
      </c>
      <c r="BB49" s="78" t="s">
        <v>73</v>
      </c>
      <c r="BC49" s="78" t="s">
        <v>74</v>
      </c>
      <c r="BD49" s="79" t="s">
        <v>75</v>
      </c>
    </row>
    <row r="50" spans="1:91" s="1" customFormat="1" ht="10.9" customHeight="1">
      <c r="B50" s="36"/>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6"/>
      <c r="AS50" s="80"/>
      <c r="AT50" s="81"/>
      <c r="AU50" s="81"/>
      <c r="AV50" s="81"/>
      <c r="AW50" s="81"/>
      <c r="AX50" s="81"/>
      <c r="AY50" s="81"/>
      <c r="AZ50" s="81"/>
      <c r="BA50" s="81"/>
      <c r="BB50" s="81"/>
      <c r="BC50" s="81"/>
      <c r="BD50" s="82"/>
    </row>
    <row r="51" spans="1:91" s="4" customFormat="1" ht="32.450000000000003" customHeight="1">
      <c r="B51" s="63"/>
      <c r="C51" s="83" t="s">
        <v>76</v>
      </c>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377">
        <f>ROUND(AG52+AG58+AG65+AG72,2)</f>
        <v>0</v>
      </c>
      <c r="AH51" s="377"/>
      <c r="AI51" s="377"/>
      <c r="AJ51" s="377"/>
      <c r="AK51" s="377"/>
      <c r="AL51" s="377"/>
      <c r="AM51" s="377"/>
      <c r="AN51" s="378">
        <f t="shared" ref="AN51:AN72" si="0">SUM(AG51,AT51)</f>
        <v>0</v>
      </c>
      <c r="AO51" s="378"/>
      <c r="AP51" s="378"/>
      <c r="AQ51" s="85" t="s">
        <v>20</v>
      </c>
      <c r="AR51" s="66"/>
      <c r="AS51" s="86">
        <f>ROUND(AS52+AS58+AS65+AS72,2)</f>
        <v>0</v>
      </c>
      <c r="AT51" s="87">
        <f t="shared" ref="AT51:AT72" si="1">ROUND(SUM(AV51:AW51),2)</f>
        <v>0</v>
      </c>
      <c r="AU51" s="88">
        <f>ROUND(AU52+AU58+AU65+AU72,5)</f>
        <v>0</v>
      </c>
      <c r="AV51" s="87">
        <f>ROUND(AZ51*L26,2)</f>
        <v>0</v>
      </c>
      <c r="AW51" s="87">
        <f>ROUND(BA51*L27,2)</f>
        <v>0</v>
      </c>
      <c r="AX51" s="87">
        <f>ROUND(BB51*L26,2)</f>
        <v>0</v>
      </c>
      <c r="AY51" s="87">
        <f>ROUND(BC51*L27,2)</f>
        <v>0</v>
      </c>
      <c r="AZ51" s="87">
        <f>ROUND(AZ52+AZ58+AZ65+AZ72,2)</f>
        <v>0</v>
      </c>
      <c r="BA51" s="87">
        <f>ROUND(BA52+BA58+BA65+BA72,2)</f>
        <v>0</v>
      </c>
      <c r="BB51" s="87">
        <f>ROUND(BB52+BB58+BB65+BB72,2)</f>
        <v>0</v>
      </c>
      <c r="BC51" s="87">
        <f>ROUND(BC52+BC58+BC65+BC72,2)</f>
        <v>0</v>
      </c>
      <c r="BD51" s="89">
        <f>ROUND(BD52+BD58+BD65+BD72,2)</f>
        <v>0</v>
      </c>
      <c r="BS51" s="90" t="s">
        <v>77</v>
      </c>
      <c r="BT51" s="90" t="s">
        <v>78</v>
      </c>
      <c r="BU51" s="91" t="s">
        <v>79</v>
      </c>
      <c r="BV51" s="90" t="s">
        <v>80</v>
      </c>
      <c r="BW51" s="90" t="s">
        <v>5</v>
      </c>
      <c r="BX51" s="90" t="s">
        <v>81</v>
      </c>
      <c r="CL51" s="90" t="s">
        <v>20</v>
      </c>
    </row>
    <row r="52" spans="1:91" s="5" customFormat="1" ht="22.5" customHeight="1">
      <c r="B52" s="92"/>
      <c r="C52" s="93"/>
      <c r="D52" s="385" t="s">
        <v>82</v>
      </c>
      <c r="E52" s="384"/>
      <c r="F52" s="384"/>
      <c r="G52" s="384"/>
      <c r="H52" s="384"/>
      <c r="I52" s="94"/>
      <c r="J52" s="385" t="s">
        <v>83</v>
      </c>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6">
        <f>ROUND(SUM(AG53:AG57),2)</f>
        <v>0</v>
      </c>
      <c r="AH52" s="384"/>
      <c r="AI52" s="384"/>
      <c r="AJ52" s="384"/>
      <c r="AK52" s="384"/>
      <c r="AL52" s="384"/>
      <c r="AM52" s="384"/>
      <c r="AN52" s="383">
        <f t="shared" si="0"/>
        <v>0</v>
      </c>
      <c r="AO52" s="384"/>
      <c r="AP52" s="384"/>
      <c r="AQ52" s="95" t="s">
        <v>84</v>
      </c>
      <c r="AR52" s="96"/>
      <c r="AS52" s="97">
        <f>ROUND(SUM(AS53:AS57),2)</f>
        <v>0</v>
      </c>
      <c r="AT52" s="98">
        <f t="shared" si="1"/>
        <v>0</v>
      </c>
      <c r="AU52" s="99">
        <f>ROUND(SUM(AU53:AU57),5)</f>
        <v>0</v>
      </c>
      <c r="AV52" s="98">
        <f>ROUND(AZ52*L26,2)</f>
        <v>0</v>
      </c>
      <c r="AW52" s="98">
        <f>ROUND(BA52*L27,2)</f>
        <v>0</v>
      </c>
      <c r="AX52" s="98">
        <f>ROUND(BB52*L26,2)</f>
        <v>0</v>
      </c>
      <c r="AY52" s="98">
        <f>ROUND(BC52*L27,2)</f>
        <v>0</v>
      </c>
      <c r="AZ52" s="98">
        <f>ROUND(SUM(AZ53:AZ57),2)</f>
        <v>0</v>
      </c>
      <c r="BA52" s="98">
        <f>ROUND(SUM(BA53:BA57),2)</f>
        <v>0</v>
      </c>
      <c r="BB52" s="98">
        <f>ROUND(SUM(BB53:BB57),2)</f>
        <v>0</v>
      </c>
      <c r="BC52" s="98">
        <f>ROUND(SUM(BC53:BC57),2)</f>
        <v>0</v>
      </c>
      <c r="BD52" s="100">
        <f>ROUND(SUM(BD53:BD57),2)</f>
        <v>0</v>
      </c>
      <c r="BS52" s="101" t="s">
        <v>77</v>
      </c>
      <c r="BT52" s="101" t="s">
        <v>22</v>
      </c>
      <c r="BU52" s="101" t="s">
        <v>79</v>
      </c>
      <c r="BV52" s="101" t="s">
        <v>80</v>
      </c>
      <c r="BW52" s="101" t="s">
        <v>85</v>
      </c>
      <c r="BX52" s="101" t="s">
        <v>5</v>
      </c>
      <c r="CL52" s="101" t="s">
        <v>20</v>
      </c>
      <c r="CM52" s="101" t="s">
        <v>86</v>
      </c>
    </row>
    <row r="53" spans="1:91" s="6" customFormat="1" ht="22.5" customHeight="1">
      <c r="A53" s="289" t="s">
        <v>2533</v>
      </c>
      <c r="B53" s="102"/>
      <c r="C53" s="103"/>
      <c r="D53" s="103"/>
      <c r="E53" s="382" t="s">
        <v>87</v>
      </c>
      <c r="F53" s="381"/>
      <c r="G53" s="381"/>
      <c r="H53" s="381"/>
      <c r="I53" s="381"/>
      <c r="J53" s="103"/>
      <c r="K53" s="382" t="s">
        <v>88</v>
      </c>
      <c r="L53" s="381"/>
      <c r="M53" s="381"/>
      <c r="N53" s="381"/>
      <c r="O53" s="381"/>
      <c r="P53" s="381"/>
      <c r="Q53" s="381"/>
      <c r="R53" s="381"/>
      <c r="S53" s="381"/>
      <c r="T53" s="381"/>
      <c r="U53" s="381"/>
      <c r="V53" s="381"/>
      <c r="W53" s="381"/>
      <c r="X53" s="381"/>
      <c r="Y53" s="381"/>
      <c r="Z53" s="381"/>
      <c r="AA53" s="381"/>
      <c r="AB53" s="381"/>
      <c r="AC53" s="381"/>
      <c r="AD53" s="381"/>
      <c r="AE53" s="381"/>
      <c r="AF53" s="381"/>
      <c r="AG53" s="380">
        <f>'DPS 01.1 - Přívod vody'!J29</f>
        <v>0</v>
      </c>
      <c r="AH53" s="381"/>
      <c r="AI53" s="381"/>
      <c r="AJ53" s="381"/>
      <c r="AK53" s="381"/>
      <c r="AL53" s="381"/>
      <c r="AM53" s="381"/>
      <c r="AN53" s="380">
        <f t="shared" si="0"/>
        <v>0</v>
      </c>
      <c r="AO53" s="381"/>
      <c r="AP53" s="381"/>
      <c r="AQ53" s="104" t="s">
        <v>89</v>
      </c>
      <c r="AR53" s="105"/>
      <c r="AS53" s="106">
        <v>0</v>
      </c>
      <c r="AT53" s="107">
        <f t="shared" si="1"/>
        <v>0</v>
      </c>
      <c r="AU53" s="108">
        <f>'DPS 01.1 - Přívod vody'!P88</f>
        <v>0</v>
      </c>
      <c r="AV53" s="107">
        <f>'DPS 01.1 - Přívod vody'!J32</f>
        <v>0</v>
      </c>
      <c r="AW53" s="107">
        <f>'DPS 01.1 - Přívod vody'!J33</f>
        <v>0</v>
      </c>
      <c r="AX53" s="107">
        <f>'DPS 01.1 - Přívod vody'!J34</f>
        <v>0</v>
      </c>
      <c r="AY53" s="107">
        <f>'DPS 01.1 - Přívod vody'!J35</f>
        <v>0</v>
      </c>
      <c r="AZ53" s="107">
        <f>'DPS 01.1 - Přívod vody'!F32</f>
        <v>0</v>
      </c>
      <c r="BA53" s="107">
        <f>'DPS 01.1 - Přívod vody'!F33</f>
        <v>0</v>
      </c>
      <c r="BB53" s="107">
        <f>'DPS 01.1 - Přívod vody'!F34</f>
        <v>0</v>
      </c>
      <c r="BC53" s="107">
        <f>'DPS 01.1 - Přívod vody'!F35</f>
        <v>0</v>
      </c>
      <c r="BD53" s="109">
        <f>'DPS 01.1 - Přívod vody'!F36</f>
        <v>0</v>
      </c>
      <c r="BT53" s="110" t="s">
        <v>86</v>
      </c>
      <c r="BV53" s="110" t="s">
        <v>80</v>
      </c>
      <c r="BW53" s="110" t="s">
        <v>90</v>
      </c>
      <c r="BX53" s="110" t="s">
        <v>85</v>
      </c>
      <c r="CL53" s="110" t="s">
        <v>20</v>
      </c>
    </row>
    <row r="54" spans="1:91" s="6" customFormat="1" ht="22.5" customHeight="1">
      <c r="A54" s="289" t="s">
        <v>2533</v>
      </c>
      <c r="B54" s="102"/>
      <c r="C54" s="103"/>
      <c r="D54" s="103"/>
      <c r="E54" s="382" t="s">
        <v>91</v>
      </c>
      <c r="F54" s="381"/>
      <c r="G54" s="381"/>
      <c r="H54" s="381"/>
      <c r="I54" s="381"/>
      <c r="J54" s="103"/>
      <c r="K54" s="382" t="s">
        <v>92</v>
      </c>
      <c r="L54" s="381"/>
      <c r="M54" s="381"/>
      <c r="N54" s="381"/>
      <c r="O54" s="381"/>
      <c r="P54" s="381"/>
      <c r="Q54" s="381"/>
      <c r="R54" s="381"/>
      <c r="S54" s="381"/>
      <c r="T54" s="381"/>
      <c r="U54" s="381"/>
      <c r="V54" s="381"/>
      <c r="W54" s="381"/>
      <c r="X54" s="381"/>
      <c r="Y54" s="381"/>
      <c r="Z54" s="381"/>
      <c r="AA54" s="381"/>
      <c r="AB54" s="381"/>
      <c r="AC54" s="381"/>
      <c r="AD54" s="381"/>
      <c r="AE54" s="381"/>
      <c r="AF54" s="381"/>
      <c r="AG54" s="380">
        <f>'DPS 01.2 - Turbíny a přís...'!J29</f>
        <v>0</v>
      </c>
      <c r="AH54" s="381"/>
      <c r="AI54" s="381"/>
      <c r="AJ54" s="381"/>
      <c r="AK54" s="381"/>
      <c r="AL54" s="381"/>
      <c r="AM54" s="381"/>
      <c r="AN54" s="380">
        <f t="shared" si="0"/>
        <v>0</v>
      </c>
      <c r="AO54" s="381"/>
      <c r="AP54" s="381"/>
      <c r="AQ54" s="104" t="s">
        <v>89</v>
      </c>
      <c r="AR54" s="105"/>
      <c r="AS54" s="106">
        <v>0</v>
      </c>
      <c r="AT54" s="107">
        <f t="shared" si="1"/>
        <v>0</v>
      </c>
      <c r="AU54" s="108">
        <f>'DPS 01.2 - Turbíny a přís...'!P101</f>
        <v>0</v>
      </c>
      <c r="AV54" s="107">
        <f>'DPS 01.2 - Turbíny a přís...'!J32</f>
        <v>0</v>
      </c>
      <c r="AW54" s="107">
        <f>'DPS 01.2 - Turbíny a přís...'!J33</f>
        <v>0</v>
      </c>
      <c r="AX54" s="107">
        <f>'DPS 01.2 - Turbíny a přís...'!J34</f>
        <v>0</v>
      </c>
      <c r="AY54" s="107">
        <f>'DPS 01.2 - Turbíny a přís...'!J35</f>
        <v>0</v>
      </c>
      <c r="AZ54" s="107">
        <f>'DPS 01.2 - Turbíny a přís...'!F32</f>
        <v>0</v>
      </c>
      <c r="BA54" s="107">
        <f>'DPS 01.2 - Turbíny a přís...'!F33</f>
        <v>0</v>
      </c>
      <c r="BB54" s="107">
        <f>'DPS 01.2 - Turbíny a přís...'!F34</f>
        <v>0</v>
      </c>
      <c r="BC54" s="107">
        <f>'DPS 01.2 - Turbíny a přís...'!F35</f>
        <v>0</v>
      </c>
      <c r="BD54" s="109">
        <f>'DPS 01.2 - Turbíny a přís...'!F36</f>
        <v>0</v>
      </c>
      <c r="BT54" s="110" t="s">
        <v>86</v>
      </c>
      <c r="BV54" s="110" t="s">
        <v>80</v>
      </c>
      <c r="BW54" s="110" t="s">
        <v>93</v>
      </c>
      <c r="BX54" s="110" t="s">
        <v>85</v>
      </c>
      <c r="CL54" s="110" t="s">
        <v>20</v>
      </c>
    </row>
    <row r="55" spans="1:91" s="6" customFormat="1" ht="22.5" customHeight="1">
      <c r="A55" s="289" t="s">
        <v>2533</v>
      </c>
      <c r="B55" s="102"/>
      <c r="C55" s="103"/>
      <c r="D55" s="103"/>
      <c r="E55" s="382" t="s">
        <v>94</v>
      </c>
      <c r="F55" s="381"/>
      <c r="G55" s="381"/>
      <c r="H55" s="381"/>
      <c r="I55" s="381"/>
      <c r="J55" s="103"/>
      <c r="K55" s="382" t="s">
        <v>95</v>
      </c>
      <c r="L55" s="381"/>
      <c r="M55" s="381"/>
      <c r="N55" s="381"/>
      <c r="O55" s="381"/>
      <c r="P55" s="381"/>
      <c r="Q55" s="381"/>
      <c r="R55" s="381"/>
      <c r="S55" s="381"/>
      <c r="T55" s="381"/>
      <c r="U55" s="381"/>
      <c r="V55" s="381"/>
      <c r="W55" s="381"/>
      <c r="X55" s="381"/>
      <c r="Y55" s="381"/>
      <c r="Z55" s="381"/>
      <c r="AA55" s="381"/>
      <c r="AB55" s="381"/>
      <c r="AC55" s="381"/>
      <c r="AD55" s="381"/>
      <c r="AE55" s="381"/>
      <c r="AF55" s="381"/>
      <c r="AG55" s="380">
        <f>'DPS 01.3 - Hydraulická čá...'!J29</f>
        <v>0</v>
      </c>
      <c r="AH55" s="381"/>
      <c r="AI55" s="381"/>
      <c r="AJ55" s="381"/>
      <c r="AK55" s="381"/>
      <c r="AL55" s="381"/>
      <c r="AM55" s="381"/>
      <c r="AN55" s="380">
        <f t="shared" si="0"/>
        <v>0</v>
      </c>
      <c r="AO55" s="381"/>
      <c r="AP55" s="381"/>
      <c r="AQ55" s="104" t="s">
        <v>89</v>
      </c>
      <c r="AR55" s="105"/>
      <c r="AS55" s="106">
        <v>0</v>
      </c>
      <c r="AT55" s="107">
        <f t="shared" si="1"/>
        <v>0</v>
      </c>
      <c r="AU55" s="108">
        <f>'DPS 01.3 - Hydraulická čá...'!P87</f>
        <v>0</v>
      </c>
      <c r="AV55" s="107">
        <f>'DPS 01.3 - Hydraulická čá...'!J32</f>
        <v>0</v>
      </c>
      <c r="AW55" s="107">
        <f>'DPS 01.3 - Hydraulická čá...'!J33</f>
        <v>0</v>
      </c>
      <c r="AX55" s="107">
        <f>'DPS 01.3 - Hydraulická čá...'!J34</f>
        <v>0</v>
      </c>
      <c r="AY55" s="107">
        <f>'DPS 01.3 - Hydraulická čá...'!J35</f>
        <v>0</v>
      </c>
      <c r="AZ55" s="107">
        <f>'DPS 01.3 - Hydraulická čá...'!F32</f>
        <v>0</v>
      </c>
      <c r="BA55" s="107">
        <f>'DPS 01.3 - Hydraulická čá...'!F33</f>
        <v>0</v>
      </c>
      <c r="BB55" s="107">
        <f>'DPS 01.3 - Hydraulická čá...'!F34</f>
        <v>0</v>
      </c>
      <c r="BC55" s="107">
        <f>'DPS 01.3 - Hydraulická čá...'!F35</f>
        <v>0</v>
      </c>
      <c r="BD55" s="109">
        <f>'DPS 01.3 - Hydraulická čá...'!F36</f>
        <v>0</v>
      </c>
      <c r="BT55" s="110" t="s">
        <v>86</v>
      </c>
      <c r="BV55" s="110" t="s">
        <v>80</v>
      </c>
      <c r="BW55" s="110" t="s">
        <v>96</v>
      </c>
      <c r="BX55" s="110" t="s">
        <v>85</v>
      </c>
      <c r="CL55" s="110" t="s">
        <v>20</v>
      </c>
    </row>
    <row r="56" spans="1:91" s="6" customFormat="1" ht="22.5" customHeight="1">
      <c r="A56" s="289" t="s">
        <v>2533</v>
      </c>
      <c r="B56" s="102"/>
      <c r="C56" s="103"/>
      <c r="D56" s="103"/>
      <c r="E56" s="382" t="s">
        <v>97</v>
      </c>
      <c r="F56" s="381"/>
      <c r="G56" s="381"/>
      <c r="H56" s="381"/>
      <c r="I56" s="381"/>
      <c r="J56" s="103"/>
      <c r="K56" s="382" t="s">
        <v>98</v>
      </c>
      <c r="L56" s="381"/>
      <c r="M56" s="381"/>
      <c r="N56" s="381"/>
      <c r="O56" s="381"/>
      <c r="P56" s="381"/>
      <c r="Q56" s="381"/>
      <c r="R56" s="381"/>
      <c r="S56" s="381"/>
      <c r="T56" s="381"/>
      <c r="U56" s="381"/>
      <c r="V56" s="381"/>
      <c r="W56" s="381"/>
      <c r="X56" s="381"/>
      <c r="Y56" s="381"/>
      <c r="Z56" s="381"/>
      <c r="AA56" s="381"/>
      <c r="AB56" s="381"/>
      <c r="AC56" s="381"/>
      <c r="AD56" s="381"/>
      <c r="AE56" s="381"/>
      <c r="AF56" s="381"/>
      <c r="AG56" s="380">
        <f>'DPS 01.4 - Generátory'!J29</f>
        <v>0</v>
      </c>
      <c r="AH56" s="381"/>
      <c r="AI56" s="381"/>
      <c r="AJ56" s="381"/>
      <c r="AK56" s="381"/>
      <c r="AL56" s="381"/>
      <c r="AM56" s="381"/>
      <c r="AN56" s="380">
        <f t="shared" si="0"/>
        <v>0</v>
      </c>
      <c r="AO56" s="381"/>
      <c r="AP56" s="381"/>
      <c r="AQ56" s="104" t="s">
        <v>89</v>
      </c>
      <c r="AR56" s="105"/>
      <c r="AS56" s="106">
        <v>0</v>
      </c>
      <c r="AT56" s="107">
        <f t="shared" si="1"/>
        <v>0</v>
      </c>
      <c r="AU56" s="108">
        <f>'DPS 01.4 - Generátory'!P95</f>
        <v>0</v>
      </c>
      <c r="AV56" s="107">
        <f>'DPS 01.4 - Generátory'!J32</f>
        <v>0</v>
      </c>
      <c r="AW56" s="107">
        <f>'DPS 01.4 - Generátory'!J33</f>
        <v>0</v>
      </c>
      <c r="AX56" s="107">
        <f>'DPS 01.4 - Generátory'!J34</f>
        <v>0</v>
      </c>
      <c r="AY56" s="107">
        <f>'DPS 01.4 - Generátory'!J35</f>
        <v>0</v>
      </c>
      <c r="AZ56" s="107">
        <f>'DPS 01.4 - Generátory'!F32</f>
        <v>0</v>
      </c>
      <c r="BA56" s="107">
        <f>'DPS 01.4 - Generátory'!F33</f>
        <v>0</v>
      </c>
      <c r="BB56" s="107">
        <f>'DPS 01.4 - Generátory'!F34</f>
        <v>0</v>
      </c>
      <c r="BC56" s="107">
        <f>'DPS 01.4 - Generátory'!F35</f>
        <v>0</v>
      </c>
      <c r="BD56" s="109">
        <f>'DPS 01.4 - Generátory'!F36</f>
        <v>0</v>
      </c>
      <c r="BT56" s="110" t="s">
        <v>86</v>
      </c>
      <c r="BV56" s="110" t="s">
        <v>80</v>
      </c>
      <c r="BW56" s="110" t="s">
        <v>99</v>
      </c>
      <c r="BX56" s="110" t="s">
        <v>85</v>
      </c>
      <c r="CL56" s="110" t="s">
        <v>20</v>
      </c>
    </row>
    <row r="57" spans="1:91" s="6" customFormat="1" ht="22.5" customHeight="1">
      <c r="A57" s="289" t="s">
        <v>2533</v>
      </c>
      <c r="B57" s="102"/>
      <c r="C57" s="103"/>
      <c r="D57" s="103"/>
      <c r="E57" s="382" t="s">
        <v>100</v>
      </c>
      <c r="F57" s="381"/>
      <c r="G57" s="381"/>
      <c r="H57" s="381"/>
      <c r="I57" s="381"/>
      <c r="J57" s="103"/>
      <c r="K57" s="382" t="s">
        <v>101</v>
      </c>
      <c r="L57" s="381"/>
      <c r="M57" s="381"/>
      <c r="N57" s="381"/>
      <c r="O57" s="381"/>
      <c r="P57" s="381"/>
      <c r="Q57" s="381"/>
      <c r="R57" s="381"/>
      <c r="S57" s="381"/>
      <c r="T57" s="381"/>
      <c r="U57" s="381"/>
      <c r="V57" s="381"/>
      <c r="W57" s="381"/>
      <c r="X57" s="381"/>
      <c r="Y57" s="381"/>
      <c r="Z57" s="381"/>
      <c r="AA57" s="381"/>
      <c r="AB57" s="381"/>
      <c r="AC57" s="381"/>
      <c r="AD57" s="381"/>
      <c r="AE57" s="381"/>
      <c r="AF57" s="381"/>
      <c r="AG57" s="380">
        <f>'DPS 01.5 - Pomocná zařízení'!J29</f>
        <v>0</v>
      </c>
      <c r="AH57" s="381"/>
      <c r="AI57" s="381"/>
      <c r="AJ57" s="381"/>
      <c r="AK57" s="381"/>
      <c r="AL57" s="381"/>
      <c r="AM57" s="381"/>
      <c r="AN57" s="380">
        <f t="shared" si="0"/>
        <v>0</v>
      </c>
      <c r="AO57" s="381"/>
      <c r="AP57" s="381"/>
      <c r="AQ57" s="104" t="s">
        <v>89</v>
      </c>
      <c r="AR57" s="105"/>
      <c r="AS57" s="106">
        <v>0</v>
      </c>
      <c r="AT57" s="107">
        <f t="shared" si="1"/>
        <v>0</v>
      </c>
      <c r="AU57" s="108">
        <f>'DPS 01.5 - Pomocná zařízení'!P91</f>
        <v>0</v>
      </c>
      <c r="AV57" s="107">
        <f>'DPS 01.5 - Pomocná zařízení'!J32</f>
        <v>0</v>
      </c>
      <c r="AW57" s="107">
        <f>'DPS 01.5 - Pomocná zařízení'!J33</f>
        <v>0</v>
      </c>
      <c r="AX57" s="107">
        <f>'DPS 01.5 - Pomocná zařízení'!J34</f>
        <v>0</v>
      </c>
      <c r="AY57" s="107">
        <f>'DPS 01.5 - Pomocná zařízení'!J35</f>
        <v>0</v>
      </c>
      <c r="AZ57" s="107">
        <f>'DPS 01.5 - Pomocná zařízení'!F32</f>
        <v>0</v>
      </c>
      <c r="BA57" s="107">
        <f>'DPS 01.5 - Pomocná zařízení'!F33</f>
        <v>0</v>
      </c>
      <c r="BB57" s="107">
        <f>'DPS 01.5 - Pomocná zařízení'!F34</f>
        <v>0</v>
      </c>
      <c r="BC57" s="107">
        <f>'DPS 01.5 - Pomocná zařízení'!F35</f>
        <v>0</v>
      </c>
      <c r="BD57" s="109">
        <f>'DPS 01.5 - Pomocná zařízení'!F36</f>
        <v>0</v>
      </c>
      <c r="BT57" s="110" t="s">
        <v>86</v>
      </c>
      <c r="BV57" s="110" t="s">
        <v>80</v>
      </c>
      <c r="BW57" s="110" t="s">
        <v>102</v>
      </c>
      <c r="BX57" s="110" t="s">
        <v>85</v>
      </c>
      <c r="CL57" s="110" t="s">
        <v>20</v>
      </c>
    </row>
    <row r="58" spans="1:91" s="5" customFormat="1" ht="22.5" customHeight="1">
      <c r="B58" s="92"/>
      <c r="C58" s="93"/>
      <c r="D58" s="385" t="s">
        <v>103</v>
      </c>
      <c r="E58" s="384"/>
      <c r="F58" s="384"/>
      <c r="G58" s="384"/>
      <c r="H58" s="384"/>
      <c r="I58" s="94"/>
      <c r="J58" s="385" t="s">
        <v>104</v>
      </c>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6">
        <f>ROUND(SUM(AG59:AG64),2)</f>
        <v>0</v>
      </c>
      <c r="AH58" s="384"/>
      <c r="AI58" s="384"/>
      <c r="AJ58" s="384"/>
      <c r="AK58" s="384"/>
      <c r="AL58" s="384"/>
      <c r="AM58" s="384"/>
      <c r="AN58" s="383">
        <f t="shared" si="0"/>
        <v>0</v>
      </c>
      <c r="AO58" s="384"/>
      <c r="AP58" s="384"/>
      <c r="AQ58" s="95" t="s">
        <v>105</v>
      </c>
      <c r="AR58" s="96"/>
      <c r="AS58" s="97">
        <f>ROUND(SUM(AS59:AS64),2)</f>
        <v>0</v>
      </c>
      <c r="AT58" s="98">
        <f t="shared" si="1"/>
        <v>0</v>
      </c>
      <c r="AU58" s="99">
        <f>ROUND(SUM(AU59:AU64),5)</f>
        <v>0</v>
      </c>
      <c r="AV58" s="98">
        <f>ROUND(AZ58*L26,2)</f>
        <v>0</v>
      </c>
      <c r="AW58" s="98">
        <f>ROUND(BA58*L27,2)</f>
        <v>0</v>
      </c>
      <c r="AX58" s="98">
        <f>ROUND(BB58*L26,2)</f>
        <v>0</v>
      </c>
      <c r="AY58" s="98">
        <f>ROUND(BC58*L27,2)</f>
        <v>0</v>
      </c>
      <c r="AZ58" s="98">
        <f>ROUND(SUM(AZ59:AZ64),2)</f>
        <v>0</v>
      </c>
      <c r="BA58" s="98">
        <f>ROUND(SUM(BA59:BA64),2)</f>
        <v>0</v>
      </c>
      <c r="BB58" s="98">
        <f>ROUND(SUM(BB59:BB64),2)</f>
        <v>0</v>
      </c>
      <c r="BC58" s="98">
        <f>ROUND(SUM(BC59:BC64),2)</f>
        <v>0</v>
      </c>
      <c r="BD58" s="100">
        <f>ROUND(SUM(BD59:BD64),2)</f>
        <v>0</v>
      </c>
      <c r="BS58" s="101" t="s">
        <v>77</v>
      </c>
      <c r="BT58" s="101" t="s">
        <v>22</v>
      </c>
      <c r="BU58" s="101" t="s">
        <v>79</v>
      </c>
      <c r="BV58" s="101" t="s">
        <v>80</v>
      </c>
      <c r="BW58" s="101" t="s">
        <v>106</v>
      </c>
      <c r="BX58" s="101" t="s">
        <v>5</v>
      </c>
      <c r="CL58" s="101" t="s">
        <v>20</v>
      </c>
      <c r="CM58" s="101" t="s">
        <v>86</v>
      </c>
    </row>
    <row r="59" spans="1:91" s="6" customFormat="1" ht="22.5" customHeight="1">
      <c r="A59" s="289" t="s">
        <v>2533</v>
      </c>
      <c r="B59" s="102"/>
      <c r="C59" s="103"/>
      <c r="D59" s="103"/>
      <c r="E59" s="382" t="s">
        <v>107</v>
      </c>
      <c r="F59" s="381"/>
      <c r="G59" s="381"/>
      <c r="H59" s="381"/>
      <c r="I59" s="381"/>
      <c r="J59" s="103"/>
      <c r="K59" s="382" t="s">
        <v>108</v>
      </c>
      <c r="L59" s="381"/>
      <c r="M59" s="381"/>
      <c r="N59" s="381"/>
      <c r="O59" s="381"/>
      <c r="P59" s="381"/>
      <c r="Q59" s="381"/>
      <c r="R59" s="381"/>
      <c r="S59" s="381"/>
      <c r="T59" s="381"/>
      <c r="U59" s="381"/>
      <c r="V59" s="381"/>
      <c r="W59" s="381"/>
      <c r="X59" s="381"/>
      <c r="Y59" s="381"/>
      <c r="Z59" s="381"/>
      <c r="AA59" s="381"/>
      <c r="AB59" s="381"/>
      <c r="AC59" s="381"/>
      <c r="AD59" s="381"/>
      <c r="AE59" s="381"/>
      <c r="AF59" s="381"/>
      <c r="AG59" s="380">
        <f>'DPS 02.1 - Zařízení VN'!J29</f>
        <v>0</v>
      </c>
      <c r="AH59" s="381"/>
      <c r="AI59" s="381"/>
      <c r="AJ59" s="381"/>
      <c r="AK59" s="381"/>
      <c r="AL59" s="381"/>
      <c r="AM59" s="381"/>
      <c r="AN59" s="380">
        <f t="shared" si="0"/>
        <v>0</v>
      </c>
      <c r="AO59" s="381"/>
      <c r="AP59" s="381"/>
      <c r="AQ59" s="104" t="s">
        <v>89</v>
      </c>
      <c r="AR59" s="105"/>
      <c r="AS59" s="106">
        <v>0</v>
      </c>
      <c r="AT59" s="107">
        <f t="shared" si="1"/>
        <v>0</v>
      </c>
      <c r="AU59" s="108">
        <f>'DPS 02.1 - Zařízení VN'!P89</f>
        <v>0</v>
      </c>
      <c r="AV59" s="107">
        <f>'DPS 02.1 - Zařízení VN'!J32</f>
        <v>0</v>
      </c>
      <c r="AW59" s="107">
        <f>'DPS 02.1 - Zařízení VN'!J33</f>
        <v>0</v>
      </c>
      <c r="AX59" s="107">
        <f>'DPS 02.1 - Zařízení VN'!J34</f>
        <v>0</v>
      </c>
      <c r="AY59" s="107">
        <f>'DPS 02.1 - Zařízení VN'!J35</f>
        <v>0</v>
      </c>
      <c r="AZ59" s="107">
        <f>'DPS 02.1 - Zařízení VN'!F32</f>
        <v>0</v>
      </c>
      <c r="BA59" s="107">
        <f>'DPS 02.1 - Zařízení VN'!F33</f>
        <v>0</v>
      </c>
      <c r="BB59" s="107">
        <f>'DPS 02.1 - Zařízení VN'!F34</f>
        <v>0</v>
      </c>
      <c r="BC59" s="107">
        <f>'DPS 02.1 - Zařízení VN'!F35</f>
        <v>0</v>
      </c>
      <c r="BD59" s="109">
        <f>'DPS 02.1 - Zařízení VN'!F36</f>
        <v>0</v>
      </c>
      <c r="BT59" s="110" t="s">
        <v>86</v>
      </c>
      <c r="BV59" s="110" t="s">
        <v>80</v>
      </c>
      <c r="BW59" s="110" t="s">
        <v>109</v>
      </c>
      <c r="BX59" s="110" t="s">
        <v>106</v>
      </c>
      <c r="CL59" s="110" t="s">
        <v>20</v>
      </c>
    </row>
    <row r="60" spans="1:91" s="6" customFormat="1" ht="22.5" customHeight="1">
      <c r="A60" s="289" t="s">
        <v>2533</v>
      </c>
      <c r="B60" s="102"/>
      <c r="C60" s="103"/>
      <c r="D60" s="103"/>
      <c r="E60" s="382" t="s">
        <v>110</v>
      </c>
      <c r="F60" s="381"/>
      <c r="G60" s="381"/>
      <c r="H60" s="381"/>
      <c r="I60" s="381"/>
      <c r="J60" s="103"/>
      <c r="K60" s="382" t="s">
        <v>111</v>
      </c>
      <c r="L60" s="381"/>
      <c r="M60" s="381"/>
      <c r="N60" s="381"/>
      <c r="O60" s="381"/>
      <c r="P60" s="381"/>
      <c r="Q60" s="381"/>
      <c r="R60" s="381"/>
      <c r="S60" s="381"/>
      <c r="T60" s="381"/>
      <c r="U60" s="381"/>
      <c r="V60" s="381"/>
      <c r="W60" s="381"/>
      <c r="X60" s="381"/>
      <c r="Y60" s="381"/>
      <c r="Z60" s="381"/>
      <c r="AA60" s="381"/>
      <c r="AB60" s="381"/>
      <c r="AC60" s="381"/>
      <c r="AD60" s="381"/>
      <c r="AE60" s="381"/>
      <c r="AF60" s="381"/>
      <c r="AG60" s="380">
        <f>'DPS 02.2 - Provozní rozvo...'!J29</f>
        <v>0</v>
      </c>
      <c r="AH60" s="381"/>
      <c r="AI60" s="381"/>
      <c r="AJ60" s="381"/>
      <c r="AK60" s="381"/>
      <c r="AL60" s="381"/>
      <c r="AM60" s="381"/>
      <c r="AN60" s="380">
        <f t="shared" si="0"/>
        <v>0</v>
      </c>
      <c r="AO60" s="381"/>
      <c r="AP60" s="381"/>
      <c r="AQ60" s="104" t="s">
        <v>89</v>
      </c>
      <c r="AR60" s="105"/>
      <c r="AS60" s="106">
        <v>0</v>
      </c>
      <c r="AT60" s="107">
        <f t="shared" si="1"/>
        <v>0</v>
      </c>
      <c r="AU60" s="108">
        <f>'DPS 02.2 - Provozní rozvo...'!P109</f>
        <v>0</v>
      </c>
      <c r="AV60" s="107">
        <f>'DPS 02.2 - Provozní rozvo...'!J32</f>
        <v>0</v>
      </c>
      <c r="AW60" s="107">
        <f>'DPS 02.2 - Provozní rozvo...'!J33</f>
        <v>0</v>
      </c>
      <c r="AX60" s="107">
        <f>'DPS 02.2 - Provozní rozvo...'!J34</f>
        <v>0</v>
      </c>
      <c r="AY60" s="107">
        <f>'DPS 02.2 - Provozní rozvo...'!J35</f>
        <v>0</v>
      </c>
      <c r="AZ60" s="107">
        <f>'DPS 02.2 - Provozní rozvo...'!F32</f>
        <v>0</v>
      </c>
      <c r="BA60" s="107">
        <f>'DPS 02.2 - Provozní rozvo...'!F33</f>
        <v>0</v>
      </c>
      <c r="BB60" s="107">
        <f>'DPS 02.2 - Provozní rozvo...'!F34</f>
        <v>0</v>
      </c>
      <c r="BC60" s="107">
        <f>'DPS 02.2 - Provozní rozvo...'!F35</f>
        <v>0</v>
      </c>
      <c r="BD60" s="109">
        <f>'DPS 02.2 - Provozní rozvo...'!F36</f>
        <v>0</v>
      </c>
      <c r="BT60" s="110" t="s">
        <v>86</v>
      </c>
      <c r="BV60" s="110" t="s">
        <v>80</v>
      </c>
      <c r="BW60" s="110" t="s">
        <v>112</v>
      </c>
      <c r="BX60" s="110" t="s">
        <v>106</v>
      </c>
      <c r="CL60" s="110" t="s">
        <v>20</v>
      </c>
    </row>
    <row r="61" spans="1:91" s="6" customFormat="1" ht="22.5" customHeight="1">
      <c r="A61" s="289" t="s">
        <v>2533</v>
      </c>
      <c r="B61" s="102"/>
      <c r="C61" s="103"/>
      <c r="D61" s="103"/>
      <c r="E61" s="382" t="s">
        <v>113</v>
      </c>
      <c r="F61" s="381"/>
      <c r="G61" s="381"/>
      <c r="H61" s="381"/>
      <c r="I61" s="381"/>
      <c r="J61" s="103"/>
      <c r="K61" s="382" t="s">
        <v>114</v>
      </c>
      <c r="L61" s="381"/>
      <c r="M61" s="381"/>
      <c r="N61" s="381"/>
      <c r="O61" s="381"/>
      <c r="P61" s="381"/>
      <c r="Q61" s="381"/>
      <c r="R61" s="381"/>
      <c r="S61" s="381"/>
      <c r="T61" s="381"/>
      <c r="U61" s="381"/>
      <c r="V61" s="381"/>
      <c r="W61" s="381"/>
      <c r="X61" s="381"/>
      <c r="Y61" s="381"/>
      <c r="Z61" s="381"/>
      <c r="AA61" s="381"/>
      <c r="AB61" s="381"/>
      <c r="AC61" s="381"/>
      <c r="AD61" s="381"/>
      <c r="AE61" s="381"/>
      <c r="AF61" s="381"/>
      <c r="AG61" s="380">
        <f>'DPS 02.3 - Řídící systém'!J29</f>
        <v>0</v>
      </c>
      <c r="AH61" s="381"/>
      <c r="AI61" s="381"/>
      <c r="AJ61" s="381"/>
      <c r="AK61" s="381"/>
      <c r="AL61" s="381"/>
      <c r="AM61" s="381"/>
      <c r="AN61" s="380">
        <f t="shared" si="0"/>
        <v>0</v>
      </c>
      <c r="AO61" s="381"/>
      <c r="AP61" s="381"/>
      <c r="AQ61" s="104" t="s">
        <v>89</v>
      </c>
      <c r="AR61" s="105"/>
      <c r="AS61" s="106">
        <v>0</v>
      </c>
      <c r="AT61" s="107">
        <f t="shared" si="1"/>
        <v>0</v>
      </c>
      <c r="AU61" s="108">
        <f>'DPS 02.3 - Řídící systém'!P93</f>
        <v>0</v>
      </c>
      <c r="AV61" s="107">
        <f>'DPS 02.3 - Řídící systém'!J32</f>
        <v>0</v>
      </c>
      <c r="AW61" s="107">
        <f>'DPS 02.3 - Řídící systém'!J33</f>
        <v>0</v>
      </c>
      <c r="AX61" s="107">
        <f>'DPS 02.3 - Řídící systém'!J34</f>
        <v>0</v>
      </c>
      <c r="AY61" s="107">
        <f>'DPS 02.3 - Řídící systém'!J35</f>
        <v>0</v>
      </c>
      <c r="AZ61" s="107">
        <f>'DPS 02.3 - Řídící systém'!F32</f>
        <v>0</v>
      </c>
      <c r="BA61" s="107">
        <f>'DPS 02.3 - Řídící systém'!F33</f>
        <v>0</v>
      </c>
      <c r="BB61" s="107">
        <f>'DPS 02.3 - Řídící systém'!F34</f>
        <v>0</v>
      </c>
      <c r="BC61" s="107">
        <f>'DPS 02.3 - Řídící systém'!F35</f>
        <v>0</v>
      </c>
      <c r="BD61" s="109">
        <f>'DPS 02.3 - Řídící systém'!F36</f>
        <v>0</v>
      </c>
      <c r="BT61" s="110" t="s">
        <v>86</v>
      </c>
      <c r="BV61" s="110" t="s">
        <v>80</v>
      </c>
      <c r="BW61" s="110" t="s">
        <v>115</v>
      </c>
      <c r="BX61" s="110" t="s">
        <v>106</v>
      </c>
      <c r="CL61" s="110" t="s">
        <v>20</v>
      </c>
    </row>
    <row r="62" spans="1:91" s="6" customFormat="1" ht="22.5" customHeight="1">
      <c r="A62" s="289" t="s">
        <v>2533</v>
      </c>
      <c r="B62" s="102"/>
      <c r="C62" s="103"/>
      <c r="D62" s="103"/>
      <c r="E62" s="382" t="s">
        <v>116</v>
      </c>
      <c r="F62" s="381"/>
      <c r="G62" s="381"/>
      <c r="H62" s="381"/>
      <c r="I62" s="381"/>
      <c r="J62" s="103"/>
      <c r="K62" s="382" t="s">
        <v>117</v>
      </c>
      <c r="L62" s="381"/>
      <c r="M62" s="381"/>
      <c r="N62" s="381"/>
      <c r="O62" s="381"/>
      <c r="P62" s="381"/>
      <c r="Q62" s="381"/>
      <c r="R62" s="381"/>
      <c r="S62" s="381"/>
      <c r="T62" s="381"/>
      <c r="U62" s="381"/>
      <c r="V62" s="381"/>
      <c r="W62" s="381"/>
      <c r="X62" s="381"/>
      <c r="Y62" s="381"/>
      <c r="Z62" s="381"/>
      <c r="AA62" s="381"/>
      <c r="AB62" s="381"/>
      <c r="AC62" s="381"/>
      <c r="AD62" s="381"/>
      <c r="AE62" s="381"/>
      <c r="AF62" s="381"/>
      <c r="AG62" s="380">
        <f>'DPS 02.4 - Sdělovací zaří...'!J29</f>
        <v>0</v>
      </c>
      <c r="AH62" s="381"/>
      <c r="AI62" s="381"/>
      <c r="AJ62" s="381"/>
      <c r="AK62" s="381"/>
      <c r="AL62" s="381"/>
      <c r="AM62" s="381"/>
      <c r="AN62" s="380">
        <f t="shared" si="0"/>
        <v>0</v>
      </c>
      <c r="AO62" s="381"/>
      <c r="AP62" s="381"/>
      <c r="AQ62" s="104" t="s">
        <v>89</v>
      </c>
      <c r="AR62" s="105"/>
      <c r="AS62" s="106">
        <v>0</v>
      </c>
      <c r="AT62" s="107">
        <f t="shared" si="1"/>
        <v>0</v>
      </c>
      <c r="AU62" s="108">
        <f>'DPS 02.4 - Sdělovací zaří...'!P92</f>
        <v>0</v>
      </c>
      <c r="AV62" s="107">
        <f>'DPS 02.4 - Sdělovací zaří...'!J32</f>
        <v>0</v>
      </c>
      <c r="AW62" s="107">
        <f>'DPS 02.4 - Sdělovací zaří...'!J33</f>
        <v>0</v>
      </c>
      <c r="AX62" s="107">
        <f>'DPS 02.4 - Sdělovací zaří...'!J34</f>
        <v>0</v>
      </c>
      <c r="AY62" s="107">
        <f>'DPS 02.4 - Sdělovací zaří...'!J35</f>
        <v>0</v>
      </c>
      <c r="AZ62" s="107">
        <f>'DPS 02.4 - Sdělovací zaří...'!F32</f>
        <v>0</v>
      </c>
      <c r="BA62" s="107">
        <f>'DPS 02.4 - Sdělovací zaří...'!F33</f>
        <v>0</v>
      </c>
      <c r="BB62" s="107">
        <f>'DPS 02.4 - Sdělovací zaří...'!F34</f>
        <v>0</v>
      </c>
      <c r="BC62" s="107">
        <f>'DPS 02.4 - Sdělovací zaří...'!F35</f>
        <v>0</v>
      </c>
      <c r="BD62" s="109">
        <f>'DPS 02.4 - Sdělovací zaří...'!F36</f>
        <v>0</v>
      </c>
      <c r="BT62" s="110" t="s">
        <v>86</v>
      </c>
      <c r="BV62" s="110" t="s">
        <v>80</v>
      </c>
      <c r="BW62" s="110" t="s">
        <v>118</v>
      </c>
      <c r="BX62" s="110" t="s">
        <v>106</v>
      </c>
      <c r="CL62" s="110" t="s">
        <v>20</v>
      </c>
    </row>
    <row r="63" spans="1:91" s="6" customFormat="1" ht="22.5" customHeight="1">
      <c r="A63" s="289" t="s">
        <v>2533</v>
      </c>
      <c r="B63" s="102"/>
      <c r="C63" s="103"/>
      <c r="D63" s="103"/>
      <c r="E63" s="382" t="s">
        <v>119</v>
      </c>
      <c r="F63" s="381"/>
      <c r="G63" s="381"/>
      <c r="H63" s="381"/>
      <c r="I63" s="381"/>
      <c r="J63" s="103"/>
      <c r="K63" s="382" t="s">
        <v>120</v>
      </c>
      <c r="L63" s="381"/>
      <c r="M63" s="381"/>
      <c r="N63" s="381"/>
      <c r="O63" s="381"/>
      <c r="P63" s="381"/>
      <c r="Q63" s="381"/>
      <c r="R63" s="381"/>
      <c r="S63" s="381"/>
      <c r="T63" s="381"/>
      <c r="U63" s="381"/>
      <c r="V63" s="381"/>
      <c r="W63" s="381"/>
      <c r="X63" s="381"/>
      <c r="Y63" s="381"/>
      <c r="Z63" s="381"/>
      <c r="AA63" s="381"/>
      <c r="AB63" s="381"/>
      <c r="AC63" s="381"/>
      <c r="AD63" s="381"/>
      <c r="AE63" s="381"/>
      <c r="AF63" s="381"/>
      <c r="AG63" s="380">
        <f>'DPS 02.5 - Elektrostavebn...'!J29</f>
        <v>0</v>
      </c>
      <c r="AH63" s="381"/>
      <c r="AI63" s="381"/>
      <c r="AJ63" s="381"/>
      <c r="AK63" s="381"/>
      <c r="AL63" s="381"/>
      <c r="AM63" s="381"/>
      <c r="AN63" s="380">
        <f t="shared" si="0"/>
        <v>0</v>
      </c>
      <c r="AO63" s="381"/>
      <c r="AP63" s="381"/>
      <c r="AQ63" s="104" t="s">
        <v>89</v>
      </c>
      <c r="AR63" s="105"/>
      <c r="AS63" s="106">
        <v>0</v>
      </c>
      <c r="AT63" s="107">
        <f t="shared" si="1"/>
        <v>0</v>
      </c>
      <c r="AU63" s="108">
        <f>'DPS 02.5 - Elektrostavebn...'!P85</f>
        <v>0</v>
      </c>
      <c r="AV63" s="107">
        <f>'DPS 02.5 - Elektrostavebn...'!J32</f>
        <v>0</v>
      </c>
      <c r="AW63" s="107">
        <f>'DPS 02.5 - Elektrostavebn...'!J33</f>
        <v>0</v>
      </c>
      <c r="AX63" s="107">
        <f>'DPS 02.5 - Elektrostavebn...'!J34</f>
        <v>0</v>
      </c>
      <c r="AY63" s="107">
        <f>'DPS 02.5 - Elektrostavebn...'!J35</f>
        <v>0</v>
      </c>
      <c r="AZ63" s="107">
        <f>'DPS 02.5 - Elektrostavebn...'!F32</f>
        <v>0</v>
      </c>
      <c r="BA63" s="107">
        <f>'DPS 02.5 - Elektrostavebn...'!F33</f>
        <v>0</v>
      </c>
      <c r="BB63" s="107">
        <f>'DPS 02.5 - Elektrostavebn...'!F34</f>
        <v>0</v>
      </c>
      <c r="BC63" s="107">
        <f>'DPS 02.5 - Elektrostavebn...'!F35</f>
        <v>0</v>
      </c>
      <c r="BD63" s="109">
        <f>'DPS 02.5 - Elektrostavebn...'!F36</f>
        <v>0</v>
      </c>
      <c r="BT63" s="110" t="s">
        <v>86</v>
      </c>
      <c r="BV63" s="110" t="s">
        <v>80</v>
      </c>
      <c r="BW63" s="110" t="s">
        <v>121</v>
      </c>
      <c r="BX63" s="110" t="s">
        <v>106</v>
      </c>
      <c r="CL63" s="110" t="s">
        <v>20</v>
      </c>
    </row>
    <row r="64" spans="1:91" s="6" customFormat="1" ht="22.5" customHeight="1">
      <c r="A64" s="289" t="s">
        <v>2533</v>
      </c>
      <c r="B64" s="102"/>
      <c r="C64" s="103"/>
      <c r="D64" s="103"/>
      <c r="E64" s="382" t="s">
        <v>122</v>
      </c>
      <c r="F64" s="381"/>
      <c r="G64" s="381"/>
      <c r="H64" s="381"/>
      <c r="I64" s="381"/>
      <c r="J64" s="103"/>
      <c r="K64" s="382" t="s">
        <v>123</v>
      </c>
      <c r="L64" s="381"/>
      <c r="M64" s="381"/>
      <c r="N64" s="381"/>
      <c r="O64" s="381"/>
      <c r="P64" s="381"/>
      <c r="Q64" s="381"/>
      <c r="R64" s="381"/>
      <c r="S64" s="381"/>
      <c r="T64" s="381"/>
      <c r="U64" s="381"/>
      <c r="V64" s="381"/>
      <c r="W64" s="381"/>
      <c r="X64" s="381"/>
      <c r="Y64" s="381"/>
      <c r="Z64" s="381"/>
      <c r="AA64" s="381"/>
      <c r="AB64" s="381"/>
      <c r="AC64" s="381"/>
      <c r="AD64" s="381"/>
      <c r="AE64" s="381"/>
      <c r="AF64" s="381"/>
      <c r="AG64" s="380">
        <f>'DPS 02.6 - Dieselagregát'!J29</f>
        <v>0</v>
      </c>
      <c r="AH64" s="381"/>
      <c r="AI64" s="381"/>
      <c r="AJ64" s="381"/>
      <c r="AK64" s="381"/>
      <c r="AL64" s="381"/>
      <c r="AM64" s="381"/>
      <c r="AN64" s="380">
        <f t="shared" si="0"/>
        <v>0</v>
      </c>
      <c r="AO64" s="381"/>
      <c r="AP64" s="381"/>
      <c r="AQ64" s="104" t="s">
        <v>89</v>
      </c>
      <c r="AR64" s="105"/>
      <c r="AS64" s="106">
        <v>0</v>
      </c>
      <c r="AT64" s="107">
        <f t="shared" si="1"/>
        <v>0</v>
      </c>
      <c r="AU64" s="108">
        <f>'DPS 02.6 - Dieselagregát'!P84</f>
        <v>0</v>
      </c>
      <c r="AV64" s="107">
        <f>'DPS 02.6 - Dieselagregát'!J32</f>
        <v>0</v>
      </c>
      <c r="AW64" s="107">
        <f>'DPS 02.6 - Dieselagregát'!J33</f>
        <v>0</v>
      </c>
      <c r="AX64" s="107">
        <f>'DPS 02.6 - Dieselagregát'!J34</f>
        <v>0</v>
      </c>
      <c r="AY64" s="107">
        <f>'DPS 02.6 - Dieselagregát'!J35</f>
        <v>0</v>
      </c>
      <c r="AZ64" s="107">
        <f>'DPS 02.6 - Dieselagregát'!F32</f>
        <v>0</v>
      </c>
      <c r="BA64" s="107">
        <f>'DPS 02.6 - Dieselagregát'!F33</f>
        <v>0</v>
      </c>
      <c r="BB64" s="107">
        <f>'DPS 02.6 - Dieselagregát'!F34</f>
        <v>0</v>
      </c>
      <c r="BC64" s="107">
        <f>'DPS 02.6 - Dieselagregát'!F35</f>
        <v>0</v>
      </c>
      <c r="BD64" s="109">
        <f>'DPS 02.6 - Dieselagregát'!F36</f>
        <v>0</v>
      </c>
      <c r="BT64" s="110" t="s">
        <v>86</v>
      </c>
      <c r="BV64" s="110" t="s">
        <v>80</v>
      </c>
      <c r="BW64" s="110" t="s">
        <v>124</v>
      </c>
      <c r="BX64" s="110" t="s">
        <v>106</v>
      </c>
      <c r="CL64" s="110" t="s">
        <v>20</v>
      </c>
    </row>
    <row r="65" spans="1:91" s="5" customFormat="1" ht="22.5" customHeight="1">
      <c r="B65" s="92"/>
      <c r="C65" s="93"/>
      <c r="D65" s="385" t="s">
        <v>125</v>
      </c>
      <c r="E65" s="384"/>
      <c r="F65" s="384"/>
      <c r="G65" s="384"/>
      <c r="H65" s="384"/>
      <c r="I65" s="94"/>
      <c r="J65" s="385" t="s">
        <v>126</v>
      </c>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6">
        <f>ROUND(SUM(AG66:AG71),2)</f>
        <v>0</v>
      </c>
      <c r="AH65" s="384"/>
      <c r="AI65" s="384"/>
      <c r="AJ65" s="384"/>
      <c r="AK65" s="384"/>
      <c r="AL65" s="384"/>
      <c r="AM65" s="384"/>
      <c r="AN65" s="383">
        <f t="shared" si="0"/>
        <v>0</v>
      </c>
      <c r="AO65" s="384"/>
      <c r="AP65" s="384"/>
      <c r="AQ65" s="95" t="s">
        <v>105</v>
      </c>
      <c r="AR65" s="96"/>
      <c r="AS65" s="97">
        <f>ROUND(SUM(AS66:AS71),2)</f>
        <v>0</v>
      </c>
      <c r="AT65" s="98">
        <f t="shared" si="1"/>
        <v>0</v>
      </c>
      <c r="AU65" s="99">
        <f>ROUND(SUM(AU66:AU71),5)</f>
        <v>0</v>
      </c>
      <c r="AV65" s="98">
        <f>ROUND(AZ65*L26,2)</f>
        <v>0</v>
      </c>
      <c r="AW65" s="98">
        <f>ROUND(BA65*L27,2)</f>
        <v>0</v>
      </c>
      <c r="AX65" s="98">
        <f>ROUND(BB65*L26,2)</f>
        <v>0</v>
      </c>
      <c r="AY65" s="98">
        <f>ROUND(BC65*L27,2)</f>
        <v>0</v>
      </c>
      <c r="AZ65" s="98">
        <f>ROUND(SUM(AZ66:AZ71),2)</f>
        <v>0</v>
      </c>
      <c r="BA65" s="98">
        <f>ROUND(SUM(BA66:BA71),2)</f>
        <v>0</v>
      </c>
      <c r="BB65" s="98">
        <f>ROUND(SUM(BB66:BB71),2)</f>
        <v>0</v>
      </c>
      <c r="BC65" s="98">
        <f>ROUND(SUM(BC66:BC71),2)</f>
        <v>0</v>
      </c>
      <c r="BD65" s="100">
        <f>ROUND(SUM(BD66:BD71),2)</f>
        <v>0</v>
      </c>
      <c r="BS65" s="101" t="s">
        <v>77</v>
      </c>
      <c r="BT65" s="101" t="s">
        <v>22</v>
      </c>
      <c r="BU65" s="101" t="s">
        <v>79</v>
      </c>
      <c r="BV65" s="101" t="s">
        <v>80</v>
      </c>
      <c r="BW65" s="101" t="s">
        <v>127</v>
      </c>
      <c r="BX65" s="101" t="s">
        <v>5</v>
      </c>
      <c r="CL65" s="101" t="s">
        <v>20</v>
      </c>
      <c r="CM65" s="101" t="s">
        <v>86</v>
      </c>
    </row>
    <row r="66" spans="1:91" s="6" customFormat="1" ht="22.5" customHeight="1">
      <c r="A66" s="289" t="s">
        <v>2533</v>
      </c>
      <c r="B66" s="102"/>
      <c r="C66" s="103"/>
      <c r="D66" s="103"/>
      <c r="E66" s="382" t="s">
        <v>128</v>
      </c>
      <c r="F66" s="381"/>
      <c r="G66" s="381"/>
      <c r="H66" s="381"/>
      <c r="I66" s="381"/>
      <c r="J66" s="103"/>
      <c r="K66" s="382" t="s">
        <v>129</v>
      </c>
      <c r="L66" s="381"/>
      <c r="M66" s="381"/>
      <c r="N66" s="381"/>
      <c r="O66" s="381"/>
      <c r="P66" s="381"/>
      <c r="Q66" s="381"/>
      <c r="R66" s="381"/>
      <c r="S66" s="381"/>
      <c r="T66" s="381"/>
      <c r="U66" s="381"/>
      <c r="V66" s="381"/>
      <c r="W66" s="381"/>
      <c r="X66" s="381"/>
      <c r="Y66" s="381"/>
      <c r="Z66" s="381"/>
      <c r="AA66" s="381"/>
      <c r="AB66" s="381"/>
      <c r="AC66" s="381"/>
      <c r="AD66" s="381"/>
      <c r="AE66" s="381"/>
      <c r="AF66" s="381"/>
      <c r="AG66" s="380">
        <f>'SO 01.1 - Úpravy poklopů'!J29</f>
        <v>0</v>
      </c>
      <c r="AH66" s="381"/>
      <c r="AI66" s="381"/>
      <c r="AJ66" s="381"/>
      <c r="AK66" s="381"/>
      <c r="AL66" s="381"/>
      <c r="AM66" s="381"/>
      <c r="AN66" s="380">
        <f t="shared" si="0"/>
        <v>0</v>
      </c>
      <c r="AO66" s="381"/>
      <c r="AP66" s="381"/>
      <c r="AQ66" s="104" t="s">
        <v>89</v>
      </c>
      <c r="AR66" s="105"/>
      <c r="AS66" s="106">
        <v>0</v>
      </c>
      <c r="AT66" s="107">
        <f t="shared" si="1"/>
        <v>0</v>
      </c>
      <c r="AU66" s="108">
        <f>'SO 01.1 - Úpravy poklopů'!P86</f>
        <v>0</v>
      </c>
      <c r="AV66" s="107">
        <f>'SO 01.1 - Úpravy poklopů'!J32</f>
        <v>0</v>
      </c>
      <c r="AW66" s="107">
        <f>'SO 01.1 - Úpravy poklopů'!J33</f>
        <v>0</v>
      </c>
      <c r="AX66" s="107">
        <f>'SO 01.1 - Úpravy poklopů'!J34</f>
        <v>0</v>
      </c>
      <c r="AY66" s="107">
        <f>'SO 01.1 - Úpravy poklopů'!J35</f>
        <v>0</v>
      </c>
      <c r="AZ66" s="107">
        <f>'SO 01.1 - Úpravy poklopů'!F32</f>
        <v>0</v>
      </c>
      <c r="BA66" s="107">
        <f>'SO 01.1 - Úpravy poklopů'!F33</f>
        <v>0</v>
      </c>
      <c r="BB66" s="107">
        <f>'SO 01.1 - Úpravy poklopů'!F34</f>
        <v>0</v>
      </c>
      <c r="BC66" s="107">
        <f>'SO 01.1 - Úpravy poklopů'!F35</f>
        <v>0</v>
      </c>
      <c r="BD66" s="109">
        <f>'SO 01.1 - Úpravy poklopů'!F36</f>
        <v>0</v>
      </c>
      <c r="BT66" s="110" t="s">
        <v>86</v>
      </c>
      <c r="BV66" s="110" t="s">
        <v>80</v>
      </c>
      <c r="BW66" s="110" t="s">
        <v>130</v>
      </c>
      <c r="BX66" s="110" t="s">
        <v>127</v>
      </c>
      <c r="CL66" s="110" t="s">
        <v>20</v>
      </c>
    </row>
    <row r="67" spans="1:91" s="6" customFormat="1" ht="22.5" customHeight="1">
      <c r="A67" s="289" t="s">
        <v>2533</v>
      </c>
      <c r="B67" s="102"/>
      <c r="C67" s="103"/>
      <c r="D67" s="103"/>
      <c r="E67" s="382" t="s">
        <v>131</v>
      </c>
      <c r="F67" s="381"/>
      <c r="G67" s="381"/>
      <c r="H67" s="381"/>
      <c r="I67" s="381"/>
      <c r="J67" s="103"/>
      <c r="K67" s="382" t="s">
        <v>132</v>
      </c>
      <c r="L67" s="381"/>
      <c r="M67" s="381"/>
      <c r="N67" s="381"/>
      <c r="O67" s="381"/>
      <c r="P67" s="381"/>
      <c r="Q67" s="381"/>
      <c r="R67" s="381"/>
      <c r="S67" s="381"/>
      <c r="T67" s="381"/>
      <c r="U67" s="381"/>
      <c r="V67" s="381"/>
      <c r="W67" s="381"/>
      <c r="X67" s="381"/>
      <c r="Y67" s="381"/>
      <c r="Z67" s="381"/>
      <c r="AA67" s="381"/>
      <c r="AB67" s="381"/>
      <c r="AC67" s="381"/>
      <c r="AD67" s="381"/>
      <c r="AE67" s="381"/>
      <c r="AF67" s="381"/>
      <c r="AG67" s="380">
        <f>'SO 01.2 - Sanace průsaků'!J29</f>
        <v>0</v>
      </c>
      <c r="AH67" s="381"/>
      <c r="AI67" s="381"/>
      <c r="AJ67" s="381"/>
      <c r="AK67" s="381"/>
      <c r="AL67" s="381"/>
      <c r="AM67" s="381"/>
      <c r="AN67" s="380">
        <f t="shared" si="0"/>
        <v>0</v>
      </c>
      <c r="AO67" s="381"/>
      <c r="AP67" s="381"/>
      <c r="AQ67" s="104" t="s">
        <v>89</v>
      </c>
      <c r="AR67" s="105"/>
      <c r="AS67" s="106">
        <v>0</v>
      </c>
      <c r="AT67" s="107">
        <f t="shared" si="1"/>
        <v>0</v>
      </c>
      <c r="AU67" s="108">
        <f>'SO 01.2 - Sanace průsaků'!P88</f>
        <v>0</v>
      </c>
      <c r="AV67" s="107">
        <f>'SO 01.2 - Sanace průsaků'!J32</f>
        <v>0</v>
      </c>
      <c r="AW67" s="107">
        <f>'SO 01.2 - Sanace průsaků'!J33</f>
        <v>0</v>
      </c>
      <c r="AX67" s="107">
        <f>'SO 01.2 - Sanace průsaků'!J34</f>
        <v>0</v>
      </c>
      <c r="AY67" s="107">
        <f>'SO 01.2 - Sanace průsaků'!J35</f>
        <v>0</v>
      </c>
      <c r="AZ67" s="107">
        <f>'SO 01.2 - Sanace průsaků'!F32</f>
        <v>0</v>
      </c>
      <c r="BA67" s="107">
        <f>'SO 01.2 - Sanace průsaků'!F33</f>
        <v>0</v>
      </c>
      <c r="BB67" s="107">
        <f>'SO 01.2 - Sanace průsaků'!F34</f>
        <v>0</v>
      </c>
      <c r="BC67" s="107">
        <f>'SO 01.2 - Sanace průsaků'!F35</f>
        <v>0</v>
      </c>
      <c r="BD67" s="109">
        <f>'SO 01.2 - Sanace průsaků'!F36</f>
        <v>0</v>
      </c>
      <c r="BT67" s="110" t="s">
        <v>86</v>
      </c>
      <c r="BV67" s="110" t="s">
        <v>80</v>
      </c>
      <c r="BW67" s="110" t="s">
        <v>133</v>
      </c>
      <c r="BX67" s="110" t="s">
        <v>127</v>
      </c>
      <c r="CL67" s="110" t="s">
        <v>20</v>
      </c>
    </row>
    <row r="68" spans="1:91" s="6" customFormat="1" ht="22.5" customHeight="1">
      <c r="A68" s="289" t="s">
        <v>2533</v>
      </c>
      <c r="B68" s="102"/>
      <c r="C68" s="103"/>
      <c r="D68" s="103"/>
      <c r="E68" s="382" t="s">
        <v>134</v>
      </c>
      <c r="F68" s="381"/>
      <c r="G68" s="381"/>
      <c r="H68" s="381"/>
      <c r="I68" s="381"/>
      <c r="J68" s="103"/>
      <c r="K68" s="382" t="s">
        <v>135</v>
      </c>
      <c r="L68" s="381"/>
      <c r="M68" s="381"/>
      <c r="N68" s="381"/>
      <c r="O68" s="381"/>
      <c r="P68" s="381"/>
      <c r="Q68" s="381"/>
      <c r="R68" s="381"/>
      <c r="S68" s="381"/>
      <c r="T68" s="381"/>
      <c r="U68" s="381"/>
      <c r="V68" s="381"/>
      <c r="W68" s="381"/>
      <c r="X68" s="381"/>
      <c r="Y68" s="381"/>
      <c r="Z68" s="381"/>
      <c r="AA68" s="381"/>
      <c r="AB68" s="381"/>
      <c r="AC68" s="381"/>
      <c r="AD68" s="381"/>
      <c r="AE68" s="381"/>
      <c r="AF68" s="381"/>
      <c r="AG68" s="380">
        <f>'SO 01.3 - Úpravy ve stroj...'!J29</f>
        <v>0</v>
      </c>
      <c r="AH68" s="381"/>
      <c r="AI68" s="381"/>
      <c r="AJ68" s="381"/>
      <c r="AK68" s="381"/>
      <c r="AL68" s="381"/>
      <c r="AM68" s="381"/>
      <c r="AN68" s="380">
        <f t="shared" si="0"/>
        <v>0</v>
      </c>
      <c r="AO68" s="381"/>
      <c r="AP68" s="381"/>
      <c r="AQ68" s="104" t="s">
        <v>89</v>
      </c>
      <c r="AR68" s="105"/>
      <c r="AS68" s="106">
        <v>0</v>
      </c>
      <c r="AT68" s="107">
        <f t="shared" si="1"/>
        <v>0</v>
      </c>
      <c r="AU68" s="108">
        <f>'SO 01.3 - Úpravy ve stroj...'!P95</f>
        <v>0</v>
      </c>
      <c r="AV68" s="107">
        <f>'SO 01.3 - Úpravy ve stroj...'!J32</f>
        <v>0</v>
      </c>
      <c r="AW68" s="107">
        <f>'SO 01.3 - Úpravy ve stroj...'!J33</f>
        <v>0</v>
      </c>
      <c r="AX68" s="107">
        <f>'SO 01.3 - Úpravy ve stroj...'!J34</f>
        <v>0</v>
      </c>
      <c r="AY68" s="107">
        <f>'SO 01.3 - Úpravy ve stroj...'!J35</f>
        <v>0</v>
      </c>
      <c r="AZ68" s="107">
        <f>'SO 01.3 - Úpravy ve stroj...'!F32</f>
        <v>0</v>
      </c>
      <c r="BA68" s="107">
        <f>'SO 01.3 - Úpravy ve stroj...'!F33</f>
        <v>0</v>
      </c>
      <c r="BB68" s="107">
        <f>'SO 01.3 - Úpravy ve stroj...'!F34</f>
        <v>0</v>
      </c>
      <c r="BC68" s="107">
        <f>'SO 01.3 - Úpravy ve stroj...'!F35</f>
        <v>0</v>
      </c>
      <c r="BD68" s="109">
        <f>'SO 01.3 - Úpravy ve stroj...'!F36</f>
        <v>0</v>
      </c>
      <c r="BT68" s="110" t="s">
        <v>86</v>
      </c>
      <c r="BV68" s="110" t="s">
        <v>80</v>
      </c>
      <c r="BW68" s="110" t="s">
        <v>136</v>
      </c>
      <c r="BX68" s="110" t="s">
        <v>127</v>
      </c>
      <c r="CL68" s="110" t="s">
        <v>20</v>
      </c>
    </row>
    <row r="69" spans="1:91" s="6" customFormat="1" ht="22.5" customHeight="1">
      <c r="A69" s="289" t="s">
        <v>2533</v>
      </c>
      <c r="B69" s="102"/>
      <c r="C69" s="103"/>
      <c r="D69" s="103"/>
      <c r="E69" s="382" t="s">
        <v>137</v>
      </c>
      <c r="F69" s="381"/>
      <c r="G69" s="381"/>
      <c r="H69" s="381"/>
      <c r="I69" s="381"/>
      <c r="J69" s="103"/>
      <c r="K69" s="382" t="s">
        <v>138</v>
      </c>
      <c r="L69" s="381"/>
      <c r="M69" s="381"/>
      <c r="N69" s="381"/>
      <c r="O69" s="381"/>
      <c r="P69" s="381"/>
      <c r="Q69" s="381"/>
      <c r="R69" s="381"/>
      <c r="S69" s="381"/>
      <c r="T69" s="381"/>
      <c r="U69" s="381"/>
      <c r="V69" s="381"/>
      <c r="W69" s="381"/>
      <c r="X69" s="381"/>
      <c r="Y69" s="381"/>
      <c r="Z69" s="381"/>
      <c r="AA69" s="381"/>
      <c r="AB69" s="381"/>
      <c r="AC69" s="381"/>
      <c r="AD69" s="381"/>
      <c r="AE69" s="381"/>
      <c r="AF69" s="381"/>
      <c r="AG69" s="380">
        <f>'SO 01.4 - Úpravy vzduchot...'!J29</f>
        <v>0</v>
      </c>
      <c r="AH69" s="381"/>
      <c r="AI69" s="381"/>
      <c r="AJ69" s="381"/>
      <c r="AK69" s="381"/>
      <c r="AL69" s="381"/>
      <c r="AM69" s="381"/>
      <c r="AN69" s="380">
        <f t="shared" si="0"/>
        <v>0</v>
      </c>
      <c r="AO69" s="381"/>
      <c r="AP69" s="381"/>
      <c r="AQ69" s="104" t="s">
        <v>89</v>
      </c>
      <c r="AR69" s="105"/>
      <c r="AS69" s="106">
        <v>0</v>
      </c>
      <c r="AT69" s="107">
        <f t="shared" si="1"/>
        <v>0</v>
      </c>
      <c r="AU69" s="108">
        <f>'SO 01.4 - Úpravy vzduchot...'!P90</f>
        <v>0</v>
      </c>
      <c r="AV69" s="107">
        <f>'SO 01.4 - Úpravy vzduchot...'!J32</f>
        <v>0</v>
      </c>
      <c r="AW69" s="107">
        <f>'SO 01.4 - Úpravy vzduchot...'!J33</f>
        <v>0</v>
      </c>
      <c r="AX69" s="107">
        <f>'SO 01.4 - Úpravy vzduchot...'!J34</f>
        <v>0</v>
      </c>
      <c r="AY69" s="107">
        <f>'SO 01.4 - Úpravy vzduchot...'!J35</f>
        <v>0</v>
      </c>
      <c r="AZ69" s="107">
        <f>'SO 01.4 - Úpravy vzduchot...'!F32</f>
        <v>0</v>
      </c>
      <c r="BA69" s="107">
        <f>'SO 01.4 - Úpravy vzduchot...'!F33</f>
        <v>0</v>
      </c>
      <c r="BB69" s="107">
        <f>'SO 01.4 - Úpravy vzduchot...'!F34</f>
        <v>0</v>
      </c>
      <c r="BC69" s="107">
        <f>'SO 01.4 - Úpravy vzduchot...'!F35</f>
        <v>0</v>
      </c>
      <c r="BD69" s="109">
        <f>'SO 01.4 - Úpravy vzduchot...'!F36</f>
        <v>0</v>
      </c>
      <c r="BT69" s="110" t="s">
        <v>86</v>
      </c>
      <c r="BV69" s="110" t="s">
        <v>80</v>
      </c>
      <c r="BW69" s="110" t="s">
        <v>139</v>
      </c>
      <c r="BX69" s="110" t="s">
        <v>127</v>
      </c>
      <c r="CL69" s="110" t="s">
        <v>20</v>
      </c>
    </row>
    <row r="70" spans="1:91" s="6" customFormat="1" ht="22.5" customHeight="1">
      <c r="A70" s="289" t="s">
        <v>2533</v>
      </c>
      <c r="B70" s="102"/>
      <c r="C70" s="103"/>
      <c r="D70" s="103"/>
      <c r="E70" s="382" t="s">
        <v>140</v>
      </c>
      <c r="F70" s="381"/>
      <c r="G70" s="381"/>
      <c r="H70" s="381"/>
      <c r="I70" s="381"/>
      <c r="J70" s="103"/>
      <c r="K70" s="382" t="s">
        <v>141</v>
      </c>
      <c r="L70" s="381"/>
      <c r="M70" s="381"/>
      <c r="N70" s="381"/>
      <c r="O70" s="381"/>
      <c r="P70" s="381"/>
      <c r="Q70" s="381"/>
      <c r="R70" s="381"/>
      <c r="S70" s="381"/>
      <c r="T70" s="381"/>
      <c r="U70" s="381"/>
      <c r="V70" s="381"/>
      <c r="W70" s="381"/>
      <c r="X70" s="381"/>
      <c r="Y70" s="381"/>
      <c r="Z70" s="381"/>
      <c r="AA70" s="381"/>
      <c r="AB70" s="381"/>
      <c r="AC70" s="381"/>
      <c r="AD70" s="381"/>
      <c r="AE70" s="381"/>
      <c r="AF70" s="381"/>
      <c r="AG70" s="380">
        <f>'SO 01.5 - Úprava savek'!J29</f>
        <v>0</v>
      </c>
      <c r="AH70" s="381"/>
      <c r="AI70" s="381"/>
      <c r="AJ70" s="381"/>
      <c r="AK70" s="381"/>
      <c r="AL70" s="381"/>
      <c r="AM70" s="381"/>
      <c r="AN70" s="380">
        <f t="shared" si="0"/>
        <v>0</v>
      </c>
      <c r="AO70" s="381"/>
      <c r="AP70" s="381"/>
      <c r="AQ70" s="104" t="s">
        <v>89</v>
      </c>
      <c r="AR70" s="105"/>
      <c r="AS70" s="106">
        <v>0</v>
      </c>
      <c r="AT70" s="107">
        <f t="shared" si="1"/>
        <v>0</v>
      </c>
      <c r="AU70" s="108">
        <f>'SO 01.5 - Úprava savek'!P90</f>
        <v>0</v>
      </c>
      <c r="AV70" s="107">
        <f>'SO 01.5 - Úprava savek'!J32</f>
        <v>0</v>
      </c>
      <c r="AW70" s="107">
        <f>'SO 01.5 - Úprava savek'!J33</f>
        <v>0</v>
      </c>
      <c r="AX70" s="107">
        <f>'SO 01.5 - Úprava savek'!J34</f>
        <v>0</v>
      </c>
      <c r="AY70" s="107">
        <f>'SO 01.5 - Úprava savek'!J35</f>
        <v>0</v>
      </c>
      <c r="AZ70" s="107">
        <f>'SO 01.5 - Úprava savek'!F32</f>
        <v>0</v>
      </c>
      <c r="BA70" s="107">
        <f>'SO 01.5 - Úprava savek'!F33</f>
        <v>0</v>
      </c>
      <c r="BB70" s="107">
        <f>'SO 01.5 - Úprava savek'!F34</f>
        <v>0</v>
      </c>
      <c r="BC70" s="107">
        <f>'SO 01.5 - Úprava savek'!F35</f>
        <v>0</v>
      </c>
      <c r="BD70" s="109">
        <f>'SO 01.5 - Úprava savek'!F36</f>
        <v>0</v>
      </c>
      <c r="BT70" s="110" t="s">
        <v>86</v>
      </c>
      <c r="BV70" s="110" t="s">
        <v>80</v>
      </c>
      <c r="BW70" s="110" t="s">
        <v>142</v>
      </c>
      <c r="BX70" s="110" t="s">
        <v>127</v>
      </c>
      <c r="CL70" s="110" t="s">
        <v>20</v>
      </c>
    </row>
    <row r="71" spans="1:91" s="6" customFormat="1" ht="22.5" customHeight="1">
      <c r="A71" s="289" t="s">
        <v>2533</v>
      </c>
      <c r="B71" s="102"/>
      <c r="C71" s="103"/>
      <c r="D71" s="103"/>
      <c r="E71" s="382" t="s">
        <v>143</v>
      </c>
      <c r="F71" s="381"/>
      <c r="G71" s="381"/>
      <c r="H71" s="381"/>
      <c r="I71" s="381"/>
      <c r="J71" s="103"/>
      <c r="K71" s="382" t="s">
        <v>144</v>
      </c>
      <c r="L71" s="381"/>
      <c r="M71" s="381"/>
      <c r="N71" s="381"/>
      <c r="O71" s="381"/>
      <c r="P71" s="381"/>
      <c r="Q71" s="381"/>
      <c r="R71" s="381"/>
      <c r="S71" s="381"/>
      <c r="T71" s="381"/>
      <c r="U71" s="381"/>
      <c r="V71" s="381"/>
      <c r="W71" s="381"/>
      <c r="X71" s="381"/>
      <c r="Y71" s="381"/>
      <c r="Z71" s="381"/>
      <c r="AA71" s="381"/>
      <c r="AB71" s="381"/>
      <c r="AC71" s="381"/>
      <c r="AD71" s="381"/>
      <c r="AE71" s="381"/>
      <c r="AF71" s="381"/>
      <c r="AG71" s="380">
        <f>'SO 01.6 - Lávka štěrkové ...'!J29</f>
        <v>0</v>
      </c>
      <c r="AH71" s="381"/>
      <c r="AI71" s="381"/>
      <c r="AJ71" s="381"/>
      <c r="AK71" s="381"/>
      <c r="AL71" s="381"/>
      <c r="AM71" s="381"/>
      <c r="AN71" s="380">
        <f t="shared" si="0"/>
        <v>0</v>
      </c>
      <c r="AO71" s="381"/>
      <c r="AP71" s="381"/>
      <c r="AQ71" s="104" t="s">
        <v>89</v>
      </c>
      <c r="AR71" s="105"/>
      <c r="AS71" s="106">
        <v>0</v>
      </c>
      <c r="AT71" s="107">
        <f t="shared" si="1"/>
        <v>0</v>
      </c>
      <c r="AU71" s="108">
        <f>'SO 01.6 - Lávka štěrkové ...'!P84</f>
        <v>0</v>
      </c>
      <c r="AV71" s="107">
        <f>'SO 01.6 - Lávka štěrkové ...'!J32</f>
        <v>0</v>
      </c>
      <c r="AW71" s="107">
        <f>'SO 01.6 - Lávka štěrkové ...'!J33</f>
        <v>0</v>
      </c>
      <c r="AX71" s="107">
        <f>'SO 01.6 - Lávka štěrkové ...'!J34</f>
        <v>0</v>
      </c>
      <c r="AY71" s="107">
        <f>'SO 01.6 - Lávka štěrkové ...'!J35</f>
        <v>0</v>
      </c>
      <c r="AZ71" s="107">
        <f>'SO 01.6 - Lávka štěrkové ...'!F32</f>
        <v>0</v>
      </c>
      <c r="BA71" s="107">
        <f>'SO 01.6 - Lávka štěrkové ...'!F33</f>
        <v>0</v>
      </c>
      <c r="BB71" s="107">
        <f>'SO 01.6 - Lávka štěrkové ...'!F34</f>
        <v>0</v>
      </c>
      <c r="BC71" s="107">
        <f>'SO 01.6 - Lávka štěrkové ...'!F35</f>
        <v>0</v>
      </c>
      <c r="BD71" s="109">
        <f>'SO 01.6 - Lávka štěrkové ...'!F36</f>
        <v>0</v>
      </c>
      <c r="BT71" s="110" t="s">
        <v>86</v>
      </c>
      <c r="BV71" s="110" t="s">
        <v>80</v>
      </c>
      <c r="BW71" s="110" t="s">
        <v>145</v>
      </c>
      <c r="BX71" s="110" t="s">
        <v>127</v>
      </c>
      <c r="CL71" s="110" t="s">
        <v>20</v>
      </c>
    </row>
    <row r="72" spans="1:91" s="5" customFormat="1" ht="22.5" customHeight="1">
      <c r="A72" s="289" t="s">
        <v>2533</v>
      </c>
      <c r="B72" s="92"/>
      <c r="C72" s="93"/>
      <c r="D72" s="385" t="s">
        <v>146</v>
      </c>
      <c r="E72" s="384"/>
      <c r="F72" s="384"/>
      <c r="G72" s="384"/>
      <c r="H72" s="384"/>
      <c r="I72" s="94"/>
      <c r="J72" s="385" t="s">
        <v>147</v>
      </c>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3">
        <f>'VON - Vedlejší a ostatní ...'!J27</f>
        <v>0</v>
      </c>
      <c r="AH72" s="384"/>
      <c r="AI72" s="384"/>
      <c r="AJ72" s="384"/>
      <c r="AK72" s="384"/>
      <c r="AL72" s="384"/>
      <c r="AM72" s="384"/>
      <c r="AN72" s="383">
        <f t="shared" si="0"/>
        <v>0</v>
      </c>
      <c r="AO72" s="384"/>
      <c r="AP72" s="384"/>
      <c r="AQ72" s="95" t="s">
        <v>146</v>
      </c>
      <c r="AR72" s="96"/>
      <c r="AS72" s="111">
        <v>0</v>
      </c>
      <c r="AT72" s="112">
        <f t="shared" si="1"/>
        <v>0</v>
      </c>
      <c r="AU72" s="113">
        <f>'VON - Vedlejší a ostatní ...'!P77</f>
        <v>0</v>
      </c>
      <c r="AV72" s="112">
        <f>'VON - Vedlejší a ostatní ...'!J30</f>
        <v>0</v>
      </c>
      <c r="AW72" s="112">
        <f>'VON - Vedlejší a ostatní ...'!J31</f>
        <v>0</v>
      </c>
      <c r="AX72" s="112">
        <f>'VON - Vedlejší a ostatní ...'!J32</f>
        <v>0</v>
      </c>
      <c r="AY72" s="112">
        <f>'VON - Vedlejší a ostatní ...'!J33</f>
        <v>0</v>
      </c>
      <c r="AZ72" s="112">
        <f>'VON - Vedlejší a ostatní ...'!F30</f>
        <v>0</v>
      </c>
      <c r="BA72" s="112">
        <f>'VON - Vedlejší a ostatní ...'!F31</f>
        <v>0</v>
      </c>
      <c r="BB72" s="112">
        <f>'VON - Vedlejší a ostatní ...'!F32</f>
        <v>0</v>
      </c>
      <c r="BC72" s="112">
        <f>'VON - Vedlejší a ostatní ...'!F33</f>
        <v>0</v>
      </c>
      <c r="BD72" s="114">
        <f>'VON - Vedlejší a ostatní ...'!F34</f>
        <v>0</v>
      </c>
      <c r="BT72" s="101" t="s">
        <v>22</v>
      </c>
      <c r="BV72" s="101" t="s">
        <v>80</v>
      </c>
      <c r="BW72" s="101" t="s">
        <v>148</v>
      </c>
      <c r="BX72" s="101" t="s">
        <v>5</v>
      </c>
      <c r="CL72" s="101" t="s">
        <v>20</v>
      </c>
      <c r="CM72" s="101" t="s">
        <v>86</v>
      </c>
    </row>
    <row r="73" spans="1:91" s="1" customFormat="1" ht="30" customHeight="1">
      <c r="B73" s="36"/>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6"/>
    </row>
    <row r="74" spans="1:91" s="1" customFormat="1" ht="6.95" customHeight="1">
      <c r="B74" s="51"/>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6"/>
    </row>
  </sheetData>
  <sheetProtection password="CC35" sheet="1" objects="1" scenarios="1" formatColumns="0" formatRows="0" sort="0" autoFilter="0"/>
  <mergeCells count="12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E53:I53"/>
    <mergeCell ref="K53:AF53"/>
    <mergeCell ref="AN54:AP54"/>
    <mergeCell ref="AG54:AM54"/>
    <mergeCell ref="E54:I54"/>
    <mergeCell ref="K54:AF54"/>
    <mergeCell ref="AN55:AP55"/>
    <mergeCell ref="AG55:AM55"/>
    <mergeCell ref="E55:I55"/>
    <mergeCell ref="K55:AF55"/>
    <mergeCell ref="AN56:AP56"/>
    <mergeCell ref="AG56:AM56"/>
    <mergeCell ref="E56:I56"/>
    <mergeCell ref="K56:AF56"/>
    <mergeCell ref="AN57:AP57"/>
    <mergeCell ref="AG57:AM57"/>
    <mergeCell ref="E57:I57"/>
    <mergeCell ref="K57:AF57"/>
    <mergeCell ref="AN58:AP58"/>
    <mergeCell ref="AG58:AM58"/>
    <mergeCell ref="D58:H58"/>
    <mergeCell ref="J58:AF58"/>
    <mergeCell ref="AN59:AP59"/>
    <mergeCell ref="AG59:AM59"/>
    <mergeCell ref="E59:I59"/>
    <mergeCell ref="K59:AF59"/>
    <mergeCell ref="AN60:AP60"/>
    <mergeCell ref="AG60:AM60"/>
    <mergeCell ref="E60:I60"/>
    <mergeCell ref="K60:AF60"/>
    <mergeCell ref="AG61:AM61"/>
    <mergeCell ref="E61:I61"/>
    <mergeCell ref="K61:AF61"/>
    <mergeCell ref="AN62:AP62"/>
    <mergeCell ref="AG62:AM62"/>
    <mergeCell ref="E62:I62"/>
    <mergeCell ref="K62:AF62"/>
    <mergeCell ref="AN63:AP63"/>
    <mergeCell ref="AG63:AM63"/>
    <mergeCell ref="E63:I63"/>
    <mergeCell ref="K63:AF63"/>
    <mergeCell ref="AN72:AP72"/>
    <mergeCell ref="AG72:AM72"/>
    <mergeCell ref="D72:H72"/>
    <mergeCell ref="J72:AF72"/>
    <mergeCell ref="AN67:AP67"/>
    <mergeCell ref="AG67:AM67"/>
    <mergeCell ref="E67:I67"/>
    <mergeCell ref="K67:AF67"/>
    <mergeCell ref="AN68:AP68"/>
    <mergeCell ref="AG68:AM68"/>
    <mergeCell ref="E68:I68"/>
    <mergeCell ref="K68:AF68"/>
    <mergeCell ref="AN69:AP69"/>
    <mergeCell ref="AG69:AM69"/>
    <mergeCell ref="E69:I69"/>
    <mergeCell ref="K69:AF69"/>
    <mergeCell ref="AG51:AM51"/>
    <mergeCell ref="AN51:AP51"/>
    <mergeCell ref="AR2:BE2"/>
    <mergeCell ref="AN70:AP70"/>
    <mergeCell ref="AG70:AM70"/>
    <mergeCell ref="E70:I70"/>
    <mergeCell ref="K70:AF70"/>
    <mergeCell ref="AN71:AP71"/>
    <mergeCell ref="AG71:AM71"/>
    <mergeCell ref="E71:I71"/>
    <mergeCell ref="K71:AF71"/>
    <mergeCell ref="AN64:AP64"/>
    <mergeCell ref="AG64:AM64"/>
    <mergeCell ref="E64:I64"/>
    <mergeCell ref="K64:AF64"/>
    <mergeCell ref="AN65:AP65"/>
    <mergeCell ref="AG65:AM65"/>
    <mergeCell ref="D65:H65"/>
    <mergeCell ref="J65:AF65"/>
    <mergeCell ref="AN66:AP66"/>
    <mergeCell ref="AG66:AM66"/>
    <mergeCell ref="E66:I66"/>
    <mergeCell ref="K66:AF66"/>
    <mergeCell ref="AN61:AP61"/>
  </mergeCells>
  <hyperlinks>
    <hyperlink ref="K1:S1" location="C2" tooltip="Rekapitulace stavby" display="1) Rekapitulace stavby"/>
    <hyperlink ref="W1:AI1" location="C51" tooltip="Rekapitulace objektů stavby a soupisů prací" display="2) Rekapitulace objektů stavby a soupisů prací"/>
    <hyperlink ref="A53" location="'DPS 01.1 - Přívod vody'!C2" tooltip="DPS 01.1 - Přívod vody" display="/"/>
    <hyperlink ref="A54" location="'DPS 01.2 - Turbíny a přís...'!C2" tooltip="DPS 01.2 - Turbíny a přís..." display="/"/>
    <hyperlink ref="A55" location="'DPS 01.3 - Hydraulická čá...'!C2" tooltip="DPS 01.3 - Hydraulická čá..." display="/"/>
    <hyperlink ref="A56" location="'DPS 01.4 - Generátory'!C2" tooltip="DPS 01.4 - Generátory" display="/"/>
    <hyperlink ref="A57" location="'DPS 01.5 - Pomocná zařízení'!C2" tooltip="DPS 01.5 - Pomocná zařízení" display="/"/>
    <hyperlink ref="A59" location="'DPS 02.1 - Zařízení VN'!C2" tooltip="DPS 02.1 - Zařízení VN" display="/"/>
    <hyperlink ref="A60" location="'DPS 02.2 - Provozní rozvo...'!C2" tooltip="DPS 02.2 - Provozní rozvo..." display="/"/>
    <hyperlink ref="A61" location="'DPS 02.3 - Řídící systém'!C2" tooltip="DPS 02.3 - Řídící systém" display="/"/>
    <hyperlink ref="A62" location="'DPS 02.4 - Sdělovací zaří...'!C2" tooltip="DPS 02.4 - Sdělovací zaří..." display="/"/>
    <hyperlink ref="A63" location="'DPS 02.5 - Elektrostavebn...'!C2" tooltip="DPS 02.5 - Elektrostavebn..." display="/"/>
    <hyperlink ref="A64" location="'DPS 02.6 - Dieselagregát'!C2" tooltip="DPS 02.6 - Dieselagregát" display="/"/>
    <hyperlink ref="A66" location="'SO 01.1 - Úpravy poklopů'!C2" tooltip="SO 01.1 - Úpravy poklopů" display="/"/>
    <hyperlink ref="A67" location="'SO 01.2 - Sanace průsaků'!C2" tooltip="SO 01.2 - Sanace průsaků" display="/"/>
    <hyperlink ref="A68" location="'SO 01.3 - Úpravy ve stroj...'!C2" tooltip="SO 01.3 - Úpravy ve stroj..." display="/"/>
    <hyperlink ref="A69" location="'SO 01.4 - Úpravy vzduchot...'!C2" tooltip="SO 01.4 - Úpravy vzduchot..." display="/"/>
    <hyperlink ref="A70" location="'SO 01.5 - Úprava savek'!C2" tooltip="SO 01.5 - Úprava savek" display="/"/>
    <hyperlink ref="A71" location="'SO 01.6 - Lávka štěrkové ...'!C2" tooltip="SO 01.6 - Lávka štěrkové ..." display="/"/>
    <hyperlink ref="A72" location="'VON - Vedlejší a ostatní ...'!C2" tooltip="VON - Vedlejší a ostatní ..."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133"/>
  <sheetViews>
    <sheetView showGridLines="0" workbookViewId="0">
      <pane ySplit="1" topLeftCell="A139"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90</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152</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154</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20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ROUND(J88,2)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ROUND(SUM(BE88:BE132), 2)</f>
        <v>0</v>
      </c>
      <c r="G32" s="37"/>
      <c r="H32" s="37"/>
      <c r="I32" s="131">
        <v>0.21</v>
      </c>
      <c r="J32" s="130">
        <f>ROUND(ROUND((SUM(BE88:BE132)), 2)*I32, 2)</f>
        <v>0</v>
      </c>
      <c r="K32" s="40"/>
    </row>
    <row r="33" spans="2:11" s="1" customFormat="1" ht="14.45" customHeight="1">
      <c r="B33" s="36"/>
      <c r="C33" s="37"/>
      <c r="D33" s="37"/>
      <c r="E33" s="44" t="s">
        <v>50</v>
      </c>
      <c r="F33" s="130">
        <f>ROUND(SUM(BF88:BF132), 2)</f>
        <v>0</v>
      </c>
      <c r="G33" s="37"/>
      <c r="H33" s="37"/>
      <c r="I33" s="131">
        <v>0.15</v>
      </c>
      <c r="J33" s="130">
        <f>ROUND(ROUND((SUM(BF88:BF132)), 2)*I33, 2)</f>
        <v>0</v>
      </c>
      <c r="K33" s="40"/>
    </row>
    <row r="34" spans="2:11" s="1" customFormat="1" ht="14.45" hidden="1" customHeight="1">
      <c r="B34" s="36"/>
      <c r="C34" s="37"/>
      <c r="D34" s="37"/>
      <c r="E34" s="44" t="s">
        <v>51</v>
      </c>
      <c r="F34" s="130">
        <f>ROUND(SUM(BG88:BG132), 2)</f>
        <v>0</v>
      </c>
      <c r="G34" s="37"/>
      <c r="H34" s="37"/>
      <c r="I34" s="131">
        <v>0.21</v>
      </c>
      <c r="J34" s="130">
        <v>0</v>
      </c>
      <c r="K34" s="40"/>
    </row>
    <row r="35" spans="2:11" s="1" customFormat="1" ht="14.45" hidden="1" customHeight="1">
      <c r="B35" s="36"/>
      <c r="C35" s="37"/>
      <c r="D35" s="37"/>
      <c r="E35" s="44" t="s">
        <v>52</v>
      </c>
      <c r="F35" s="130">
        <f>ROUND(SUM(BH88:BH132), 2)</f>
        <v>0</v>
      </c>
      <c r="G35" s="37"/>
      <c r="H35" s="37"/>
      <c r="I35" s="131">
        <v>0.15</v>
      </c>
      <c r="J35" s="130">
        <v>0</v>
      </c>
      <c r="K35" s="40"/>
    </row>
    <row r="36" spans="2:11" s="1" customFormat="1" ht="14.45" hidden="1" customHeight="1">
      <c r="B36" s="36"/>
      <c r="C36" s="37"/>
      <c r="D36" s="37"/>
      <c r="E36" s="44" t="s">
        <v>53</v>
      </c>
      <c r="F36" s="130">
        <f>ROUND(SUM(BI88:BI132),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152</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DPS 01.1 - Přívod vody</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J88</f>
        <v>0</v>
      </c>
      <c r="K60" s="40"/>
      <c r="AU60" s="19" t="s">
        <v>159</v>
      </c>
    </row>
    <row r="61" spans="2:47" s="8" customFormat="1" ht="24.95" customHeight="1">
      <c r="B61" s="149"/>
      <c r="C61" s="150"/>
      <c r="D61" s="151" t="s">
        <v>160</v>
      </c>
      <c r="E61" s="152"/>
      <c r="F61" s="152"/>
      <c r="G61" s="152"/>
      <c r="H61" s="152"/>
      <c r="I61" s="153"/>
      <c r="J61" s="154">
        <f>J89</f>
        <v>0</v>
      </c>
      <c r="K61" s="155"/>
    </row>
    <row r="62" spans="2:47" s="9" customFormat="1" ht="19.899999999999999" customHeight="1">
      <c r="B62" s="156"/>
      <c r="C62" s="157"/>
      <c r="D62" s="158" t="s">
        <v>161</v>
      </c>
      <c r="E62" s="159"/>
      <c r="F62" s="159"/>
      <c r="G62" s="159"/>
      <c r="H62" s="159"/>
      <c r="I62" s="160"/>
      <c r="J62" s="161">
        <f>J90</f>
        <v>0</v>
      </c>
      <c r="K62" s="162"/>
    </row>
    <row r="63" spans="2:47" s="9" customFormat="1" ht="19.899999999999999" customHeight="1">
      <c r="B63" s="156"/>
      <c r="C63" s="157"/>
      <c r="D63" s="158" t="s">
        <v>162</v>
      </c>
      <c r="E63" s="159"/>
      <c r="F63" s="159"/>
      <c r="G63" s="159"/>
      <c r="H63" s="159"/>
      <c r="I63" s="160"/>
      <c r="J63" s="161">
        <f>J107</f>
        <v>0</v>
      </c>
      <c r="K63" s="162"/>
    </row>
    <row r="64" spans="2:47" s="9" customFormat="1" ht="19.899999999999999" customHeight="1">
      <c r="B64" s="156"/>
      <c r="C64" s="157"/>
      <c r="D64" s="158" t="s">
        <v>163</v>
      </c>
      <c r="E64" s="159"/>
      <c r="F64" s="159"/>
      <c r="G64" s="159"/>
      <c r="H64" s="159"/>
      <c r="I64" s="160"/>
      <c r="J64" s="161">
        <f>J116</f>
        <v>0</v>
      </c>
      <c r="K64" s="162"/>
    </row>
    <row r="65" spans="2:12" s="8" customFormat="1" ht="24.95" customHeight="1">
      <c r="B65" s="149"/>
      <c r="C65" s="150"/>
      <c r="D65" s="151" t="s">
        <v>164</v>
      </c>
      <c r="E65" s="152"/>
      <c r="F65" s="152"/>
      <c r="G65" s="152"/>
      <c r="H65" s="152"/>
      <c r="I65" s="153"/>
      <c r="J65" s="154">
        <f>J129</f>
        <v>0</v>
      </c>
      <c r="K65" s="155"/>
    </row>
    <row r="66" spans="2:12" s="9" customFormat="1" ht="19.899999999999999" customHeight="1">
      <c r="B66" s="156"/>
      <c r="C66" s="157"/>
      <c r="D66" s="158" t="s">
        <v>165</v>
      </c>
      <c r="E66" s="159"/>
      <c r="F66" s="159"/>
      <c r="G66" s="159"/>
      <c r="H66" s="159"/>
      <c r="I66" s="160"/>
      <c r="J66" s="161">
        <f>J130</f>
        <v>0</v>
      </c>
      <c r="K66" s="162"/>
    </row>
    <row r="67" spans="2:12" s="1" customFormat="1" ht="21.75" customHeight="1">
      <c r="B67" s="36"/>
      <c r="C67" s="37"/>
      <c r="D67" s="37"/>
      <c r="E67" s="37"/>
      <c r="F67" s="37"/>
      <c r="G67" s="37"/>
      <c r="H67" s="37"/>
      <c r="I67" s="118"/>
      <c r="J67" s="37"/>
      <c r="K67" s="40"/>
    </row>
    <row r="68" spans="2:12" s="1" customFormat="1" ht="6.95" customHeight="1">
      <c r="B68" s="51"/>
      <c r="C68" s="52"/>
      <c r="D68" s="52"/>
      <c r="E68" s="52"/>
      <c r="F68" s="52"/>
      <c r="G68" s="52"/>
      <c r="H68" s="52"/>
      <c r="I68" s="139"/>
      <c r="J68" s="52"/>
      <c r="K68" s="53"/>
    </row>
    <row r="72" spans="2:12" s="1" customFormat="1" ht="6.95" customHeight="1">
      <c r="B72" s="54"/>
      <c r="C72" s="55"/>
      <c r="D72" s="55"/>
      <c r="E72" s="55"/>
      <c r="F72" s="55"/>
      <c r="G72" s="55"/>
      <c r="H72" s="55"/>
      <c r="I72" s="142"/>
      <c r="J72" s="55"/>
      <c r="K72" s="55"/>
      <c r="L72" s="56"/>
    </row>
    <row r="73" spans="2:12" s="1" customFormat="1" ht="36.950000000000003" customHeight="1">
      <c r="B73" s="36"/>
      <c r="C73" s="57" t="s">
        <v>166</v>
      </c>
      <c r="D73" s="58"/>
      <c r="E73" s="58"/>
      <c r="F73" s="58"/>
      <c r="G73" s="58"/>
      <c r="H73" s="58"/>
      <c r="I73" s="163"/>
      <c r="J73" s="58"/>
      <c r="K73" s="58"/>
      <c r="L73" s="56"/>
    </row>
    <row r="74" spans="2:12" s="1" customFormat="1" ht="6.95" customHeight="1">
      <c r="B74" s="36"/>
      <c r="C74" s="58"/>
      <c r="D74" s="58"/>
      <c r="E74" s="58"/>
      <c r="F74" s="58"/>
      <c r="G74" s="58"/>
      <c r="H74" s="58"/>
      <c r="I74" s="163"/>
      <c r="J74" s="58"/>
      <c r="K74" s="58"/>
      <c r="L74" s="56"/>
    </row>
    <row r="75" spans="2:12" s="1" customFormat="1" ht="14.45" customHeight="1">
      <c r="B75" s="36"/>
      <c r="C75" s="60" t="s">
        <v>16</v>
      </c>
      <c r="D75" s="58"/>
      <c r="E75" s="58"/>
      <c r="F75" s="58"/>
      <c r="G75" s="58"/>
      <c r="H75" s="58"/>
      <c r="I75" s="163"/>
      <c r="J75" s="58"/>
      <c r="K75" s="58"/>
      <c r="L75" s="56"/>
    </row>
    <row r="76" spans="2:12" s="1" customFormat="1" ht="22.5" customHeight="1">
      <c r="B76" s="36"/>
      <c r="C76" s="58"/>
      <c r="D76" s="58"/>
      <c r="E76" s="423" t="str">
        <f>E7</f>
        <v>MVE Štvanice - rekonstrukce technologie</v>
      </c>
      <c r="F76" s="394"/>
      <c r="G76" s="394"/>
      <c r="H76" s="394"/>
      <c r="I76" s="163"/>
      <c r="J76" s="58"/>
      <c r="K76" s="58"/>
      <c r="L76" s="56"/>
    </row>
    <row r="77" spans="2:12" ht="15">
      <c r="B77" s="23"/>
      <c r="C77" s="60" t="s">
        <v>151</v>
      </c>
      <c r="D77" s="164"/>
      <c r="E77" s="164"/>
      <c r="F77" s="164"/>
      <c r="G77" s="164"/>
      <c r="H77" s="164"/>
      <c r="J77" s="164"/>
      <c r="K77" s="164"/>
      <c r="L77" s="165"/>
    </row>
    <row r="78" spans="2:12" s="1" customFormat="1" ht="22.5" customHeight="1">
      <c r="B78" s="36"/>
      <c r="C78" s="58"/>
      <c r="D78" s="58"/>
      <c r="E78" s="423" t="s">
        <v>152</v>
      </c>
      <c r="F78" s="394"/>
      <c r="G78" s="394"/>
      <c r="H78" s="394"/>
      <c r="I78" s="163"/>
      <c r="J78" s="58"/>
      <c r="K78" s="58"/>
      <c r="L78" s="56"/>
    </row>
    <row r="79" spans="2:12" s="1" customFormat="1" ht="14.45" customHeight="1">
      <c r="B79" s="36"/>
      <c r="C79" s="60" t="s">
        <v>153</v>
      </c>
      <c r="D79" s="58"/>
      <c r="E79" s="58"/>
      <c r="F79" s="58"/>
      <c r="G79" s="58"/>
      <c r="H79" s="58"/>
      <c r="I79" s="163"/>
      <c r="J79" s="58"/>
      <c r="K79" s="58"/>
      <c r="L79" s="56"/>
    </row>
    <row r="80" spans="2:12" s="1" customFormat="1" ht="23.25" customHeight="1">
      <c r="B80" s="36"/>
      <c r="C80" s="58"/>
      <c r="D80" s="58"/>
      <c r="E80" s="391" t="str">
        <f>E11</f>
        <v>DPS 01.1 - Přívod vody</v>
      </c>
      <c r="F80" s="394"/>
      <c r="G80" s="394"/>
      <c r="H80" s="394"/>
      <c r="I80" s="163"/>
      <c r="J80" s="58"/>
      <c r="K80" s="58"/>
      <c r="L80" s="56"/>
    </row>
    <row r="81" spans="2:65" s="1" customFormat="1" ht="6.95" customHeight="1">
      <c r="B81" s="36"/>
      <c r="C81" s="58"/>
      <c r="D81" s="58"/>
      <c r="E81" s="58"/>
      <c r="F81" s="58"/>
      <c r="G81" s="58"/>
      <c r="H81" s="58"/>
      <c r="I81" s="163"/>
      <c r="J81" s="58"/>
      <c r="K81" s="58"/>
      <c r="L81" s="56"/>
    </row>
    <row r="82" spans="2:65" s="1" customFormat="1" ht="18" customHeight="1">
      <c r="B82" s="36"/>
      <c r="C82" s="60" t="s">
        <v>23</v>
      </c>
      <c r="D82" s="58"/>
      <c r="E82" s="58"/>
      <c r="F82" s="166" t="str">
        <f>F14</f>
        <v>VD Štvanice - Praha</v>
      </c>
      <c r="G82" s="58"/>
      <c r="H82" s="58"/>
      <c r="I82" s="167" t="s">
        <v>25</v>
      </c>
      <c r="J82" s="68" t="str">
        <f>IF(J14="","",J14)</f>
        <v>29. 7. 2016</v>
      </c>
      <c r="K82" s="58"/>
      <c r="L82" s="56"/>
    </row>
    <row r="83" spans="2:65" s="1" customFormat="1" ht="6.95" customHeight="1">
      <c r="B83" s="36"/>
      <c r="C83" s="58"/>
      <c r="D83" s="58"/>
      <c r="E83" s="58"/>
      <c r="F83" s="58"/>
      <c r="G83" s="58"/>
      <c r="H83" s="58"/>
      <c r="I83" s="163"/>
      <c r="J83" s="58"/>
      <c r="K83" s="58"/>
      <c r="L83" s="56"/>
    </row>
    <row r="84" spans="2:65" s="1" customFormat="1" ht="15">
      <c r="B84" s="36"/>
      <c r="C84" s="60" t="s">
        <v>29</v>
      </c>
      <c r="D84" s="58"/>
      <c r="E84" s="58"/>
      <c r="F84" s="166" t="str">
        <f>E17</f>
        <v>Povodí Vltavy, státní podnik</v>
      </c>
      <c r="G84" s="58"/>
      <c r="H84" s="58"/>
      <c r="I84" s="167" t="s">
        <v>37</v>
      </c>
      <c r="J84" s="166" t="str">
        <f>E23</f>
        <v>AQUATIS a. s.</v>
      </c>
      <c r="K84" s="58"/>
      <c r="L84" s="56"/>
    </row>
    <row r="85" spans="2:65" s="1" customFormat="1" ht="14.45" customHeight="1">
      <c r="B85" s="36"/>
      <c r="C85" s="60" t="s">
        <v>35</v>
      </c>
      <c r="D85" s="58"/>
      <c r="E85" s="58"/>
      <c r="F85" s="166" t="str">
        <f>IF(E20="","",E20)</f>
        <v/>
      </c>
      <c r="G85" s="58"/>
      <c r="H85" s="58"/>
      <c r="I85" s="163"/>
      <c r="J85" s="58"/>
      <c r="K85" s="58"/>
      <c r="L85" s="56"/>
    </row>
    <row r="86" spans="2:65" s="1" customFormat="1" ht="10.35" customHeight="1">
      <c r="B86" s="36"/>
      <c r="C86" s="58"/>
      <c r="D86" s="58"/>
      <c r="E86" s="58"/>
      <c r="F86" s="58"/>
      <c r="G86" s="58"/>
      <c r="H86" s="58"/>
      <c r="I86" s="163"/>
      <c r="J86" s="58"/>
      <c r="K86" s="58"/>
      <c r="L86" s="56"/>
    </row>
    <row r="87" spans="2:65" s="10" customFormat="1" ht="29.25" customHeight="1">
      <c r="B87" s="168"/>
      <c r="C87" s="169" t="s">
        <v>167</v>
      </c>
      <c r="D87" s="170" t="s">
        <v>63</v>
      </c>
      <c r="E87" s="170" t="s">
        <v>59</v>
      </c>
      <c r="F87" s="170" t="s">
        <v>168</v>
      </c>
      <c r="G87" s="170" t="s">
        <v>169</v>
      </c>
      <c r="H87" s="170" t="s">
        <v>170</v>
      </c>
      <c r="I87" s="171" t="s">
        <v>171</v>
      </c>
      <c r="J87" s="170" t="s">
        <v>157</v>
      </c>
      <c r="K87" s="172" t="s">
        <v>172</v>
      </c>
      <c r="L87" s="173"/>
      <c r="M87" s="77" t="s">
        <v>173</v>
      </c>
      <c r="N87" s="78" t="s">
        <v>48</v>
      </c>
      <c r="O87" s="78" t="s">
        <v>174</v>
      </c>
      <c r="P87" s="78" t="s">
        <v>175</v>
      </c>
      <c r="Q87" s="78" t="s">
        <v>176</v>
      </c>
      <c r="R87" s="78" t="s">
        <v>177</v>
      </c>
      <c r="S87" s="78" t="s">
        <v>178</v>
      </c>
      <c r="T87" s="79" t="s">
        <v>179</v>
      </c>
    </row>
    <row r="88" spans="2:65" s="1" customFormat="1" ht="29.25" customHeight="1">
      <c r="B88" s="36"/>
      <c r="C88" s="83" t="s">
        <v>158</v>
      </c>
      <c r="D88" s="58"/>
      <c r="E88" s="58"/>
      <c r="F88" s="58"/>
      <c r="G88" s="58"/>
      <c r="H88" s="58"/>
      <c r="I88" s="163"/>
      <c r="J88" s="174">
        <f>BK88</f>
        <v>0</v>
      </c>
      <c r="K88" s="58"/>
      <c r="L88" s="56"/>
      <c r="M88" s="80"/>
      <c r="N88" s="81"/>
      <c r="O88" s="81"/>
      <c r="P88" s="175">
        <f>P89+P129</f>
        <v>0</v>
      </c>
      <c r="Q88" s="81"/>
      <c r="R88" s="175">
        <f>R89+R129</f>
        <v>0</v>
      </c>
      <c r="S88" s="81"/>
      <c r="T88" s="176">
        <f>T89+T129</f>
        <v>0</v>
      </c>
      <c r="AT88" s="19" t="s">
        <v>77</v>
      </c>
      <c r="AU88" s="19" t="s">
        <v>159</v>
      </c>
      <c r="BK88" s="177">
        <f>BK89+BK129</f>
        <v>0</v>
      </c>
    </row>
    <row r="89" spans="2:65" s="11" customFormat="1" ht="37.35" customHeight="1">
      <c r="B89" s="178"/>
      <c r="C89" s="179"/>
      <c r="D89" s="180" t="s">
        <v>77</v>
      </c>
      <c r="E89" s="181" t="s">
        <v>180</v>
      </c>
      <c r="F89" s="181" t="s">
        <v>181</v>
      </c>
      <c r="G89" s="179"/>
      <c r="H89" s="179"/>
      <c r="I89" s="182"/>
      <c r="J89" s="183">
        <f>BK89</f>
        <v>0</v>
      </c>
      <c r="K89" s="179"/>
      <c r="L89" s="184"/>
      <c r="M89" s="185"/>
      <c r="N89" s="186"/>
      <c r="O89" s="186"/>
      <c r="P89" s="187">
        <f>P90+P107+P116</f>
        <v>0</v>
      </c>
      <c r="Q89" s="186"/>
      <c r="R89" s="187">
        <f>R90+R107+R116</f>
        <v>0</v>
      </c>
      <c r="S89" s="186"/>
      <c r="T89" s="188">
        <f>T90+T107+T116</f>
        <v>0</v>
      </c>
      <c r="AR89" s="189" t="s">
        <v>182</v>
      </c>
      <c r="AT89" s="190" t="s">
        <v>77</v>
      </c>
      <c r="AU89" s="190" t="s">
        <v>78</v>
      </c>
      <c r="AY89" s="189" t="s">
        <v>183</v>
      </c>
      <c r="BK89" s="191">
        <f>BK90+BK107+BK116</f>
        <v>0</v>
      </c>
    </row>
    <row r="90" spans="2:65" s="11" customFormat="1" ht="19.899999999999999" customHeight="1">
      <c r="B90" s="178"/>
      <c r="C90" s="179"/>
      <c r="D90" s="192" t="s">
        <v>77</v>
      </c>
      <c r="E90" s="193" t="s">
        <v>184</v>
      </c>
      <c r="F90" s="193" t="s">
        <v>185</v>
      </c>
      <c r="G90" s="179"/>
      <c r="H90" s="179"/>
      <c r="I90" s="182"/>
      <c r="J90" s="194">
        <f>BK90</f>
        <v>0</v>
      </c>
      <c r="K90" s="179"/>
      <c r="L90" s="184"/>
      <c r="M90" s="185"/>
      <c r="N90" s="186"/>
      <c r="O90" s="186"/>
      <c r="P90" s="187">
        <f>SUM(P91:P106)</f>
        <v>0</v>
      </c>
      <c r="Q90" s="186"/>
      <c r="R90" s="187">
        <f>SUM(R91:R106)</f>
        <v>0</v>
      </c>
      <c r="S90" s="186"/>
      <c r="T90" s="188">
        <f>SUM(T91:T106)</f>
        <v>0</v>
      </c>
      <c r="AR90" s="189" t="s">
        <v>182</v>
      </c>
      <c r="AT90" s="190" t="s">
        <v>77</v>
      </c>
      <c r="AU90" s="190" t="s">
        <v>22</v>
      </c>
      <c r="AY90" s="189" t="s">
        <v>183</v>
      </c>
      <c r="BK90" s="191">
        <f>SUM(BK91:BK106)</f>
        <v>0</v>
      </c>
    </row>
    <row r="91" spans="2:65" s="1" customFormat="1" ht="22.5" customHeight="1">
      <c r="B91" s="36"/>
      <c r="C91" s="195" t="s">
        <v>22</v>
      </c>
      <c r="D91" s="195" t="s">
        <v>186</v>
      </c>
      <c r="E91" s="196" t="s">
        <v>187</v>
      </c>
      <c r="F91" s="197" t="s">
        <v>188</v>
      </c>
      <c r="G91" s="198" t="s">
        <v>189</v>
      </c>
      <c r="H91" s="199">
        <v>3</v>
      </c>
      <c r="I91" s="200"/>
      <c r="J91" s="201">
        <f>ROUND(I91*H91,2)</f>
        <v>0</v>
      </c>
      <c r="K91" s="197" t="s">
        <v>20</v>
      </c>
      <c r="L91" s="56"/>
      <c r="M91" s="202" t="s">
        <v>20</v>
      </c>
      <c r="N91" s="203" t="s">
        <v>49</v>
      </c>
      <c r="O91" s="37"/>
      <c r="P91" s="204">
        <f>O91*H91</f>
        <v>0</v>
      </c>
      <c r="Q91" s="204">
        <v>0</v>
      </c>
      <c r="R91" s="204">
        <f>Q91*H91</f>
        <v>0</v>
      </c>
      <c r="S91" s="204">
        <v>0</v>
      </c>
      <c r="T91" s="205">
        <f>S91*H91</f>
        <v>0</v>
      </c>
      <c r="AR91" s="19" t="s">
        <v>190</v>
      </c>
      <c r="AT91" s="19" t="s">
        <v>186</v>
      </c>
      <c r="AU91" s="19" t="s">
        <v>86</v>
      </c>
      <c r="AY91" s="19" t="s">
        <v>183</v>
      </c>
      <c r="BE91" s="206">
        <f>IF(N91="základní",J91,0)</f>
        <v>0</v>
      </c>
      <c r="BF91" s="206">
        <f>IF(N91="snížená",J91,0)</f>
        <v>0</v>
      </c>
      <c r="BG91" s="206">
        <f>IF(N91="zákl. přenesená",J91,0)</f>
        <v>0</v>
      </c>
      <c r="BH91" s="206">
        <f>IF(N91="sníž. přenesená",J91,0)</f>
        <v>0</v>
      </c>
      <c r="BI91" s="206">
        <f>IF(N91="nulová",J91,0)</f>
        <v>0</v>
      </c>
      <c r="BJ91" s="19" t="s">
        <v>22</v>
      </c>
      <c r="BK91" s="206">
        <f>ROUND(I91*H91,2)</f>
        <v>0</v>
      </c>
      <c r="BL91" s="19" t="s">
        <v>190</v>
      </c>
      <c r="BM91" s="19" t="s">
        <v>191</v>
      </c>
    </row>
    <row r="92" spans="2:65" s="1" customFormat="1" ht="27">
      <c r="B92" s="36"/>
      <c r="C92" s="58"/>
      <c r="D92" s="207" t="s">
        <v>192</v>
      </c>
      <c r="E92" s="58"/>
      <c r="F92" s="208" t="s">
        <v>193</v>
      </c>
      <c r="G92" s="58"/>
      <c r="H92" s="58"/>
      <c r="I92" s="163"/>
      <c r="J92" s="58"/>
      <c r="K92" s="58"/>
      <c r="L92" s="56"/>
      <c r="M92" s="73"/>
      <c r="N92" s="37"/>
      <c r="O92" s="37"/>
      <c r="P92" s="37"/>
      <c r="Q92" s="37"/>
      <c r="R92" s="37"/>
      <c r="S92" s="37"/>
      <c r="T92" s="74"/>
      <c r="AT92" s="19" t="s">
        <v>192</v>
      </c>
      <c r="AU92" s="19" t="s">
        <v>86</v>
      </c>
    </row>
    <row r="93" spans="2:65" s="1" customFormat="1" ht="22.5" customHeight="1">
      <c r="B93" s="36"/>
      <c r="C93" s="195" t="s">
        <v>86</v>
      </c>
      <c r="D93" s="195" t="s">
        <v>186</v>
      </c>
      <c r="E93" s="196" t="s">
        <v>194</v>
      </c>
      <c r="F93" s="197" t="s">
        <v>195</v>
      </c>
      <c r="G93" s="198" t="s">
        <v>189</v>
      </c>
      <c r="H93" s="199">
        <v>3</v>
      </c>
      <c r="I93" s="200"/>
      <c r="J93" s="201">
        <f>ROUND(I93*H93,2)</f>
        <v>0</v>
      </c>
      <c r="K93" s="197" t="s">
        <v>20</v>
      </c>
      <c r="L93" s="56"/>
      <c r="M93" s="202" t="s">
        <v>20</v>
      </c>
      <c r="N93" s="203" t="s">
        <v>49</v>
      </c>
      <c r="O93" s="37"/>
      <c r="P93" s="204">
        <f>O93*H93</f>
        <v>0</v>
      </c>
      <c r="Q93" s="204">
        <v>0</v>
      </c>
      <c r="R93" s="204">
        <f>Q93*H93</f>
        <v>0</v>
      </c>
      <c r="S93" s="204">
        <v>0</v>
      </c>
      <c r="T93" s="205">
        <f>S93*H93</f>
        <v>0</v>
      </c>
      <c r="AR93" s="19" t="s">
        <v>190</v>
      </c>
      <c r="AT93" s="19" t="s">
        <v>186</v>
      </c>
      <c r="AU93" s="19" t="s">
        <v>86</v>
      </c>
      <c r="AY93" s="19" t="s">
        <v>183</v>
      </c>
      <c r="BE93" s="206">
        <f>IF(N93="základní",J93,0)</f>
        <v>0</v>
      </c>
      <c r="BF93" s="206">
        <f>IF(N93="snížená",J93,0)</f>
        <v>0</v>
      </c>
      <c r="BG93" s="206">
        <f>IF(N93="zákl. přenesená",J93,0)</f>
        <v>0</v>
      </c>
      <c r="BH93" s="206">
        <f>IF(N93="sníž. přenesená",J93,0)</f>
        <v>0</v>
      </c>
      <c r="BI93" s="206">
        <f>IF(N93="nulová",J93,0)</f>
        <v>0</v>
      </c>
      <c r="BJ93" s="19" t="s">
        <v>22</v>
      </c>
      <c r="BK93" s="206">
        <f>ROUND(I93*H93,2)</f>
        <v>0</v>
      </c>
      <c r="BL93" s="19" t="s">
        <v>190</v>
      </c>
      <c r="BM93" s="19" t="s">
        <v>196</v>
      </c>
    </row>
    <row r="94" spans="2:65" s="1" customFormat="1" ht="27">
      <c r="B94" s="36"/>
      <c r="C94" s="58"/>
      <c r="D94" s="207" t="s">
        <v>192</v>
      </c>
      <c r="E94" s="58"/>
      <c r="F94" s="208" t="s">
        <v>193</v>
      </c>
      <c r="G94" s="58"/>
      <c r="H94" s="58"/>
      <c r="I94" s="163"/>
      <c r="J94" s="58"/>
      <c r="K94" s="58"/>
      <c r="L94" s="56"/>
      <c r="M94" s="73"/>
      <c r="N94" s="37"/>
      <c r="O94" s="37"/>
      <c r="P94" s="37"/>
      <c r="Q94" s="37"/>
      <c r="R94" s="37"/>
      <c r="S94" s="37"/>
      <c r="T94" s="74"/>
      <c r="AT94" s="19" t="s">
        <v>192</v>
      </c>
      <c r="AU94" s="19" t="s">
        <v>86</v>
      </c>
    </row>
    <row r="95" spans="2:65" s="1" customFormat="1" ht="22.5" customHeight="1">
      <c r="B95" s="36"/>
      <c r="C95" s="195" t="s">
        <v>182</v>
      </c>
      <c r="D95" s="195" t="s">
        <v>186</v>
      </c>
      <c r="E95" s="196" t="s">
        <v>197</v>
      </c>
      <c r="F95" s="197" t="s">
        <v>198</v>
      </c>
      <c r="G95" s="198" t="s">
        <v>189</v>
      </c>
      <c r="H95" s="199">
        <v>24</v>
      </c>
      <c r="I95" s="200"/>
      <c r="J95" s="201">
        <f>ROUND(I95*H95,2)</f>
        <v>0</v>
      </c>
      <c r="K95" s="197" t="s">
        <v>20</v>
      </c>
      <c r="L95" s="56"/>
      <c r="M95" s="202" t="s">
        <v>20</v>
      </c>
      <c r="N95" s="203" t="s">
        <v>49</v>
      </c>
      <c r="O95" s="37"/>
      <c r="P95" s="204">
        <f>O95*H95</f>
        <v>0</v>
      </c>
      <c r="Q95" s="204">
        <v>0</v>
      </c>
      <c r="R95" s="204">
        <f>Q95*H95</f>
        <v>0</v>
      </c>
      <c r="S95" s="204">
        <v>0</v>
      </c>
      <c r="T95" s="205">
        <f>S95*H95</f>
        <v>0</v>
      </c>
      <c r="AR95" s="19" t="s">
        <v>190</v>
      </c>
      <c r="AT95" s="19" t="s">
        <v>186</v>
      </c>
      <c r="AU95" s="19" t="s">
        <v>86</v>
      </c>
      <c r="AY95" s="19" t="s">
        <v>183</v>
      </c>
      <c r="BE95" s="206">
        <f>IF(N95="základní",J95,0)</f>
        <v>0</v>
      </c>
      <c r="BF95" s="206">
        <f>IF(N95="snížená",J95,0)</f>
        <v>0</v>
      </c>
      <c r="BG95" s="206">
        <f>IF(N95="zákl. přenesená",J95,0)</f>
        <v>0</v>
      </c>
      <c r="BH95" s="206">
        <f>IF(N95="sníž. přenesená",J95,0)</f>
        <v>0</v>
      </c>
      <c r="BI95" s="206">
        <f>IF(N95="nulová",J95,0)</f>
        <v>0</v>
      </c>
      <c r="BJ95" s="19" t="s">
        <v>22</v>
      </c>
      <c r="BK95" s="206">
        <f>ROUND(I95*H95,2)</f>
        <v>0</v>
      </c>
      <c r="BL95" s="19" t="s">
        <v>190</v>
      </c>
      <c r="BM95" s="19" t="s">
        <v>199</v>
      </c>
    </row>
    <row r="96" spans="2:65" s="1" customFormat="1" ht="27">
      <c r="B96" s="36"/>
      <c r="C96" s="58"/>
      <c r="D96" s="207" t="s">
        <v>192</v>
      </c>
      <c r="E96" s="58"/>
      <c r="F96" s="208" t="s">
        <v>193</v>
      </c>
      <c r="G96" s="58"/>
      <c r="H96" s="58"/>
      <c r="I96" s="163"/>
      <c r="J96" s="58"/>
      <c r="K96" s="58"/>
      <c r="L96" s="56"/>
      <c r="M96" s="73"/>
      <c r="N96" s="37"/>
      <c r="O96" s="37"/>
      <c r="P96" s="37"/>
      <c r="Q96" s="37"/>
      <c r="R96" s="37"/>
      <c r="S96" s="37"/>
      <c r="T96" s="74"/>
      <c r="AT96" s="19" t="s">
        <v>192</v>
      </c>
      <c r="AU96" s="19" t="s">
        <v>86</v>
      </c>
    </row>
    <row r="97" spans="2:65" s="1" customFormat="1" ht="22.5" customHeight="1">
      <c r="B97" s="36"/>
      <c r="C97" s="195" t="s">
        <v>200</v>
      </c>
      <c r="D97" s="195" t="s">
        <v>186</v>
      </c>
      <c r="E97" s="196" t="s">
        <v>201</v>
      </c>
      <c r="F97" s="197" t="s">
        <v>202</v>
      </c>
      <c r="G97" s="198" t="s">
        <v>203</v>
      </c>
      <c r="H97" s="199">
        <v>16800</v>
      </c>
      <c r="I97" s="200"/>
      <c r="J97" s="201">
        <f>ROUND(I97*H97,2)</f>
        <v>0</v>
      </c>
      <c r="K97" s="197" t="s">
        <v>20</v>
      </c>
      <c r="L97" s="56"/>
      <c r="M97" s="202" t="s">
        <v>20</v>
      </c>
      <c r="N97" s="203" t="s">
        <v>49</v>
      </c>
      <c r="O97" s="37"/>
      <c r="P97" s="204">
        <f>O97*H97</f>
        <v>0</v>
      </c>
      <c r="Q97" s="204">
        <v>0</v>
      </c>
      <c r="R97" s="204">
        <f>Q97*H97</f>
        <v>0</v>
      </c>
      <c r="S97" s="204">
        <v>0</v>
      </c>
      <c r="T97" s="205">
        <f>S97*H97</f>
        <v>0</v>
      </c>
      <c r="AR97" s="19" t="s">
        <v>190</v>
      </c>
      <c r="AT97" s="19" t="s">
        <v>186</v>
      </c>
      <c r="AU97" s="19" t="s">
        <v>86</v>
      </c>
      <c r="AY97" s="19" t="s">
        <v>183</v>
      </c>
      <c r="BE97" s="206">
        <f>IF(N97="základní",J97,0)</f>
        <v>0</v>
      </c>
      <c r="BF97" s="206">
        <f>IF(N97="snížená",J97,0)</f>
        <v>0</v>
      </c>
      <c r="BG97" s="206">
        <f>IF(N97="zákl. přenesená",J97,0)</f>
        <v>0</v>
      </c>
      <c r="BH97" s="206">
        <f>IF(N97="sníž. přenesená",J97,0)</f>
        <v>0</v>
      </c>
      <c r="BI97" s="206">
        <f>IF(N97="nulová",J97,0)</f>
        <v>0</v>
      </c>
      <c r="BJ97" s="19" t="s">
        <v>22</v>
      </c>
      <c r="BK97" s="206">
        <f>ROUND(I97*H97,2)</f>
        <v>0</v>
      </c>
      <c r="BL97" s="19" t="s">
        <v>190</v>
      </c>
      <c r="BM97" s="19" t="s">
        <v>204</v>
      </c>
    </row>
    <row r="98" spans="2:65" s="1" customFormat="1" ht="27">
      <c r="B98" s="36"/>
      <c r="C98" s="58"/>
      <c r="D98" s="207" t="s">
        <v>192</v>
      </c>
      <c r="E98" s="58"/>
      <c r="F98" s="208" t="s">
        <v>193</v>
      </c>
      <c r="G98" s="58"/>
      <c r="H98" s="58"/>
      <c r="I98" s="163"/>
      <c r="J98" s="58"/>
      <c r="K98" s="58"/>
      <c r="L98" s="56"/>
      <c r="M98" s="73"/>
      <c r="N98" s="37"/>
      <c r="O98" s="37"/>
      <c r="P98" s="37"/>
      <c r="Q98" s="37"/>
      <c r="R98" s="37"/>
      <c r="S98" s="37"/>
      <c r="T98" s="74"/>
      <c r="AT98" s="19" t="s">
        <v>192</v>
      </c>
      <c r="AU98" s="19" t="s">
        <v>86</v>
      </c>
    </row>
    <row r="99" spans="2:65" s="1" customFormat="1" ht="22.5" customHeight="1">
      <c r="B99" s="36"/>
      <c r="C99" s="195" t="s">
        <v>205</v>
      </c>
      <c r="D99" s="195" t="s">
        <v>186</v>
      </c>
      <c r="E99" s="196" t="s">
        <v>206</v>
      </c>
      <c r="F99" s="197" t="s">
        <v>207</v>
      </c>
      <c r="G99" s="198" t="s">
        <v>208</v>
      </c>
      <c r="H99" s="199">
        <v>600</v>
      </c>
      <c r="I99" s="200"/>
      <c r="J99" s="201">
        <f>ROUND(I99*H99,2)</f>
        <v>0</v>
      </c>
      <c r="K99" s="197" t="s">
        <v>20</v>
      </c>
      <c r="L99" s="56"/>
      <c r="M99" s="202" t="s">
        <v>20</v>
      </c>
      <c r="N99" s="203" t="s">
        <v>49</v>
      </c>
      <c r="O99" s="37"/>
      <c r="P99" s="204">
        <f>O99*H99</f>
        <v>0</v>
      </c>
      <c r="Q99" s="204">
        <v>0</v>
      </c>
      <c r="R99" s="204">
        <f>Q99*H99</f>
        <v>0</v>
      </c>
      <c r="S99" s="204">
        <v>0</v>
      </c>
      <c r="T99" s="205">
        <f>S99*H99</f>
        <v>0</v>
      </c>
      <c r="AR99" s="19" t="s">
        <v>190</v>
      </c>
      <c r="AT99" s="19" t="s">
        <v>186</v>
      </c>
      <c r="AU99" s="19" t="s">
        <v>86</v>
      </c>
      <c r="AY99" s="19" t="s">
        <v>183</v>
      </c>
      <c r="BE99" s="206">
        <f>IF(N99="základní",J99,0)</f>
        <v>0</v>
      </c>
      <c r="BF99" s="206">
        <f>IF(N99="snížená",J99,0)</f>
        <v>0</v>
      </c>
      <c r="BG99" s="206">
        <f>IF(N99="zákl. přenesená",J99,0)</f>
        <v>0</v>
      </c>
      <c r="BH99" s="206">
        <f>IF(N99="sníž. přenesená",J99,0)</f>
        <v>0</v>
      </c>
      <c r="BI99" s="206">
        <f>IF(N99="nulová",J99,0)</f>
        <v>0</v>
      </c>
      <c r="BJ99" s="19" t="s">
        <v>22</v>
      </c>
      <c r="BK99" s="206">
        <f>ROUND(I99*H99,2)</f>
        <v>0</v>
      </c>
      <c r="BL99" s="19" t="s">
        <v>190</v>
      </c>
      <c r="BM99" s="19" t="s">
        <v>209</v>
      </c>
    </row>
    <row r="100" spans="2:65" s="1" customFormat="1" ht="27">
      <c r="B100" s="36"/>
      <c r="C100" s="58"/>
      <c r="D100" s="207" t="s">
        <v>192</v>
      </c>
      <c r="E100" s="58"/>
      <c r="F100" s="208" t="s">
        <v>193</v>
      </c>
      <c r="G100" s="58"/>
      <c r="H100" s="58"/>
      <c r="I100" s="163"/>
      <c r="J100" s="58"/>
      <c r="K100" s="58"/>
      <c r="L100" s="56"/>
      <c r="M100" s="73"/>
      <c r="N100" s="37"/>
      <c r="O100" s="37"/>
      <c r="P100" s="37"/>
      <c r="Q100" s="37"/>
      <c r="R100" s="37"/>
      <c r="S100" s="37"/>
      <c r="T100" s="74"/>
      <c r="AT100" s="19" t="s">
        <v>192</v>
      </c>
      <c r="AU100" s="19" t="s">
        <v>86</v>
      </c>
    </row>
    <row r="101" spans="2:65" s="1" customFormat="1" ht="22.5" customHeight="1">
      <c r="B101" s="36"/>
      <c r="C101" s="195" t="s">
        <v>210</v>
      </c>
      <c r="D101" s="195" t="s">
        <v>186</v>
      </c>
      <c r="E101" s="196" t="s">
        <v>211</v>
      </c>
      <c r="F101" s="197" t="s">
        <v>212</v>
      </c>
      <c r="G101" s="198" t="s">
        <v>189</v>
      </c>
      <c r="H101" s="199">
        <v>3</v>
      </c>
      <c r="I101" s="200"/>
      <c r="J101" s="201">
        <f>ROUND(I101*H101,2)</f>
        <v>0</v>
      </c>
      <c r="K101" s="197" t="s">
        <v>20</v>
      </c>
      <c r="L101" s="56"/>
      <c r="M101" s="202" t="s">
        <v>20</v>
      </c>
      <c r="N101" s="203" t="s">
        <v>49</v>
      </c>
      <c r="O101" s="37"/>
      <c r="P101" s="204">
        <f>O101*H101</f>
        <v>0</v>
      </c>
      <c r="Q101" s="204">
        <v>0</v>
      </c>
      <c r="R101" s="204">
        <f>Q101*H101</f>
        <v>0</v>
      </c>
      <c r="S101" s="204">
        <v>0</v>
      </c>
      <c r="T101" s="205">
        <f>S101*H101</f>
        <v>0</v>
      </c>
      <c r="AR101" s="19" t="s">
        <v>190</v>
      </c>
      <c r="AT101" s="19" t="s">
        <v>186</v>
      </c>
      <c r="AU101" s="19" t="s">
        <v>86</v>
      </c>
      <c r="AY101" s="19" t="s">
        <v>183</v>
      </c>
      <c r="BE101" s="206">
        <f>IF(N101="základní",J101,0)</f>
        <v>0</v>
      </c>
      <c r="BF101" s="206">
        <f>IF(N101="snížená",J101,0)</f>
        <v>0</v>
      </c>
      <c r="BG101" s="206">
        <f>IF(N101="zákl. přenesená",J101,0)</f>
        <v>0</v>
      </c>
      <c r="BH101" s="206">
        <f>IF(N101="sníž. přenesená",J101,0)</f>
        <v>0</v>
      </c>
      <c r="BI101" s="206">
        <f>IF(N101="nulová",J101,0)</f>
        <v>0</v>
      </c>
      <c r="BJ101" s="19" t="s">
        <v>22</v>
      </c>
      <c r="BK101" s="206">
        <f>ROUND(I101*H101,2)</f>
        <v>0</v>
      </c>
      <c r="BL101" s="19" t="s">
        <v>190</v>
      </c>
      <c r="BM101" s="19" t="s">
        <v>213</v>
      </c>
    </row>
    <row r="102" spans="2:65" s="1" customFormat="1" ht="27">
      <c r="B102" s="36"/>
      <c r="C102" s="58"/>
      <c r="D102" s="207" t="s">
        <v>192</v>
      </c>
      <c r="E102" s="58"/>
      <c r="F102" s="208" t="s">
        <v>193</v>
      </c>
      <c r="G102" s="58"/>
      <c r="H102" s="58"/>
      <c r="I102" s="163"/>
      <c r="J102" s="58"/>
      <c r="K102" s="58"/>
      <c r="L102" s="56"/>
      <c r="M102" s="73"/>
      <c r="N102" s="37"/>
      <c r="O102" s="37"/>
      <c r="P102" s="37"/>
      <c r="Q102" s="37"/>
      <c r="R102" s="37"/>
      <c r="S102" s="37"/>
      <c r="T102" s="74"/>
      <c r="AT102" s="19" t="s">
        <v>192</v>
      </c>
      <c r="AU102" s="19" t="s">
        <v>86</v>
      </c>
    </row>
    <row r="103" spans="2:65" s="1" customFormat="1" ht="22.5" customHeight="1">
      <c r="B103" s="36"/>
      <c r="C103" s="195" t="s">
        <v>214</v>
      </c>
      <c r="D103" s="195" t="s">
        <v>186</v>
      </c>
      <c r="E103" s="196" t="s">
        <v>215</v>
      </c>
      <c r="F103" s="197" t="s">
        <v>216</v>
      </c>
      <c r="G103" s="198" t="s">
        <v>189</v>
      </c>
      <c r="H103" s="199">
        <v>3</v>
      </c>
      <c r="I103" s="200"/>
      <c r="J103" s="201">
        <f>ROUND(I103*H103,2)</f>
        <v>0</v>
      </c>
      <c r="K103" s="197" t="s">
        <v>20</v>
      </c>
      <c r="L103" s="56"/>
      <c r="M103" s="202" t="s">
        <v>20</v>
      </c>
      <c r="N103" s="203" t="s">
        <v>49</v>
      </c>
      <c r="O103" s="37"/>
      <c r="P103" s="204">
        <f>O103*H103</f>
        <v>0</v>
      </c>
      <c r="Q103" s="204">
        <v>0</v>
      </c>
      <c r="R103" s="204">
        <f>Q103*H103</f>
        <v>0</v>
      </c>
      <c r="S103" s="204">
        <v>0</v>
      </c>
      <c r="T103" s="205">
        <f>S103*H103</f>
        <v>0</v>
      </c>
      <c r="AR103" s="19" t="s">
        <v>190</v>
      </c>
      <c r="AT103" s="19" t="s">
        <v>186</v>
      </c>
      <c r="AU103" s="19" t="s">
        <v>86</v>
      </c>
      <c r="AY103" s="19" t="s">
        <v>183</v>
      </c>
      <c r="BE103" s="206">
        <f>IF(N103="základní",J103,0)</f>
        <v>0</v>
      </c>
      <c r="BF103" s="206">
        <f>IF(N103="snížená",J103,0)</f>
        <v>0</v>
      </c>
      <c r="BG103" s="206">
        <f>IF(N103="zákl. přenesená",J103,0)</f>
        <v>0</v>
      </c>
      <c r="BH103" s="206">
        <f>IF(N103="sníž. přenesená",J103,0)</f>
        <v>0</v>
      </c>
      <c r="BI103" s="206">
        <f>IF(N103="nulová",J103,0)</f>
        <v>0</v>
      </c>
      <c r="BJ103" s="19" t="s">
        <v>22</v>
      </c>
      <c r="BK103" s="206">
        <f>ROUND(I103*H103,2)</f>
        <v>0</v>
      </c>
      <c r="BL103" s="19" t="s">
        <v>190</v>
      </c>
      <c r="BM103" s="19" t="s">
        <v>217</v>
      </c>
    </row>
    <row r="104" spans="2:65" s="1" customFormat="1" ht="27">
      <c r="B104" s="36"/>
      <c r="C104" s="58"/>
      <c r="D104" s="207" t="s">
        <v>192</v>
      </c>
      <c r="E104" s="58"/>
      <c r="F104" s="208" t="s">
        <v>193</v>
      </c>
      <c r="G104" s="58"/>
      <c r="H104" s="58"/>
      <c r="I104" s="163"/>
      <c r="J104" s="58"/>
      <c r="K104" s="58"/>
      <c r="L104" s="56"/>
      <c r="M104" s="73"/>
      <c r="N104" s="37"/>
      <c r="O104" s="37"/>
      <c r="P104" s="37"/>
      <c r="Q104" s="37"/>
      <c r="R104" s="37"/>
      <c r="S104" s="37"/>
      <c r="T104" s="74"/>
      <c r="AT104" s="19" t="s">
        <v>192</v>
      </c>
      <c r="AU104" s="19" t="s">
        <v>86</v>
      </c>
    </row>
    <row r="105" spans="2:65" s="1" customFormat="1" ht="22.5" customHeight="1">
      <c r="B105" s="36"/>
      <c r="C105" s="195" t="s">
        <v>218</v>
      </c>
      <c r="D105" s="195" t="s">
        <v>186</v>
      </c>
      <c r="E105" s="196" t="s">
        <v>219</v>
      </c>
      <c r="F105" s="197" t="s">
        <v>220</v>
      </c>
      <c r="G105" s="198" t="s">
        <v>221</v>
      </c>
      <c r="H105" s="199">
        <v>-15</v>
      </c>
      <c r="I105" s="200"/>
      <c r="J105" s="201">
        <f>ROUND(I105*H105,2)</f>
        <v>0</v>
      </c>
      <c r="K105" s="197" t="s">
        <v>20</v>
      </c>
      <c r="L105" s="56"/>
      <c r="M105" s="202" t="s">
        <v>20</v>
      </c>
      <c r="N105" s="203" t="s">
        <v>49</v>
      </c>
      <c r="O105" s="37"/>
      <c r="P105" s="204">
        <f>O105*H105</f>
        <v>0</v>
      </c>
      <c r="Q105" s="204">
        <v>0</v>
      </c>
      <c r="R105" s="204">
        <f>Q105*H105</f>
        <v>0</v>
      </c>
      <c r="S105" s="204">
        <v>0</v>
      </c>
      <c r="T105" s="205">
        <f>S105*H105</f>
        <v>0</v>
      </c>
      <c r="AR105" s="19" t="s">
        <v>22</v>
      </c>
      <c r="AT105" s="19" t="s">
        <v>186</v>
      </c>
      <c r="AU105" s="19" t="s">
        <v>86</v>
      </c>
      <c r="AY105" s="19" t="s">
        <v>183</v>
      </c>
      <c r="BE105" s="206">
        <f>IF(N105="základní",J105,0)</f>
        <v>0</v>
      </c>
      <c r="BF105" s="206">
        <f>IF(N105="snížená",J105,0)</f>
        <v>0</v>
      </c>
      <c r="BG105" s="206">
        <f>IF(N105="zákl. přenesená",J105,0)</f>
        <v>0</v>
      </c>
      <c r="BH105" s="206">
        <f>IF(N105="sníž. přenesená",J105,0)</f>
        <v>0</v>
      </c>
      <c r="BI105" s="206">
        <f>IF(N105="nulová",J105,0)</f>
        <v>0</v>
      </c>
      <c r="BJ105" s="19" t="s">
        <v>22</v>
      </c>
      <c r="BK105" s="206">
        <f>ROUND(I105*H105,2)</f>
        <v>0</v>
      </c>
      <c r="BL105" s="19" t="s">
        <v>22</v>
      </c>
      <c r="BM105" s="19" t="s">
        <v>222</v>
      </c>
    </row>
    <row r="106" spans="2:65" s="1" customFormat="1" ht="27">
      <c r="B106" s="36"/>
      <c r="C106" s="58"/>
      <c r="D106" s="209" t="s">
        <v>192</v>
      </c>
      <c r="E106" s="58"/>
      <c r="F106" s="210" t="s">
        <v>193</v>
      </c>
      <c r="G106" s="58"/>
      <c r="H106" s="58"/>
      <c r="I106" s="163"/>
      <c r="J106" s="58"/>
      <c r="K106" s="58"/>
      <c r="L106" s="56"/>
      <c r="M106" s="73"/>
      <c r="N106" s="37"/>
      <c r="O106" s="37"/>
      <c r="P106" s="37"/>
      <c r="Q106" s="37"/>
      <c r="R106" s="37"/>
      <c r="S106" s="37"/>
      <c r="T106" s="74"/>
      <c r="AT106" s="19" t="s">
        <v>192</v>
      </c>
      <c r="AU106" s="19" t="s">
        <v>86</v>
      </c>
    </row>
    <row r="107" spans="2:65" s="11" customFormat="1" ht="29.85" customHeight="1">
      <c r="B107" s="178"/>
      <c r="C107" s="179"/>
      <c r="D107" s="192" t="s">
        <v>77</v>
      </c>
      <c r="E107" s="193" t="s">
        <v>223</v>
      </c>
      <c r="F107" s="193" t="s">
        <v>224</v>
      </c>
      <c r="G107" s="179"/>
      <c r="H107" s="179"/>
      <c r="I107" s="182"/>
      <c r="J107" s="194">
        <f>BK107</f>
        <v>0</v>
      </c>
      <c r="K107" s="179"/>
      <c r="L107" s="184"/>
      <c r="M107" s="185"/>
      <c r="N107" s="186"/>
      <c r="O107" s="186"/>
      <c r="P107" s="187">
        <f>SUM(P108:P115)</f>
        <v>0</v>
      </c>
      <c r="Q107" s="186"/>
      <c r="R107" s="187">
        <f>SUM(R108:R115)</f>
        <v>0</v>
      </c>
      <c r="S107" s="186"/>
      <c r="T107" s="188">
        <f>SUM(T108:T115)</f>
        <v>0</v>
      </c>
      <c r="AR107" s="189" t="s">
        <v>182</v>
      </c>
      <c r="AT107" s="190" t="s">
        <v>77</v>
      </c>
      <c r="AU107" s="190" t="s">
        <v>22</v>
      </c>
      <c r="AY107" s="189" t="s">
        <v>183</v>
      </c>
      <c r="BK107" s="191">
        <f>SUM(BK108:BK115)</f>
        <v>0</v>
      </c>
    </row>
    <row r="108" spans="2:65" s="1" customFormat="1" ht="31.5" customHeight="1">
      <c r="B108" s="36"/>
      <c r="C108" s="195" t="s">
        <v>225</v>
      </c>
      <c r="D108" s="195" t="s">
        <v>186</v>
      </c>
      <c r="E108" s="196" t="s">
        <v>226</v>
      </c>
      <c r="F108" s="197" t="s">
        <v>227</v>
      </c>
      <c r="G108" s="198" t="s">
        <v>189</v>
      </c>
      <c r="H108" s="199">
        <v>3</v>
      </c>
      <c r="I108" s="200"/>
      <c r="J108" s="201">
        <f>ROUND(I108*H108,2)</f>
        <v>0</v>
      </c>
      <c r="K108" s="197" t="s">
        <v>20</v>
      </c>
      <c r="L108" s="56"/>
      <c r="M108" s="202" t="s">
        <v>20</v>
      </c>
      <c r="N108" s="203" t="s">
        <v>49</v>
      </c>
      <c r="O108" s="37"/>
      <c r="P108" s="204">
        <f>O108*H108</f>
        <v>0</v>
      </c>
      <c r="Q108" s="204">
        <v>0</v>
      </c>
      <c r="R108" s="204">
        <f>Q108*H108</f>
        <v>0</v>
      </c>
      <c r="S108" s="204">
        <v>0</v>
      </c>
      <c r="T108" s="205">
        <f>S108*H108</f>
        <v>0</v>
      </c>
      <c r="AR108" s="19" t="s">
        <v>190</v>
      </c>
      <c r="AT108" s="19" t="s">
        <v>186</v>
      </c>
      <c r="AU108" s="19" t="s">
        <v>86</v>
      </c>
      <c r="AY108" s="19" t="s">
        <v>183</v>
      </c>
      <c r="BE108" s="206">
        <f>IF(N108="základní",J108,0)</f>
        <v>0</v>
      </c>
      <c r="BF108" s="206">
        <f>IF(N108="snížená",J108,0)</f>
        <v>0</v>
      </c>
      <c r="BG108" s="206">
        <f>IF(N108="zákl. přenesená",J108,0)</f>
        <v>0</v>
      </c>
      <c r="BH108" s="206">
        <f>IF(N108="sníž. přenesená",J108,0)</f>
        <v>0</v>
      </c>
      <c r="BI108" s="206">
        <f>IF(N108="nulová",J108,0)</f>
        <v>0</v>
      </c>
      <c r="BJ108" s="19" t="s">
        <v>22</v>
      </c>
      <c r="BK108" s="206">
        <f>ROUND(I108*H108,2)</f>
        <v>0</v>
      </c>
      <c r="BL108" s="19" t="s">
        <v>190</v>
      </c>
      <c r="BM108" s="19" t="s">
        <v>228</v>
      </c>
    </row>
    <row r="109" spans="2:65" s="1" customFormat="1" ht="27">
      <c r="B109" s="36"/>
      <c r="C109" s="58"/>
      <c r="D109" s="207" t="s">
        <v>192</v>
      </c>
      <c r="E109" s="58"/>
      <c r="F109" s="208" t="s">
        <v>193</v>
      </c>
      <c r="G109" s="58"/>
      <c r="H109" s="58"/>
      <c r="I109" s="163"/>
      <c r="J109" s="58"/>
      <c r="K109" s="58"/>
      <c r="L109" s="56"/>
      <c r="M109" s="73"/>
      <c r="N109" s="37"/>
      <c r="O109" s="37"/>
      <c r="P109" s="37"/>
      <c r="Q109" s="37"/>
      <c r="R109" s="37"/>
      <c r="S109" s="37"/>
      <c r="T109" s="74"/>
      <c r="AT109" s="19" t="s">
        <v>192</v>
      </c>
      <c r="AU109" s="19" t="s">
        <v>86</v>
      </c>
    </row>
    <row r="110" spans="2:65" s="1" customFormat="1" ht="22.5" customHeight="1">
      <c r="B110" s="36"/>
      <c r="C110" s="195" t="s">
        <v>27</v>
      </c>
      <c r="D110" s="195" t="s">
        <v>186</v>
      </c>
      <c r="E110" s="196" t="s">
        <v>229</v>
      </c>
      <c r="F110" s="197" t="s">
        <v>230</v>
      </c>
      <c r="G110" s="198" t="s">
        <v>203</v>
      </c>
      <c r="H110" s="199">
        <v>1500</v>
      </c>
      <c r="I110" s="200"/>
      <c r="J110" s="201">
        <f>ROUND(I110*H110,2)</f>
        <v>0</v>
      </c>
      <c r="K110" s="197" t="s">
        <v>20</v>
      </c>
      <c r="L110" s="56"/>
      <c r="M110" s="202" t="s">
        <v>20</v>
      </c>
      <c r="N110" s="203" t="s">
        <v>49</v>
      </c>
      <c r="O110" s="37"/>
      <c r="P110" s="204">
        <f>O110*H110</f>
        <v>0</v>
      </c>
      <c r="Q110" s="204">
        <v>0</v>
      </c>
      <c r="R110" s="204">
        <f>Q110*H110</f>
        <v>0</v>
      </c>
      <c r="S110" s="204">
        <v>0</v>
      </c>
      <c r="T110" s="205">
        <f>S110*H110</f>
        <v>0</v>
      </c>
      <c r="AR110" s="19" t="s">
        <v>190</v>
      </c>
      <c r="AT110" s="19" t="s">
        <v>186</v>
      </c>
      <c r="AU110" s="19" t="s">
        <v>86</v>
      </c>
      <c r="AY110" s="19" t="s">
        <v>183</v>
      </c>
      <c r="BE110" s="206">
        <f>IF(N110="základní",J110,0)</f>
        <v>0</v>
      </c>
      <c r="BF110" s="206">
        <f>IF(N110="snížená",J110,0)</f>
        <v>0</v>
      </c>
      <c r="BG110" s="206">
        <f>IF(N110="zákl. přenesená",J110,0)</f>
        <v>0</v>
      </c>
      <c r="BH110" s="206">
        <f>IF(N110="sníž. přenesená",J110,0)</f>
        <v>0</v>
      </c>
      <c r="BI110" s="206">
        <f>IF(N110="nulová",J110,0)</f>
        <v>0</v>
      </c>
      <c r="BJ110" s="19" t="s">
        <v>22</v>
      </c>
      <c r="BK110" s="206">
        <f>ROUND(I110*H110,2)</f>
        <v>0</v>
      </c>
      <c r="BL110" s="19" t="s">
        <v>190</v>
      </c>
      <c r="BM110" s="19" t="s">
        <v>231</v>
      </c>
    </row>
    <row r="111" spans="2:65" s="1" customFormat="1" ht="27">
      <c r="B111" s="36"/>
      <c r="C111" s="58"/>
      <c r="D111" s="207" t="s">
        <v>192</v>
      </c>
      <c r="E111" s="58"/>
      <c r="F111" s="208" t="s">
        <v>193</v>
      </c>
      <c r="G111" s="58"/>
      <c r="H111" s="58"/>
      <c r="I111" s="163"/>
      <c r="J111" s="58"/>
      <c r="K111" s="58"/>
      <c r="L111" s="56"/>
      <c r="M111" s="73"/>
      <c r="N111" s="37"/>
      <c r="O111" s="37"/>
      <c r="P111" s="37"/>
      <c r="Q111" s="37"/>
      <c r="R111" s="37"/>
      <c r="S111" s="37"/>
      <c r="T111" s="74"/>
      <c r="AT111" s="19" t="s">
        <v>192</v>
      </c>
      <c r="AU111" s="19" t="s">
        <v>86</v>
      </c>
    </row>
    <row r="112" spans="2:65" s="1" customFormat="1" ht="22.5" customHeight="1">
      <c r="B112" s="36"/>
      <c r="C112" s="195" t="s">
        <v>232</v>
      </c>
      <c r="D112" s="195" t="s">
        <v>186</v>
      </c>
      <c r="E112" s="196" t="s">
        <v>233</v>
      </c>
      <c r="F112" s="197" t="s">
        <v>234</v>
      </c>
      <c r="G112" s="198" t="s">
        <v>208</v>
      </c>
      <c r="H112" s="199">
        <v>36</v>
      </c>
      <c r="I112" s="200"/>
      <c r="J112" s="201">
        <f>ROUND(I112*H112,2)</f>
        <v>0</v>
      </c>
      <c r="K112" s="197" t="s">
        <v>20</v>
      </c>
      <c r="L112" s="56"/>
      <c r="M112" s="202" t="s">
        <v>20</v>
      </c>
      <c r="N112" s="203" t="s">
        <v>49</v>
      </c>
      <c r="O112" s="37"/>
      <c r="P112" s="204">
        <f>O112*H112</f>
        <v>0</v>
      </c>
      <c r="Q112" s="204">
        <v>0</v>
      </c>
      <c r="R112" s="204">
        <f>Q112*H112</f>
        <v>0</v>
      </c>
      <c r="S112" s="204">
        <v>0</v>
      </c>
      <c r="T112" s="205">
        <f>S112*H112</f>
        <v>0</v>
      </c>
      <c r="AR112" s="19" t="s">
        <v>190</v>
      </c>
      <c r="AT112" s="19" t="s">
        <v>186</v>
      </c>
      <c r="AU112" s="19" t="s">
        <v>86</v>
      </c>
      <c r="AY112" s="19" t="s">
        <v>183</v>
      </c>
      <c r="BE112" s="206">
        <f>IF(N112="základní",J112,0)</f>
        <v>0</v>
      </c>
      <c r="BF112" s="206">
        <f>IF(N112="snížená",J112,0)</f>
        <v>0</v>
      </c>
      <c r="BG112" s="206">
        <f>IF(N112="zákl. přenesená",J112,0)</f>
        <v>0</v>
      </c>
      <c r="BH112" s="206">
        <f>IF(N112="sníž. přenesená",J112,0)</f>
        <v>0</v>
      </c>
      <c r="BI112" s="206">
        <f>IF(N112="nulová",J112,0)</f>
        <v>0</v>
      </c>
      <c r="BJ112" s="19" t="s">
        <v>22</v>
      </c>
      <c r="BK112" s="206">
        <f>ROUND(I112*H112,2)</f>
        <v>0</v>
      </c>
      <c r="BL112" s="19" t="s">
        <v>190</v>
      </c>
      <c r="BM112" s="19" t="s">
        <v>235</v>
      </c>
    </row>
    <row r="113" spans="2:65" s="1" customFormat="1" ht="27">
      <c r="B113" s="36"/>
      <c r="C113" s="58"/>
      <c r="D113" s="207" t="s">
        <v>192</v>
      </c>
      <c r="E113" s="58"/>
      <c r="F113" s="208" t="s">
        <v>193</v>
      </c>
      <c r="G113" s="58"/>
      <c r="H113" s="58"/>
      <c r="I113" s="163"/>
      <c r="J113" s="58"/>
      <c r="K113" s="58"/>
      <c r="L113" s="56"/>
      <c r="M113" s="73"/>
      <c r="N113" s="37"/>
      <c r="O113" s="37"/>
      <c r="P113" s="37"/>
      <c r="Q113" s="37"/>
      <c r="R113" s="37"/>
      <c r="S113" s="37"/>
      <c r="T113" s="74"/>
      <c r="AT113" s="19" t="s">
        <v>192</v>
      </c>
      <c r="AU113" s="19" t="s">
        <v>86</v>
      </c>
    </row>
    <row r="114" spans="2:65" s="1" customFormat="1" ht="22.5" customHeight="1">
      <c r="B114" s="36"/>
      <c r="C114" s="195" t="s">
        <v>236</v>
      </c>
      <c r="D114" s="195" t="s">
        <v>186</v>
      </c>
      <c r="E114" s="196" t="s">
        <v>237</v>
      </c>
      <c r="F114" s="197" t="s">
        <v>238</v>
      </c>
      <c r="G114" s="198" t="s">
        <v>239</v>
      </c>
      <c r="H114" s="199">
        <v>100</v>
      </c>
      <c r="I114" s="200"/>
      <c r="J114" s="201">
        <f>ROUND(I114*H114,2)</f>
        <v>0</v>
      </c>
      <c r="K114" s="197" t="s">
        <v>20</v>
      </c>
      <c r="L114" s="56"/>
      <c r="M114" s="202" t="s">
        <v>20</v>
      </c>
      <c r="N114" s="203" t="s">
        <v>49</v>
      </c>
      <c r="O114" s="37"/>
      <c r="P114" s="204">
        <f>O114*H114</f>
        <v>0</v>
      </c>
      <c r="Q114" s="204">
        <v>0</v>
      </c>
      <c r="R114" s="204">
        <f>Q114*H114</f>
        <v>0</v>
      </c>
      <c r="S114" s="204">
        <v>0</v>
      </c>
      <c r="T114" s="205">
        <f>S114*H114</f>
        <v>0</v>
      </c>
      <c r="AR114" s="19" t="s">
        <v>190</v>
      </c>
      <c r="AT114" s="19" t="s">
        <v>186</v>
      </c>
      <c r="AU114" s="19" t="s">
        <v>86</v>
      </c>
      <c r="AY114" s="19" t="s">
        <v>183</v>
      </c>
      <c r="BE114" s="206">
        <f>IF(N114="základní",J114,0)</f>
        <v>0</v>
      </c>
      <c r="BF114" s="206">
        <f>IF(N114="snížená",J114,0)</f>
        <v>0</v>
      </c>
      <c r="BG114" s="206">
        <f>IF(N114="zákl. přenesená",J114,0)</f>
        <v>0</v>
      </c>
      <c r="BH114" s="206">
        <f>IF(N114="sníž. přenesená",J114,0)</f>
        <v>0</v>
      </c>
      <c r="BI114" s="206">
        <f>IF(N114="nulová",J114,0)</f>
        <v>0</v>
      </c>
      <c r="BJ114" s="19" t="s">
        <v>22</v>
      </c>
      <c r="BK114" s="206">
        <f>ROUND(I114*H114,2)</f>
        <v>0</v>
      </c>
      <c r="BL114" s="19" t="s">
        <v>190</v>
      </c>
      <c r="BM114" s="19" t="s">
        <v>240</v>
      </c>
    </row>
    <row r="115" spans="2:65" s="1" customFormat="1" ht="27">
      <c r="B115" s="36"/>
      <c r="C115" s="58"/>
      <c r="D115" s="209" t="s">
        <v>192</v>
      </c>
      <c r="E115" s="58"/>
      <c r="F115" s="210" t="s">
        <v>193</v>
      </c>
      <c r="G115" s="58"/>
      <c r="H115" s="58"/>
      <c r="I115" s="163"/>
      <c r="J115" s="58"/>
      <c r="K115" s="58"/>
      <c r="L115" s="56"/>
      <c r="M115" s="73"/>
      <c r="N115" s="37"/>
      <c r="O115" s="37"/>
      <c r="P115" s="37"/>
      <c r="Q115" s="37"/>
      <c r="R115" s="37"/>
      <c r="S115" s="37"/>
      <c r="T115" s="74"/>
      <c r="AT115" s="19" t="s">
        <v>192</v>
      </c>
      <c r="AU115" s="19" t="s">
        <v>86</v>
      </c>
    </row>
    <row r="116" spans="2:65" s="11" customFormat="1" ht="29.85" customHeight="1">
      <c r="B116" s="178"/>
      <c r="C116" s="179"/>
      <c r="D116" s="192" t="s">
        <v>77</v>
      </c>
      <c r="E116" s="193" t="s">
        <v>241</v>
      </c>
      <c r="F116" s="193" t="s">
        <v>242</v>
      </c>
      <c r="G116" s="179"/>
      <c r="H116" s="179"/>
      <c r="I116" s="182"/>
      <c r="J116" s="194">
        <f>BK116</f>
        <v>0</v>
      </c>
      <c r="K116" s="179"/>
      <c r="L116" s="184"/>
      <c r="M116" s="185"/>
      <c r="N116" s="186"/>
      <c r="O116" s="186"/>
      <c r="P116" s="187">
        <f>SUM(P117:P128)</f>
        <v>0</v>
      </c>
      <c r="Q116" s="186"/>
      <c r="R116" s="187">
        <f>SUM(R117:R128)</f>
        <v>0</v>
      </c>
      <c r="S116" s="186"/>
      <c r="T116" s="188">
        <f>SUM(T117:T128)</f>
        <v>0</v>
      </c>
      <c r="AR116" s="189" t="s">
        <v>182</v>
      </c>
      <c r="AT116" s="190" t="s">
        <v>77</v>
      </c>
      <c r="AU116" s="190" t="s">
        <v>22</v>
      </c>
      <c r="AY116" s="189" t="s">
        <v>183</v>
      </c>
      <c r="BK116" s="191">
        <f>SUM(BK117:BK128)</f>
        <v>0</v>
      </c>
    </row>
    <row r="117" spans="2:65" s="1" customFormat="1" ht="22.5" customHeight="1">
      <c r="B117" s="36"/>
      <c r="C117" s="195" t="s">
        <v>243</v>
      </c>
      <c r="D117" s="195" t="s">
        <v>186</v>
      </c>
      <c r="E117" s="196" t="s">
        <v>244</v>
      </c>
      <c r="F117" s="197" t="s">
        <v>245</v>
      </c>
      <c r="G117" s="198" t="s">
        <v>189</v>
      </c>
      <c r="H117" s="199">
        <v>3</v>
      </c>
      <c r="I117" s="200"/>
      <c r="J117" s="201">
        <f>ROUND(I117*H117,2)</f>
        <v>0</v>
      </c>
      <c r="K117" s="197" t="s">
        <v>20</v>
      </c>
      <c r="L117" s="56"/>
      <c r="M117" s="202" t="s">
        <v>20</v>
      </c>
      <c r="N117" s="203" t="s">
        <v>49</v>
      </c>
      <c r="O117" s="37"/>
      <c r="P117" s="204">
        <f>O117*H117</f>
        <v>0</v>
      </c>
      <c r="Q117" s="204">
        <v>0</v>
      </c>
      <c r="R117" s="204">
        <f>Q117*H117</f>
        <v>0</v>
      </c>
      <c r="S117" s="204">
        <v>0</v>
      </c>
      <c r="T117" s="205">
        <f>S117*H117</f>
        <v>0</v>
      </c>
      <c r="AR117" s="19" t="s">
        <v>190</v>
      </c>
      <c r="AT117" s="19" t="s">
        <v>186</v>
      </c>
      <c r="AU117" s="19" t="s">
        <v>86</v>
      </c>
      <c r="AY117" s="19" t="s">
        <v>183</v>
      </c>
      <c r="BE117" s="206">
        <f>IF(N117="základní",J117,0)</f>
        <v>0</v>
      </c>
      <c r="BF117" s="206">
        <f>IF(N117="snížená",J117,0)</f>
        <v>0</v>
      </c>
      <c r="BG117" s="206">
        <f>IF(N117="zákl. přenesená",J117,0)</f>
        <v>0</v>
      </c>
      <c r="BH117" s="206">
        <f>IF(N117="sníž. přenesená",J117,0)</f>
        <v>0</v>
      </c>
      <c r="BI117" s="206">
        <f>IF(N117="nulová",J117,0)</f>
        <v>0</v>
      </c>
      <c r="BJ117" s="19" t="s">
        <v>22</v>
      </c>
      <c r="BK117" s="206">
        <f>ROUND(I117*H117,2)</f>
        <v>0</v>
      </c>
      <c r="BL117" s="19" t="s">
        <v>190</v>
      </c>
      <c r="BM117" s="19" t="s">
        <v>246</v>
      </c>
    </row>
    <row r="118" spans="2:65" s="1" customFormat="1" ht="27">
      <c r="B118" s="36"/>
      <c r="C118" s="58"/>
      <c r="D118" s="207" t="s">
        <v>192</v>
      </c>
      <c r="E118" s="58"/>
      <c r="F118" s="208" t="s">
        <v>193</v>
      </c>
      <c r="G118" s="58"/>
      <c r="H118" s="58"/>
      <c r="I118" s="163"/>
      <c r="J118" s="58"/>
      <c r="K118" s="58"/>
      <c r="L118" s="56"/>
      <c r="M118" s="73"/>
      <c r="N118" s="37"/>
      <c r="O118" s="37"/>
      <c r="P118" s="37"/>
      <c r="Q118" s="37"/>
      <c r="R118" s="37"/>
      <c r="S118" s="37"/>
      <c r="T118" s="74"/>
      <c r="AT118" s="19" t="s">
        <v>192</v>
      </c>
      <c r="AU118" s="19" t="s">
        <v>86</v>
      </c>
    </row>
    <row r="119" spans="2:65" s="1" customFormat="1" ht="22.5" customHeight="1">
      <c r="B119" s="36"/>
      <c r="C119" s="195" t="s">
        <v>247</v>
      </c>
      <c r="D119" s="195" t="s">
        <v>186</v>
      </c>
      <c r="E119" s="196" t="s">
        <v>248</v>
      </c>
      <c r="F119" s="197" t="s">
        <v>249</v>
      </c>
      <c r="G119" s="198" t="s">
        <v>189</v>
      </c>
      <c r="H119" s="199">
        <v>3</v>
      </c>
      <c r="I119" s="200"/>
      <c r="J119" s="201">
        <f>ROUND(I119*H119,2)</f>
        <v>0</v>
      </c>
      <c r="K119" s="197" t="s">
        <v>20</v>
      </c>
      <c r="L119" s="56"/>
      <c r="M119" s="202" t="s">
        <v>20</v>
      </c>
      <c r="N119" s="203" t="s">
        <v>49</v>
      </c>
      <c r="O119" s="37"/>
      <c r="P119" s="204">
        <f>O119*H119</f>
        <v>0</v>
      </c>
      <c r="Q119" s="204">
        <v>0</v>
      </c>
      <c r="R119" s="204">
        <f>Q119*H119</f>
        <v>0</v>
      </c>
      <c r="S119" s="204">
        <v>0</v>
      </c>
      <c r="T119" s="205">
        <f>S119*H119</f>
        <v>0</v>
      </c>
      <c r="AR119" s="19" t="s">
        <v>190</v>
      </c>
      <c r="AT119" s="19" t="s">
        <v>186</v>
      </c>
      <c r="AU119" s="19" t="s">
        <v>86</v>
      </c>
      <c r="AY119" s="19" t="s">
        <v>183</v>
      </c>
      <c r="BE119" s="206">
        <f>IF(N119="základní",J119,0)</f>
        <v>0</v>
      </c>
      <c r="BF119" s="206">
        <f>IF(N119="snížená",J119,0)</f>
        <v>0</v>
      </c>
      <c r="BG119" s="206">
        <f>IF(N119="zákl. přenesená",J119,0)</f>
        <v>0</v>
      </c>
      <c r="BH119" s="206">
        <f>IF(N119="sníž. přenesená",J119,0)</f>
        <v>0</v>
      </c>
      <c r="BI119" s="206">
        <f>IF(N119="nulová",J119,0)</f>
        <v>0</v>
      </c>
      <c r="BJ119" s="19" t="s">
        <v>22</v>
      </c>
      <c r="BK119" s="206">
        <f>ROUND(I119*H119,2)</f>
        <v>0</v>
      </c>
      <c r="BL119" s="19" t="s">
        <v>190</v>
      </c>
      <c r="BM119" s="19" t="s">
        <v>250</v>
      </c>
    </row>
    <row r="120" spans="2:65" s="1" customFormat="1" ht="27">
      <c r="B120" s="36"/>
      <c r="C120" s="58"/>
      <c r="D120" s="207" t="s">
        <v>192</v>
      </c>
      <c r="E120" s="58"/>
      <c r="F120" s="208" t="s">
        <v>193</v>
      </c>
      <c r="G120" s="58"/>
      <c r="H120" s="58"/>
      <c r="I120" s="163"/>
      <c r="J120" s="58"/>
      <c r="K120" s="58"/>
      <c r="L120" s="56"/>
      <c r="M120" s="73"/>
      <c r="N120" s="37"/>
      <c r="O120" s="37"/>
      <c r="P120" s="37"/>
      <c r="Q120" s="37"/>
      <c r="R120" s="37"/>
      <c r="S120" s="37"/>
      <c r="T120" s="74"/>
      <c r="AT120" s="19" t="s">
        <v>192</v>
      </c>
      <c r="AU120" s="19" t="s">
        <v>86</v>
      </c>
    </row>
    <row r="121" spans="2:65" s="1" customFormat="1" ht="22.5" customHeight="1">
      <c r="B121" s="36"/>
      <c r="C121" s="195" t="s">
        <v>8</v>
      </c>
      <c r="D121" s="195" t="s">
        <v>186</v>
      </c>
      <c r="E121" s="196" t="s">
        <v>251</v>
      </c>
      <c r="F121" s="197" t="s">
        <v>252</v>
      </c>
      <c r="G121" s="198" t="s">
        <v>189</v>
      </c>
      <c r="H121" s="199">
        <v>3</v>
      </c>
      <c r="I121" s="200"/>
      <c r="J121" s="201">
        <f>ROUND(I121*H121,2)</f>
        <v>0</v>
      </c>
      <c r="K121" s="197" t="s">
        <v>20</v>
      </c>
      <c r="L121" s="56"/>
      <c r="M121" s="202" t="s">
        <v>20</v>
      </c>
      <c r="N121" s="203" t="s">
        <v>49</v>
      </c>
      <c r="O121" s="37"/>
      <c r="P121" s="204">
        <f>O121*H121</f>
        <v>0</v>
      </c>
      <c r="Q121" s="204">
        <v>0</v>
      </c>
      <c r="R121" s="204">
        <f>Q121*H121</f>
        <v>0</v>
      </c>
      <c r="S121" s="204">
        <v>0</v>
      </c>
      <c r="T121" s="205">
        <f>S121*H121</f>
        <v>0</v>
      </c>
      <c r="AR121" s="19" t="s">
        <v>190</v>
      </c>
      <c r="AT121" s="19" t="s">
        <v>186</v>
      </c>
      <c r="AU121" s="19" t="s">
        <v>86</v>
      </c>
      <c r="AY121" s="19" t="s">
        <v>183</v>
      </c>
      <c r="BE121" s="206">
        <f>IF(N121="základní",J121,0)</f>
        <v>0</v>
      </c>
      <c r="BF121" s="206">
        <f>IF(N121="snížená",J121,0)</f>
        <v>0</v>
      </c>
      <c r="BG121" s="206">
        <f>IF(N121="zákl. přenesená",J121,0)</f>
        <v>0</v>
      </c>
      <c r="BH121" s="206">
        <f>IF(N121="sníž. přenesená",J121,0)</f>
        <v>0</v>
      </c>
      <c r="BI121" s="206">
        <f>IF(N121="nulová",J121,0)</f>
        <v>0</v>
      </c>
      <c r="BJ121" s="19" t="s">
        <v>22</v>
      </c>
      <c r="BK121" s="206">
        <f>ROUND(I121*H121,2)</f>
        <v>0</v>
      </c>
      <c r="BL121" s="19" t="s">
        <v>190</v>
      </c>
      <c r="BM121" s="19" t="s">
        <v>253</v>
      </c>
    </row>
    <row r="122" spans="2:65" s="1" customFormat="1" ht="27">
      <c r="B122" s="36"/>
      <c r="C122" s="58"/>
      <c r="D122" s="207" t="s">
        <v>192</v>
      </c>
      <c r="E122" s="58"/>
      <c r="F122" s="208" t="s">
        <v>193</v>
      </c>
      <c r="G122" s="58"/>
      <c r="H122" s="58"/>
      <c r="I122" s="163"/>
      <c r="J122" s="58"/>
      <c r="K122" s="58"/>
      <c r="L122" s="56"/>
      <c r="M122" s="73"/>
      <c r="N122" s="37"/>
      <c r="O122" s="37"/>
      <c r="P122" s="37"/>
      <c r="Q122" s="37"/>
      <c r="R122" s="37"/>
      <c r="S122" s="37"/>
      <c r="T122" s="74"/>
      <c r="AT122" s="19" t="s">
        <v>192</v>
      </c>
      <c r="AU122" s="19" t="s">
        <v>86</v>
      </c>
    </row>
    <row r="123" spans="2:65" s="1" customFormat="1" ht="22.5" customHeight="1">
      <c r="B123" s="36"/>
      <c r="C123" s="195" t="s">
        <v>254</v>
      </c>
      <c r="D123" s="195" t="s">
        <v>186</v>
      </c>
      <c r="E123" s="196" t="s">
        <v>255</v>
      </c>
      <c r="F123" s="197" t="s">
        <v>256</v>
      </c>
      <c r="G123" s="198" t="s">
        <v>189</v>
      </c>
      <c r="H123" s="199">
        <v>3</v>
      </c>
      <c r="I123" s="200"/>
      <c r="J123" s="201">
        <f>ROUND(I123*H123,2)</f>
        <v>0</v>
      </c>
      <c r="K123" s="197" t="s">
        <v>20</v>
      </c>
      <c r="L123" s="56"/>
      <c r="M123" s="202" t="s">
        <v>20</v>
      </c>
      <c r="N123" s="203" t="s">
        <v>49</v>
      </c>
      <c r="O123" s="37"/>
      <c r="P123" s="204">
        <f>O123*H123</f>
        <v>0</v>
      </c>
      <c r="Q123" s="204">
        <v>0</v>
      </c>
      <c r="R123" s="204">
        <f>Q123*H123</f>
        <v>0</v>
      </c>
      <c r="S123" s="204">
        <v>0</v>
      </c>
      <c r="T123" s="205">
        <f>S123*H123</f>
        <v>0</v>
      </c>
      <c r="AR123" s="19" t="s">
        <v>190</v>
      </c>
      <c r="AT123" s="19" t="s">
        <v>186</v>
      </c>
      <c r="AU123" s="19" t="s">
        <v>86</v>
      </c>
      <c r="AY123" s="19" t="s">
        <v>183</v>
      </c>
      <c r="BE123" s="206">
        <f>IF(N123="základní",J123,0)</f>
        <v>0</v>
      </c>
      <c r="BF123" s="206">
        <f>IF(N123="snížená",J123,0)</f>
        <v>0</v>
      </c>
      <c r="BG123" s="206">
        <f>IF(N123="zákl. přenesená",J123,0)</f>
        <v>0</v>
      </c>
      <c r="BH123" s="206">
        <f>IF(N123="sníž. přenesená",J123,0)</f>
        <v>0</v>
      </c>
      <c r="BI123" s="206">
        <f>IF(N123="nulová",J123,0)</f>
        <v>0</v>
      </c>
      <c r="BJ123" s="19" t="s">
        <v>22</v>
      </c>
      <c r="BK123" s="206">
        <f>ROUND(I123*H123,2)</f>
        <v>0</v>
      </c>
      <c r="BL123" s="19" t="s">
        <v>190</v>
      </c>
      <c r="BM123" s="19" t="s">
        <v>257</v>
      </c>
    </row>
    <row r="124" spans="2:65" s="1" customFormat="1" ht="27">
      <c r="B124" s="36"/>
      <c r="C124" s="58"/>
      <c r="D124" s="207" t="s">
        <v>192</v>
      </c>
      <c r="E124" s="58"/>
      <c r="F124" s="208" t="s">
        <v>193</v>
      </c>
      <c r="G124" s="58"/>
      <c r="H124" s="58"/>
      <c r="I124" s="163"/>
      <c r="J124" s="58"/>
      <c r="K124" s="58"/>
      <c r="L124" s="56"/>
      <c r="M124" s="73"/>
      <c r="N124" s="37"/>
      <c r="O124" s="37"/>
      <c r="P124" s="37"/>
      <c r="Q124" s="37"/>
      <c r="R124" s="37"/>
      <c r="S124" s="37"/>
      <c r="T124" s="74"/>
      <c r="AT124" s="19" t="s">
        <v>192</v>
      </c>
      <c r="AU124" s="19" t="s">
        <v>86</v>
      </c>
    </row>
    <row r="125" spans="2:65" s="1" customFormat="1" ht="22.5" customHeight="1">
      <c r="B125" s="36"/>
      <c r="C125" s="195" t="s">
        <v>258</v>
      </c>
      <c r="D125" s="195" t="s">
        <v>186</v>
      </c>
      <c r="E125" s="196" t="s">
        <v>259</v>
      </c>
      <c r="F125" s="197" t="s">
        <v>260</v>
      </c>
      <c r="G125" s="198" t="s">
        <v>189</v>
      </c>
      <c r="H125" s="199">
        <v>3</v>
      </c>
      <c r="I125" s="200"/>
      <c r="J125" s="201">
        <f>ROUND(I125*H125,2)</f>
        <v>0</v>
      </c>
      <c r="K125" s="197" t="s">
        <v>20</v>
      </c>
      <c r="L125" s="56"/>
      <c r="M125" s="202" t="s">
        <v>20</v>
      </c>
      <c r="N125" s="203" t="s">
        <v>49</v>
      </c>
      <c r="O125" s="37"/>
      <c r="P125" s="204">
        <f>O125*H125</f>
        <v>0</v>
      </c>
      <c r="Q125" s="204">
        <v>0</v>
      </c>
      <c r="R125" s="204">
        <f>Q125*H125</f>
        <v>0</v>
      </c>
      <c r="S125" s="204">
        <v>0</v>
      </c>
      <c r="T125" s="205">
        <f>S125*H125</f>
        <v>0</v>
      </c>
      <c r="AR125" s="19" t="s">
        <v>190</v>
      </c>
      <c r="AT125" s="19" t="s">
        <v>186</v>
      </c>
      <c r="AU125" s="19" t="s">
        <v>86</v>
      </c>
      <c r="AY125" s="19" t="s">
        <v>183</v>
      </c>
      <c r="BE125" s="206">
        <f>IF(N125="základní",J125,0)</f>
        <v>0</v>
      </c>
      <c r="BF125" s="206">
        <f>IF(N125="snížená",J125,0)</f>
        <v>0</v>
      </c>
      <c r="BG125" s="206">
        <f>IF(N125="zákl. přenesená",J125,0)</f>
        <v>0</v>
      </c>
      <c r="BH125" s="206">
        <f>IF(N125="sníž. přenesená",J125,0)</f>
        <v>0</v>
      </c>
      <c r="BI125" s="206">
        <f>IF(N125="nulová",J125,0)</f>
        <v>0</v>
      </c>
      <c r="BJ125" s="19" t="s">
        <v>22</v>
      </c>
      <c r="BK125" s="206">
        <f>ROUND(I125*H125,2)</f>
        <v>0</v>
      </c>
      <c r="BL125" s="19" t="s">
        <v>190</v>
      </c>
      <c r="BM125" s="19" t="s">
        <v>261</v>
      </c>
    </row>
    <row r="126" spans="2:65" s="1" customFormat="1" ht="27">
      <c r="B126" s="36"/>
      <c r="C126" s="58"/>
      <c r="D126" s="207" t="s">
        <v>192</v>
      </c>
      <c r="E126" s="58"/>
      <c r="F126" s="208" t="s">
        <v>193</v>
      </c>
      <c r="G126" s="58"/>
      <c r="H126" s="58"/>
      <c r="I126" s="163"/>
      <c r="J126" s="58"/>
      <c r="K126" s="58"/>
      <c r="L126" s="56"/>
      <c r="M126" s="73"/>
      <c r="N126" s="37"/>
      <c r="O126" s="37"/>
      <c r="P126" s="37"/>
      <c r="Q126" s="37"/>
      <c r="R126" s="37"/>
      <c r="S126" s="37"/>
      <c r="T126" s="74"/>
      <c r="AT126" s="19" t="s">
        <v>192</v>
      </c>
      <c r="AU126" s="19" t="s">
        <v>86</v>
      </c>
    </row>
    <row r="127" spans="2:65" s="1" customFormat="1" ht="22.5" customHeight="1">
      <c r="B127" s="36"/>
      <c r="C127" s="195" t="s">
        <v>262</v>
      </c>
      <c r="D127" s="195" t="s">
        <v>186</v>
      </c>
      <c r="E127" s="196" t="s">
        <v>263</v>
      </c>
      <c r="F127" s="197" t="s">
        <v>264</v>
      </c>
      <c r="G127" s="198" t="s">
        <v>189</v>
      </c>
      <c r="H127" s="199">
        <v>3</v>
      </c>
      <c r="I127" s="200"/>
      <c r="J127" s="201">
        <f>ROUND(I127*H127,2)</f>
        <v>0</v>
      </c>
      <c r="K127" s="197" t="s">
        <v>20</v>
      </c>
      <c r="L127" s="56"/>
      <c r="M127" s="202" t="s">
        <v>20</v>
      </c>
      <c r="N127" s="203" t="s">
        <v>49</v>
      </c>
      <c r="O127" s="37"/>
      <c r="P127" s="204">
        <f>O127*H127</f>
        <v>0</v>
      </c>
      <c r="Q127" s="204">
        <v>0</v>
      </c>
      <c r="R127" s="204">
        <f>Q127*H127</f>
        <v>0</v>
      </c>
      <c r="S127" s="204">
        <v>0</v>
      </c>
      <c r="T127" s="205">
        <f>S127*H127</f>
        <v>0</v>
      </c>
      <c r="AR127" s="19" t="s">
        <v>190</v>
      </c>
      <c r="AT127" s="19" t="s">
        <v>186</v>
      </c>
      <c r="AU127" s="19" t="s">
        <v>86</v>
      </c>
      <c r="AY127" s="19" t="s">
        <v>183</v>
      </c>
      <c r="BE127" s="206">
        <f>IF(N127="základní",J127,0)</f>
        <v>0</v>
      </c>
      <c r="BF127" s="206">
        <f>IF(N127="snížená",J127,0)</f>
        <v>0</v>
      </c>
      <c r="BG127" s="206">
        <f>IF(N127="zákl. přenesená",J127,0)</f>
        <v>0</v>
      </c>
      <c r="BH127" s="206">
        <f>IF(N127="sníž. přenesená",J127,0)</f>
        <v>0</v>
      </c>
      <c r="BI127" s="206">
        <f>IF(N127="nulová",J127,0)</f>
        <v>0</v>
      </c>
      <c r="BJ127" s="19" t="s">
        <v>22</v>
      </c>
      <c r="BK127" s="206">
        <f>ROUND(I127*H127,2)</f>
        <v>0</v>
      </c>
      <c r="BL127" s="19" t="s">
        <v>190</v>
      </c>
      <c r="BM127" s="19" t="s">
        <v>265</v>
      </c>
    </row>
    <row r="128" spans="2:65" s="1" customFormat="1" ht="27">
      <c r="B128" s="36"/>
      <c r="C128" s="58"/>
      <c r="D128" s="209" t="s">
        <v>192</v>
      </c>
      <c r="E128" s="58"/>
      <c r="F128" s="210" t="s">
        <v>193</v>
      </c>
      <c r="G128" s="58"/>
      <c r="H128" s="58"/>
      <c r="I128" s="163"/>
      <c r="J128" s="58"/>
      <c r="K128" s="58"/>
      <c r="L128" s="56"/>
      <c r="M128" s="73"/>
      <c r="N128" s="37"/>
      <c r="O128" s="37"/>
      <c r="P128" s="37"/>
      <c r="Q128" s="37"/>
      <c r="R128" s="37"/>
      <c r="S128" s="37"/>
      <c r="T128" s="74"/>
      <c r="AT128" s="19" t="s">
        <v>192</v>
      </c>
      <c r="AU128" s="19" t="s">
        <v>86</v>
      </c>
    </row>
    <row r="129" spans="2:65" s="11" customFormat="1" ht="37.35" customHeight="1">
      <c r="B129" s="178"/>
      <c r="C129" s="179"/>
      <c r="D129" s="180" t="s">
        <v>77</v>
      </c>
      <c r="E129" s="181" t="s">
        <v>266</v>
      </c>
      <c r="F129" s="181" t="s">
        <v>267</v>
      </c>
      <c r="G129" s="179"/>
      <c r="H129" s="179"/>
      <c r="I129" s="182"/>
      <c r="J129" s="183">
        <f>BK129</f>
        <v>0</v>
      </c>
      <c r="K129" s="179"/>
      <c r="L129" s="184"/>
      <c r="M129" s="185"/>
      <c r="N129" s="186"/>
      <c r="O129" s="186"/>
      <c r="P129" s="187">
        <f>P130</f>
        <v>0</v>
      </c>
      <c r="Q129" s="186"/>
      <c r="R129" s="187">
        <f>R130</f>
        <v>0</v>
      </c>
      <c r="S129" s="186"/>
      <c r="T129" s="188">
        <f>T130</f>
        <v>0</v>
      </c>
      <c r="AR129" s="189" t="s">
        <v>182</v>
      </c>
      <c r="AT129" s="190" t="s">
        <v>77</v>
      </c>
      <c r="AU129" s="190" t="s">
        <v>78</v>
      </c>
      <c r="AY129" s="189" t="s">
        <v>183</v>
      </c>
      <c r="BK129" s="191">
        <f>BK130</f>
        <v>0</v>
      </c>
    </row>
    <row r="130" spans="2:65" s="11" customFormat="1" ht="19.899999999999999" customHeight="1">
      <c r="B130" s="178"/>
      <c r="C130" s="179"/>
      <c r="D130" s="192" t="s">
        <v>77</v>
      </c>
      <c r="E130" s="193" t="s">
        <v>268</v>
      </c>
      <c r="F130" s="193" t="s">
        <v>269</v>
      </c>
      <c r="G130" s="179"/>
      <c r="H130" s="179"/>
      <c r="I130" s="182"/>
      <c r="J130" s="194">
        <f>BK130</f>
        <v>0</v>
      </c>
      <c r="K130" s="179"/>
      <c r="L130" s="184"/>
      <c r="M130" s="185"/>
      <c r="N130" s="186"/>
      <c r="O130" s="186"/>
      <c r="P130" s="187">
        <f>SUM(P131:P132)</f>
        <v>0</v>
      </c>
      <c r="Q130" s="186"/>
      <c r="R130" s="187">
        <f>SUM(R131:R132)</f>
        <v>0</v>
      </c>
      <c r="S130" s="186"/>
      <c r="T130" s="188">
        <f>SUM(T131:T132)</f>
        <v>0</v>
      </c>
      <c r="AR130" s="189" t="s">
        <v>182</v>
      </c>
      <c r="AT130" s="190" t="s">
        <v>77</v>
      </c>
      <c r="AU130" s="190" t="s">
        <v>22</v>
      </c>
      <c r="AY130" s="189" t="s">
        <v>183</v>
      </c>
      <c r="BK130" s="191">
        <f>SUM(BK131:BK132)</f>
        <v>0</v>
      </c>
    </row>
    <row r="131" spans="2:65" s="1" customFormat="1" ht="22.5" customHeight="1">
      <c r="B131" s="36"/>
      <c r="C131" s="195" t="s">
        <v>270</v>
      </c>
      <c r="D131" s="195" t="s">
        <v>186</v>
      </c>
      <c r="E131" s="196" t="s">
        <v>268</v>
      </c>
      <c r="F131" s="197" t="s">
        <v>271</v>
      </c>
      <c r="G131" s="198" t="s">
        <v>189</v>
      </c>
      <c r="H131" s="199">
        <v>1</v>
      </c>
      <c r="I131" s="200"/>
      <c r="J131" s="201">
        <f>ROUND(I131*H131,2)</f>
        <v>0</v>
      </c>
      <c r="K131" s="197" t="s">
        <v>20</v>
      </c>
      <c r="L131" s="56"/>
      <c r="M131" s="202" t="s">
        <v>20</v>
      </c>
      <c r="N131" s="203" t="s">
        <v>49</v>
      </c>
      <c r="O131" s="37"/>
      <c r="P131" s="204">
        <f>O131*H131</f>
        <v>0</v>
      </c>
      <c r="Q131" s="204">
        <v>0</v>
      </c>
      <c r="R131" s="204">
        <f>Q131*H131</f>
        <v>0</v>
      </c>
      <c r="S131" s="204">
        <v>0</v>
      </c>
      <c r="T131" s="205">
        <f>S131*H131</f>
        <v>0</v>
      </c>
      <c r="AR131" s="19" t="s">
        <v>22</v>
      </c>
      <c r="AT131" s="19" t="s">
        <v>186</v>
      </c>
      <c r="AU131" s="19" t="s">
        <v>86</v>
      </c>
      <c r="AY131" s="19" t="s">
        <v>183</v>
      </c>
      <c r="BE131" s="206">
        <f>IF(N131="základní",J131,0)</f>
        <v>0</v>
      </c>
      <c r="BF131" s="206">
        <f>IF(N131="snížená",J131,0)</f>
        <v>0</v>
      </c>
      <c r="BG131" s="206">
        <f>IF(N131="zákl. přenesená",J131,0)</f>
        <v>0</v>
      </c>
      <c r="BH131" s="206">
        <f>IF(N131="sníž. přenesená",J131,0)</f>
        <v>0</v>
      </c>
      <c r="BI131" s="206">
        <f>IF(N131="nulová",J131,0)</f>
        <v>0</v>
      </c>
      <c r="BJ131" s="19" t="s">
        <v>22</v>
      </c>
      <c r="BK131" s="206">
        <f>ROUND(I131*H131,2)</f>
        <v>0</v>
      </c>
      <c r="BL131" s="19" t="s">
        <v>22</v>
      </c>
      <c r="BM131" s="19" t="s">
        <v>272</v>
      </c>
    </row>
    <row r="132" spans="2:65" s="1" customFormat="1" ht="27">
      <c r="B132" s="36"/>
      <c r="C132" s="58"/>
      <c r="D132" s="209" t="s">
        <v>192</v>
      </c>
      <c r="E132" s="58"/>
      <c r="F132" s="210" t="s">
        <v>193</v>
      </c>
      <c r="G132" s="58"/>
      <c r="H132" s="58"/>
      <c r="I132" s="163"/>
      <c r="J132" s="58"/>
      <c r="K132" s="58"/>
      <c r="L132" s="56"/>
      <c r="M132" s="211"/>
      <c r="N132" s="212"/>
      <c r="O132" s="212"/>
      <c r="P132" s="212"/>
      <c r="Q132" s="212"/>
      <c r="R132" s="212"/>
      <c r="S132" s="212"/>
      <c r="T132" s="213"/>
      <c r="AT132" s="19" t="s">
        <v>192</v>
      </c>
      <c r="AU132" s="19" t="s">
        <v>86</v>
      </c>
    </row>
    <row r="133" spans="2:65" s="1" customFormat="1" ht="6.95" customHeight="1">
      <c r="B133" s="51"/>
      <c r="C133" s="52"/>
      <c r="D133" s="52"/>
      <c r="E133" s="52"/>
      <c r="F133" s="52"/>
      <c r="G133" s="52"/>
      <c r="H133" s="52"/>
      <c r="I133" s="139"/>
      <c r="J133" s="52"/>
      <c r="K133" s="52"/>
      <c r="L133" s="56"/>
    </row>
  </sheetData>
  <sheetProtection password="CC35" sheet="1" objects="1" scenarios="1" formatColumns="0" formatRows="0" sort="0" autoFilter="0"/>
  <autoFilter ref="C87:K87"/>
  <mergeCells count="12">
    <mergeCell ref="E78:H78"/>
    <mergeCell ref="E80:H80"/>
    <mergeCell ref="E7:H7"/>
    <mergeCell ref="E9:H9"/>
    <mergeCell ref="E11:H11"/>
    <mergeCell ref="E26:H26"/>
    <mergeCell ref="E47:H47"/>
    <mergeCell ref="G1:H1"/>
    <mergeCell ref="L2:V2"/>
    <mergeCell ref="E49:H49"/>
    <mergeCell ref="E51:H51"/>
    <mergeCell ref="E76:H76"/>
  </mergeCells>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195"/>
  <sheetViews>
    <sheetView showGridLines="0" tabSelected="1" workbookViewId="0">
      <pane ySplit="1" topLeftCell="A9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93</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152</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273</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20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ROUND(J101,2)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ROUND(SUM(BE101:BE194), 2)</f>
        <v>0</v>
      </c>
      <c r="G32" s="37"/>
      <c r="H32" s="37"/>
      <c r="I32" s="131">
        <v>0.21</v>
      </c>
      <c r="J32" s="130">
        <f>ROUND(ROUND((SUM(BE101:BE194)), 2)*I32, 2)</f>
        <v>0</v>
      </c>
      <c r="K32" s="40"/>
    </row>
    <row r="33" spans="2:11" s="1" customFormat="1" ht="14.45" customHeight="1">
      <c r="B33" s="36"/>
      <c r="C33" s="37"/>
      <c r="D33" s="37"/>
      <c r="E33" s="44" t="s">
        <v>50</v>
      </c>
      <c r="F33" s="130">
        <f>ROUND(SUM(BF101:BF194), 2)</f>
        <v>0</v>
      </c>
      <c r="G33" s="37"/>
      <c r="H33" s="37"/>
      <c r="I33" s="131">
        <v>0.15</v>
      </c>
      <c r="J33" s="130">
        <f>ROUND(ROUND((SUM(BF101:BF194)), 2)*I33, 2)</f>
        <v>0</v>
      </c>
      <c r="K33" s="40"/>
    </row>
    <row r="34" spans="2:11" s="1" customFormat="1" ht="14.45" hidden="1" customHeight="1">
      <c r="B34" s="36"/>
      <c r="C34" s="37"/>
      <c r="D34" s="37"/>
      <c r="E34" s="44" t="s">
        <v>51</v>
      </c>
      <c r="F34" s="130">
        <f>ROUND(SUM(BG101:BG194), 2)</f>
        <v>0</v>
      </c>
      <c r="G34" s="37"/>
      <c r="H34" s="37"/>
      <c r="I34" s="131">
        <v>0.21</v>
      </c>
      <c r="J34" s="130">
        <v>0</v>
      </c>
      <c r="K34" s="40"/>
    </row>
    <row r="35" spans="2:11" s="1" customFormat="1" ht="14.45" hidden="1" customHeight="1">
      <c r="B35" s="36"/>
      <c r="C35" s="37"/>
      <c r="D35" s="37"/>
      <c r="E35" s="44" t="s">
        <v>52</v>
      </c>
      <c r="F35" s="130">
        <f>ROUND(SUM(BH101:BH194), 2)</f>
        <v>0</v>
      </c>
      <c r="G35" s="37"/>
      <c r="H35" s="37"/>
      <c r="I35" s="131">
        <v>0.15</v>
      </c>
      <c r="J35" s="130">
        <v>0</v>
      </c>
      <c r="K35" s="40"/>
    </row>
    <row r="36" spans="2:11" s="1" customFormat="1" ht="14.45" hidden="1" customHeight="1">
      <c r="B36" s="36"/>
      <c r="C36" s="37"/>
      <c r="D36" s="37"/>
      <c r="E36" s="44" t="s">
        <v>53</v>
      </c>
      <c r="F36" s="130">
        <f>ROUND(SUM(BI101:BI194),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152</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DPS 01.2 - Turbíny a příslušenství</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J101</f>
        <v>0</v>
      </c>
      <c r="K60" s="40"/>
      <c r="AU60" s="19" t="s">
        <v>159</v>
      </c>
    </row>
    <row r="61" spans="2:47" s="8" customFormat="1" ht="24.95" customHeight="1">
      <c r="B61" s="149"/>
      <c r="C61" s="150"/>
      <c r="D61" s="151" t="s">
        <v>274</v>
      </c>
      <c r="E61" s="152"/>
      <c r="F61" s="152"/>
      <c r="G61" s="152"/>
      <c r="H61" s="152"/>
      <c r="I61" s="153"/>
      <c r="J61" s="154">
        <f>J102</f>
        <v>0</v>
      </c>
      <c r="K61" s="155"/>
    </row>
    <row r="62" spans="2:47" s="9" customFormat="1" ht="19.899999999999999" customHeight="1">
      <c r="B62" s="156"/>
      <c r="C62" s="157"/>
      <c r="D62" s="158" t="s">
        <v>275</v>
      </c>
      <c r="E62" s="159"/>
      <c r="F62" s="159"/>
      <c r="G62" s="159"/>
      <c r="H62" s="159"/>
      <c r="I62" s="160"/>
      <c r="J62" s="161">
        <f>J107</f>
        <v>0</v>
      </c>
      <c r="K62" s="162"/>
    </row>
    <row r="63" spans="2:47" s="8" customFormat="1" ht="24.95" customHeight="1">
      <c r="B63" s="149"/>
      <c r="C63" s="150"/>
      <c r="D63" s="151" t="s">
        <v>276</v>
      </c>
      <c r="E63" s="152"/>
      <c r="F63" s="152"/>
      <c r="G63" s="152"/>
      <c r="H63" s="152"/>
      <c r="I63" s="153"/>
      <c r="J63" s="154">
        <f>J116</f>
        <v>0</v>
      </c>
      <c r="K63" s="155"/>
    </row>
    <row r="64" spans="2:47" s="9" customFormat="1" ht="19.899999999999999" customHeight="1">
      <c r="B64" s="156"/>
      <c r="C64" s="157"/>
      <c r="D64" s="158" t="s">
        <v>277</v>
      </c>
      <c r="E64" s="159"/>
      <c r="F64" s="159"/>
      <c r="G64" s="159"/>
      <c r="H64" s="159"/>
      <c r="I64" s="160"/>
      <c r="J64" s="161">
        <f>J117</f>
        <v>0</v>
      </c>
      <c r="K64" s="162"/>
    </row>
    <row r="65" spans="2:11" s="9" customFormat="1" ht="19.899999999999999" customHeight="1">
      <c r="B65" s="156"/>
      <c r="C65" s="157"/>
      <c r="D65" s="158" t="s">
        <v>278</v>
      </c>
      <c r="E65" s="159"/>
      <c r="F65" s="159"/>
      <c r="G65" s="159"/>
      <c r="H65" s="159"/>
      <c r="I65" s="160"/>
      <c r="J65" s="161">
        <f>J120</f>
        <v>0</v>
      </c>
      <c r="K65" s="162"/>
    </row>
    <row r="66" spans="2:11" s="9" customFormat="1" ht="19.899999999999999" customHeight="1">
      <c r="B66" s="156"/>
      <c r="C66" s="157"/>
      <c r="D66" s="158" t="s">
        <v>279</v>
      </c>
      <c r="E66" s="159"/>
      <c r="F66" s="159"/>
      <c r="G66" s="159"/>
      <c r="H66" s="159"/>
      <c r="I66" s="160"/>
      <c r="J66" s="161">
        <f>J127</f>
        <v>0</v>
      </c>
      <c r="K66" s="162"/>
    </row>
    <row r="67" spans="2:11" s="9" customFormat="1" ht="19.899999999999999" customHeight="1">
      <c r="B67" s="156"/>
      <c r="C67" s="157"/>
      <c r="D67" s="158" t="s">
        <v>280</v>
      </c>
      <c r="E67" s="159"/>
      <c r="F67" s="159"/>
      <c r="G67" s="159"/>
      <c r="H67" s="159"/>
      <c r="I67" s="160"/>
      <c r="J67" s="161">
        <f>J130</f>
        <v>0</v>
      </c>
      <c r="K67" s="162"/>
    </row>
    <row r="68" spans="2:11" s="9" customFormat="1" ht="19.899999999999999" customHeight="1">
      <c r="B68" s="156"/>
      <c r="C68" s="157"/>
      <c r="D68" s="158" t="s">
        <v>281</v>
      </c>
      <c r="E68" s="159"/>
      <c r="F68" s="159"/>
      <c r="G68" s="159"/>
      <c r="H68" s="159"/>
      <c r="I68" s="160"/>
      <c r="J68" s="161">
        <f>J133</f>
        <v>0</v>
      </c>
      <c r="K68" s="162"/>
    </row>
    <row r="69" spans="2:11" s="9" customFormat="1" ht="19.899999999999999" customHeight="1">
      <c r="B69" s="156"/>
      <c r="C69" s="157"/>
      <c r="D69" s="158" t="s">
        <v>282</v>
      </c>
      <c r="E69" s="159"/>
      <c r="F69" s="159"/>
      <c r="G69" s="159"/>
      <c r="H69" s="159"/>
      <c r="I69" s="160"/>
      <c r="J69" s="161">
        <f>J136</f>
        <v>0</v>
      </c>
      <c r="K69" s="162"/>
    </row>
    <row r="70" spans="2:11" s="9" customFormat="1" ht="19.899999999999999" customHeight="1">
      <c r="B70" s="156"/>
      <c r="C70" s="157"/>
      <c r="D70" s="158" t="s">
        <v>283</v>
      </c>
      <c r="E70" s="159"/>
      <c r="F70" s="159"/>
      <c r="G70" s="159"/>
      <c r="H70" s="159"/>
      <c r="I70" s="160"/>
      <c r="J70" s="161">
        <f>J147</f>
        <v>0</v>
      </c>
      <c r="K70" s="162"/>
    </row>
    <row r="71" spans="2:11" s="9" customFormat="1" ht="19.899999999999999" customHeight="1">
      <c r="B71" s="156"/>
      <c r="C71" s="157"/>
      <c r="D71" s="158" t="s">
        <v>284</v>
      </c>
      <c r="E71" s="159"/>
      <c r="F71" s="159"/>
      <c r="G71" s="159"/>
      <c r="H71" s="159"/>
      <c r="I71" s="160"/>
      <c r="J71" s="161">
        <f>J160</f>
        <v>0</v>
      </c>
      <c r="K71" s="162"/>
    </row>
    <row r="72" spans="2:11" s="8" customFormat="1" ht="24.95" customHeight="1">
      <c r="B72" s="149"/>
      <c r="C72" s="150"/>
      <c r="D72" s="151" t="s">
        <v>285</v>
      </c>
      <c r="E72" s="152"/>
      <c r="F72" s="152"/>
      <c r="G72" s="152"/>
      <c r="H72" s="152"/>
      <c r="I72" s="153"/>
      <c r="J72" s="154">
        <f>J163</f>
        <v>0</v>
      </c>
      <c r="K72" s="155"/>
    </row>
    <row r="73" spans="2:11" s="9" customFormat="1" ht="19.899999999999999" customHeight="1">
      <c r="B73" s="156"/>
      <c r="C73" s="157"/>
      <c r="D73" s="158" t="s">
        <v>286</v>
      </c>
      <c r="E73" s="159"/>
      <c r="F73" s="159"/>
      <c r="G73" s="159"/>
      <c r="H73" s="159"/>
      <c r="I73" s="160"/>
      <c r="J73" s="161">
        <f>J164</f>
        <v>0</v>
      </c>
      <c r="K73" s="162"/>
    </row>
    <row r="74" spans="2:11" s="9" customFormat="1" ht="19.899999999999999" customHeight="1">
      <c r="B74" s="156"/>
      <c r="C74" s="157"/>
      <c r="D74" s="158" t="s">
        <v>287</v>
      </c>
      <c r="E74" s="159"/>
      <c r="F74" s="159"/>
      <c r="G74" s="159"/>
      <c r="H74" s="159"/>
      <c r="I74" s="160"/>
      <c r="J74" s="161">
        <f>J167</f>
        <v>0</v>
      </c>
      <c r="K74" s="162"/>
    </row>
    <row r="75" spans="2:11" s="9" customFormat="1" ht="19.899999999999999" customHeight="1">
      <c r="B75" s="156"/>
      <c r="C75" s="157"/>
      <c r="D75" s="158" t="s">
        <v>288</v>
      </c>
      <c r="E75" s="159"/>
      <c r="F75" s="159"/>
      <c r="G75" s="159"/>
      <c r="H75" s="159"/>
      <c r="I75" s="160"/>
      <c r="J75" s="161">
        <f>J176</f>
        <v>0</v>
      </c>
      <c r="K75" s="162"/>
    </row>
    <row r="76" spans="2:11" s="9" customFormat="1" ht="19.899999999999999" customHeight="1">
      <c r="B76" s="156"/>
      <c r="C76" s="157"/>
      <c r="D76" s="158" t="s">
        <v>289</v>
      </c>
      <c r="E76" s="159"/>
      <c r="F76" s="159"/>
      <c r="G76" s="159"/>
      <c r="H76" s="159"/>
      <c r="I76" s="160"/>
      <c r="J76" s="161">
        <f>J179</f>
        <v>0</v>
      </c>
      <c r="K76" s="162"/>
    </row>
    <row r="77" spans="2:11" s="8" customFormat="1" ht="24.95" customHeight="1">
      <c r="B77" s="149"/>
      <c r="C77" s="150"/>
      <c r="D77" s="151" t="s">
        <v>290</v>
      </c>
      <c r="E77" s="152"/>
      <c r="F77" s="152"/>
      <c r="G77" s="152"/>
      <c r="H77" s="152"/>
      <c r="I77" s="153"/>
      <c r="J77" s="154">
        <f>J182</f>
        <v>0</v>
      </c>
      <c r="K77" s="155"/>
    </row>
    <row r="78" spans="2:11" s="9" customFormat="1" ht="19.899999999999999" customHeight="1">
      <c r="B78" s="156"/>
      <c r="C78" s="157"/>
      <c r="D78" s="158" t="s">
        <v>291</v>
      </c>
      <c r="E78" s="159"/>
      <c r="F78" s="159"/>
      <c r="G78" s="159"/>
      <c r="H78" s="159"/>
      <c r="I78" s="160"/>
      <c r="J78" s="161">
        <f>J183</f>
        <v>0</v>
      </c>
      <c r="K78" s="162"/>
    </row>
    <row r="79" spans="2:11" s="8" customFormat="1" ht="24.95" customHeight="1">
      <c r="B79" s="149"/>
      <c r="C79" s="150"/>
      <c r="D79" s="151" t="s">
        <v>292</v>
      </c>
      <c r="E79" s="152"/>
      <c r="F79" s="152"/>
      <c r="G79" s="152"/>
      <c r="H79" s="152"/>
      <c r="I79" s="153"/>
      <c r="J79" s="154">
        <f>J192</f>
        <v>0</v>
      </c>
      <c r="K79" s="155"/>
    </row>
    <row r="80" spans="2:11" s="1" customFormat="1" ht="21.75" customHeight="1">
      <c r="B80" s="36"/>
      <c r="C80" s="37"/>
      <c r="D80" s="37"/>
      <c r="E80" s="37"/>
      <c r="F80" s="37"/>
      <c r="G80" s="37"/>
      <c r="H80" s="37"/>
      <c r="I80" s="118"/>
      <c r="J80" s="37"/>
      <c r="K80" s="40"/>
    </row>
    <row r="81" spans="2:12" s="1" customFormat="1" ht="6.95" customHeight="1">
      <c r="B81" s="51"/>
      <c r="C81" s="52"/>
      <c r="D81" s="52"/>
      <c r="E81" s="52"/>
      <c r="F81" s="52"/>
      <c r="G81" s="52"/>
      <c r="H81" s="52"/>
      <c r="I81" s="139"/>
      <c r="J81" s="52"/>
      <c r="K81" s="53"/>
    </row>
    <row r="85" spans="2:12" s="1" customFormat="1" ht="6.95" customHeight="1">
      <c r="B85" s="54"/>
      <c r="C85" s="55"/>
      <c r="D85" s="55"/>
      <c r="E85" s="55"/>
      <c r="F85" s="55"/>
      <c r="G85" s="55"/>
      <c r="H85" s="55"/>
      <c r="I85" s="142"/>
      <c r="J85" s="55"/>
      <c r="K85" s="55"/>
      <c r="L85" s="56"/>
    </row>
    <row r="86" spans="2:12" s="1" customFormat="1" ht="36.950000000000003" customHeight="1">
      <c r="B86" s="36"/>
      <c r="C86" s="57" t="s">
        <v>166</v>
      </c>
      <c r="D86" s="58"/>
      <c r="E86" s="58"/>
      <c r="F86" s="58"/>
      <c r="G86" s="58"/>
      <c r="H86" s="58"/>
      <c r="I86" s="163"/>
      <c r="J86" s="58"/>
      <c r="K86" s="58"/>
      <c r="L86" s="56"/>
    </row>
    <row r="87" spans="2:12" s="1" customFormat="1" ht="6.95" customHeight="1">
      <c r="B87" s="36"/>
      <c r="C87" s="58"/>
      <c r="D87" s="58"/>
      <c r="E87" s="58"/>
      <c r="F87" s="58"/>
      <c r="G87" s="58"/>
      <c r="H87" s="58"/>
      <c r="I87" s="163"/>
      <c r="J87" s="58"/>
      <c r="K87" s="58"/>
      <c r="L87" s="56"/>
    </row>
    <row r="88" spans="2:12" s="1" customFormat="1" ht="14.45" customHeight="1">
      <c r="B88" s="36"/>
      <c r="C88" s="60" t="s">
        <v>16</v>
      </c>
      <c r="D88" s="58"/>
      <c r="E88" s="58"/>
      <c r="F88" s="58"/>
      <c r="G88" s="58"/>
      <c r="H88" s="58"/>
      <c r="I88" s="163"/>
      <c r="J88" s="58"/>
      <c r="K88" s="58"/>
      <c r="L88" s="56"/>
    </row>
    <row r="89" spans="2:12" s="1" customFormat="1" ht="22.5" customHeight="1">
      <c r="B89" s="36"/>
      <c r="C89" s="58"/>
      <c r="D89" s="58"/>
      <c r="E89" s="423" t="str">
        <f>E7</f>
        <v>MVE Štvanice - rekonstrukce technologie</v>
      </c>
      <c r="F89" s="394"/>
      <c r="G89" s="394"/>
      <c r="H89" s="394"/>
      <c r="I89" s="163"/>
      <c r="J89" s="58"/>
      <c r="K89" s="58"/>
      <c r="L89" s="56"/>
    </row>
    <row r="90" spans="2:12" ht="15">
      <c r="B90" s="23"/>
      <c r="C90" s="60" t="s">
        <v>151</v>
      </c>
      <c r="D90" s="164"/>
      <c r="E90" s="164"/>
      <c r="F90" s="164"/>
      <c r="G90" s="164"/>
      <c r="H90" s="164"/>
      <c r="J90" s="164"/>
      <c r="K90" s="164"/>
      <c r="L90" s="165"/>
    </row>
    <row r="91" spans="2:12" s="1" customFormat="1" ht="22.5" customHeight="1">
      <c r="B91" s="36"/>
      <c r="C91" s="58"/>
      <c r="D91" s="58"/>
      <c r="E91" s="423" t="s">
        <v>152</v>
      </c>
      <c r="F91" s="394"/>
      <c r="G91" s="394"/>
      <c r="H91" s="394"/>
      <c r="I91" s="163"/>
      <c r="J91" s="58"/>
      <c r="K91" s="58"/>
      <c r="L91" s="56"/>
    </row>
    <row r="92" spans="2:12" s="1" customFormat="1" ht="14.45" customHeight="1">
      <c r="B92" s="36"/>
      <c r="C92" s="60" t="s">
        <v>153</v>
      </c>
      <c r="D92" s="58"/>
      <c r="E92" s="58"/>
      <c r="F92" s="58"/>
      <c r="G92" s="58"/>
      <c r="H92" s="58"/>
      <c r="I92" s="163"/>
      <c r="J92" s="58"/>
      <c r="K92" s="58"/>
      <c r="L92" s="56"/>
    </row>
    <row r="93" spans="2:12" s="1" customFormat="1" ht="23.25" customHeight="1">
      <c r="B93" s="36"/>
      <c r="C93" s="58"/>
      <c r="D93" s="58"/>
      <c r="E93" s="391" t="str">
        <f>E11</f>
        <v>DPS 01.2 - Turbíny a příslušenství</v>
      </c>
      <c r="F93" s="394"/>
      <c r="G93" s="394"/>
      <c r="H93" s="394"/>
      <c r="I93" s="163"/>
      <c r="J93" s="58"/>
      <c r="K93" s="58"/>
      <c r="L93" s="56"/>
    </row>
    <row r="94" spans="2:12" s="1" customFormat="1" ht="6.95" customHeight="1">
      <c r="B94" s="36"/>
      <c r="C94" s="58"/>
      <c r="D94" s="58"/>
      <c r="E94" s="58"/>
      <c r="F94" s="58"/>
      <c r="G94" s="58"/>
      <c r="H94" s="58"/>
      <c r="I94" s="163"/>
      <c r="J94" s="58"/>
      <c r="K94" s="58"/>
      <c r="L94" s="56"/>
    </row>
    <row r="95" spans="2:12" s="1" customFormat="1" ht="18" customHeight="1">
      <c r="B95" s="36"/>
      <c r="C95" s="60" t="s">
        <v>23</v>
      </c>
      <c r="D95" s="58"/>
      <c r="E95" s="58"/>
      <c r="F95" s="166" t="str">
        <f>F14</f>
        <v>VD Štvanice - Praha</v>
      </c>
      <c r="G95" s="58"/>
      <c r="H95" s="58"/>
      <c r="I95" s="167" t="s">
        <v>25</v>
      </c>
      <c r="J95" s="68" t="str">
        <f>IF(J14="","",J14)</f>
        <v>29. 7. 2016</v>
      </c>
      <c r="K95" s="58"/>
      <c r="L95" s="56"/>
    </row>
    <row r="96" spans="2:12" s="1" customFormat="1" ht="6.95" customHeight="1">
      <c r="B96" s="36"/>
      <c r="C96" s="58"/>
      <c r="D96" s="58"/>
      <c r="E96" s="58"/>
      <c r="F96" s="58"/>
      <c r="G96" s="58"/>
      <c r="H96" s="58"/>
      <c r="I96" s="163"/>
      <c r="J96" s="58"/>
      <c r="K96" s="58"/>
      <c r="L96" s="56"/>
    </row>
    <row r="97" spans="2:65" s="1" customFormat="1" ht="15">
      <c r="B97" s="36"/>
      <c r="C97" s="60" t="s">
        <v>29</v>
      </c>
      <c r="D97" s="58"/>
      <c r="E97" s="58"/>
      <c r="F97" s="166" t="str">
        <f>E17</f>
        <v>Povodí Vltavy, státní podnik</v>
      </c>
      <c r="G97" s="58"/>
      <c r="H97" s="58"/>
      <c r="I97" s="167" t="s">
        <v>37</v>
      </c>
      <c r="J97" s="166" t="str">
        <f>E23</f>
        <v>AQUATIS a. s.</v>
      </c>
      <c r="K97" s="58"/>
      <c r="L97" s="56"/>
    </row>
    <row r="98" spans="2:65" s="1" customFormat="1" ht="14.45" customHeight="1">
      <c r="B98" s="36"/>
      <c r="C98" s="60" t="s">
        <v>35</v>
      </c>
      <c r="D98" s="58"/>
      <c r="E98" s="58"/>
      <c r="F98" s="166" t="str">
        <f>IF(E20="","",E20)</f>
        <v/>
      </c>
      <c r="G98" s="58"/>
      <c r="H98" s="58"/>
      <c r="I98" s="163"/>
      <c r="J98" s="58"/>
      <c r="K98" s="58"/>
      <c r="L98" s="56"/>
    </row>
    <row r="99" spans="2:65" s="1" customFormat="1" ht="10.35" customHeight="1">
      <c r="B99" s="36"/>
      <c r="C99" s="58"/>
      <c r="D99" s="58"/>
      <c r="E99" s="58"/>
      <c r="F99" s="58"/>
      <c r="G99" s="58"/>
      <c r="H99" s="58"/>
      <c r="I99" s="163"/>
      <c r="J99" s="58"/>
      <c r="K99" s="58"/>
      <c r="L99" s="56"/>
    </row>
    <row r="100" spans="2:65" s="10" customFormat="1" ht="29.25" customHeight="1">
      <c r="B100" s="168"/>
      <c r="C100" s="169" t="s">
        <v>167</v>
      </c>
      <c r="D100" s="170" t="s">
        <v>63</v>
      </c>
      <c r="E100" s="170" t="s">
        <v>59</v>
      </c>
      <c r="F100" s="170" t="s">
        <v>168</v>
      </c>
      <c r="G100" s="170" t="s">
        <v>169</v>
      </c>
      <c r="H100" s="170" t="s">
        <v>170</v>
      </c>
      <c r="I100" s="171" t="s">
        <v>171</v>
      </c>
      <c r="J100" s="170" t="s">
        <v>157</v>
      </c>
      <c r="K100" s="172" t="s">
        <v>172</v>
      </c>
      <c r="L100" s="173"/>
      <c r="M100" s="77" t="s">
        <v>173</v>
      </c>
      <c r="N100" s="78" t="s">
        <v>48</v>
      </c>
      <c r="O100" s="78" t="s">
        <v>174</v>
      </c>
      <c r="P100" s="78" t="s">
        <v>175</v>
      </c>
      <c r="Q100" s="78" t="s">
        <v>176</v>
      </c>
      <c r="R100" s="78" t="s">
        <v>177</v>
      </c>
      <c r="S100" s="78" t="s">
        <v>178</v>
      </c>
      <c r="T100" s="79" t="s">
        <v>179</v>
      </c>
    </row>
    <row r="101" spans="2:65" s="1" customFormat="1" ht="29.25" customHeight="1">
      <c r="B101" s="36"/>
      <c r="C101" s="83" t="s">
        <v>158</v>
      </c>
      <c r="D101" s="58"/>
      <c r="E101" s="58"/>
      <c r="F101" s="58"/>
      <c r="G101" s="58"/>
      <c r="H101" s="58"/>
      <c r="I101" s="163"/>
      <c r="J101" s="174">
        <f>BK101</f>
        <v>0</v>
      </c>
      <c r="K101" s="58"/>
      <c r="L101" s="56"/>
      <c r="M101" s="80"/>
      <c r="N101" s="81"/>
      <c r="O101" s="81"/>
      <c r="P101" s="175">
        <f>P102+P116+P163+P182+P192</f>
        <v>0</v>
      </c>
      <c r="Q101" s="81"/>
      <c r="R101" s="175">
        <f>R102+R116+R163+R182+R192</f>
        <v>0</v>
      </c>
      <c r="S101" s="81"/>
      <c r="T101" s="176">
        <f>T102+T116+T163+T182+T192</f>
        <v>0</v>
      </c>
      <c r="AT101" s="19" t="s">
        <v>77</v>
      </c>
      <c r="AU101" s="19" t="s">
        <v>159</v>
      </c>
      <c r="BK101" s="177">
        <f>BK102+BK116+BK163+BK182+BK192</f>
        <v>0</v>
      </c>
    </row>
    <row r="102" spans="2:65" s="11" customFormat="1" ht="37.35" customHeight="1">
      <c r="B102" s="178"/>
      <c r="C102" s="179"/>
      <c r="D102" s="192" t="s">
        <v>77</v>
      </c>
      <c r="E102" s="214" t="s">
        <v>293</v>
      </c>
      <c r="F102" s="214" t="s">
        <v>294</v>
      </c>
      <c r="G102" s="179"/>
      <c r="H102" s="179"/>
      <c r="I102" s="182"/>
      <c r="J102" s="215">
        <f>BK102</f>
        <v>0</v>
      </c>
      <c r="K102" s="179"/>
      <c r="L102" s="184"/>
      <c r="M102" s="185"/>
      <c r="N102" s="186"/>
      <c r="O102" s="186"/>
      <c r="P102" s="187">
        <f>P103+SUM(P104:P107)</f>
        <v>0</v>
      </c>
      <c r="Q102" s="186"/>
      <c r="R102" s="187">
        <f>R103+SUM(R104:R107)</f>
        <v>0</v>
      </c>
      <c r="S102" s="186"/>
      <c r="T102" s="188">
        <f>T103+SUM(T104:T107)</f>
        <v>0</v>
      </c>
      <c r="AR102" s="189" t="s">
        <v>182</v>
      </c>
      <c r="AT102" s="190" t="s">
        <v>77</v>
      </c>
      <c r="AU102" s="190" t="s">
        <v>78</v>
      </c>
      <c r="AY102" s="189" t="s">
        <v>183</v>
      </c>
      <c r="BK102" s="191">
        <f>BK103+SUM(BK104:BK107)</f>
        <v>0</v>
      </c>
    </row>
    <row r="103" spans="2:65" s="1" customFormat="1" ht="22.5" customHeight="1">
      <c r="B103" s="36"/>
      <c r="C103" s="195" t="s">
        <v>22</v>
      </c>
      <c r="D103" s="195" t="s">
        <v>186</v>
      </c>
      <c r="E103" s="196" t="s">
        <v>295</v>
      </c>
      <c r="F103" s="197" t="s">
        <v>296</v>
      </c>
      <c r="G103" s="198" t="s">
        <v>189</v>
      </c>
      <c r="H103" s="199">
        <v>3</v>
      </c>
      <c r="I103" s="200"/>
      <c r="J103" s="201">
        <f>ROUND(I103*H103,2)</f>
        <v>0</v>
      </c>
      <c r="K103" s="197" t="s">
        <v>20</v>
      </c>
      <c r="L103" s="56"/>
      <c r="M103" s="202" t="s">
        <v>20</v>
      </c>
      <c r="N103" s="203" t="s">
        <v>49</v>
      </c>
      <c r="O103" s="37"/>
      <c r="P103" s="204">
        <f>O103*H103</f>
        <v>0</v>
      </c>
      <c r="Q103" s="204">
        <v>0</v>
      </c>
      <c r="R103" s="204">
        <f>Q103*H103</f>
        <v>0</v>
      </c>
      <c r="S103" s="204">
        <v>0</v>
      </c>
      <c r="T103" s="205">
        <f>S103*H103</f>
        <v>0</v>
      </c>
      <c r="AR103" s="19" t="s">
        <v>22</v>
      </c>
      <c r="AT103" s="19" t="s">
        <v>186</v>
      </c>
      <c r="AU103" s="19" t="s">
        <v>22</v>
      </c>
      <c r="AY103" s="19" t="s">
        <v>183</v>
      </c>
      <c r="BE103" s="206">
        <f>IF(N103="základní",J103,0)</f>
        <v>0</v>
      </c>
      <c r="BF103" s="206">
        <f>IF(N103="snížená",J103,0)</f>
        <v>0</v>
      </c>
      <c r="BG103" s="206">
        <f>IF(N103="zákl. přenesená",J103,0)</f>
        <v>0</v>
      </c>
      <c r="BH103" s="206">
        <f>IF(N103="sníž. přenesená",J103,0)</f>
        <v>0</v>
      </c>
      <c r="BI103" s="206">
        <f>IF(N103="nulová",J103,0)</f>
        <v>0</v>
      </c>
      <c r="BJ103" s="19" t="s">
        <v>22</v>
      </c>
      <c r="BK103" s="206">
        <f>ROUND(I103*H103,2)</f>
        <v>0</v>
      </c>
      <c r="BL103" s="19" t="s">
        <v>22</v>
      </c>
      <c r="BM103" s="19" t="s">
        <v>297</v>
      </c>
    </row>
    <row r="104" spans="2:65" s="1" customFormat="1" ht="27">
      <c r="B104" s="36"/>
      <c r="C104" s="58"/>
      <c r="D104" s="207" t="s">
        <v>192</v>
      </c>
      <c r="E104" s="58"/>
      <c r="F104" s="208" t="s">
        <v>193</v>
      </c>
      <c r="G104" s="58"/>
      <c r="H104" s="58"/>
      <c r="I104" s="163"/>
      <c r="J104" s="58"/>
      <c r="K104" s="58"/>
      <c r="L104" s="56"/>
      <c r="M104" s="73"/>
      <c r="N104" s="37"/>
      <c r="O104" s="37"/>
      <c r="P104" s="37"/>
      <c r="Q104" s="37"/>
      <c r="R104" s="37"/>
      <c r="S104" s="37"/>
      <c r="T104" s="74"/>
      <c r="AT104" s="19" t="s">
        <v>192</v>
      </c>
      <c r="AU104" s="19" t="s">
        <v>22</v>
      </c>
    </row>
    <row r="105" spans="2:65" s="1" customFormat="1" ht="22.5" customHeight="1">
      <c r="B105" s="36"/>
      <c r="C105" s="195" t="s">
        <v>86</v>
      </c>
      <c r="D105" s="195" t="s">
        <v>186</v>
      </c>
      <c r="E105" s="196" t="s">
        <v>298</v>
      </c>
      <c r="F105" s="197" t="s">
        <v>299</v>
      </c>
      <c r="G105" s="198" t="s">
        <v>189</v>
      </c>
      <c r="H105" s="199">
        <v>3</v>
      </c>
      <c r="I105" s="200"/>
      <c r="J105" s="201">
        <f>ROUND(I105*H105,2)</f>
        <v>0</v>
      </c>
      <c r="K105" s="197" t="s">
        <v>20</v>
      </c>
      <c r="L105" s="56"/>
      <c r="M105" s="202" t="s">
        <v>20</v>
      </c>
      <c r="N105" s="203" t="s">
        <v>49</v>
      </c>
      <c r="O105" s="37"/>
      <c r="P105" s="204">
        <f>O105*H105</f>
        <v>0</v>
      </c>
      <c r="Q105" s="204">
        <v>0</v>
      </c>
      <c r="R105" s="204">
        <f>Q105*H105</f>
        <v>0</v>
      </c>
      <c r="S105" s="204">
        <v>0</v>
      </c>
      <c r="T105" s="205">
        <f>S105*H105</f>
        <v>0</v>
      </c>
      <c r="AR105" s="19" t="s">
        <v>22</v>
      </c>
      <c r="AT105" s="19" t="s">
        <v>186</v>
      </c>
      <c r="AU105" s="19" t="s">
        <v>22</v>
      </c>
      <c r="AY105" s="19" t="s">
        <v>183</v>
      </c>
      <c r="BE105" s="206">
        <f>IF(N105="základní",J105,0)</f>
        <v>0</v>
      </c>
      <c r="BF105" s="206">
        <f>IF(N105="snížená",J105,0)</f>
        <v>0</v>
      </c>
      <c r="BG105" s="206">
        <f>IF(N105="zákl. přenesená",J105,0)</f>
        <v>0</v>
      </c>
      <c r="BH105" s="206">
        <f>IF(N105="sníž. přenesená",J105,0)</f>
        <v>0</v>
      </c>
      <c r="BI105" s="206">
        <f>IF(N105="nulová",J105,0)</f>
        <v>0</v>
      </c>
      <c r="BJ105" s="19" t="s">
        <v>22</v>
      </c>
      <c r="BK105" s="206">
        <f>ROUND(I105*H105,2)</f>
        <v>0</v>
      </c>
      <c r="BL105" s="19" t="s">
        <v>22</v>
      </c>
      <c r="BM105" s="19" t="s">
        <v>300</v>
      </c>
    </row>
    <row r="106" spans="2:65" s="1" customFormat="1" ht="27">
      <c r="B106" s="36"/>
      <c r="C106" s="58"/>
      <c r="D106" s="209" t="s">
        <v>192</v>
      </c>
      <c r="E106" s="58"/>
      <c r="F106" s="210" t="s">
        <v>193</v>
      </c>
      <c r="G106" s="58"/>
      <c r="H106" s="58"/>
      <c r="I106" s="163"/>
      <c r="J106" s="58"/>
      <c r="K106" s="58"/>
      <c r="L106" s="56"/>
      <c r="M106" s="73"/>
      <c r="N106" s="37"/>
      <c r="O106" s="37"/>
      <c r="P106" s="37"/>
      <c r="Q106" s="37"/>
      <c r="R106" s="37"/>
      <c r="S106" s="37"/>
      <c r="T106" s="74"/>
      <c r="AT106" s="19" t="s">
        <v>192</v>
      </c>
      <c r="AU106" s="19" t="s">
        <v>22</v>
      </c>
    </row>
    <row r="107" spans="2:65" s="11" customFormat="1" ht="29.85" customHeight="1">
      <c r="B107" s="178"/>
      <c r="C107" s="179"/>
      <c r="D107" s="192" t="s">
        <v>77</v>
      </c>
      <c r="E107" s="193" t="s">
        <v>301</v>
      </c>
      <c r="F107" s="193" t="s">
        <v>302</v>
      </c>
      <c r="G107" s="179"/>
      <c r="H107" s="179"/>
      <c r="I107" s="182"/>
      <c r="J107" s="194">
        <f>BK107</f>
        <v>0</v>
      </c>
      <c r="K107" s="179"/>
      <c r="L107" s="184"/>
      <c r="M107" s="185"/>
      <c r="N107" s="186"/>
      <c r="O107" s="186"/>
      <c r="P107" s="187">
        <f>SUM(P108:P115)</f>
        <v>0</v>
      </c>
      <c r="Q107" s="186"/>
      <c r="R107" s="187">
        <f>SUM(R108:R115)</f>
        <v>0</v>
      </c>
      <c r="S107" s="186"/>
      <c r="T107" s="188">
        <f>SUM(T108:T115)</f>
        <v>0</v>
      </c>
      <c r="AR107" s="189" t="s">
        <v>182</v>
      </c>
      <c r="AT107" s="190" t="s">
        <v>77</v>
      </c>
      <c r="AU107" s="190" t="s">
        <v>22</v>
      </c>
      <c r="AY107" s="189" t="s">
        <v>183</v>
      </c>
      <c r="BK107" s="191">
        <f>SUM(BK108:BK115)</f>
        <v>0</v>
      </c>
    </row>
    <row r="108" spans="2:65" s="1" customFormat="1" ht="22.5" customHeight="1">
      <c r="B108" s="36"/>
      <c r="C108" s="195" t="s">
        <v>182</v>
      </c>
      <c r="D108" s="195" t="s">
        <v>186</v>
      </c>
      <c r="E108" s="196" t="s">
        <v>303</v>
      </c>
      <c r="F108" s="197" t="s">
        <v>304</v>
      </c>
      <c r="G108" s="198" t="s">
        <v>189</v>
      </c>
      <c r="H108" s="199">
        <v>1</v>
      </c>
      <c r="I108" s="200"/>
      <c r="J108" s="201">
        <f>ROUND(I108*H108,2)</f>
        <v>0</v>
      </c>
      <c r="K108" s="197" t="s">
        <v>20</v>
      </c>
      <c r="L108" s="56"/>
      <c r="M108" s="202" t="s">
        <v>20</v>
      </c>
      <c r="N108" s="203" t="s">
        <v>49</v>
      </c>
      <c r="O108" s="37"/>
      <c r="P108" s="204">
        <f>O108*H108</f>
        <v>0</v>
      </c>
      <c r="Q108" s="204">
        <v>0</v>
      </c>
      <c r="R108" s="204">
        <f>Q108*H108</f>
        <v>0</v>
      </c>
      <c r="S108" s="204">
        <v>0</v>
      </c>
      <c r="T108" s="205">
        <f>S108*H108</f>
        <v>0</v>
      </c>
      <c r="AR108" s="19" t="s">
        <v>22</v>
      </c>
      <c r="AT108" s="19" t="s">
        <v>186</v>
      </c>
      <c r="AU108" s="19" t="s">
        <v>86</v>
      </c>
      <c r="AY108" s="19" t="s">
        <v>183</v>
      </c>
      <c r="BE108" s="206">
        <f>IF(N108="základní",J108,0)</f>
        <v>0</v>
      </c>
      <c r="BF108" s="206">
        <f>IF(N108="snížená",J108,0)</f>
        <v>0</v>
      </c>
      <c r="BG108" s="206">
        <f>IF(N108="zákl. přenesená",J108,0)</f>
        <v>0</v>
      </c>
      <c r="BH108" s="206">
        <f>IF(N108="sníž. přenesená",J108,0)</f>
        <v>0</v>
      </c>
      <c r="BI108" s="206">
        <f>IF(N108="nulová",J108,0)</f>
        <v>0</v>
      </c>
      <c r="BJ108" s="19" t="s">
        <v>22</v>
      </c>
      <c r="BK108" s="206">
        <f>ROUND(I108*H108,2)</f>
        <v>0</v>
      </c>
      <c r="BL108" s="19" t="s">
        <v>22</v>
      </c>
      <c r="BM108" s="19" t="s">
        <v>305</v>
      </c>
    </row>
    <row r="109" spans="2:65" s="1" customFormat="1" ht="27">
      <c r="B109" s="36"/>
      <c r="C109" s="58"/>
      <c r="D109" s="207" t="s">
        <v>192</v>
      </c>
      <c r="E109" s="58"/>
      <c r="F109" s="208" t="s">
        <v>193</v>
      </c>
      <c r="G109" s="58"/>
      <c r="H109" s="58"/>
      <c r="I109" s="163"/>
      <c r="J109" s="58"/>
      <c r="K109" s="58"/>
      <c r="L109" s="56"/>
      <c r="M109" s="73"/>
      <c r="N109" s="37"/>
      <c r="O109" s="37"/>
      <c r="P109" s="37"/>
      <c r="Q109" s="37"/>
      <c r="R109" s="37"/>
      <c r="S109" s="37"/>
      <c r="T109" s="74"/>
      <c r="AT109" s="19" t="s">
        <v>192</v>
      </c>
      <c r="AU109" s="19" t="s">
        <v>86</v>
      </c>
    </row>
    <row r="110" spans="2:65" s="1" customFormat="1" ht="22.5" customHeight="1">
      <c r="B110" s="36"/>
      <c r="C110" s="195" t="s">
        <v>200</v>
      </c>
      <c r="D110" s="195" t="s">
        <v>186</v>
      </c>
      <c r="E110" s="196" t="s">
        <v>306</v>
      </c>
      <c r="F110" s="197" t="s">
        <v>307</v>
      </c>
      <c r="G110" s="198" t="s">
        <v>189</v>
      </c>
      <c r="H110" s="199">
        <v>1</v>
      </c>
      <c r="I110" s="200"/>
      <c r="J110" s="201">
        <f>ROUND(I110*H110,2)</f>
        <v>0</v>
      </c>
      <c r="K110" s="197" t="s">
        <v>20</v>
      </c>
      <c r="L110" s="56"/>
      <c r="M110" s="202" t="s">
        <v>20</v>
      </c>
      <c r="N110" s="203" t="s">
        <v>49</v>
      </c>
      <c r="O110" s="37"/>
      <c r="P110" s="204">
        <f>O110*H110</f>
        <v>0</v>
      </c>
      <c r="Q110" s="204">
        <v>0</v>
      </c>
      <c r="R110" s="204">
        <f>Q110*H110</f>
        <v>0</v>
      </c>
      <c r="S110" s="204">
        <v>0</v>
      </c>
      <c r="T110" s="205">
        <f>S110*H110</f>
        <v>0</v>
      </c>
      <c r="AR110" s="19" t="s">
        <v>200</v>
      </c>
      <c r="AT110" s="19" t="s">
        <v>186</v>
      </c>
      <c r="AU110" s="19" t="s">
        <v>86</v>
      </c>
      <c r="AY110" s="19" t="s">
        <v>183</v>
      </c>
      <c r="BE110" s="206">
        <f>IF(N110="základní",J110,0)</f>
        <v>0</v>
      </c>
      <c r="BF110" s="206">
        <f>IF(N110="snížená",J110,0)</f>
        <v>0</v>
      </c>
      <c r="BG110" s="206">
        <f>IF(N110="zákl. přenesená",J110,0)</f>
        <v>0</v>
      </c>
      <c r="BH110" s="206">
        <f>IF(N110="sníž. přenesená",J110,0)</f>
        <v>0</v>
      </c>
      <c r="BI110" s="206">
        <f>IF(N110="nulová",J110,0)</f>
        <v>0</v>
      </c>
      <c r="BJ110" s="19" t="s">
        <v>22</v>
      </c>
      <c r="BK110" s="206">
        <f>ROUND(I110*H110,2)</f>
        <v>0</v>
      </c>
      <c r="BL110" s="19" t="s">
        <v>200</v>
      </c>
      <c r="BM110" s="19" t="s">
        <v>308</v>
      </c>
    </row>
    <row r="111" spans="2:65" s="1" customFormat="1" ht="27">
      <c r="B111" s="36"/>
      <c r="C111" s="58"/>
      <c r="D111" s="207" t="s">
        <v>192</v>
      </c>
      <c r="E111" s="58"/>
      <c r="F111" s="208" t="s">
        <v>193</v>
      </c>
      <c r="G111" s="58"/>
      <c r="H111" s="58"/>
      <c r="I111" s="163"/>
      <c r="J111" s="58"/>
      <c r="K111" s="58"/>
      <c r="L111" s="56"/>
      <c r="M111" s="73"/>
      <c r="N111" s="37"/>
      <c r="O111" s="37"/>
      <c r="P111" s="37"/>
      <c r="Q111" s="37"/>
      <c r="R111" s="37"/>
      <c r="S111" s="37"/>
      <c r="T111" s="74"/>
      <c r="AT111" s="19" t="s">
        <v>192</v>
      </c>
      <c r="AU111" s="19" t="s">
        <v>86</v>
      </c>
    </row>
    <row r="112" spans="2:65" s="1" customFormat="1" ht="22.5" customHeight="1">
      <c r="B112" s="36"/>
      <c r="C112" s="195" t="s">
        <v>205</v>
      </c>
      <c r="D112" s="195" t="s">
        <v>186</v>
      </c>
      <c r="E112" s="196" t="s">
        <v>309</v>
      </c>
      <c r="F112" s="197" t="s">
        <v>310</v>
      </c>
      <c r="G112" s="198" t="s">
        <v>221</v>
      </c>
      <c r="H112" s="199">
        <v>-102</v>
      </c>
      <c r="I112" s="200"/>
      <c r="J112" s="201">
        <f>ROUND(I112*H112,2)</f>
        <v>0</v>
      </c>
      <c r="K112" s="197" t="s">
        <v>20</v>
      </c>
      <c r="L112" s="56"/>
      <c r="M112" s="202" t="s">
        <v>20</v>
      </c>
      <c r="N112" s="203" t="s">
        <v>49</v>
      </c>
      <c r="O112" s="37"/>
      <c r="P112" s="204">
        <f>O112*H112</f>
        <v>0</v>
      </c>
      <c r="Q112" s="204">
        <v>0</v>
      </c>
      <c r="R112" s="204">
        <f>Q112*H112</f>
        <v>0</v>
      </c>
      <c r="S112" s="204">
        <v>0</v>
      </c>
      <c r="T112" s="205">
        <f>S112*H112</f>
        <v>0</v>
      </c>
      <c r="AR112" s="19" t="s">
        <v>200</v>
      </c>
      <c r="AT112" s="19" t="s">
        <v>186</v>
      </c>
      <c r="AU112" s="19" t="s">
        <v>86</v>
      </c>
      <c r="AY112" s="19" t="s">
        <v>183</v>
      </c>
      <c r="BE112" s="206">
        <f>IF(N112="základní",J112,0)</f>
        <v>0</v>
      </c>
      <c r="BF112" s="206">
        <f>IF(N112="snížená",J112,0)</f>
        <v>0</v>
      </c>
      <c r="BG112" s="206">
        <f>IF(N112="zákl. přenesená",J112,0)</f>
        <v>0</v>
      </c>
      <c r="BH112" s="206">
        <f>IF(N112="sníž. přenesená",J112,0)</f>
        <v>0</v>
      </c>
      <c r="BI112" s="206">
        <f>IF(N112="nulová",J112,0)</f>
        <v>0</v>
      </c>
      <c r="BJ112" s="19" t="s">
        <v>22</v>
      </c>
      <c r="BK112" s="206">
        <f>ROUND(I112*H112,2)</f>
        <v>0</v>
      </c>
      <c r="BL112" s="19" t="s">
        <v>200</v>
      </c>
      <c r="BM112" s="19" t="s">
        <v>311</v>
      </c>
    </row>
    <row r="113" spans="2:65" s="1" customFormat="1" ht="27">
      <c r="B113" s="36"/>
      <c r="C113" s="58"/>
      <c r="D113" s="207" t="s">
        <v>192</v>
      </c>
      <c r="E113" s="58"/>
      <c r="F113" s="208" t="s">
        <v>193</v>
      </c>
      <c r="G113" s="58"/>
      <c r="H113" s="58"/>
      <c r="I113" s="163"/>
      <c r="J113" s="58"/>
      <c r="K113" s="58"/>
      <c r="L113" s="56"/>
      <c r="M113" s="73"/>
      <c r="N113" s="37"/>
      <c r="O113" s="37"/>
      <c r="P113" s="37"/>
      <c r="Q113" s="37"/>
      <c r="R113" s="37"/>
      <c r="S113" s="37"/>
      <c r="T113" s="74"/>
      <c r="AT113" s="19" t="s">
        <v>192</v>
      </c>
      <c r="AU113" s="19" t="s">
        <v>86</v>
      </c>
    </row>
    <row r="114" spans="2:65" s="1" customFormat="1" ht="22.5" customHeight="1">
      <c r="B114" s="36"/>
      <c r="C114" s="195" t="s">
        <v>210</v>
      </c>
      <c r="D114" s="195" t="s">
        <v>186</v>
      </c>
      <c r="E114" s="196" t="s">
        <v>312</v>
      </c>
      <c r="F114" s="197" t="s">
        <v>313</v>
      </c>
      <c r="G114" s="198" t="s">
        <v>221</v>
      </c>
      <c r="H114" s="199">
        <v>-23</v>
      </c>
      <c r="I114" s="200"/>
      <c r="J114" s="201">
        <f>ROUND(I114*H114,2)</f>
        <v>0</v>
      </c>
      <c r="K114" s="197" t="s">
        <v>20</v>
      </c>
      <c r="L114" s="56"/>
      <c r="M114" s="202" t="s">
        <v>20</v>
      </c>
      <c r="N114" s="203" t="s">
        <v>49</v>
      </c>
      <c r="O114" s="37"/>
      <c r="P114" s="204">
        <f>O114*H114</f>
        <v>0</v>
      </c>
      <c r="Q114" s="204">
        <v>0</v>
      </c>
      <c r="R114" s="204">
        <f>Q114*H114</f>
        <v>0</v>
      </c>
      <c r="S114" s="204">
        <v>0</v>
      </c>
      <c r="T114" s="205">
        <f>S114*H114</f>
        <v>0</v>
      </c>
      <c r="AR114" s="19" t="s">
        <v>200</v>
      </c>
      <c r="AT114" s="19" t="s">
        <v>186</v>
      </c>
      <c r="AU114" s="19" t="s">
        <v>86</v>
      </c>
      <c r="AY114" s="19" t="s">
        <v>183</v>
      </c>
      <c r="BE114" s="206">
        <f>IF(N114="základní",J114,0)</f>
        <v>0</v>
      </c>
      <c r="BF114" s="206">
        <f>IF(N114="snížená",J114,0)</f>
        <v>0</v>
      </c>
      <c r="BG114" s="206">
        <f>IF(N114="zákl. přenesená",J114,0)</f>
        <v>0</v>
      </c>
      <c r="BH114" s="206">
        <f>IF(N114="sníž. přenesená",J114,0)</f>
        <v>0</v>
      </c>
      <c r="BI114" s="206">
        <f>IF(N114="nulová",J114,0)</f>
        <v>0</v>
      </c>
      <c r="BJ114" s="19" t="s">
        <v>22</v>
      </c>
      <c r="BK114" s="206">
        <f>ROUND(I114*H114,2)</f>
        <v>0</v>
      </c>
      <c r="BL114" s="19" t="s">
        <v>200</v>
      </c>
      <c r="BM114" s="19" t="s">
        <v>314</v>
      </c>
    </row>
    <row r="115" spans="2:65" s="1" customFormat="1" ht="27">
      <c r="B115" s="36"/>
      <c r="C115" s="58"/>
      <c r="D115" s="209" t="s">
        <v>192</v>
      </c>
      <c r="E115" s="58"/>
      <c r="F115" s="210" t="s">
        <v>193</v>
      </c>
      <c r="G115" s="58"/>
      <c r="H115" s="58"/>
      <c r="I115" s="163"/>
      <c r="J115" s="58"/>
      <c r="K115" s="58"/>
      <c r="L115" s="56"/>
      <c r="M115" s="73"/>
      <c r="N115" s="37"/>
      <c r="O115" s="37"/>
      <c r="P115" s="37"/>
      <c r="Q115" s="37"/>
      <c r="R115" s="37"/>
      <c r="S115" s="37"/>
      <c r="T115" s="74"/>
      <c r="AT115" s="19" t="s">
        <v>192</v>
      </c>
      <c r="AU115" s="19" t="s">
        <v>86</v>
      </c>
    </row>
    <row r="116" spans="2:65" s="11" customFormat="1" ht="37.35" customHeight="1">
      <c r="B116" s="178"/>
      <c r="C116" s="179"/>
      <c r="D116" s="180" t="s">
        <v>77</v>
      </c>
      <c r="E116" s="181" t="s">
        <v>315</v>
      </c>
      <c r="F116" s="181" t="s">
        <v>316</v>
      </c>
      <c r="G116" s="179"/>
      <c r="H116" s="179"/>
      <c r="I116" s="182"/>
      <c r="J116" s="183">
        <f>BK116</f>
        <v>0</v>
      </c>
      <c r="K116" s="179"/>
      <c r="L116" s="184"/>
      <c r="M116" s="185"/>
      <c r="N116" s="186"/>
      <c r="O116" s="186"/>
      <c r="P116" s="187">
        <f>P117+P120+P127+P130+P133+P136+P147+P160</f>
        <v>0</v>
      </c>
      <c r="Q116" s="186"/>
      <c r="R116" s="187">
        <f>R117+R120+R127+R130+R133+R136+R147+R160</f>
        <v>0</v>
      </c>
      <c r="S116" s="186"/>
      <c r="T116" s="188">
        <f>T117+T120+T127+T130+T133+T136+T147+T160</f>
        <v>0</v>
      </c>
      <c r="AR116" s="189" t="s">
        <v>182</v>
      </c>
      <c r="AT116" s="190" t="s">
        <v>77</v>
      </c>
      <c r="AU116" s="190" t="s">
        <v>78</v>
      </c>
      <c r="AY116" s="189" t="s">
        <v>183</v>
      </c>
      <c r="BK116" s="191">
        <f>BK117+BK120+BK127+BK130+BK133+BK136+BK147+BK160</f>
        <v>0</v>
      </c>
    </row>
    <row r="117" spans="2:65" s="11" customFormat="1" ht="19.899999999999999" customHeight="1">
      <c r="B117" s="178"/>
      <c r="C117" s="179"/>
      <c r="D117" s="192" t="s">
        <v>77</v>
      </c>
      <c r="E117" s="193" t="s">
        <v>317</v>
      </c>
      <c r="F117" s="193" t="s">
        <v>318</v>
      </c>
      <c r="G117" s="179"/>
      <c r="H117" s="179"/>
      <c r="I117" s="182"/>
      <c r="J117" s="194">
        <f>BK117</f>
        <v>0</v>
      </c>
      <c r="K117" s="179"/>
      <c r="L117" s="184"/>
      <c r="M117" s="185"/>
      <c r="N117" s="186"/>
      <c r="O117" s="186"/>
      <c r="P117" s="187">
        <f>SUM(P118:P119)</f>
        <v>0</v>
      </c>
      <c r="Q117" s="186"/>
      <c r="R117" s="187">
        <f>SUM(R118:R119)</f>
        <v>0</v>
      </c>
      <c r="S117" s="186"/>
      <c r="T117" s="188">
        <f>SUM(T118:T119)</f>
        <v>0</v>
      </c>
      <c r="AR117" s="189" t="s">
        <v>182</v>
      </c>
      <c r="AT117" s="190" t="s">
        <v>77</v>
      </c>
      <c r="AU117" s="190" t="s">
        <v>22</v>
      </c>
      <c r="AY117" s="189" t="s">
        <v>183</v>
      </c>
      <c r="BK117" s="191">
        <f>SUM(BK118:BK119)</f>
        <v>0</v>
      </c>
    </row>
    <row r="118" spans="2:65" s="1" customFormat="1" ht="22.5" customHeight="1">
      <c r="B118" s="36"/>
      <c r="C118" s="195" t="s">
        <v>214</v>
      </c>
      <c r="D118" s="195" t="s">
        <v>186</v>
      </c>
      <c r="E118" s="196" t="s">
        <v>319</v>
      </c>
      <c r="F118" s="197" t="s">
        <v>320</v>
      </c>
      <c r="G118" s="198" t="s">
        <v>189</v>
      </c>
      <c r="H118" s="199">
        <v>3</v>
      </c>
      <c r="I118" s="200"/>
      <c r="J118" s="201">
        <f>ROUND(I118*H118,2)</f>
        <v>0</v>
      </c>
      <c r="K118" s="197" t="s">
        <v>20</v>
      </c>
      <c r="L118" s="56"/>
      <c r="M118" s="202" t="s">
        <v>20</v>
      </c>
      <c r="N118" s="203" t="s">
        <v>49</v>
      </c>
      <c r="O118" s="37"/>
      <c r="P118" s="204">
        <f>O118*H118</f>
        <v>0</v>
      </c>
      <c r="Q118" s="204">
        <v>0</v>
      </c>
      <c r="R118" s="204">
        <f>Q118*H118</f>
        <v>0</v>
      </c>
      <c r="S118" s="204">
        <v>0</v>
      </c>
      <c r="T118" s="205">
        <f>S118*H118</f>
        <v>0</v>
      </c>
      <c r="AR118" s="19" t="s">
        <v>22</v>
      </c>
      <c r="AT118" s="19" t="s">
        <v>186</v>
      </c>
      <c r="AU118" s="19" t="s">
        <v>86</v>
      </c>
      <c r="AY118" s="19" t="s">
        <v>183</v>
      </c>
      <c r="BE118" s="206">
        <f>IF(N118="základní",J118,0)</f>
        <v>0</v>
      </c>
      <c r="BF118" s="206">
        <f>IF(N118="snížená",J118,0)</f>
        <v>0</v>
      </c>
      <c r="BG118" s="206">
        <f>IF(N118="zákl. přenesená",J118,0)</f>
        <v>0</v>
      </c>
      <c r="BH118" s="206">
        <f>IF(N118="sníž. přenesená",J118,0)</f>
        <v>0</v>
      </c>
      <c r="BI118" s="206">
        <f>IF(N118="nulová",J118,0)</f>
        <v>0</v>
      </c>
      <c r="BJ118" s="19" t="s">
        <v>22</v>
      </c>
      <c r="BK118" s="206">
        <f>ROUND(I118*H118,2)</f>
        <v>0</v>
      </c>
      <c r="BL118" s="19" t="s">
        <v>22</v>
      </c>
      <c r="BM118" s="19" t="s">
        <v>321</v>
      </c>
    </row>
    <row r="119" spans="2:65" s="1" customFormat="1" ht="27">
      <c r="B119" s="36"/>
      <c r="C119" s="58"/>
      <c r="D119" s="209" t="s">
        <v>192</v>
      </c>
      <c r="E119" s="58"/>
      <c r="F119" s="210" t="s">
        <v>193</v>
      </c>
      <c r="G119" s="58"/>
      <c r="H119" s="58"/>
      <c r="I119" s="163"/>
      <c r="J119" s="58"/>
      <c r="K119" s="58"/>
      <c r="L119" s="56"/>
      <c r="M119" s="73"/>
      <c r="N119" s="37"/>
      <c r="O119" s="37"/>
      <c r="P119" s="37"/>
      <c r="Q119" s="37"/>
      <c r="R119" s="37"/>
      <c r="S119" s="37"/>
      <c r="T119" s="74"/>
      <c r="AT119" s="19" t="s">
        <v>192</v>
      </c>
      <c r="AU119" s="19" t="s">
        <v>86</v>
      </c>
    </row>
    <row r="120" spans="2:65" s="11" customFormat="1" ht="29.85" customHeight="1">
      <c r="B120" s="178"/>
      <c r="C120" s="179"/>
      <c r="D120" s="192" t="s">
        <v>77</v>
      </c>
      <c r="E120" s="193" t="s">
        <v>322</v>
      </c>
      <c r="F120" s="193" t="s">
        <v>323</v>
      </c>
      <c r="G120" s="179"/>
      <c r="H120" s="179"/>
      <c r="I120" s="182"/>
      <c r="J120" s="194">
        <f>BK120</f>
        <v>0</v>
      </c>
      <c r="K120" s="179"/>
      <c r="L120" s="184"/>
      <c r="M120" s="185"/>
      <c r="N120" s="186"/>
      <c r="O120" s="186"/>
      <c r="P120" s="187">
        <f>SUM(P121:P126)</f>
        <v>0</v>
      </c>
      <c r="Q120" s="186"/>
      <c r="R120" s="187">
        <f>SUM(R121:R126)</f>
        <v>0</v>
      </c>
      <c r="S120" s="186"/>
      <c r="T120" s="188">
        <f>SUM(T121:T126)</f>
        <v>0</v>
      </c>
      <c r="AR120" s="189" t="s">
        <v>182</v>
      </c>
      <c r="AT120" s="190" t="s">
        <v>77</v>
      </c>
      <c r="AU120" s="190" t="s">
        <v>22</v>
      </c>
      <c r="AY120" s="189" t="s">
        <v>183</v>
      </c>
      <c r="BK120" s="191">
        <f>SUM(BK121:BK126)</f>
        <v>0</v>
      </c>
    </row>
    <row r="121" spans="2:65" s="1" customFormat="1" ht="22.5" customHeight="1">
      <c r="B121" s="36"/>
      <c r="C121" s="195" t="s">
        <v>218</v>
      </c>
      <c r="D121" s="195" t="s">
        <v>186</v>
      </c>
      <c r="E121" s="196" t="s">
        <v>324</v>
      </c>
      <c r="F121" s="197" t="s">
        <v>325</v>
      </c>
      <c r="G121" s="198" t="s">
        <v>189</v>
      </c>
      <c r="H121" s="199">
        <v>3</v>
      </c>
      <c r="I121" s="200"/>
      <c r="J121" s="201">
        <f>ROUND(I121*H121,2)</f>
        <v>0</v>
      </c>
      <c r="K121" s="197" t="s">
        <v>20</v>
      </c>
      <c r="L121" s="56"/>
      <c r="M121" s="202" t="s">
        <v>20</v>
      </c>
      <c r="N121" s="203" t="s">
        <v>49</v>
      </c>
      <c r="O121" s="37"/>
      <c r="P121" s="204">
        <f>O121*H121</f>
        <v>0</v>
      </c>
      <c r="Q121" s="204">
        <v>0</v>
      </c>
      <c r="R121" s="204">
        <f>Q121*H121</f>
        <v>0</v>
      </c>
      <c r="S121" s="204">
        <v>0</v>
      </c>
      <c r="T121" s="205">
        <f>S121*H121</f>
        <v>0</v>
      </c>
      <c r="AR121" s="19" t="s">
        <v>190</v>
      </c>
      <c r="AT121" s="19" t="s">
        <v>186</v>
      </c>
      <c r="AU121" s="19" t="s">
        <v>86</v>
      </c>
      <c r="AY121" s="19" t="s">
        <v>183</v>
      </c>
      <c r="BE121" s="206">
        <f>IF(N121="základní",J121,0)</f>
        <v>0</v>
      </c>
      <c r="BF121" s="206">
        <f>IF(N121="snížená",J121,0)</f>
        <v>0</v>
      </c>
      <c r="BG121" s="206">
        <f>IF(N121="zákl. přenesená",J121,0)</f>
        <v>0</v>
      </c>
      <c r="BH121" s="206">
        <f>IF(N121="sníž. přenesená",J121,0)</f>
        <v>0</v>
      </c>
      <c r="BI121" s="206">
        <f>IF(N121="nulová",J121,0)</f>
        <v>0</v>
      </c>
      <c r="BJ121" s="19" t="s">
        <v>22</v>
      </c>
      <c r="BK121" s="206">
        <f>ROUND(I121*H121,2)</f>
        <v>0</v>
      </c>
      <c r="BL121" s="19" t="s">
        <v>190</v>
      </c>
      <c r="BM121" s="19" t="s">
        <v>326</v>
      </c>
    </row>
    <row r="122" spans="2:65" s="1" customFormat="1" ht="27">
      <c r="B122" s="36"/>
      <c r="C122" s="58"/>
      <c r="D122" s="207" t="s">
        <v>192</v>
      </c>
      <c r="E122" s="58"/>
      <c r="F122" s="208" t="s">
        <v>193</v>
      </c>
      <c r="G122" s="58"/>
      <c r="H122" s="58"/>
      <c r="I122" s="163"/>
      <c r="J122" s="58"/>
      <c r="K122" s="58"/>
      <c r="L122" s="56"/>
      <c r="M122" s="73"/>
      <c r="N122" s="37"/>
      <c r="O122" s="37"/>
      <c r="P122" s="37"/>
      <c r="Q122" s="37"/>
      <c r="R122" s="37"/>
      <c r="S122" s="37"/>
      <c r="T122" s="74"/>
      <c r="AT122" s="19" t="s">
        <v>192</v>
      </c>
      <c r="AU122" s="19" t="s">
        <v>86</v>
      </c>
    </row>
    <row r="123" spans="2:65" s="1" customFormat="1" ht="22.5" customHeight="1">
      <c r="B123" s="36"/>
      <c r="C123" s="195" t="s">
        <v>225</v>
      </c>
      <c r="D123" s="195" t="s">
        <v>186</v>
      </c>
      <c r="E123" s="196" t="s">
        <v>327</v>
      </c>
      <c r="F123" s="197" t="s">
        <v>328</v>
      </c>
      <c r="G123" s="198" t="s">
        <v>189</v>
      </c>
      <c r="H123" s="199">
        <v>3</v>
      </c>
      <c r="I123" s="200"/>
      <c r="J123" s="201">
        <f>ROUND(I123*H123,2)</f>
        <v>0</v>
      </c>
      <c r="K123" s="197" t="s">
        <v>20</v>
      </c>
      <c r="L123" s="56"/>
      <c r="M123" s="202" t="s">
        <v>20</v>
      </c>
      <c r="N123" s="203" t="s">
        <v>49</v>
      </c>
      <c r="O123" s="37"/>
      <c r="P123" s="204">
        <f>O123*H123</f>
        <v>0</v>
      </c>
      <c r="Q123" s="204">
        <v>0</v>
      </c>
      <c r="R123" s="204">
        <f>Q123*H123</f>
        <v>0</v>
      </c>
      <c r="S123" s="204">
        <v>0</v>
      </c>
      <c r="T123" s="205">
        <f>S123*H123</f>
        <v>0</v>
      </c>
      <c r="AR123" s="19" t="s">
        <v>190</v>
      </c>
      <c r="AT123" s="19" t="s">
        <v>186</v>
      </c>
      <c r="AU123" s="19" t="s">
        <v>86</v>
      </c>
      <c r="AY123" s="19" t="s">
        <v>183</v>
      </c>
      <c r="BE123" s="206">
        <f>IF(N123="základní",J123,0)</f>
        <v>0</v>
      </c>
      <c r="BF123" s="206">
        <f>IF(N123="snížená",J123,0)</f>
        <v>0</v>
      </c>
      <c r="BG123" s="206">
        <f>IF(N123="zákl. přenesená",J123,0)</f>
        <v>0</v>
      </c>
      <c r="BH123" s="206">
        <f>IF(N123="sníž. přenesená",J123,0)</f>
        <v>0</v>
      </c>
      <c r="BI123" s="206">
        <f>IF(N123="nulová",J123,0)</f>
        <v>0</v>
      </c>
      <c r="BJ123" s="19" t="s">
        <v>22</v>
      </c>
      <c r="BK123" s="206">
        <f>ROUND(I123*H123,2)</f>
        <v>0</v>
      </c>
      <c r="BL123" s="19" t="s">
        <v>190</v>
      </c>
      <c r="BM123" s="19" t="s">
        <v>329</v>
      </c>
    </row>
    <row r="124" spans="2:65" s="1" customFormat="1" ht="27">
      <c r="B124" s="36"/>
      <c r="C124" s="58"/>
      <c r="D124" s="207" t="s">
        <v>192</v>
      </c>
      <c r="E124" s="58"/>
      <c r="F124" s="208" t="s">
        <v>193</v>
      </c>
      <c r="G124" s="58"/>
      <c r="H124" s="58"/>
      <c r="I124" s="163"/>
      <c r="J124" s="58"/>
      <c r="K124" s="58"/>
      <c r="L124" s="56"/>
      <c r="M124" s="73"/>
      <c r="N124" s="37"/>
      <c r="O124" s="37"/>
      <c r="P124" s="37"/>
      <c r="Q124" s="37"/>
      <c r="R124" s="37"/>
      <c r="S124" s="37"/>
      <c r="T124" s="74"/>
      <c r="AT124" s="19" t="s">
        <v>192</v>
      </c>
      <c r="AU124" s="19" t="s">
        <v>86</v>
      </c>
    </row>
    <row r="125" spans="2:65" s="1" customFormat="1" ht="22.5" customHeight="1">
      <c r="B125" s="36"/>
      <c r="C125" s="195" t="s">
        <v>27</v>
      </c>
      <c r="D125" s="195" t="s">
        <v>186</v>
      </c>
      <c r="E125" s="196" t="s">
        <v>330</v>
      </c>
      <c r="F125" s="197" t="s">
        <v>331</v>
      </c>
      <c r="G125" s="198" t="s">
        <v>189</v>
      </c>
      <c r="H125" s="199">
        <v>3</v>
      </c>
      <c r="I125" s="200"/>
      <c r="J125" s="201">
        <f>ROUND(I125*H125,2)</f>
        <v>0</v>
      </c>
      <c r="K125" s="197" t="s">
        <v>20</v>
      </c>
      <c r="L125" s="56"/>
      <c r="M125" s="202" t="s">
        <v>20</v>
      </c>
      <c r="N125" s="203" t="s">
        <v>49</v>
      </c>
      <c r="O125" s="37"/>
      <c r="P125" s="204">
        <f>O125*H125</f>
        <v>0</v>
      </c>
      <c r="Q125" s="204">
        <v>0</v>
      </c>
      <c r="R125" s="204">
        <f>Q125*H125</f>
        <v>0</v>
      </c>
      <c r="S125" s="204">
        <v>0</v>
      </c>
      <c r="T125" s="205">
        <f>S125*H125</f>
        <v>0</v>
      </c>
      <c r="AR125" s="19" t="s">
        <v>190</v>
      </c>
      <c r="AT125" s="19" t="s">
        <v>186</v>
      </c>
      <c r="AU125" s="19" t="s">
        <v>86</v>
      </c>
      <c r="AY125" s="19" t="s">
        <v>183</v>
      </c>
      <c r="BE125" s="206">
        <f>IF(N125="základní",J125,0)</f>
        <v>0</v>
      </c>
      <c r="BF125" s="206">
        <f>IF(N125="snížená",J125,0)</f>
        <v>0</v>
      </c>
      <c r="BG125" s="206">
        <f>IF(N125="zákl. přenesená",J125,0)</f>
        <v>0</v>
      </c>
      <c r="BH125" s="206">
        <f>IF(N125="sníž. přenesená",J125,0)</f>
        <v>0</v>
      </c>
      <c r="BI125" s="206">
        <f>IF(N125="nulová",J125,0)</f>
        <v>0</v>
      </c>
      <c r="BJ125" s="19" t="s">
        <v>22</v>
      </c>
      <c r="BK125" s="206">
        <f>ROUND(I125*H125,2)</f>
        <v>0</v>
      </c>
      <c r="BL125" s="19" t="s">
        <v>190</v>
      </c>
      <c r="BM125" s="19" t="s">
        <v>332</v>
      </c>
    </row>
    <row r="126" spans="2:65" s="1" customFormat="1" ht="27">
      <c r="B126" s="36"/>
      <c r="C126" s="58"/>
      <c r="D126" s="209" t="s">
        <v>192</v>
      </c>
      <c r="E126" s="58"/>
      <c r="F126" s="210" t="s">
        <v>193</v>
      </c>
      <c r="G126" s="58"/>
      <c r="H126" s="58"/>
      <c r="I126" s="163"/>
      <c r="J126" s="58"/>
      <c r="K126" s="58"/>
      <c r="L126" s="56"/>
      <c r="M126" s="73"/>
      <c r="N126" s="37"/>
      <c r="O126" s="37"/>
      <c r="P126" s="37"/>
      <c r="Q126" s="37"/>
      <c r="R126" s="37"/>
      <c r="S126" s="37"/>
      <c r="T126" s="74"/>
      <c r="AT126" s="19" t="s">
        <v>192</v>
      </c>
      <c r="AU126" s="19" t="s">
        <v>86</v>
      </c>
    </row>
    <row r="127" spans="2:65" s="11" customFormat="1" ht="29.85" customHeight="1">
      <c r="B127" s="178"/>
      <c r="C127" s="179"/>
      <c r="D127" s="192" t="s">
        <v>77</v>
      </c>
      <c r="E127" s="193" t="s">
        <v>333</v>
      </c>
      <c r="F127" s="193" t="s">
        <v>334</v>
      </c>
      <c r="G127" s="179"/>
      <c r="H127" s="179"/>
      <c r="I127" s="182"/>
      <c r="J127" s="194">
        <f>BK127</f>
        <v>0</v>
      </c>
      <c r="K127" s="179"/>
      <c r="L127" s="184"/>
      <c r="M127" s="185"/>
      <c r="N127" s="186"/>
      <c r="O127" s="186"/>
      <c r="P127" s="187">
        <f>SUM(P128:P129)</f>
        <v>0</v>
      </c>
      <c r="Q127" s="186"/>
      <c r="R127" s="187">
        <f>SUM(R128:R129)</f>
        <v>0</v>
      </c>
      <c r="S127" s="186"/>
      <c r="T127" s="188">
        <f>SUM(T128:T129)</f>
        <v>0</v>
      </c>
      <c r="AR127" s="189" t="s">
        <v>182</v>
      </c>
      <c r="AT127" s="190" t="s">
        <v>77</v>
      </c>
      <c r="AU127" s="190" t="s">
        <v>22</v>
      </c>
      <c r="AY127" s="189" t="s">
        <v>183</v>
      </c>
      <c r="BK127" s="191">
        <f>SUM(BK128:BK129)</f>
        <v>0</v>
      </c>
    </row>
    <row r="128" spans="2:65" s="1" customFormat="1" ht="22.5" customHeight="1">
      <c r="B128" s="36"/>
      <c r="C128" s="195" t="s">
        <v>232</v>
      </c>
      <c r="D128" s="195" t="s">
        <v>186</v>
      </c>
      <c r="E128" s="196" t="s">
        <v>335</v>
      </c>
      <c r="F128" s="197" t="s">
        <v>336</v>
      </c>
      <c r="G128" s="198" t="s">
        <v>189</v>
      </c>
      <c r="H128" s="199">
        <v>3</v>
      </c>
      <c r="I128" s="200"/>
      <c r="J128" s="201">
        <f>ROUND(I128*H128,2)</f>
        <v>0</v>
      </c>
      <c r="K128" s="197" t="s">
        <v>20</v>
      </c>
      <c r="L128" s="56"/>
      <c r="M128" s="202" t="s">
        <v>20</v>
      </c>
      <c r="N128" s="203" t="s">
        <v>49</v>
      </c>
      <c r="O128" s="37"/>
      <c r="P128" s="204">
        <f>O128*H128</f>
        <v>0</v>
      </c>
      <c r="Q128" s="204">
        <v>0</v>
      </c>
      <c r="R128" s="204">
        <f>Q128*H128</f>
        <v>0</v>
      </c>
      <c r="S128" s="204">
        <v>0</v>
      </c>
      <c r="T128" s="205">
        <f>S128*H128</f>
        <v>0</v>
      </c>
      <c r="AR128" s="19" t="s">
        <v>190</v>
      </c>
      <c r="AT128" s="19" t="s">
        <v>186</v>
      </c>
      <c r="AU128" s="19" t="s">
        <v>86</v>
      </c>
      <c r="AY128" s="19" t="s">
        <v>183</v>
      </c>
      <c r="BE128" s="206">
        <f>IF(N128="základní",J128,0)</f>
        <v>0</v>
      </c>
      <c r="BF128" s="206">
        <f>IF(N128="snížená",J128,0)</f>
        <v>0</v>
      </c>
      <c r="BG128" s="206">
        <f>IF(N128="zákl. přenesená",J128,0)</f>
        <v>0</v>
      </c>
      <c r="BH128" s="206">
        <f>IF(N128="sníž. přenesená",J128,0)</f>
        <v>0</v>
      </c>
      <c r="BI128" s="206">
        <f>IF(N128="nulová",J128,0)</f>
        <v>0</v>
      </c>
      <c r="BJ128" s="19" t="s">
        <v>22</v>
      </c>
      <c r="BK128" s="206">
        <f>ROUND(I128*H128,2)</f>
        <v>0</v>
      </c>
      <c r="BL128" s="19" t="s">
        <v>190</v>
      </c>
      <c r="BM128" s="19" t="s">
        <v>337</v>
      </c>
    </row>
    <row r="129" spans="2:65" s="1" customFormat="1" ht="27">
      <c r="B129" s="36"/>
      <c r="C129" s="58"/>
      <c r="D129" s="209" t="s">
        <v>192</v>
      </c>
      <c r="E129" s="58"/>
      <c r="F129" s="210" t="s">
        <v>193</v>
      </c>
      <c r="G129" s="58"/>
      <c r="H129" s="58"/>
      <c r="I129" s="163"/>
      <c r="J129" s="58"/>
      <c r="K129" s="58"/>
      <c r="L129" s="56"/>
      <c r="M129" s="73"/>
      <c r="N129" s="37"/>
      <c r="O129" s="37"/>
      <c r="P129" s="37"/>
      <c r="Q129" s="37"/>
      <c r="R129" s="37"/>
      <c r="S129" s="37"/>
      <c r="T129" s="74"/>
      <c r="AT129" s="19" t="s">
        <v>192</v>
      </c>
      <c r="AU129" s="19" t="s">
        <v>86</v>
      </c>
    </row>
    <row r="130" spans="2:65" s="11" customFormat="1" ht="29.85" customHeight="1">
      <c r="B130" s="178"/>
      <c r="C130" s="179"/>
      <c r="D130" s="192" t="s">
        <v>77</v>
      </c>
      <c r="E130" s="193" t="s">
        <v>338</v>
      </c>
      <c r="F130" s="193" t="s">
        <v>339</v>
      </c>
      <c r="G130" s="179"/>
      <c r="H130" s="179"/>
      <c r="I130" s="182"/>
      <c r="J130" s="194">
        <f>BK130</f>
        <v>0</v>
      </c>
      <c r="K130" s="179"/>
      <c r="L130" s="184"/>
      <c r="M130" s="185"/>
      <c r="N130" s="186"/>
      <c r="O130" s="186"/>
      <c r="P130" s="187">
        <f>SUM(P131:P132)</f>
        <v>0</v>
      </c>
      <c r="Q130" s="186"/>
      <c r="R130" s="187">
        <f>SUM(R131:R132)</f>
        <v>0</v>
      </c>
      <c r="S130" s="186"/>
      <c r="T130" s="188">
        <f>SUM(T131:T132)</f>
        <v>0</v>
      </c>
      <c r="AR130" s="189" t="s">
        <v>182</v>
      </c>
      <c r="AT130" s="190" t="s">
        <v>77</v>
      </c>
      <c r="AU130" s="190" t="s">
        <v>22</v>
      </c>
      <c r="AY130" s="189" t="s">
        <v>183</v>
      </c>
      <c r="BK130" s="191">
        <f>SUM(BK131:BK132)</f>
        <v>0</v>
      </c>
    </row>
    <row r="131" spans="2:65" s="1" customFormat="1" ht="22.5" customHeight="1">
      <c r="B131" s="36"/>
      <c r="C131" s="195" t="s">
        <v>236</v>
      </c>
      <c r="D131" s="195" t="s">
        <v>186</v>
      </c>
      <c r="E131" s="196" t="s">
        <v>340</v>
      </c>
      <c r="F131" s="197" t="s">
        <v>341</v>
      </c>
      <c r="G131" s="198" t="s">
        <v>189</v>
      </c>
      <c r="H131" s="199">
        <v>3</v>
      </c>
      <c r="I131" s="200"/>
      <c r="J131" s="201">
        <f>ROUND(I131*H131,2)</f>
        <v>0</v>
      </c>
      <c r="K131" s="197" t="s">
        <v>20</v>
      </c>
      <c r="L131" s="56"/>
      <c r="M131" s="202" t="s">
        <v>20</v>
      </c>
      <c r="N131" s="203" t="s">
        <v>49</v>
      </c>
      <c r="O131" s="37"/>
      <c r="P131" s="204">
        <f>O131*H131</f>
        <v>0</v>
      </c>
      <c r="Q131" s="204">
        <v>0</v>
      </c>
      <c r="R131" s="204">
        <f>Q131*H131</f>
        <v>0</v>
      </c>
      <c r="S131" s="204">
        <v>0</v>
      </c>
      <c r="T131" s="205">
        <f>S131*H131</f>
        <v>0</v>
      </c>
      <c r="AR131" s="19" t="s">
        <v>22</v>
      </c>
      <c r="AT131" s="19" t="s">
        <v>186</v>
      </c>
      <c r="AU131" s="19" t="s">
        <v>86</v>
      </c>
      <c r="AY131" s="19" t="s">
        <v>183</v>
      </c>
      <c r="BE131" s="206">
        <f>IF(N131="základní",J131,0)</f>
        <v>0</v>
      </c>
      <c r="BF131" s="206">
        <f>IF(N131="snížená",J131,0)</f>
        <v>0</v>
      </c>
      <c r="BG131" s="206">
        <f>IF(N131="zákl. přenesená",J131,0)</f>
        <v>0</v>
      </c>
      <c r="BH131" s="206">
        <f>IF(N131="sníž. přenesená",J131,0)</f>
        <v>0</v>
      </c>
      <c r="BI131" s="206">
        <f>IF(N131="nulová",J131,0)</f>
        <v>0</v>
      </c>
      <c r="BJ131" s="19" t="s">
        <v>22</v>
      </c>
      <c r="BK131" s="206">
        <f>ROUND(I131*H131,2)</f>
        <v>0</v>
      </c>
      <c r="BL131" s="19" t="s">
        <v>22</v>
      </c>
      <c r="BM131" s="19" t="s">
        <v>342</v>
      </c>
    </row>
    <row r="132" spans="2:65" s="1" customFormat="1" ht="27">
      <c r="B132" s="36"/>
      <c r="C132" s="58"/>
      <c r="D132" s="209" t="s">
        <v>192</v>
      </c>
      <c r="E132" s="58"/>
      <c r="F132" s="210" t="s">
        <v>193</v>
      </c>
      <c r="G132" s="58"/>
      <c r="H132" s="58"/>
      <c r="I132" s="163"/>
      <c r="J132" s="58"/>
      <c r="K132" s="58"/>
      <c r="L132" s="56"/>
      <c r="M132" s="73"/>
      <c r="N132" s="37"/>
      <c r="O132" s="37"/>
      <c r="P132" s="37"/>
      <c r="Q132" s="37"/>
      <c r="R132" s="37"/>
      <c r="S132" s="37"/>
      <c r="T132" s="74"/>
      <c r="AT132" s="19" t="s">
        <v>192</v>
      </c>
      <c r="AU132" s="19" t="s">
        <v>86</v>
      </c>
    </row>
    <row r="133" spans="2:65" s="11" customFormat="1" ht="29.85" customHeight="1">
      <c r="B133" s="178"/>
      <c r="C133" s="179"/>
      <c r="D133" s="192" t="s">
        <v>77</v>
      </c>
      <c r="E133" s="193" t="s">
        <v>343</v>
      </c>
      <c r="F133" s="193" t="s">
        <v>344</v>
      </c>
      <c r="G133" s="179"/>
      <c r="H133" s="179"/>
      <c r="I133" s="182"/>
      <c r="J133" s="194">
        <f>BK133</f>
        <v>0</v>
      </c>
      <c r="K133" s="179"/>
      <c r="L133" s="184"/>
      <c r="M133" s="185"/>
      <c r="N133" s="186"/>
      <c r="O133" s="186"/>
      <c r="P133" s="187">
        <f>SUM(P134:P135)</f>
        <v>0</v>
      </c>
      <c r="Q133" s="186"/>
      <c r="R133" s="187">
        <f>SUM(R134:R135)</f>
        <v>0</v>
      </c>
      <c r="S133" s="186"/>
      <c r="T133" s="188">
        <f>SUM(T134:T135)</f>
        <v>0</v>
      </c>
      <c r="AR133" s="189" t="s">
        <v>182</v>
      </c>
      <c r="AT133" s="190" t="s">
        <v>77</v>
      </c>
      <c r="AU133" s="190" t="s">
        <v>22</v>
      </c>
      <c r="AY133" s="189" t="s">
        <v>183</v>
      </c>
      <c r="BK133" s="191">
        <f>SUM(BK134:BK135)</f>
        <v>0</v>
      </c>
    </row>
    <row r="134" spans="2:65" s="1" customFormat="1" ht="22.5" customHeight="1">
      <c r="B134" s="36"/>
      <c r="C134" s="195" t="s">
        <v>243</v>
      </c>
      <c r="D134" s="195" t="s">
        <v>186</v>
      </c>
      <c r="E134" s="196" t="s">
        <v>345</v>
      </c>
      <c r="F134" s="197" t="s">
        <v>346</v>
      </c>
      <c r="G134" s="198" t="s">
        <v>189</v>
      </c>
      <c r="H134" s="199">
        <v>3</v>
      </c>
      <c r="I134" s="200"/>
      <c r="J134" s="201">
        <f>ROUND(I134*H134,2)</f>
        <v>0</v>
      </c>
      <c r="K134" s="197" t="s">
        <v>20</v>
      </c>
      <c r="L134" s="56"/>
      <c r="M134" s="202" t="s">
        <v>20</v>
      </c>
      <c r="N134" s="203" t="s">
        <v>49</v>
      </c>
      <c r="O134" s="37"/>
      <c r="P134" s="204">
        <f>O134*H134</f>
        <v>0</v>
      </c>
      <c r="Q134" s="204">
        <v>0</v>
      </c>
      <c r="R134" s="204">
        <f>Q134*H134</f>
        <v>0</v>
      </c>
      <c r="S134" s="204">
        <v>0</v>
      </c>
      <c r="T134" s="205">
        <f>S134*H134</f>
        <v>0</v>
      </c>
      <c r="AR134" s="19" t="s">
        <v>190</v>
      </c>
      <c r="AT134" s="19" t="s">
        <v>186</v>
      </c>
      <c r="AU134" s="19" t="s">
        <v>86</v>
      </c>
      <c r="AY134" s="19" t="s">
        <v>183</v>
      </c>
      <c r="BE134" s="206">
        <f>IF(N134="základní",J134,0)</f>
        <v>0</v>
      </c>
      <c r="BF134" s="206">
        <f>IF(N134="snížená",J134,0)</f>
        <v>0</v>
      </c>
      <c r="BG134" s="206">
        <f>IF(N134="zákl. přenesená",J134,0)</f>
        <v>0</v>
      </c>
      <c r="BH134" s="206">
        <f>IF(N134="sníž. přenesená",J134,0)</f>
        <v>0</v>
      </c>
      <c r="BI134" s="206">
        <f>IF(N134="nulová",J134,0)</f>
        <v>0</v>
      </c>
      <c r="BJ134" s="19" t="s">
        <v>22</v>
      </c>
      <c r="BK134" s="206">
        <f>ROUND(I134*H134,2)</f>
        <v>0</v>
      </c>
      <c r="BL134" s="19" t="s">
        <v>190</v>
      </c>
      <c r="BM134" s="19" t="s">
        <v>347</v>
      </c>
    </row>
    <row r="135" spans="2:65" s="1" customFormat="1" ht="27">
      <c r="B135" s="36"/>
      <c r="C135" s="58"/>
      <c r="D135" s="209" t="s">
        <v>192</v>
      </c>
      <c r="E135" s="58"/>
      <c r="F135" s="210" t="s">
        <v>193</v>
      </c>
      <c r="G135" s="58"/>
      <c r="H135" s="58"/>
      <c r="I135" s="163"/>
      <c r="J135" s="58"/>
      <c r="K135" s="58"/>
      <c r="L135" s="56"/>
      <c r="M135" s="73"/>
      <c r="N135" s="37"/>
      <c r="O135" s="37"/>
      <c r="P135" s="37"/>
      <c r="Q135" s="37"/>
      <c r="R135" s="37"/>
      <c r="S135" s="37"/>
      <c r="T135" s="74"/>
      <c r="AT135" s="19" t="s">
        <v>192</v>
      </c>
      <c r="AU135" s="19" t="s">
        <v>86</v>
      </c>
    </row>
    <row r="136" spans="2:65" s="11" customFormat="1" ht="29.85" customHeight="1">
      <c r="B136" s="178"/>
      <c r="C136" s="179"/>
      <c r="D136" s="192" t="s">
        <v>77</v>
      </c>
      <c r="E136" s="193" t="s">
        <v>348</v>
      </c>
      <c r="F136" s="193" t="s">
        <v>349</v>
      </c>
      <c r="G136" s="179"/>
      <c r="H136" s="179"/>
      <c r="I136" s="182"/>
      <c r="J136" s="194">
        <f>BK136</f>
        <v>0</v>
      </c>
      <c r="K136" s="179"/>
      <c r="L136" s="184"/>
      <c r="M136" s="185"/>
      <c r="N136" s="186"/>
      <c r="O136" s="186"/>
      <c r="P136" s="187">
        <f>SUM(P137:P146)</f>
        <v>0</v>
      </c>
      <c r="Q136" s="186"/>
      <c r="R136" s="187">
        <f>SUM(R137:R146)</f>
        <v>0</v>
      </c>
      <c r="S136" s="186"/>
      <c r="T136" s="188">
        <f>SUM(T137:T146)</f>
        <v>0</v>
      </c>
      <c r="AR136" s="189" t="s">
        <v>182</v>
      </c>
      <c r="AT136" s="190" t="s">
        <v>77</v>
      </c>
      <c r="AU136" s="190" t="s">
        <v>22</v>
      </c>
      <c r="AY136" s="189" t="s">
        <v>183</v>
      </c>
      <c r="BK136" s="191">
        <f>SUM(BK137:BK146)</f>
        <v>0</v>
      </c>
    </row>
    <row r="137" spans="2:65" s="1" customFormat="1" ht="22.5" customHeight="1">
      <c r="B137" s="36"/>
      <c r="C137" s="195" t="s">
        <v>247</v>
      </c>
      <c r="D137" s="195" t="s">
        <v>186</v>
      </c>
      <c r="E137" s="196" t="s">
        <v>350</v>
      </c>
      <c r="F137" s="197" t="s">
        <v>351</v>
      </c>
      <c r="G137" s="198" t="s">
        <v>189</v>
      </c>
      <c r="H137" s="199">
        <v>3</v>
      </c>
      <c r="I137" s="200"/>
      <c r="J137" s="201">
        <f>ROUND(I137*H137,2)</f>
        <v>0</v>
      </c>
      <c r="K137" s="197" t="s">
        <v>20</v>
      </c>
      <c r="L137" s="56"/>
      <c r="M137" s="202" t="s">
        <v>20</v>
      </c>
      <c r="N137" s="203" t="s">
        <v>49</v>
      </c>
      <c r="O137" s="37"/>
      <c r="P137" s="204">
        <f>O137*H137</f>
        <v>0</v>
      </c>
      <c r="Q137" s="204">
        <v>0</v>
      </c>
      <c r="R137" s="204">
        <f>Q137*H137</f>
        <v>0</v>
      </c>
      <c r="S137" s="204">
        <v>0</v>
      </c>
      <c r="T137" s="205">
        <f>S137*H137</f>
        <v>0</v>
      </c>
      <c r="AR137" s="19" t="s">
        <v>190</v>
      </c>
      <c r="AT137" s="19" t="s">
        <v>186</v>
      </c>
      <c r="AU137" s="19" t="s">
        <v>86</v>
      </c>
      <c r="AY137" s="19" t="s">
        <v>183</v>
      </c>
      <c r="BE137" s="206">
        <f>IF(N137="základní",J137,0)</f>
        <v>0</v>
      </c>
      <c r="BF137" s="206">
        <f>IF(N137="snížená",J137,0)</f>
        <v>0</v>
      </c>
      <c r="BG137" s="206">
        <f>IF(N137="zákl. přenesená",J137,0)</f>
        <v>0</v>
      </c>
      <c r="BH137" s="206">
        <f>IF(N137="sníž. přenesená",J137,0)</f>
        <v>0</v>
      </c>
      <c r="BI137" s="206">
        <f>IF(N137="nulová",J137,0)</f>
        <v>0</v>
      </c>
      <c r="BJ137" s="19" t="s">
        <v>22</v>
      </c>
      <c r="BK137" s="206">
        <f>ROUND(I137*H137,2)</f>
        <v>0</v>
      </c>
      <c r="BL137" s="19" t="s">
        <v>190</v>
      </c>
      <c r="BM137" s="19" t="s">
        <v>352</v>
      </c>
    </row>
    <row r="138" spans="2:65" s="1" customFormat="1" ht="27">
      <c r="B138" s="36"/>
      <c r="C138" s="58"/>
      <c r="D138" s="207" t="s">
        <v>192</v>
      </c>
      <c r="E138" s="58"/>
      <c r="F138" s="208" t="s">
        <v>193</v>
      </c>
      <c r="G138" s="58"/>
      <c r="H138" s="58"/>
      <c r="I138" s="163"/>
      <c r="J138" s="58"/>
      <c r="K138" s="58"/>
      <c r="L138" s="56"/>
      <c r="M138" s="73"/>
      <c r="N138" s="37"/>
      <c r="O138" s="37"/>
      <c r="P138" s="37"/>
      <c r="Q138" s="37"/>
      <c r="R138" s="37"/>
      <c r="S138" s="37"/>
      <c r="T138" s="74"/>
      <c r="AT138" s="19" t="s">
        <v>192</v>
      </c>
      <c r="AU138" s="19" t="s">
        <v>86</v>
      </c>
    </row>
    <row r="139" spans="2:65" s="1" customFormat="1" ht="22.5" customHeight="1">
      <c r="B139" s="36"/>
      <c r="C139" s="195" t="s">
        <v>8</v>
      </c>
      <c r="D139" s="195" t="s">
        <v>186</v>
      </c>
      <c r="E139" s="196" t="s">
        <v>353</v>
      </c>
      <c r="F139" s="197" t="s">
        <v>354</v>
      </c>
      <c r="G139" s="198" t="s">
        <v>189</v>
      </c>
      <c r="H139" s="199">
        <v>3</v>
      </c>
      <c r="I139" s="200"/>
      <c r="J139" s="201">
        <f>ROUND(I139*H139,2)</f>
        <v>0</v>
      </c>
      <c r="K139" s="197" t="s">
        <v>20</v>
      </c>
      <c r="L139" s="56"/>
      <c r="M139" s="202" t="s">
        <v>20</v>
      </c>
      <c r="N139" s="203" t="s">
        <v>49</v>
      </c>
      <c r="O139" s="37"/>
      <c r="P139" s="204">
        <f>O139*H139</f>
        <v>0</v>
      </c>
      <c r="Q139" s="204">
        <v>0</v>
      </c>
      <c r="R139" s="204">
        <f>Q139*H139</f>
        <v>0</v>
      </c>
      <c r="S139" s="204">
        <v>0</v>
      </c>
      <c r="T139" s="205">
        <f>S139*H139</f>
        <v>0</v>
      </c>
      <c r="AR139" s="19" t="s">
        <v>190</v>
      </c>
      <c r="AT139" s="19" t="s">
        <v>186</v>
      </c>
      <c r="AU139" s="19" t="s">
        <v>86</v>
      </c>
      <c r="AY139" s="19" t="s">
        <v>183</v>
      </c>
      <c r="BE139" s="206">
        <f>IF(N139="základní",J139,0)</f>
        <v>0</v>
      </c>
      <c r="BF139" s="206">
        <f>IF(N139="snížená",J139,0)</f>
        <v>0</v>
      </c>
      <c r="BG139" s="206">
        <f>IF(N139="zákl. přenesená",J139,0)</f>
        <v>0</v>
      </c>
      <c r="BH139" s="206">
        <f>IF(N139="sníž. přenesená",J139,0)</f>
        <v>0</v>
      </c>
      <c r="BI139" s="206">
        <f>IF(N139="nulová",J139,0)</f>
        <v>0</v>
      </c>
      <c r="BJ139" s="19" t="s">
        <v>22</v>
      </c>
      <c r="BK139" s="206">
        <f>ROUND(I139*H139,2)</f>
        <v>0</v>
      </c>
      <c r="BL139" s="19" t="s">
        <v>190</v>
      </c>
      <c r="BM139" s="19" t="s">
        <v>355</v>
      </c>
    </row>
    <row r="140" spans="2:65" s="1" customFormat="1" ht="27">
      <c r="B140" s="36"/>
      <c r="C140" s="58"/>
      <c r="D140" s="207" t="s">
        <v>192</v>
      </c>
      <c r="E140" s="58"/>
      <c r="F140" s="208" t="s">
        <v>193</v>
      </c>
      <c r="G140" s="58"/>
      <c r="H140" s="58"/>
      <c r="I140" s="163"/>
      <c r="J140" s="58"/>
      <c r="K140" s="58"/>
      <c r="L140" s="56"/>
      <c r="M140" s="73"/>
      <c r="N140" s="37"/>
      <c r="O140" s="37"/>
      <c r="P140" s="37"/>
      <c r="Q140" s="37"/>
      <c r="R140" s="37"/>
      <c r="S140" s="37"/>
      <c r="T140" s="74"/>
      <c r="AT140" s="19" t="s">
        <v>192</v>
      </c>
      <c r="AU140" s="19" t="s">
        <v>86</v>
      </c>
    </row>
    <row r="141" spans="2:65" s="1" customFormat="1" ht="22.5" customHeight="1">
      <c r="B141" s="36"/>
      <c r="C141" s="195" t="s">
        <v>254</v>
      </c>
      <c r="D141" s="195" t="s">
        <v>186</v>
      </c>
      <c r="E141" s="196" t="s">
        <v>356</v>
      </c>
      <c r="F141" s="197" t="s">
        <v>357</v>
      </c>
      <c r="G141" s="198" t="s">
        <v>189</v>
      </c>
      <c r="H141" s="199">
        <v>3</v>
      </c>
      <c r="I141" s="200"/>
      <c r="J141" s="201">
        <f>ROUND(I141*H141,2)</f>
        <v>0</v>
      </c>
      <c r="K141" s="197" t="s">
        <v>20</v>
      </c>
      <c r="L141" s="56"/>
      <c r="M141" s="202" t="s">
        <v>20</v>
      </c>
      <c r="N141" s="203" t="s">
        <v>49</v>
      </c>
      <c r="O141" s="37"/>
      <c r="P141" s="204">
        <f>O141*H141</f>
        <v>0</v>
      </c>
      <c r="Q141" s="204">
        <v>0</v>
      </c>
      <c r="R141" s="204">
        <f>Q141*H141</f>
        <v>0</v>
      </c>
      <c r="S141" s="204">
        <v>0</v>
      </c>
      <c r="T141" s="205">
        <f>S141*H141</f>
        <v>0</v>
      </c>
      <c r="AR141" s="19" t="s">
        <v>190</v>
      </c>
      <c r="AT141" s="19" t="s">
        <v>186</v>
      </c>
      <c r="AU141" s="19" t="s">
        <v>86</v>
      </c>
      <c r="AY141" s="19" t="s">
        <v>183</v>
      </c>
      <c r="BE141" s="206">
        <f>IF(N141="základní",J141,0)</f>
        <v>0</v>
      </c>
      <c r="BF141" s="206">
        <f>IF(N141="snížená",J141,0)</f>
        <v>0</v>
      </c>
      <c r="BG141" s="206">
        <f>IF(N141="zákl. přenesená",J141,0)</f>
        <v>0</v>
      </c>
      <c r="BH141" s="206">
        <f>IF(N141="sníž. přenesená",J141,0)</f>
        <v>0</v>
      </c>
      <c r="BI141" s="206">
        <f>IF(N141="nulová",J141,0)</f>
        <v>0</v>
      </c>
      <c r="BJ141" s="19" t="s">
        <v>22</v>
      </c>
      <c r="BK141" s="206">
        <f>ROUND(I141*H141,2)</f>
        <v>0</v>
      </c>
      <c r="BL141" s="19" t="s">
        <v>190</v>
      </c>
      <c r="BM141" s="19" t="s">
        <v>358</v>
      </c>
    </row>
    <row r="142" spans="2:65" s="1" customFormat="1" ht="27">
      <c r="B142" s="36"/>
      <c r="C142" s="58"/>
      <c r="D142" s="207" t="s">
        <v>192</v>
      </c>
      <c r="E142" s="58"/>
      <c r="F142" s="208" t="s">
        <v>193</v>
      </c>
      <c r="G142" s="58"/>
      <c r="H142" s="58"/>
      <c r="I142" s="163"/>
      <c r="J142" s="58"/>
      <c r="K142" s="58"/>
      <c r="L142" s="56"/>
      <c r="M142" s="73"/>
      <c r="N142" s="37"/>
      <c r="O142" s="37"/>
      <c r="P142" s="37"/>
      <c r="Q142" s="37"/>
      <c r="R142" s="37"/>
      <c r="S142" s="37"/>
      <c r="T142" s="74"/>
      <c r="AT142" s="19" t="s">
        <v>192</v>
      </c>
      <c r="AU142" s="19" t="s">
        <v>86</v>
      </c>
    </row>
    <row r="143" spans="2:65" s="1" customFormat="1" ht="22.5" customHeight="1">
      <c r="B143" s="36"/>
      <c r="C143" s="195" t="s">
        <v>258</v>
      </c>
      <c r="D143" s="195" t="s">
        <v>186</v>
      </c>
      <c r="E143" s="196" t="s">
        <v>359</v>
      </c>
      <c r="F143" s="197" t="s">
        <v>360</v>
      </c>
      <c r="G143" s="198" t="s">
        <v>189</v>
      </c>
      <c r="H143" s="199">
        <v>3</v>
      </c>
      <c r="I143" s="200"/>
      <c r="J143" s="201">
        <f>ROUND(I143*H143,2)</f>
        <v>0</v>
      </c>
      <c r="K143" s="197" t="s">
        <v>20</v>
      </c>
      <c r="L143" s="56"/>
      <c r="M143" s="202" t="s">
        <v>20</v>
      </c>
      <c r="N143" s="203" t="s">
        <v>49</v>
      </c>
      <c r="O143" s="37"/>
      <c r="P143" s="204">
        <f>O143*H143</f>
        <v>0</v>
      </c>
      <c r="Q143" s="204">
        <v>0</v>
      </c>
      <c r="R143" s="204">
        <f>Q143*H143</f>
        <v>0</v>
      </c>
      <c r="S143" s="204">
        <v>0</v>
      </c>
      <c r="T143" s="205">
        <f>S143*H143</f>
        <v>0</v>
      </c>
      <c r="AR143" s="19" t="s">
        <v>190</v>
      </c>
      <c r="AT143" s="19" t="s">
        <v>186</v>
      </c>
      <c r="AU143" s="19" t="s">
        <v>86</v>
      </c>
      <c r="AY143" s="19" t="s">
        <v>183</v>
      </c>
      <c r="BE143" s="206">
        <f>IF(N143="základní",J143,0)</f>
        <v>0</v>
      </c>
      <c r="BF143" s="206">
        <f>IF(N143="snížená",J143,0)</f>
        <v>0</v>
      </c>
      <c r="BG143" s="206">
        <f>IF(N143="zákl. přenesená",J143,0)</f>
        <v>0</v>
      </c>
      <c r="BH143" s="206">
        <f>IF(N143="sníž. přenesená",J143,0)</f>
        <v>0</v>
      </c>
      <c r="BI143" s="206">
        <f>IF(N143="nulová",J143,0)</f>
        <v>0</v>
      </c>
      <c r="BJ143" s="19" t="s">
        <v>22</v>
      </c>
      <c r="BK143" s="206">
        <f>ROUND(I143*H143,2)</f>
        <v>0</v>
      </c>
      <c r="BL143" s="19" t="s">
        <v>190</v>
      </c>
      <c r="BM143" s="19" t="s">
        <v>361</v>
      </c>
    </row>
    <row r="144" spans="2:65" s="1" customFormat="1" ht="27">
      <c r="B144" s="36"/>
      <c r="C144" s="58"/>
      <c r="D144" s="207" t="s">
        <v>192</v>
      </c>
      <c r="E144" s="58"/>
      <c r="F144" s="208" t="s">
        <v>193</v>
      </c>
      <c r="G144" s="58"/>
      <c r="H144" s="58"/>
      <c r="I144" s="163"/>
      <c r="J144" s="58"/>
      <c r="K144" s="58"/>
      <c r="L144" s="56"/>
      <c r="M144" s="73"/>
      <c r="N144" s="37"/>
      <c r="O144" s="37"/>
      <c r="P144" s="37"/>
      <c r="Q144" s="37"/>
      <c r="R144" s="37"/>
      <c r="S144" s="37"/>
      <c r="T144" s="74"/>
      <c r="AT144" s="19" t="s">
        <v>192</v>
      </c>
      <c r="AU144" s="19" t="s">
        <v>86</v>
      </c>
    </row>
    <row r="145" spans="2:65" s="1" customFormat="1" ht="22.5" customHeight="1">
      <c r="B145" s="36"/>
      <c r="C145" s="195" t="s">
        <v>262</v>
      </c>
      <c r="D145" s="195" t="s">
        <v>186</v>
      </c>
      <c r="E145" s="196" t="s">
        <v>362</v>
      </c>
      <c r="F145" s="197" t="s">
        <v>216</v>
      </c>
      <c r="G145" s="198" t="s">
        <v>189</v>
      </c>
      <c r="H145" s="199">
        <v>3</v>
      </c>
      <c r="I145" s="200"/>
      <c r="J145" s="201">
        <f>ROUND(I145*H145,2)</f>
        <v>0</v>
      </c>
      <c r="K145" s="197" t="s">
        <v>20</v>
      </c>
      <c r="L145" s="56"/>
      <c r="M145" s="202" t="s">
        <v>20</v>
      </c>
      <c r="N145" s="203" t="s">
        <v>49</v>
      </c>
      <c r="O145" s="37"/>
      <c r="P145" s="204">
        <f>O145*H145</f>
        <v>0</v>
      </c>
      <c r="Q145" s="204">
        <v>0</v>
      </c>
      <c r="R145" s="204">
        <f>Q145*H145</f>
        <v>0</v>
      </c>
      <c r="S145" s="204">
        <v>0</v>
      </c>
      <c r="T145" s="205">
        <f>S145*H145</f>
        <v>0</v>
      </c>
      <c r="AR145" s="19" t="s">
        <v>190</v>
      </c>
      <c r="AT145" s="19" t="s">
        <v>186</v>
      </c>
      <c r="AU145" s="19" t="s">
        <v>86</v>
      </c>
      <c r="AY145" s="19" t="s">
        <v>183</v>
      </c>
      <c r="BE145" s="206">
        <f>IF(N145="základní",J145,0)</f>
        <v>0</v>
      </c>
      <c r="BF145" s="206">
        <f>IF(N145="snížená",J145,0)</f>
        <v>0</v>
      </c>
      <c r="BG145" s="206">
        <f>IF(N145="zákl. přenesená",J145,0)</f>
        <v>0</v>
      </c>
      <c r="BH145" s="206">
        <f>IF(N145="sníž. přenesená",J145,0)</f>
        <v>0</v>
      </c>
      <c r="BI145" s="206">
        <f>IF(N145="nulová",J145,0)</f>
        <v>0</v>
      </c>
      <c r="BJ145" s="19" t="s">
        <v>22</v>
      </c>
      <c r="BK145" s="206">
        <f>ROUND(I145*H145,2)</f>
        <v>0</v>
      </c>
      <c r="BL145" s="19" t="s">
        <v>190</v>
      </c>
      <c r="BM145" s="19" t="s">
        <v>363</v>
      </c>
    </row>
    <row r="146" spans="2:65" s="1" customFormat="1" ht="27">
      <c r="B146" s="36"/>
      <c r="C146" s="58"/>
      <c r="D146" s="209" t="s">
        <v>192</v>
      </c>
      <c r="E146" s="58"/>
      <c r="F146" s="210" t="s">
        <v>193</v>
      </c>
      <c r="G146" s="58"/>
      <c r="H146" s="58"/>
      <c r="I146" s="163"/>
      <c r="J146" s="58"/>
      <c r="K146" s="58"/>
      <c r="L146" s="56"/>
      <c r="M146" s="73"/>
      <c r="N146" s="37"/>
      <c r="O146" s="37"/>
      <c r="P146" s="37"/>
      <c r="Q146" s="37"/>
      <c r="R146" s="37"/>
      <c r="S146" s="37"/>
      <c r="T146" s="74"/>
      <c r="AT146" s="19" t="s">
        <v>192</v>
      </c>
      <c r="AU146" s="19" t="s">
        <v>86</v>
      </c>
    </row>
    <row r="147" spans="2:65" s="11" customFormat="1" ht="29.85" customHeight="1">
      <c r="B147" s="178"/>
      <c r="C147" s="179"/>
      <c r="D147" s="192" t="s">
        <v>77</v>
      </c>
      <c r="E147" s="193" t="s">
        <v>364</v>
      </c>
      <c r="F147" s="193" t="s">
        <v>365</v>
      </c>
      <c r="G147" s="179"/>
      <c r="H147" s="179"/>
      <c r="I147" s="182"/>
      <c r="J147" s="194">
        <f>BK147</f>
        <v>0</v>
      </c>
      <c r="K147" s="179"/>
      <c r="L147" s="184"/>
      <c r="M147" s="185"/>
      <c r="N147" s="186"/>
      <c r="O147" s="186"/>
      <c r="P147" s="187">
        <f>SUM(P148:P159)</f>
        <v>0</v>
      </c>
      <c r="Q147" s="186"/>
      <c r="R147" s="187">
        <f>SUM(R148:R159)</f>
        <v>0</v>
      </c>
      <c r="S147" s="186"/>
      <c r="T147" s="188">
        <f>SUM(T148:T159)</f>
        <v>0</v>
      </c>
      <c r="AR147" s="189" t="s">
        <v>182</v>
      </c>
      <c r="AT147" s="190" t="s">
        <v>77</v>
      </c>
      <c r="AU147" s="190" t="s">
        <v>22</v>
      </c>
      <c r="AY147" s="189" t="s">
        <v>183</v>
      </c>
      <c r="BK147" s="191">
        <f>SUM(BK148:BK159)</f>
        <v>0</v>
      </c>
    </row>
    <row r="148" spans="2:65" s="1" customFormat="1" ht="22.5" customHeight="1">
      <c r="B148" s="36"/>
      <c r="C148" s="195" t="s">
        <v>270</v>
      </c>
      <c r="D148" s="195" t="s">
        <v>186</v>
      </c>
      <c r="E148" s="196" t="s">
        <v>366</v>
      </c>
      <c r="F148" s="197" t="s">
        <v>367</v>
      </c>
      <c r="G148" s="198" t="s">
        <v>189</v>
      </c>
      <c r="H148" s="199">
        <v>3</v>
      </c>
      <c r="I148" s="200"/>
      <c r="J148" s="201">
        <f>ROUND(I148*H148,2)</f>
        <v>0</v>
      </c>
      <c r="K148" s="197" t="s">
        <v>20</v>
      </c>
      <c r="L148" s="56"/>
      <c r="M148" s="202" t="s">
        <v>20</v>
      </c>
      <c r="N148" s="203" t="s">
        <v>49</v>
      </c>
      <c r="O148" s="37"/>
      <c r="P148" s="204">
        <f>O148*H148</f>
        <v>0</v>
      </c>
      <c r="Q148" s="204">
        <v>0</v>
      </c>
      <c r="R148" s="204">
        <f>Q148*H148</f>
        <v>0</v>
      </c>
      <c r="S148" s="204">
        <v>0</v>
      </c>
      <c r="T148" s="205">
        <f>S148*H148</f>
        <v>0</v>
      </c>
      <c r="AR148" s="19" t="s">
        <v>190</v>
      </c>
      <c r="AT148" s="19" t="s">
        <v>186</v>
      </c>
      <c r="AU148" s="19" t="s">
        <v>86</v>
      </c>
      <c r="AY148" s="19" t="s">
        <v>183</v>
      </c>
      <c r="BE148" s="206">
        <f>IF(N148="základní",J148,0)</f>
        <v>0</v>
      </c>
      <c r="BF148" s="206">
        <f>IF(N148="snížená",J148,0)</f>
        <v>0</v>
      </c>
      <c r="BG148" s="206">
        <f>IF(N148="zákl. přenesená",J148,0)</f>
        <v>0</v>
      </c>
      <c r="BH148" s="206">
        <f>IF(N148="sníž. přenesená",J148,0)</f>
        <v>0</v>
      </c>
      <c r="BI148" s="206">
        <f>IF(N148="nulová",J148,0)</f>
        <v>0</v>
      </c>
      <c r="BJ148" s="19" t="s">
        <v>22</v>
      </c>
      <c r="BK148" s="206">
        <f>ROUND(I148*H148,2)</f>
        <v>0</v>
      </c>
      <c r="BL148" s="19" t="s">
        <v>190</v>
      </c>
      <c r="BM148" s="19" t="s">
        <v>368</v>
      </c>
    </row>
    <row r="149" spans="2:65" s="1" customFormat="1" ht="27">
      <c r="B149" s="36"/>
      <c r="C149" s="58"/>
      <c r="D149" s="207" t="s">
        <v>192</v>
      </c>
      <c r="E149" s="58"/>
      <c r="F149" s="208" t="s">
        <v>193</v>
      </c>
      <c r="G149" s="58"/>
      <c r="H149" s="58"/>
      <c r="I149" s="163"/>
      <c r="J149" s="58"/>
      <c r="K149" s="58"/>
      <c r="L149" s="56"/>
      <c r="M149" s="73"/>
      <c r="N149" s="37"/>
      <c r="O149" s="37"/>
      <c r="P149" s="37"/>
      <c r="Q149" s="37"/>
      <c r="R149" s="37"/>
      <c r="S149" s="37"/>
      <c r="T149" s="74"/>
      <c r="AT149" s="19" t="s">
        <v>192</v>
      </c>
      <c r="AU149" s="19" t="s">
        <v>86</v>
      </c>
    </row>
    <row r="150" spans="2:65" s="1" customFormat="1" ht="22.5" customHeight="1">
      <c r="B150" s="36"/>
      <c r="C150" s="195" t="s">
        <v>369</v>
      </c>
      <c r="D150" s="195" t="s">
        <v>186</v>
      </c>
      <c r="E150" s="196" t="s">
        <v>370</v>
      </c>
      <c r="F150" s="197" t="s">
        <v>371</v>
      </c>
      <c r="G150" s="198" t="s">
        <v>189</v>
      </c>
      <c r="H150" s="199">
        <v>3</v>
      </c>
      <c r="I150" s="200"/>
      <c r="J150" s="201">
        <f>ROUND(I150*H150,2)</f>
        <v>0</v>
      </c>
      <c r="K150" s="197" t="s">
        <v>20</v>
      </c>
      <c r="L150" s="56"/>
      <c r="M150" s="202" t="s">
        <v>20</v>
      </c>
      <c r="N150" s="203" t="s">
        <v>49</v>
      </c>
      <c r="O150" s="37"/>
      <c r="P150" s="204">
        <f>O150*H150</f>
        <v>0</v>
      </c>
      <c r="Q150" s="204">
        <v>0</v>
      </c>
      <c r="R150" s="204">
        <f>Q150*H150</f>
        <v>0</v>
      </c>
      <c r="S150" s="204">
        <v>0</v>
      </c>
      <c r="T150" s="205">
        <f>S150*H150</f>
        <v>0</v>
      </c>
      <c r="AR150" s="19" t="s">
        <v>190</v>
      </c>
      <c r="AT150" s="19" t="s">
        <v>186</v>
      </c>
      <c r="AU150" s="19" t="s">
        <v>86</v>
      </c>
      <c r="AY150" s="19" t="s">
        <v>183</v>
      </c>
      <c r="BE150" s="206">
        <f>IF(N150="základní",J150,0)</f>
        <v>0</v>
      </c>
      <c r="BF150" s="206">
        <f>IF(N150="snížená",J150,0)</f>
        <v>0</v>
      </c>
      <c r="BG150" s="206">
        <f>IF(N150="zákl. přenesená",J150,0)</f>
        <v>0</v>
      </c>
      <c r="BH150" s="206">
        <f>IF(N150="sníž. přenesená",J150,0)</f>
        <v>0</v>
      </c>
      <c r="BI150" s="206">
        <f>IF(N150="nulová",J150,0)</f>
        <v>0</v>
      </c>
      <c r="BJ150" s="19" t="s">
        <v>22</v>
      </c>
      <c r="BK150" s="206">
        <f>ROUND(I150*H150,2)</f>
        <v>0</v>
      </c>
      <c r="BL150" s="19" t="s">
        <v>190</v>
      </c>
      <c r="BM150" s="19" t="s">
        <v>372</v>
      </c>
    </row>
    <row r="151" spans="2:65" s="1" customFormat="1" ht="27">
      <c r="B151" s="36"/>
      <c r="C151" s="58"/>
      <c r="D151" s="207" t="s">
        <v>192</v>
      </c>
      <c r="E151" s="58"/>
      <c r="F151" s="208" t="s">
        <v>193</v>
      </c>
      <c r="G151" s="58"/>
      <c r="H151" s="58"/>
      <c r="I151" s="163"/>
      <c r="J151" s="58"/>
      <c r="K151" s="58"/>
      <c r="L151" s="56"/>
      <c r="M151" s="73"/>
      <c r="N151" s="37"/>
      <c r="O151" s="37"/>
      <c r="P151" s="37"/>
      <c r="Q151" s="37"/>
      <c r="R151" s="37"/>
      <c r="S151" s="37"/>
      <c r="T151" s="74"/>
      <c r="AT151" s="19" t="s">
        <v>192</v>
      </c>
      <c r="AU151" s="19" t="s">
        <v>86</v>
      </c>
    </row>
    <row r="152" spans="2:65" s="1" customFormat="1" ht="22.5" customHeight="1">
      <c r="B152" s="36"/>
      <c r="C152" s="195" t="s">
        <v>7</v>
      </c>
      <c r="D152" s="195" t="s">
        <v>186</v>
      </c>
      <c r="E152" s="196" t="s">
        <v>373</v>
      </c>
      <c r="F152" s="197" t="s">
        <v>374</v>
      </c>
      <c r="G152" s="198" t="s">
        <v>189</v>
      </c>
      <c r="H152" s="199">
        <v>3</v>
      </c>
      <c r="I152" s="200"/>
      <c r="J152" s="201">
        <f>ROUND(I152*H152,2)</f>
        <v>0</v>
      </c>
      <c r="K152" s="197" t="s">
        <v>20</v>
      </c>
      <c r="L152" s="56"/>
      <c r="M152" s="202" t="s">
        <v>20</v>
      </c>
      <c r="N152" s="203" t="s">
        <v>49</v>
      </c>
      <c r="O152" s="37"/>
      <c r="P152" s="204">
        <f>O152*H152</f>
        <v>0</v>
      </c>
      <c r="Q152" s="204">
        <v>0</v>
      </c>
      <c r="R152" s="204">
        <f>Q152*H152</f>
        <v>0</v>
      </c>
      <c r="S152" s="204">
        <v>0</v>
      </c>
      <c r="T152" s="205">
        <f>S152*H152</f>
        <v>0</v>
      </c>
      <c r="AR152" s="19" t="s">
        <v>190</v>
      </c>
      <c r="AT152" s="19" t="s">
        <v>186</v>
      </c>
      <c r="AU152" s="19" t="s">
        <v>86</v>
      </c>
      <c r="AY152" s="19" t="s">
        <v>183</v>
      </c>
      <c r="BE152" s="206">
        <f>IF(N152="základní",J152,0)</f>
        <v>0</v>
      </c>
      <c r="BF152" s="206">
        <f>IF(N152="snížená",J152,0)</f>
        <v>0</v>
      </c>
      <c r="BG152" s="206">
        <f>IF(N152="zákl. přenesená",J152,0)</f>
        <v>0</v>
      </c>
      <c r="BH152" s="206">
        <f>IF(N152="sníž. přenesená",J152,0)</f>
        <v>0</v>
      </c>
      <c r="BI152" s="206">
        <f>IF(N152="nulová",J152,0)</f>
        <v>0</v>
      </c>
      <c r="BJ152" s="19" t="s">
        <v>22</v>
      </c>
      <c r="BK152" s="206">
        <f>ROUND(I152*H152,2)</f>
        <v>0</v>
      </c>
      <c r="BL152" s="19" t="s">
        <v>190</v>
      </c>
      <c r="BM152" s="19" t="s">
        <v>375</v>
      </c>
    </row>
    <row r="153" spans="2:65" s="1" customFormat="1" ht="27">
      <c r="B153" s="36"/>
      <c r="C153" s="58"/>
      <c r="D153" s="207" t="s">
        <v>192</v>
      </c>
      <c r="E153" s="58"/>
      <c r="F153" s="208" t="s">
        <v>193</v>
      </c>
      <c r="G153" s="58"/>
      <c r="H153" s="58"/>
      <c r="I153" s="163"/>
      <c r="J153" s="58"/>
      <c r="K153" s="58"/>
      <c r="L153" s="56"/>
      <c r="M153" s="73"/>
      <c r="N153" s="37"/>
      <c r="O153" s="37"/>
      <c r="P153" s="37"/>
      <c r="Q153" s="37"/>
      <c r="R153" s="37"/>
      <c r="S153" s="37"/>
      <c r="T153" s="74"/>
      <c r="AT153" s="19" t="s">
        <v>192</v>
      </c>
      <c r="AU153" s="19" t="s">
        <v>86</v>
      </c>
    </row>
    <row r="154" spans="2:65" s="1" customFormat="1" ht="22.5" customHeight="1">
      <c r="B154" s="36"/>
      <c r="C154" s="195" t="s">
        <v>376</v>
      </c>
      <c r="D154" s="195" t="s">
        <v>186</v>
      </c>
      <c r="E154" s="196" t="s">
        <v>377</v>
      </c>
      <c r="F154" s="197" t="s">
        <v>378</v>
      </c>
      <c r="G154" s="198" t="s">
        <v>189</v>
      </c>
      <c r="H154" s="199">
        <v>3</v>
      </c>
      <c r="I154" s="200"/>
      <c r="J154" s="201">
        <f>ROUND(I154*H154,2)</f>
        <v>0</v>
      </c>
      <c r="K154" s="197" t="s">
        <v>20</v>
      </c>
      <c r="L154" s="56"/>
      <c r="M154" s="202" t="s">
        <v>20</v>
      </c>
      <c r="N154" s="203" t="s">
        <v>49</v>
      </c>
      <c r="O154" s="37"/>
      <c r="P154" s="204">
        <f>O154*H154</f>
        <v>0</v>
      </c>
      <c r="Q154" s="204">
        <v>0</v>
      </c>
      <c r="R154" s="204">
        <f>Q154*H154</f>
        <v>0</v>
      </c>
      <c r="S154" s="204">
        <v>0</v>
      </c>
      <c r="T154" s="205">
        <f>S154*H154</f>
        <v>0</v>
      </c>
      <c r="AR154" s="19" t="s">
        <v>190</v>
      </c>
      <c r="AT154" s="19" t="s">
        <v>186</v>
      </c>
      <c r="AU154" s="19" t="s">
        <v>86</v>
      </c>
      <c r="AY154" s="19" t="s">
        <v>183</v>
      </c>
      <c r="BE154" s="206">
        <f>IF(N154="základní",J154,0)</f>
        <v>0</v>
      </c>
      <c r="BF154" s="206">
        <f>IF(N154="snížená",J154,0)</f>
        <v>0</v>
      </c>
      <c r="BG154" s="206">
        <f>IF(N154="zákl. přenesená",J154,0)</f>
        <v>0</v>
      </c>
      <c r="BH154" s="206">
        <f>IF(N154="sníž. přenesená",J154,0)</f>
        <v>0</v>
      </c>
      <c r="BI154" s="206">
        <f>IF(N154="nulová",J154,0)</f>
        <v>0</v>
      </c>
      <c r="BJ154" s="19" t="s">
        <v>22</v>
      </c>
      <c r="BK154" s="206">
        <f>ROUND(I154*H154,2)</f>
        <v>0</v>
      </c>
      <c r="BL154" s="19" t="s">
        <v>190</v>
      </c>
      <c r="BM154" s="19" t="s">
        <v>379</v>
      </c>
    </row>
    <row r="155" spans="2:65" s="1" customFormat="1" ht="27">
      <c r="B155" s="36"/>
      <c r="C155" s="58"/>
      <c r="D155" s="207" t="s">
        <v>192</v>
      </c>
      <c r="E155" s="58"/>
      <c r="F155" s="208" t="s">
        <v>193</v>
      </c>
      <c r="G155" s="58"/>
      <c r="H155" s="58"/>
      <c r="I155" s="163"/>
      <c r="J155" s="58"/>
      <c r="K155" s="58"/>
      <c r="L155" s="56"/>
      <c r="M155" s="73"/>
      <c r="N155" s="37"/>
      <c r="O155" s="37"/>
      <c r="P155" s="37"/>
      <c r="Q155" s="37"/>
      <c r="R155" s="37"/>
      <c r="S155" s="37"/>
      <c r="T155" s="74"/>
      <c r="AT155" s="19" t="s">
        <v>192</v>
      </c>
      <c r="AU155" s="19" t="s">
        <v>86</v>
      </c>
    </row>
    <row r="156" spans="2:65" s="1" customFormat="1" ht="22.5" customHeight="1">
      <c r="B156" s="36"/>
      <c r="C156" s="195" t="s">
        <v>380</v>
      </c>
      <c r="D156" s="195" t="s">
        <v>186</v>
      </c>
      <c r="E156" s="196" t="s">
        <v>381</v>
      </c>
      <c r="F156" s="197" t="s">
        <v>382</v>
      </c>
      <c r="G156" s="198" t="s">
        <v>189</v>
      </c>
      <c r="H156" s="199">
        <v>3</v>
      </c>
      <c r="I156" s="200"/>
      <c r="J156" s="201">
        <f>ROUND(I156*H156,2)</f>
        <v>0</v>
      </c>
      <c r="K156" s="197" t="s">
        <v>20</v>
      </c>
      <c r="L156" s="56"/>
      <c r="M156" s="202" t="s">
        <v>20</v>
      </c>
      <c r="N156" s="203" t="s">
        <v>49</v>
      </c>
      <c r="O156" s="37"/>
      <c r="P156" s="204">
        <f>O156*H156</f>
        <v>0</v>
      </c>
      <c r="Q156" s="204">
        <v>0</v>
      </c>
      <c r="R156" s="204">
        <f>Q156*H156</f>
        <v>0</v>
      </c>
      <c r="S156" s="204">
        <v>0</v>
      </c>
      <c r="T156" s="205">
        <f>S156*H156</f>
        <v>0</v>
      </c>
      <c r="AR156" s="19" t="s">
        <v>190</v>
      </c>
      <c r="AT156" s="19" t="s">
        <v>186</v>
      </c>
      <c r="AU156" s="19" t="s">
        <v>86</v>
      </c>
      <c r="AY156" s="19" t="s">
        <v>183</v>
      </c>
      <c r="BE156" s="206">
        <f>IF(N156="základní",J156,0)</f>
        <v>0</v>
      </c>
      <c r="BF156" s="206">
        <f>IF(N156="snížená",J156,0)</f>
        <v>0</v>
      </c>
      <c r="BG156" s="206">
        <f>IF(N156="zákl. přenesená",J156,0)</f>
        <v>0</v>
      </c>
      <c r="BH156" s="206">
        <f>IF(N156="sníž. přenesená",J156,0)</f>
        <v>0</v>
      </c>
      <c r="BI156" s="206">
        <f>IF(N156="nulová",J156,0)</f>
        <v>0</v>
      </c>
      <c r="BJ156" s="19" t="s">
        <v>22</v>
      </c>
      <c r="BK156" s="206">
        <f>ROUND(I156*H156,2)</f>
        <v>0</v>
      </c>
      <c r="BL156" s="19" t="s">
        <v>190</v>
      </c>
      <c r="BM156" s="19" t="s">
        <v>383</v>
      </c>
    </row>
    <row r="157" spans="2:65" s="1" customFormat="1" ht="27">
      <c r="B157" s="36"/>
      <c r="C157" s="58"/>
      <c r="D157" s="207" t="s">
        <v>192</v>
      </c>
      <c r="E157" s="58"/>
      <c r="F157" s="208" t="s">
        <v>193</v>
      </c>
      <c r="G157" s="58"/>
      <c r="H157" s="58"/>
      <c r="I157" s="163"/>
      <c r="J157" s="58"/>
      <c r="K157" s="58"/>
      <c r="L157" s="56"/>
      <c r="M157" s="73"/>
      <c r="N157" s="37"/>
      <c r="O157" s="37"/>
      <c r="P157" s="37"/>
      <c r="Q157" s="37"/>
      <c r="R157" s="37"/>
      <c r="S157" s="37"/>
      <c r="T157" s="74"/>
      <c r="AT157" s="19" t="s">
        <v>192</v>
      </c>
      <c r="AU157" s="19" t="s">
        <v>86</v>
      </c>
    </row>
    <row r="158" spans="2:65" s="1" customFormat="1" ht="22.5" customHeight="1">
      <c r="B158" s="36"/>
      <c r="C158" s="195" t="s">
        <v>384</v>
      </c>
      <c r="D158" s="195" t="s">
        <v>186</v>
      </c>
      <c r="E158" s="196" t="s">
        <v>385</v>
      </c>
      <c r="F158" s="197" t="s">
        <v>216</v>
      </c>
      <c r="G158" s="198" t="s">
        <v>189</v>
      </c>
      <c r="H158" s="199">
        <v>3</v>
      </c>
      <c r="I158" s="200"/>
      <c r="J158" s="201">
        <f>ROUND(I158*H158,2)</f>
        <v>0</v>
      </c>
      <c r="K158" s="197" t="s">
        <v>20</v>
      </c>
      <c r="L158" s="56"/>
      <c r="M158" s="202" t="s">
        <v>20</v>
      </c>
      <c r="N158" s="203" t="s">
        <v>49</v>
      </c>
      <c r="O158" s="37"/>
      <c r="P158" s="204">
        <f>O158*H158</f>
        <v>0</v>
      </c>
      <c r="Q158" s="204">
        <v>0</v>
      </c>
      <c r="R158" s="204">
        <f>Q158*H158</f>
        <v>0</v>
      </c>
      <c r="S158" s="204">
        <v>0</v>
      </c>
      <c r="T158" s="205">
        <f>S158*H158</f>
        <v>0</v>
      </c>
      <c r="AR158" s="19" t="s">
        <v>190</v>
      </c>
      <c r="AT158" s="19" t="s">
        <v>186</v>
      </c>
      <c r="AU158" s="19" t="s">
        <v>86</v>
      </c>
      <c r="AY158" s="19" t="s">
        <v>183</v>
      </c>
      <c r="BE158" s="206">
        <f>IF(N158="základní",J158,0)</f>
        <v>0</v>
      </c>
      <c r="BF158" s="206">
        <f>IF(N158="snížená",J158,0)</f>
        <v>0</v>
      </c>
      <c r="BG158" s="206">
        <f>IF(N158="zákl. přenesená",J158,0)</f>
        <v>0</v>
      </c>
      <c r="BH158" s="206">
        <f>IF(N158="sníž. přenesená",J158,0)</f>
        <v>0</v>
      </c>
      <c r="BI158" s="206">
        <f>IF(N158="nulová",J158,0)</f>
        <v>0</v>
      </c>
      <c r="BJ158" s="19" t="s">
        <v>22</v>
      </c>
      <c r="BK158" s="206">
        <f>ROUND(I158*H158,2)</f>
        <v>0</v>
      </c>
      <c r="BL158" s="19" t="s">
        <v>190</v>
      </c>
      <c r="BM158" s="19" t="s">
        <v>386</v>
      </c>
    </row>
    <row r="159" spans="2:65" s="1" customFormat="1" ht="27">
      <c r="B159" s="36"/>
      <c r="C159" s="58"/>
      <c r="D159" s="209" t="s">
        <v>192</v>
      </c>
      <c r="E159" s="58"/>
      <c r="F159" s="210" t="s">
        <v>193</v>
      </c>
      <c r="G159" s="58"/>
      <c r="H159" s="58"/>
      <c r="I159" s="163"/>
      <c r="J159" s="58"/>
      <c r="K159" s="58"/>
      <c r="L159" s="56"/>
      <c r="M159" s="73"/>
      <c r="N159" s="37"/>
      <c r="O159" s="37"/>
      <c r="P159" s="37"/>
      <c r="Q159" s="37"/>
      <c r="R159" s="37"/>
      <c r="S159" s="37"/>
      <c r="T159" s="74"/>
      <c r="AT159" s="19" t="s">
        <v>192</v>
      </c>
      <c r="AU159" s="19" t="s">
        <v>86</v>
      </c>
    </row>
    <row r="160" spans="2:65" s="11" customFormat="1" ht="29.85" customHeight="1">
      <c r="B160" s="178"/>
      <c r="C160" s="179"/>
      <c r="D160" s="192" t="s">
        <v>77</v>
      </c>
      <c r="E160" s="193" t="s">
        <v>387</v>
      </c>
      <c r="F160" s="193" t="s">
        <v>388</v>
      </c>
      <c r="G160" s="179"/>
      <c r="H160" s="179"/>
      <c r="I160" s="182"/>
      <c r="J160" s="194">
        <f>BK160</f>
        <v>0</v>
      </c>
      <c r="K160" s="179"/>
      <c r="L160" s="184"/>
      <c r="M160" s="185"/>
      <c r="N160" s="186"/>
      <c r="O160" s="186"/>
      <c r="P160" s="187">
        <f>SUM(P161:P162)</f>
        <v>0</v>
      </c>
      <c r="Q160" s="186"/>
      <c r="R160" s="187">
        <f>SUM(R161:R162)</f>
        <v>0</v>
      </c>
      <c r="S160" s="186"/>
      <c r="T160" s="188">
        <f>SUM(T161:T162)</f>
        <v>0</v>
      </c>
      <c r="AR160" s="189" t="s">
        <v>182</v>
      </c>
      <c r="AT160" s="190" t="s">
        <v>77</v>
      </c>
      <c r="AU160" s="190" t="s">
        <v>22</v>
      </c>
      <c r="AY160" s="189" t="s">
        <v>183</v>
      </c>
      <c r="BK160" s="191">
        <f>SUM(BK161:BK162)</f>
        <v>0</v>
      </c>
    </row>
    <row r="161" spans="2:65" s="1" customFormat="1" ht="22.5" customHeight="1">
      <c r="B161" s="36"/>
      <c r="C161" s="195" t="s">
        <v>389</v>
      </c>
      <c r="D161" s="195" t="s">
        <v>186</v>
      </c>
      <c r="E161" s="196" t="s">
        <v>390</v>
      </c>
      <c r="F161" s="197" t="s">
        <v>391</v>
      </c>
      <c r="G161" s="198" t="s">
        <v>189</v>
      </c>
      <c r="H161" s="199">
        <v>3</v>
      </c>
      <c r="I161" s="200"/>
      <c r="J161" s="201">
        <f>ROUND(I161*H161,2)</f>
        <v>0</v>
      </c>
      <c r="K161" s="197" t="s">
        <v>20</v>
      </c>
      <c r="L161" s="56"/>
      <c r="M161" s="202" t="s">
        <v>20</v>
      </c>
      <c r="N161" s="203" t="s">
        <v>49</v>
      </c>
      <c r="O161" s="37"/>
      <c r="P161" s="204">
        <f>O161*H161</f>
        <v>0</v>
      </c>
      <c r="Q161" s="204">
        <v>0</v>
      </c>
      <c r="R161" s="204">
        <f>Q161*H161</f>
        <v>0</v>
      </c>
      <c r="S161" s="204">
        <v>0</v>
      </c>
      <c r="T161" s="205">
        <f>S161*H161</f>
        <v>0</v>
      </c>
      <c r="AR161" s="19" t="s">
        <v>190</v>
      </c>
      <c r="AT161" s="19" t="s">
        <v>186</v>
      </c>
      <c r="AU161" s="19" t="s">
        <v>86</v>
      </c>
      <c r="AY161" s="19" t="s">
        <v>183</v>
      </c>
      <c r="BE161" s="206">
        <f>IF(N161="základní",J161,0)</f>
        <v>0</v>
      </c>
      <c r="BF161" s="206">
        <f>IF(N161="snížená",J161,0)</f>
        <v>0</v>
      </c>
      <c r="BG161" s="206">
        <f>IF(N161="zákl. přenesená",J161,0)</f>
        <v>0</v>
      </c>
      <c r="BH161" s="206">
        <f>IF(N161="sníž. přenesená",J161,0)</f>
        <v>0</v>
      </c>
      <c r="BI161" s="206">
        <f>IF(N161="nulová",J161,0)</f>
        <v>0</v>
      </c>
      <c r="BJ161" s="19" t="s">
        <v>22</v>
      </c>
      <c r="BK161" s="206">
        <f>ROUND(I161*H161,2)</f>
        <v>0</v>
      </c>
      <c r="BL161" s="19" t="s">
        <v>190</v>
      </c>
      <c r="BM161" s="19" t="s">
        <v>392</v>
      </c>
    </row>
    <row r="162" spans="2:65" s="1" customFormat="1" ht="27">
      <c r="B162" s="36"/>
      <c r="C162" s="58"/>
      <c r="D162" s="209" t="s">
        <v>192</v>
      </c>
      <c r="E162" s="58"/>
      <c r="F162" s="210" t="s">
        <v>193</v>
      </c>
      <c r="G162" s="58"/>
      <c r="H162" s="58"/>
      <c r="I162" s="163"/>
      <c r="J162" s="58"/>
      <c r="K162" s="58"/>
      <c r="L162" s="56"/>
      <c r="M162" s="73"/>
      <c r="N162" s="37"/>
      <c r="O162" s="37"/>
      <c r="P162" s="37"/>
      <c r="Q162" s="37"/>
      <c r="R162" s="37"/>
      <c r="S162" s="37"/>
      <c r="T162" s="74"/>
      <c r="AT162" s="19" t="s">
        <v>192</v>
      </c>
      <c r="AU162" s="19" t="s">
        <v>86</v>
      </c>
    </row>
    <row r="163" spans="2:65" s="11" customFormat="1" ht="37.35" customHeight="1">
      <c r="B163" s="178"/>
      <c r="C163" s="179"/>
      <c r="D163" s="180" t="s">
        <v>77</v>
      </c>
      <c r="E163" s="181" t="s">
        <v>393</v>
      </c>
      <c r="F163" s="181" t="s">
        <v>394</v>
      </c>
      <c r="G163" s="179"/>
      <c r="H163" s="179"/>
      <c r="I163" s="182"/>
      <c r="J163" s="183">
        <f>BK163</f>
        <v>0</v>
      </c>
      <c r="K163" s="179"/>
      <c r="L163" s="184"/>
      <c r="M163" s="185"/>
      <c r="N163" s="186"/>
      <c r="O163" s="186"/>
      <c r="P163" s="187">
        <f>P164+P167+P176+P179</f>
        <v>0</v>
      </c>
      <c r="Q163" s="186"/>
      <c r="R163" s="187">
        <f>R164+R167+R176+R179</f>
        <v>0</v>
      </c>
      <c r="S163" s="186"/>
      <c r="T163" s="188">
        <f>T164+T167+T176+T179</f>
        <v>0</v>
      </c>
      <c r="AR163" s="189" t="s">
        <v>182</v>
      </c>
      <c r="AT163" s="190" t="s">
        <v>77</v>
      </c>
      <c r="AU163" s="190" t="s">
        <v>78</v>
      </c>
      <c r="AY163" s="189" t="s">
        <v>183</v>
      </c>
      <c r="BK163" s="191">
        <f>BK164+BK167+BK176+BK179</f>
        <v>0</v>
      </c>
    </row>
    <row r="164" spans="2:65" s="11" customFormat="1" ht="19.899999999999999" customHeight="1">
      <c r="B164" s="178"/>
      <c r="C164" s="179"/>
      <c r="D164" s="192" t="s">
        <v>77</v>
      </c>
      <c r="E164" s="193" t="s">
        <v>395</v>
      </c>
      <c r="F164" s="193" t="s">
        <v>396</v>
      </c>
      <c r="G164" s="179"/>
      <c r="H164" s="179"/>
      <c r="I164" s="182"/>
      <c r="J164" s="194">
        <f>BK164</f>
        <v>0</v>
      </c>
      <c r="K164" s="179"/>
      <c r="L164" s="184"/>
      <c r="M164" s="185"/>
      <c r="N164" s="186"/>
      <c r="O164" s="186"/>
      <c r="P164" s="187">
        <f>SUM(P165:P166)</f>
        <v>0</v>
      </c>
      <c r="Q164" s="186"/>
      <c r="R164" s="187">
        <f>SUM(R165:R166)</f>
        <v>0</v>
      </c>
      <c r="S164" s="186"/>
      <c r="T164" s="188">
        <f>SUM(T165:T166)</f>
        <v>0</v>
      </c>
      <c r="AR164" s="189" t="s">
        <v>182</v>
      </c>
      <c r="AT164" s="190" t="s">
        <v>77</v>
      </c>
      <c r="AU164" s="190" t="s">
        <v>22</v>
      </c>
      <c r="AY164" s="189" t="s">
        <v>183</v>
      </c>
      <c r="BK164" s="191">
        <f>SUM(BK165:BK166)</f>
        <v>0</v>
      </c>
    </row>
    <row r="165" spans="2:65" s="1" customFormat="1" ht="22.5" customHeight="1">
      <c r="B165" s="36"/>
      <c r="C165" s="195" t="s">
        <v>397</v>
      </c>
      <c r="D165" s="195" t="s">
        <v>186</v>
      </c>
      <c r="E165" s="196" t="s">
        <v>398</v>
      </c>
      <c r="F165" s="197" t="s">
        <v>399</v>
      </c>
      <c r="G165" s="198" t="s">
        <v>189</v>
      </c>
      <c r="H165" s="199">
        <v>3</v>
      </c>
      <c r="I165" s="200"/>
      <c r="J165" s="201">
        <f>ROUND(I165*H165,2)</f>
        <v>0</v>
      </c>
      <c r="K165" s="197" t="s">
        <v>20</v>
      </c>
      <c r="L165" s="56"/>
      <c r="M165" s="202" t="s">
        <v>20</v>
      </c>
      <c r="N165" s="203" t="s">
        <v>49</v>
      </c>
      <c r="O165" s="37"/>
      <c r="P165" s="204">
        <f>O165*H165</f>
        <v>0</v>
      </c>
      <c r="Q165" s="204">
        <v>0</v>
      </c>
      <c r="R165" s="204">
        <f>Q165*H165</f>
        <v>0</v>
      </c>
      <c r="S165" s="204">
        <v>0</v>
      </c>
      <c r="T165" s="205">
        <f>S165*H165</f>
        <v>0</v>
      </c>
      <c r="AR165" s="19" t="s">
        <v>190</v>
      </c>
      <c r="AT165" s="19" t="s">
        <v>186</v>
      </c>
      <c r="AU165" s="19" t="s">
        <v>86</v>
      </c>
      <c r="AY165" s="19" t="s">
        <v>183</v>
      </c>
      <c r="BE165" s="206">
        <f>IF(N165="základní",J165,0)</f>
        <v>0</v>
      </c>
      <c r="BF165" s="206">
        <f>IF(N165="snížená",J165,0)</f>
        <v>0</v>
      </c>
      <c r="BG165" s="206">
        <f>IF(N165="zákl. přenesená",J165,0)</f>
        <v>0</v>
      </c>
      <c r="BH165" s="206">
        <f>IF(N165="sníž. přenesená",J165,0)</f>
        <v>0</v>
      </c>
      <c r="BI165" s="206">
        <f>IF(N165="nulová",J165,0)</f>
        <v>0</v>
      </c>
      <c r="BJ165" s="19" t="s">
        <v>22</v>
      </c>
      <c r="BK165" s="206">
        <f>ROUND(I165*H165,2)</f>
        <v>0</v>
      </c>
      <c r="BL165" s="19" t="s">
        <v>190</v>
      </c>
      <c r="BM165" s="19" t="s">
        <v>400</v>
      </c>
    </row>
    <row r="166" spans="2:65" s="1" customFormat="1" ht="27">
      <c r="B166" s="36"/>
      <c r="C166" s="58"/>
      <c r="D166" s="209" t="s">
        <v>192</v>
      </c>
      <c r="E166" s="58"/>
      <c r="F166" s="210" t="s">
        <v>193</v>
      </c>
      <c r="G166" s="58"/>
      <c r="H166" s="58"/>
      <c r="I166" s="163"/>
      <c r="J166" s="58"/>
      <c r="K166" s="58"/>
      <c r="L166" s="56"/>
      <c r="M166" s="73"/>
      <c r="N166" s="37"/>
      <c r="O166" s="37"/>
      <c r="P166" s="37"/>
      <c r="Q166" s="37"/>
      <c r="R166" s="37"/>
      <c r="S166" s="37"/>
      <c r="T166" s="74"/>
      <c r="AT166" s="19" t="s">
        <v>192</v>
      </c>
      <c r="AU166" s="19" t="s">
        <v>86</v>
      </c>
    </row>
    <row r="167" spans="2:65" s="11" customFormat="1" ht="29.85" customHeight="1">
      <c r="B167" s="178"/>
      <c r="C167" s="179"/>
      <c r="D167" s="192" t="s">
        <v>77</v>
      </c>
      <c r="E167" s="193" t="s">
        <v>401</v>
      </c>
      <c r="F167" s="193" t="s">
        <v>402</v>
      </c>
      <c r="G167" s="179"/>
      <c r="H167" s="179"/>
      <c r="I167" s="182"/>
      <c r="J167" s="194">
        <f>BK167</f>
        <v>0</v>
      </c>
      <c r="K167" s="179"/>
      <c r="L167" s="184"/>
      <c r="M167" s="185"/>
      <c r="N167" s="186"/>
      <c r="O167" s="186"/>
      <c r="P167" s="187">
        <f>SUM(P168:P175)</f>
        <v>0</v>
      </c>
      <c r="Q167" s="186"/>
      <c r="R167" s="187">
        <f>SUM(R168:R175)</f>
        <v>0</v>
      </c>
      <c r="S167" s="186"/>
      <c r="T167" s="188">
        <f>SUM(T168:T175)</f>
        <v>0</v>
      </c>
      <c r="AR167" s="189" t="s">
        <v>182</v>
      </c>
      <c r="AT167" s="190" t="s">
        <v>77</v>
      </c>
      <c r="AU167" s="190" t="s">
        <v>22</v>
      </c>
      <c r="AY167" s="189" t="s">
        <v>183</v>
      </c>
      <c r="BK167" s="191">
        <f>SUM(BK168:BK175)</f>
        <v>0</v>
      </c>
    </row>
    <row r="168" spans="2:65" s="1" customFormat="1" ht="22.5" customHeight="1">
      <c r="B168" s="36"/>
      <c r="C168" s="195" t="s">
        <v>403</v>
      </c>
      <c r="D168" s="195" t="s">
        <v>186</v>
      </c>
      <c r="E168" s="196" t="s">
        <v>404</v>
      </c>
      <c r="F168" s="197" t="s">
        <v>405</v>
      </c>
      <c r="G168" s="198" t="s">
        <v>189</v>
      </c>
      <c r="H168" s="199">
        <v>3</v>
      </c>
      <c r="I168" s="200"/>
      <c r="J168" s="201">
        <f>ROUND(I168*H168,2)</f>
        <v>0</v>
      </c>
      <c r="K168" s="197" t="s">
        <v>20</v>
      </c>
      <c r="L168" s="56"/>
      <c r="M168" s="202" t="s">
        <v>20</v>
      </c>
      <c r="N168" s="203" t="s">
        <v>49</v>
      </c>
      <c r="O168" s="37"/>
      <c r="P168" s="204">
        <f>O168*H168</f>
        <v>0</v>
      </c>
      <c r="Q168" s="204">
        <v>0</v>
      </c>
      <c r="R168" s="204">
        <f>Q168*H168</f>
        <v>0</v>
      </c>
      <c r="S168" s="204">
        <v>0</v>
      </c>
      <c r="T168" s="205">
        <f>S168*H168</f>
        <v>0</v>
      </c>
      <c r="AR168" s="19" t="s">
        <v>190</v>
      </c>
      <c r="AT168" s="19" t="s">
        <v>186</v>
      </c>
      <c r="AU168" s="19" t="s">
        <v>86</v>
      </c>
      <c r="AY168" s="19" t="s">
        <v>183</v>
      </c>
      <c r="BE168" s="206">
        <f>IF(N168="základní",J168,0)</f>
        <v>0</v>
      </c>
      <c r="BF168" s="206">
        <f>IF(N168="snížená",J168,0)</f>
        <v>0</v>
      </c>
      <c r="BG168" s="206">
        <f>IF(N168="zákl. přenesená",J168,0)</f>
        <v>0</v>
      </c>
      <c r="BH168" s="206">
        <f>IF(N168="sníž. přenesená",J168,0)</f>
        <v>0</v>
      </c>
      <c r="BI168" s="206">
        <f>IF(N168="nulová",J168,0)</f>
        <v>0</v>
      </c>
      <c r="BJ168" s="19" t="s">
        <v>22</v>
      </c>
      <c r="BK168" s="206">
        <f>ROUND(I168*H168,2)</f>
        <v>0</v>
      </c>
      <c r="BL168" s="19" t="s">
        <v>190</v>
      </c>
      <c r="BM168" s="19" t="s">
        <v>406</v>
      </c>
    </row>
    <row r="169" spans="2:65" s="1" customFormat="1" ht="27">
      <c r="B169" s="36"/>
      <c r="C169" s="58"/>
      <c r="D169" s="207" t="s">
        <v>192</v>
      </c>
      <c r="E169" s="58"/>
      <c r="F169" s="208" t="s">
        <v>193</v>
      </c>
      <c r="G169" s="58"/>
      <c r="H169" s="58"/>
      <c r="I169" s="163"/>
      <c r="J169" s="58"/>
      <c r="K169" s="58"/>
      <c r="L169" s="56"/>
      <c r="M169" s="73"/>
      <c r="N169" s="37"/>
      <c r="O169" s="37"/>
      <c r="P169" s="37"/>
      <c r="Q169" s="37"/>
      <c r="R169" s="37"/>
      <c r="S169" s="37"/>
      <c r="T169" s="74"/>
      <c r="AT169" s="19" t="s">
        <v>192</v>
      </c>
      <c r="AU169" s="19" t="s">
        <v>86</v>
      </c>
    </row>
    <row r="170" spans="2:65" s="1" customFormat="1" ht="22.5" customHeight="1">
      <c r="B170" s="36"/>
      <c r="C170" s="195" t="s">
        <v>407</v>
      </c>
      <c r="D170" s="195" t="s">
        <v>186</v>
      </c>
      <c r="E170" s="196" t="s">
        <v>408</v>
      </c>
      <c r="F170" s="197" t="s">
        <v>409</v>
      </c>
      <c r="G170" s="198" t="s">
        <v>208</v>
      </c>
      <c r="H170" s="199">
        <v>6</v>
      </c>
      <c r="I170" s="200"/>
      <c r="J170" s="201">
        <f>ROUND(I170*H170,2)</f>
        <v>0</v>
      </c>
      <c r="K170" s="197" t="s">
        <v>20</v>
      </c>
      <c r="L170" s="56"/>
      <c r="M170" s="202" t="s">
        <v>20</v>
      </c>
      <c r="N170" s="203" t="s">
        <v>49</v>
      </c>
      <c r="O170" s="37"/>
      <c r="P170" s="204">
        <f>O170*H170</f>
        <v>0</v>
      </c>
      <c r="Q170" s="204">
        <v>0</v>
      </c>
      <c r="R170" s="204">
        <f>Q170*H170</f>
        <v>0</v>
      </c>
      <c r="S170" s="204">
        <v>0</v>
      </c>
      <c r="T170" s="205">
        <f>S170*H170</f>
        <v>0</v>
      </c>
      <c r="AR170" s="19" t="s">
        <v>190</v>
      </c>
      <c r="AT170" s="19" t="s">
        <v>186</v>
      </c>
      <c r="AU170" s="19" t="s">
        <v>86</v>
      </c>
      <c r="AY170" s="19" t="s">
        <v>183</v>
      </c>
      <c r="BE170" s="206">
        <f>IF(N170="základní",J170,0)</f>
        <v>0</v>
      </c>
      <c r="BF170" s="206">
        <f>IF(N170="snížená",J170,0)</f>
        <v>0</v>
      </c>
      <c r="BG170" s="206">
        <f>IF(N170="zákl. přenesená",J170,0)</f>
        <v>0</v>
      </c>
      <c r="BH170" s="206">
        <f>IF(N170="sníž. přenesená",J170,0)</f>
        <v>0</v>
      </c>
      <c r="BI170" s="206">
        <f>IF(N170="nulová",J170,0)</f>
        <v>0</v>
      </c>
      <c r="BJ170" s="19" t="s">
        <v>22</v>
      </c>
      <c r="BK170" s="206">
        <f>ROUND(I170*H170,2)</f>
        <v>0</v>
      </c>
      <c r="BL170" s="19" t="s">
        <v>190</v>
      </c>
      <c r="BM170" s="19" t="s">
        <v>410</v>
      </c>
    </row>
    <row r="171" spans="2:65" s="1" customFormat="1" ht="27">
      <c r="B171" s="36"/>
      <c r="C171" s="58"/>
      <c r="D171" s="207" t="s">
        <v>192</v>
      </c>
      <c r="E171" s="58"/>
      <c r="F171" s="208" t="s">
        <v>193</v>
      </c>
      <c r="G171" s="58"/>
      <c r="H171" s="58"/>
      <c r="I171" s="163"/>
      <c r="J171" s="58"/>
      <c r="K171" s="58"/>
      <c r="L171" s="56"/>
      <c r="M171" s="73"/>
      <c r="N171" s="37"/>
      <c r="O171" s="37"/>
      <c r="P171" s="37"/>
      <c r="Q171" s="37"/>
      <c r="R171" s="37"/>
      <c r="S171" s="37"/>
      <c r="T171" s="74"/>
      <c r="AT171" s="19" t="s">
        <v>192</v>
      </c>
      <c r="AU171" s="19" t="s">
        <v>86</v>
      </c>
    </row>
    <row r="172" spans="2:65" s="1" customFormat="1" ht="22.5" customHeight="1">
      <c r="B172" s="36"/>
      <c r="C172" s="195" t="s">
        <v>411</v>
      </c>
      <c r="D172" s="195" t="s">
        <v>186</v>
      </c>
      <c r="E172" s="196" t="s">
        <v>412</v>
      </c>
      <c r="F172" s="197" t="s">
        <v>413</v>
      </c>
      <c r="G172" s="198" t="s">
        <v>189</v>
      </c>
      <c r="H172" s="199">
        <v>3</v>
      </c>
      <c r="I172" s="200"/>
      <c r="J172" s="201">
        <f>ROUND(I172*H172,2)</f>
        <v>0</v>
      </c>
      <c r="K172" s="197" t="s">
        <v>20</v>
      </c>
      <c r="L172" s="56"/>
      <c r="M172" s="202" t="s">
        <v>20</v>
      </c>
      <c r="N172" s="203" t="s">
        <v>49</v>
      </c>
      <c r="O172" s="37"/>
      <c r="P172" s="204">
        <f>O172*H172</f>
        <v>0</v>
      </c>
      <c r="Q172" s="204">
        <v>0</v>
      </c>
      <c r="R172" s="204">
        <f>Q172*H172</f>
        <v>0</v>
      </c>
      <c r="S172" s="204">
        <v>0</v>
      </c>
      <c r="T172" s="205">
        <f>S172*H172</f>
        <v>0</v>
      </c>
      <c r="AR172" s="19" t="s">
        <v>190</v>
      </c>
      <c r="AT172" s="19" t="s">
        <v>186</v>
      </c>
      <c r="AU172" s="19" t="s">
        <v>86</v>
      </c>
      <c r="AY172" s="19" t="s">
        <v>183</v>
      </c>
      <c r="BE172" s="206">
        <f>IF(N172="základní",J172,0)</f>
        <v>0</v>
      </c>
      <c r="BF172" s="206">
        <f>IF(N172="snížená",J172,0)</f>
        <v>0</v>
      </c>
      <c r="BG172" s="206">
        <f>IF(N172="zákl. přenesená",J172,0)</f>
        <v>0</v>
      </c>
      <c r="BH172" s="206">
        <f>IF(N172="sníž. přenesená",J172,0)</f>
        <v>0</v>
      </c>
      <c r="BI172" s="206">
        <f>IF(N172="nulová",J172,0)</f>
        <v>0</v>
      </c>
      <c r="BJ172" s="19" t="s">
        <v>22</v>
      </c>
      <c r="BK172" s="206">
        <f>ROUND(I172*H172,2)</f>
        <v>0</v>
      </c>
      <c r="BL172" s="19" t="s">
        <v>190</v>
      </c>
      <c r="BM172" s="19" t="s">
        <v>414</v>
      </c>
    </row>
    <row r="173" spans="2:65" s="1" customFormat="1" ht="27">
      <c r="B173" s="36"/>
      <c r="C173" s="58"/>
      <c r="D173" s="207" t="s">
        <v>192</v>
      </c>
      <c r="E173" s="58"/>
      <c r="F173" s="208" t="s">
        <v>193</v>
      </c>
      <c r="G173" s="58"/>
      <c r="H173" s="58"/>
      <c r="I173" s="163"/>
      <c r="J173" s="58"/>
      <c r="K173" s="58"/>
      <c r="L173" s="56"/>
      <c r="M173" s="73"/>
      <c r="N173" s="37"/>
      <c r="O173" s="37"/>
      <c r="P173" s="37"/>
      <c r="Q173" s="37"/>
      <c r="R173" s="37"/>
      <c r="S173" s="37"/>
      <c r="T173" s="74"/>
      <c r="AT173" s="19" t="s">
        <v>192</v>
      </c>
      <c r="AU173" s="19" t="s">
        <v>86</v>
      </c>
    </row>
    <row r="174" spans="2:65" s="1" customFormat="1" ht="22.5" customHeight="1">
      <c r="B174" s="36"/>
      <c r="C174" s="195" t="s">
        <v>415</v>
      </c>
      <c r="D174" s="195" t="s">
        <v>186</v>
      </c>
      <c r="E174" s="196" t="s">
        <v>416</v>
      </c>
      <c r="F174" s="197" t="s">
        <v>417</v>
      </c>
      <c r="G174" s="198" t="s">
        <v>189</v>
      </c>
      <c r="H174" s="199">
        <v>3</v>
      </c>
      <c r="I174" s="200"/>
      <c r="J174" s="201">
        <f>ROUND(I174*H174,2)</f>
        <v>0</v>
      </c>
      <c r="K174" s="197" t="s">
        <v>20</v>
      </c>
      <c r="L174" s="56"/>
      <c r="M174" s="202" t="s">
        <v>20</v>
      </c>
      <c r="N174" s="203" t="s">
        <v>49</v>
      </c>
      <c r="O174" s="37"/>
      <c r="P174" s="204">
        <f>O174*H174</f>
        <v>0</v>
      </c>
      <c r="Q174" s="204">
        <v>0</v>
      </c>
      <c r="R174" s="204">
        <f>Q174*H174</f>
        <v>0</v>
      </c>
      <c r="S174" s="204">
        <v>0</v>
      </c>
      <c r="T174" s="205">
        <f>S174*H174</f>
        <v>0</v>
      </c>
      <c r="AR174" s="19" t="s">
        <v>190</v>
      </c>
      <c r="AT174" s="19" t="s">
        <v>186</v>
      </c>
      <c r="AU174" s="19" t="s">
        <v>86</v>
      </c>
      <c r="AY174" s="19" t="s">
        <v>183</v>
      </c>
      <c r="BE174" s="206">
        <f>IF(N174="základní",J174,0)</f>
        <v>0</v>
      </c>
      <c r="BF174" s="206">
        <f>IF(N174="snížená",J174,0)</f>
        <v>0</v>
      </c>
      <c r="BG174" s="206">
        <f>IF(N174="zákl. přenesená",J174,0)</f>
        <v>0</v>
      </c>
      <c r="BH174" s="206">
        <f>IF(N174="sníž. přenesená",J174,0)</f>
        <v>0</v>
      </c>
      <c r="BI174" s="206">
        <f>IF(N174="nulová",J174,0)</f>
        <v>0</v>
      </c>
      <c r="BJ174" s="19" t="s">
        <v>22</v>
      </c>
      <c r="BK174" s="206">
        <f>ROUND(I174*H174,2)</f>
        <v>0</v>
      </c>
      <c r="BL174" s="19" t="s">
        <v>190</v>
      </c>
      <c r="BM174" s="19" t="s">
        <v>418</v>
      </c>
    </row>
    <row r="175" spans="2:65" s="1" customFormat="1" ht="27">
      <c r="B175" s="36"/>
      <c r="C175" s="58"/>
      <c r="D175" s="209" t="s">
        <v>192</v>
      </c>
      <c r="E175" s="58"/>
      <c r="F175" s="210" t="s">
        <v>193</v>
      </c>
      <c r="G175" s="58"/>
      <c r="H175" s="58"/>
      <c r="I175" s="163"/>
      <c r="J175" s="58"/>
      <c r="K175" s="58"/>
      <c r="L175" s="56"/>
      <c r="M175" s="73"/>
      <c r="N175" s="37"/>
      <c r="O175" s="37"/>
      <c r="P175" s="37"/>
      <c r="Q175" s="37"/>
      <c r="R175" s="37"/>
      <c r="S175" s="37"/>
      <c r="T175" s="74"/>
      <c r="AT175" s="19" t="s">
        <v>192</v>
      </c>
      <c r="AU175" s="19" t="s">
        <v>86</v>
      </c>
    </row>
    <row r="176" spans="2:65" s="11" customFormat="1" ht="29.85" customHeight="1">
      <c r="B176" s="178"/>
      <c r="C176" s="179"/>
      <c r="D176" s="192" t="s">
        <v>77</v>
      </c>
      <c r="E176" s="193" t="s">
        <v>419</v>
      </c>
      <c r="F176" s="193" t="s">
        <v>420</v>
      </c>
      <c r="G176" s="179"/>
      <c r="H176" s="179"/>
      <c r="I176" s="182"/>
      <c r="J176" s="194">
        <f>BK176</f>
        <v>0</v>
      </c>
      <c r="K176" s="179"/>
      <c r="L176" s="184"/>
      <c r="M176" s="185"/>
      <c r="N176" s="186"/>
      <c r="O176" s="186"/>
      <c r="P176" s="187">
        <f>SUM(P177:P178)</f>
        <v>0</v>
      </c>
      <c r="Q176" s="186"/>
      <c r="R176" s="187">
        <f>SUM(R177:R178)</f>
        <v>0</v>
      </c>
      <c r="S176" s="186"/>
      <c r="T176" s="188">
        <f>SUM(T177:T178)</f>
        <v>0</v>
      </c>
      <c r="AR176" s="189" t="s">
        <v>182</v>
      </c>
      <c r="AT176" s="190" t="s">
        <v>77</v>
      </c>
      <c r="AU176" s="190" t="s">
        <v>22</v>
      </c>
      <c r="AY176" s="189" t="s">
        <v>183</v>
      </c>
      <c r="BK176" s="191">
        <f>SUM(BK177:BK178)</f>
        <v>0</v>
      </c>
    </row>
    <row r="177" spans="2:65" s="1" customFormat="1" ht="22.5" customHeight="1">
      <c r="B177" s="36"/>
      <c r="C177" s="195" t="s">
        <v>421</v>
      </c>
      <c r="D177" s="195" t="s">
        <v>186</v>
      </c>
      <c r="E177" s="196" t="s">
        <v>422</v>
      </c>
      <c r="F177" s="197" t="s">
        <v>423</v>
      </c>
      <c r="G177" s="198" t="s">
        <v>189</v>
      </c>
      <c r="H177" s="199">
        <v>3</v>
      </c>
      <c r="I177" s="200"/>
      <c r="J177" s="201">
        <f>ROUND(I177*H177,2)</f>
        <v>0</v>
      </c>
      <c r="K177" s="197" t="s">
        <v>20</v>
      </c>
      <c r="L177" s="56"/>
      <c r="M177" s="202" t="s">
        <v>20</v>
      </c>
      <c r="N177" s="203" t="s">
        <v>49</v>
      </c>
      <c r="O177" s="37"/>
      <c r="P177" s="204">
        <f>O177*H177</f>
        <v>0</v>
      </c>
      <c r="Q177" s="204">
        <v>0</v>
      </c>
      <c r="R177" s="204">
        <f>Q177*H177</f>
        <v>0</v>
      </c>
      <c r="S177" s="204">
        <v>0</v>
      </c>
      <c r="T177" s="205">
        <f>S177*H177</f>
        <v>0</v>
      </c>
      <c r="AR177" s="19" t="s">
        <v>190</v>
      </c>
      <c r="AT177" s="19" t="s">
        <v>186</v>
      </c>
      <c r="AU177" s="19" t="s">
        <v>86</v>
      </c>
      <c r="AY177" s="19" t="s">
        <v>183</v>
      </c>
      <c r="BE177" s="206">
        <f>IF(N177="základní",J177,0)</f>
        <v>0</v>
      </c>
      <c r="BF177" s="206">
        <f>IF(N177="snížená",J177,0)</f>
        <v>0</v>
      </c>
      <c r="BG177" s="206">
        <f>IF(N177="zákl. přenesená",J177,0)</f>
        <v>0</v>
      </c>
      <c r="BH177" s="206">
        <f>IF(N177="sníž. přenesená",J177,0)</f>
        <v>0</v>
      </c>
      <c r="BI177" s="206">
        <f>IF(N177="nulová",J177,0)</f>
        <v>0</v>
      </c>
      <c r="BJ177" s="19" t="s">
        <v>22</v>
      </c>
      <c r="BK177" s="206">
        <f>ROUND(I177*H177,2)</f>
        <v>0</v>
      </c>
      <c r="BL177" s="19" t="s">
        <v>190</v>
      </c>
      <c r="BM177" s="19" t="s">
        <v>424</v>
      </c>
    </row>
    <row r="178" spans="2:65" s="1" customFormat="1" ht="27">
      <c r="B178" s="36"/>
      <c r="C178" s="58"/>
      <c r="D178" s="209" t="s">
        <v>192</v>
      </c>
      <c r="E178" s="58"/>
      <c r="F178" s="210" t="s">
        <v>193</v>
      </c>
      <c r="G178" s="58"/>
      <c r="H178" s="58"/>
      <c r="I178" s="163"/>
      <c r="J178" s="58"/>
      <c r="K178" s="58"/>
      <c r="L178" s="56"/>
      <c r="M178" s="73"/>
      <c r="N178" s="37"/>
      <c r="O178" s="37"/>
      <c r="P178" s="37"/>
      <c r="Q178" s="37"/>
      <c r="R178" s="37"/>
      <c r="S178" s="37"/>
      <c r="T178" s="74"/>
      <c r="AT178" s="19" t="s">
        <v>192</v>
      </c>
      <c r="AU178" s="19" t="s">
        <v>86</v>
      </c>
    </row>
    <row r="179" spans="2:65" s="11" customFormat="1" ht="29.85" customHeight="1">
      <c r="B179" s="178"/>
      <c r="C179" s="179"/>
      <c r="D179" s="192" t="s">
        <v>77</v>
      </c>
      <c r="E179" s="193" t="s">
        <v>425</v>
      </c>
      <c r="F179" s="193" t="s">
        <v>426</v>
      </c>
      <c r="G179" s="179"/>
      <c r="H179" s="179"/>
      <c r="I179" s="182"/>
      <c r="J179" s="194">
        <f>BK179</f>
        <v>0</v>
      </c>
      <c r="K179" s="179"/>
      <c r="L179" s="184"/>
      <c r="M179" s="185"/>
      <c r="N179" s="186"/>
      <c r="O179" s="186"/>
      <c r="P179" s="187">
        <f>SUM(P180:P181)</f>
        <v>0</v>
      </c>
      <c r="Q179" s="186"/>
      <c r="R179" s="187">
        <f>SUM(R180:R181)</f>
        <v>0</v>
      </c>
      <c r="S179" s="186"/>
      <c r="T179" s="188">
        <f>SUM(T180:T181)</f>
        <v>0</v>
      </c>
      <c r="AR179" s="189" t="s">
        <v>182</v>
      </c>
      <c r="AT179" s="190" t="s">
        <v>77</v>
      </c>
      <c r="AU179" s="190" t="s">
        <v>22</v>
      </c>
      <c r="AY179" s="189" t="s">
        <v>183</v>
      </c>
      <c r="BK179" s="191">
        <f>SUM(BK180:BK181)</f>
        <v>0</v>
      </c>
    </row>
    <row r="180" spans="2:65" s="1" customFormat="1" ht="22.5" customHeight="1">
      <c r="B180" s="36"/>
      <c r="C180" s="195" t="s">
        <v>427</v>
      </c>
      <c r="D180" s="195" t="s">
        <v>186</v>
      </c>
      <c r="E180" s="196" t="s">
        <v>428</v>
      </c>
      <c r="F180" s="197" t="s">
        <v>429</v>
      </c>
      <c r="G180" s="198" t="s">
        <v>189</v>
      </c>
      <c r="H180" s="199">
        <v>3</v>
      </c>
      <c r="I180" s="200"/>
      <c r="J180" s="201">
        <f>ROUND(I180*H180,2)</f>
        <v>0</v>
      </c>
      <c r="K180" s="197" t="s">
        <v>20</v>
      </c>
      <c r="L180" s="56"/>
      <c r="M180" s="202" t="s">
        <v>20</v>
      </c>
      <c r="N180" s="203" t="s">
        <v>49</v>
      </c>
      <c r="O180" s="37"/>
      <c r="P180" s="204">
        <f>O180*H180</f>
        <v>0</v>
      </c>
      <c r="Q180" s="204">
        <v>0</v>
      </c>
      <c r="R180" s="204">
        <f>Q180*H180</f>
        <v>0</v>
      </c>
      <c r="S180" s="204">
        <v>0</v>
      </c>
      <c r="T180" s="205">
        <f>S180*H180</f>
        <v>0</v>
      </c>
      <c r="AR180" s="19" t="s">
        <v>190</v>
      </c>
      <c r="AT180" s="19" t="s">
        <v>186</v>
      </c>
      <c r="AU180" s="19" t="s">
        <v>86</v>
      </c>
      <c r="AY180" s="19" t="s">
        <v>183</v>
      </c>
      <c r="BE180" s="206">
        <f>IF(N180="základní",J180,0)</f>
        <v>0</v>
      </c>
      <c r="BF180" s="206">
        <f>IF(N180="snížená",J180,0)</f>
        <v>0</v>
      </c>
      <c r="BG180" s="206">
        <f>IF(N180="zákl. přenesená",J180,0)</f>
        <v>0</v>
      </c>
      <c r="BH180" s="206">
        <f>IF(N180="sníž. přenesená",J180,0)</f>
        <v>0</v>
      </c>
      <c r="BI180" s="206">
        <f>IF(N180="nulová",J180,0)</f>
        <v>0</v>
      </c>
      <c r="BJ180" s="19" t="s">
        <v>22</v>
      </c>
      <c r="BK180" s="206">
        <f>ROUND(I180*H180,2)</f>
        <v>0</v>
      </c>
      <c r="BL180" s="19" t="s">
        <v>190</v>
      </c>
      <c r="BM180" s="19" t="s">
        <v>430</v>
      </c>
    </row>
    <row r="181" spans="2:65" s="1" customFormat="1" ht="27">
      <c r="B181" s="36"/>
      <c r="C181" s="58"/>
      <c r="D181" s="209" t="s">
        <v>192</v>
      </c>
      <c r="E181" s="58"/>
      <c r="F181" s="210" t="s">
        <v>193</v>
      </c>
      <c r="G181" s="58"/>
      <c r="H181" s="58"/>
      <c r="I181" s="163"/>
      <c r="J181" s="58"/>
      <c r="K181" s="58"/>
      <c r="L181" s="56"/>
      <c r="M181" s="73"/>
      <c r="N181" s="37"/>
      <c r="O181" s="37"/>
      <c r="P181" s="37"/>
      <c r="Q181" s="37"/>
      <c r="R181" s="37"/>
      <c r="S181" s="37"/>
      <c r="T181" s="74"/>
      <c r="AT181" s="19" t="s">
        <v>192</v>
      </c>
      <c r="AU181" s="19" t="s">
        <v>86</v>
      </c>
    </row>
    <row r="182" spans="2:65" s="11" customFormat="1" ht="37.35" customHeight="1">
      <c r="B182" s="178"/>
      <c r="C182" s="179"/>
      <c r="D182" s="180" t="s">
        <v>77</v>
      </c>
      <c r="E182" s="181" t="s">
        <v>431</v>
      </c>
      <c r="F182" s="181" t="s">
        <v>432</v>
      </c>
      <c r="G182" s="179"/>
      <c r="H182" s="179"/>
      <c r="I182" s="182"/>
      <c r="J182" s="183">
        <f>BK182</f>
        <v>0</v>
      </c>
      <c r="K182" s="179"/>
      <c r="L182" s="184"/>
      <c r="M182" s="185"/>
      <c r="N182" s="186"/>
      <c r="O182" s="186"/>
      <c r="P182" s="187">
        <f>P183</f>
        <v>0</v>
      </c>
      <c r="Q182" s="186"/>
      <c r="R182" s="187">
        <f>R183</f>
        <v>0</v>
      </c>
      <c r="S182" s="186"/>
      <c r="T182" s="188">
        <f>T183</f>
        <v>0</v>
      </c>
      <c r="AR182" s="189" t="s">
        <v>182</v>
      </c>
      <c r="AT182" s="190" t="s">
        <v>77</v>
      </c>
      <c r="AU182" s="190" t="s">
        <v>78</v>
      </c>
      <c r="AY182" s="189" t="s">
        <v>183</v>
      </c>
      <c r="BK182" s="191">
        <f>BK183</f>
        <v>0</v>
      </c>
    </row>
    <row r="183" spans="2:65" s="11" customFormat="1" ht="19.899999999999999" customHeight="1">
      <c r="B183" s="178"/>
      <c r="C183" s="179"/>
      <c r="D183" s="192" t="s">
        <v>77</v>
      </c>
      <c r="E183" s="193" t="s">
        <v>433</v>
      </c>
      <c r="F183" s="193" t="s">
        <v>434</v>
      </c>
      <c r="G183" s="179"/>
      <c r="H183" s="179"/>
      <c r="I183" s="182"/>
      <c r="J183" s="194">
        <f>BK183</f>
        <v>0</v>
      </c>
      <c r="K183" s="179"/>
      <c r="L183" s="184"/>
      <c r="M183" s="185"/>
      <c r="N183" s="186"/>
      <c r="O183" s="186"/>
      <c r="P183" s="187">
        <f>SUM(P184:P191)</f>
        <v>0</v>
      </c>
      <c r="Q183" s="186"/>
      <c r="R183" s="187">
        <f>SUM(R184:R191)</f>
        <v>0</v>
      </c>
      <c r="S183" s="186"/>
      <c r="T183" s="188">
        <f>SUM(T184:T191)</f>
        <v>0</v>
      </c>
      <c r="AR183" s="189" t="s">
        <v>182</v>
      </c>
      <c r="AT183" s="190" t="s">
        <v>77</v>
      </c>
      <c r="AU183" s="190" t="s">
        <v>22</v>
      </c>
      <c r="AY183" s="189" t="s">
        <v>183</v>
      </c>
      <c r="BK183" s="191">
        <f>SUM(BK184:BK191)</f>
        <v>0</v>
      </c>
    </row>
    <row r="184" spans="2:65" s="1" customFormat="1" ht="22.5" customHeight="1">
      <c r="B184" s="36"/>
      <c r="C184" s="195" t="s">
        <v>435</v>
      </c>
      <c r="D184" s="195" t="s">
        <v>186</v>
      </c>
      <c r="E184" s="196" t="s">
        <v>436</v>
      </c>
      <c r="F184" s="197" t="s">
        <v>437</v>
      </c>
      <c r="G184" s="198" t="s">
        <v>189</v>
      </c>
      <c r="H184" s="199">
        <v>3</v>
      </c>
      <c r="I184" s="200"/>
      <c r="J184" s="201">
        <f>ROUND(I184*H184,2)</f>
        <v>0</v>
      </c>
      <c r="K184" s="197" t="s">
        <v>20</v>
      </c>
      <c r="L184" s="56"/>
      <c r="M184" s="202" t="s">
        <v>20</v>
      </c>
      <c r="N184" s="203" t="s">
        <v>49</v>
      </c>
      <c r="O184" s="37"/>
      <c r="P184" s="204">
        <f>O184*H184</f>
        <v>0</v>
      </c>
      <c r="Q184" s="204">
        <v>0</v>
      </c>
      <c r="R184" s="204">
        <f>Q184*H184</f>
        <v>0</v>
      </c>
      <c r="S184" s="204">
        <v>0</v>
      </c>
      <c r="T184" s="205">
        <f>S184*H184</f>
        <v>0</v>
      </c>
      <c r="AR184" s="19" t="s">
        <v>190</v>
      </c>
      <c r="AT184" s="19" t="s">
        <v>186</v>
      </c>
      <c r="AU184" s="19" t="s">
        <v>86</v>
      </c>
      <c r="AY184" s="19" t="s">
        <v>183</v>
      </c>
      <c r="BE184" s="206">
        <f>IF(N184="základní",J184,0)</f>
        <v>0</v>
      </c>
      <c r="BF184" s="206">
        <f>IF(N184="snížená",J184,0)</f>
        <v>0</v>
      </c>
      <c r="BG184" s="206">
        <f>IF(N184="zákl. přenesená",J184,0)</f>
        <v>0</v>
      </c>
      <c r="BH184" s="206">
        <f>IF(N184="sníž. přenesená",J184,0)</f>
        <v>0</v>
      </c>
      <c r="BI184" s="206">
        <f>IF(N184="nulová",J184,0)</f>
        <v>0</v>
      </c>
      <c r="BJ184" s="19" t="s">
        <v>22</v>
      </c>
      <c r="BK184" s="206">
        <f>ROUND(I184*H184,2)</f>
        <v>0</v>
      </c>
      <c r="BL184" s="19" t="s">
        <v>190</v>
      </c>
      <c r="BM184" s="19" t="s">
        <v>438</v>
      </c>
    </row>
    <row r="185" spans="2:65" s="1" customFormat="1" ht="27">
      <c r="B185" s="36"/>
      <c r="C185" s="58"/>
      <c r="D185" s="207" t="s">
        <v>192</v>
      </c>
      <c r="E185" s="58"/>
      <c r="F185" s="208" t="s">
        <v>193</v>
      </c>
      <c r="G185" s="58"/>
      <c r="H185" s="58"/>
      <c r="I185" s="163"/>
      <c r="J185" s="58"/>
      <c r="K185" s="58"/>
      <c r="L185" s="56"/>
      <c r="M185" s="73"/>
      <c r="N185" s="37"/>
      <c r="O185" s="37"/>
      <c r="P185" s="37"/>
      <c r="Q185" s="37"/>
      <c r="R185" s="37"/>
      <c r="S185" s="37"/>
      <c r="T185" s="74"/>
      <c r="AT185" s="19" t="s">
        <v>192</v>
      </c>
      <c r="AU185" s="19" t="s">
        <v>86</v>
      </c>
    </row>
    <row r="186" spans="2:65" s="1" customFormat="1" ht="22.5" customHeight="1">
      <c r="B186" s="36"/>
      <c r="C186" s="195" t="s">
        <v>439</v>
      </c>
      <c r="D186" s="195" t="s">
        <v>186</v>
      </c>
      <c r="E186" s="196" t="s">
        <v>440</v>
      </c>
      <c r="F186" s="197" t="s">
        <v>441</v>
      </c>
      <c r="G186" s="198" t="s">
        <v>189</v>
      </c>
      <c r="H186" s="199">
        <v>3</v>
      </c>
      <c r="I186" s="200"/>
      <c r="J186" s="201">
        <f>ROUND(I186*H186,2)</f>
        <v>0</v>
      </c>
      <c r="K186" s="197" t="s">
        <v>20</v>
      </c>
      <c r="L186" s="56"/>
      <c r="M186" s="202" t="s">
        <v>20</v>
      </c>
      <c r="N186" s="203" t="s">
        <v>49</v>
      </c>
      <c r="O186" s="37"/>
      <c r="P186" s="204">
        <f>O186*H186</f>
        <v>0</v>
      </c>
      <c r="Q186" s="204">
        <v>0</v>
      </c>
      <c r="R186" s="204">
        <f>Q186*H186</f>
        <v>0</v>
      </c>
      <c r="S186" s="204">
        <v>0</v>
      </c>
      <c r="T186" s="205">
        <f>S186*H186</f>
        <v>0</v>
      </c>
      <c r="AR186" s="19" t="s">
        <v>190</v>
      </c>
      <c r="AT186" s="19" t="s">
        <v>186</v>
      </c>
      <c r="AU186" s="19" t="s">
        <v>86</v>
      </c>
      <c r="AY186" s="19" t="s">
        <v>183</v>
      </c>
      <c r="BE186" s="206">
        <f>IF(N186="základní",J186,0)</f>
        <v>0</v>
      </c>
      <c r="BF186" s="206">
        <f>IF(N186="snížená",J186,0)</f>
        <v>0</v>
      </c>
      <c r="BG186" s="206">
        <f>IF(N186="zákl. přenesená",J186,0)</f>
        <v>0</v>
      </c>
      <c r="BH186" s="206">
        <f>IF(N186="sníž. přenesená",J186,0)</f>
        <v>0</v>
      </c>
      <c r="BI186" s="206">
        <f>IF(N186="nulová",J186,0)</f>
        <v>0</v>
      </c>
      <c r="BJ186" s="19" t="s">
        <v>22</v>
      </c>
      <c r="BK186" s="206">
        <f>ROUND(I186*H186,2)</f>
        <v>0</v>
      </c>
      <c r="BL186" s="19" t="s">
        <v>190</v>
      </c>
      <c r="BM186" s="19" t="s">
        <v>442</v>
      </c>
    </row>
    <row r="187" spans="2:65" s="1" customFormat="1" ht="27">
      <c r="B187" s="36"/>
      <c r="C187" s="58"/>
      <c r="D187" s="207" t="s">
        <v>192</v>
      </c>
      <c r="E187" s="58"/>
      <c r="F187" s="208" t="s">
        <v>193</v>
      </c>
      <c r="G187" s="58"/>
      <c r="H187" s="58"/>
      <c r="I187" s="163"/>
      <c r="J187" s="58"/>
      <c r="K187" s="58"/>
      <c r="L187" s="56"/>
      <c r="M187" s="73"/>
      <c r="N187" s="37"/>
      <c r="O187" s="37"/>
      <c r="P187" s="37"/>
      <c r="Q187" s="37"/>
      <c r="R187" s="37"/>
      <c r="S187" s="37"/>
      <c r="T187" s="74"/>
      <c r="AT187" s="19" t="s">
        <v>192</v>
      </c>
      <c r="AU187" s="19" t="s">
        <v>86</v>
      </c>
    </row>
    <row r="188" spans="2:65" s="1" customFormat="1" ht="22.5" customHeight="1">
      <c r="B188" s="36"/>
      <c r="C188" s="195" t="s">
        <v>443</v>
      </c>
      <c r="D188" s="195" t="s">
        <v>186</v>
      </c>
      <c r="E188" s="196" t="s">
        <v>444</v>
      </c>
      <c r="F188" s="197" t="s">
        <v>445</v>
      </c>
      <c r="G188" s="198" t="s">
        <v>208</v>
      </c>
      <c r="H188" s="199">
        <v>450</v>
      </c>
      <c r="I188" s="200"/>
      <c r="J188" s="201">
        <f>ROUND(I188*H188,2)</f>
        <v>0</v>
      </c>
      <c r="K188" s="197" t="s">
        <v>20</v>
      </c>
      <c r="L188" s="56"/>
      <c r="M188" s="202" t="s">
        <v>20</v>
      </c>
      <c r="N188" s="203" t="s">
        <v>49</v>
      </c>
      <c r="O188" s="37"/>
      <c r="P188" s="204">
        <f>O188*H188</f>
        <v>0</v>
      </c>
      <c r="Q188" s="204">
        <v>0</v>
      </c>
      <c r="R188" s="204">
        <f>Q188*H188</f>
        <v>0</v>
      </c>
      <c r="S188" s="204">
        <v>0</v>
      </c>
      <c r="T188" s="205">
        <f>S188*H188</f>
        <v>0</v>
      </c>
      <c r="AR188" s="19" t="s">
        <v>190</v>
      </c>
      <c r="AT188" s="19" t="s">
        <v>186</v>
      </c>
      <c r="AU188" s="19" t="s">
        <v>86</v>
      </c>
      <c r="AY188" s="19" t="s">
        <v>183</v>
      </c>
      <c r="BE188" s="206">
        <f>IF(N188="základní",J188,0)</f>
        <v>0</v>
      </c>
      <c r="BF188" s="206">
        <f>IF(N188="snížená",J188,0)</f>
        <v>0</v>
      </c>
      <c r="BG188" s="206">
        <f>IF(N188="zákl. přenesená",J188,0)</f>
        <v>0</v>
      </c>
      <c r="BH188" s="206">
        <f>IF(N188="sníž. přenesená",J188,0)</f>
        <v>0</v>
      </c>
      <c r="BI188" s="206">
        <f>IF(N188="nulová",J188,0)</f>
        <v>0</v>
      </c>
      <c r="BJ188" s="19" t="s">
        <v>22</v>
      </c>
      <c r="BK188" s="206">
        <f>ROUND(I188*H188,2)</f>
        <v>0</v>
      </c>
      <c r="BL188" s="19" t="s">
        <v>190</v>
      </c>
      <c r="BM188" s="19" t="s">
        <v>446</v>
      </c>
    </row>
    <row r="189" spans="2:65" s="1" customFormat="1" ht="27">
      <c r="B189" s="36"/>
      <c r="C189" s="58"/>
      <c r="D189" s="207" t="s">
        <v>192</v>
      </c>
      <c r="E189" s="58"/>
      <c r="F189" s="208" t="s">
        <v>193</v>
      </c>
      <c r="G189" s="58"/>
      <c r="H189" s="58"/>
      <c r="I189" s="163"/>
      <c r="J189" s="58"/>
      <c r="K189" s="58"/>
      <c r="L189" s="56"/>
      <c r="M189" s="73"/>
      <c r="N189" s="37"/>
      <c r="O189" s="37"/>
      <c r="P189" s="37"/>
      <c r="Q189" s="37"/>
      <c r="R189" s="37"/>
      <c r="S189" s="37"/>
      <c r="T189" s="74"/>
      <c r="AT189" s="19" t="s">
        <v>192</v>
      </c>
      <c r="AU189" s="19" t="s">
        <v>86</v>
      </c>
    </row>
    <row r="190" spans="2:65" s="1" customFormat="1" ht="22.5" customHeight="1">
      <c r="B190" s="36"/>
      <c r="C190" s="195" t="s">
        <v>447</v>
      </c>
      <c r="D190" s="195" t="s">
        <v>186</v>
      </c>
      <c r="E190" s="196" t="s">
        <v>448</v>
      </c>
      <c r="F190" s="197" t="s">
        <v>449</v>
      </c>
      <c r="G190" s="198" t="s">
        <v>208</v>
      </c>
      <c r="H190" s="199">
        <v>240</v>
      </c>
      <c r="I190" s="200"/>
      <c r="J190" s="201">
        <f>ROUND(I190*H190,2)</f>
        <v>0</v>
      </c>
      <c r="K190" s="197" t="s">
        <v>20</v>
      </c>
      <c r="L190" s="56"/>
      <c r="M190" s="202" t="s">
        <v>20</v>
      </c>
      <c r="N190" s="203" t="s">
        <v>49</v>
      </c>
      <c r="O190" s="37"/>
      <c r="P190" s="204">
        <f>O190*H190</f>
        <v>0</v>
      </c>
      <c r="Q190" s="204">
        <v>0</v>
      </c>
      <c r="R190" s="204">
        <f>Q190*H190</f>
        <v>0</v>
      </c>
      <c r="S190" s="204">
        <v>0</v>
      </c>
      <c r="T190" s="205">
        <f>S190*H190</f>
        <v>0</v>
      </c>
      <c r="AR190" s="19" t="s">
        <v>190</v>
      </c>
      <c r="AT190" s="19" t="s">
        <v>186</v>
      </c>
      <c r="AU190" s="19" t="s">
        <v>86</v>
      </c>
      <c r="AY190" s="19" t="s">
        <v>183</v>
      </c>
      <c r="BE190" s="206">
        <f>IF(N190="základní",J190,0)</f>
        <v>0</v>
      </c>
      <c r="BF190" s="206">
        <f>IF(N190="snížená",J190,0)</f>
        <v>0</v>
      </c>
      <c r="BG190" s="206">
        <f>IF(N190="zákl. přenesená",J190,0)</f>
        <v>0</v>
      </c>
      <c r="BH190" s="206">
        <f>IF(N190="sníž. přenesená",J190,0)</f>
        <v>0</v>
      </c>
      <c r="BI190" s="206">
        <f>IF(N190="nulová",J190,0)</f>
        <v>0</v>
      </c>
      <c r="BJ190" s="19" t="s">
        <v>22</v>
      </c>
      <c r="BK190" s="206">
        <f>ROUND(I190*H190,2)</f>
        <v>0</v>
      </c>
      <c r="BL190" s="19" t="s">
        <v>190</v>
      </c>
      <c r="BM190" s="19" t="s">
        <v>450</v>
      </c>
    </row>
    <row r="191" spans="2:65" s="1" customFormat="1" ht="27">
      <c r="B191" s="36"/>
      <c r="C191" s="58"/>
      <c r="D191" s="209" t="s">
        <v>192</v>
      </c>
      <c r="E191" s="58"/>
      <c r="F191" s="210" t="s">
        <v>193</v>
      </c>
      <c r="G191" s="58"/>
      <c r="H191" s="58"/>
      <c r="I191" s="163"/>
      <c r="J191" s="58"/>
      <c r="K191" s="58"/>
      <c r="L191" s="56"/>
      <c r="M191" s="73"/>
      <c r="N191" s="37"/>
      <c r="O191" s="37"/>
      <c r="P191" s="37"/>
      <c r="Q191" s="37"/>
      <c r="R191" s="37"/>
      <c r="S191" s="37"/>
      <c r="T191" s="74"/>
      <c r="AT191" s="19" t="s">
        <v>192</v>
      </c>
      <c r="AU191" s="19" t="s">
        <v>86</v>
      </c>
    </row>
    <row r="192" spans="2:65" s="11" customFormat="1" ht="37.35" customHeight="1">
      <c r="B192" s="178"/>
      <c r="C192" s="179"/>
      <c r="D192" s="192" t="s">
        <v>77</v>
      </c>
      <c r="E192" s="214" t="s">
        <v>451</v>
      </c>
      <c r="F192" s="214" t="s">
        <v>452</v>
      </c>
      <c r="G192" s="179"/>
      <c r="H192" s="179"/>
      <c r="I192" s="182"/>
      <c r="J192" s="215">
        <f>BK192</f>
        <v>0</v>
      </c>
      <c r="K192" s="179"/>
      <c r="L192" s="184"/>
      <c r="M192" s="185"/>
      <c r="N192" s="186"/>
      <c r="O192" s="186"/>
      <c r="P192" s="187">
        <f>SUM(P193:P194)</f>
        <v>0</v>
      </c>
      <c r="Q192" s="186"/>
      <c r="R192" s="187">
        <f>SUM(R193:R194)</f>
        <v>0</v>
      </c>
      <c r="S192" s="186"/>
      <c r="T192" s="188">
        <f>SUM(T193:T194)</f>
        <v>0</v>
      </c>
      <c r="AR192" s="189" t="s">
        <v>182</v>
      </c>
      <c r="AT192" s="190" t="s">
        <v>77</v>
      </c>
      <c r="AU192" s="190" t="s">
        <v>78</v>
      </c>
      <c r="AY192" s="189" t="s">
        <v>183</v>
      </c>
      <c r="BK192" s="191">
        <f>SUM(BK193:BK194)</f>
        <v>0</v>
      </c>
    </row>
    <row r="193" spans="2:65" s="1" customFormat="1" ht="31.5" customHeight="1">
      <c r="B193" s="36"/>
      <c r="C193" s="195" t="s">
        <v>453</v>
      </c>
      <c r="D193" s="195" t="s">
        <v>186</v>
      </c>
      <c r="E193" s="196" t="s">
        <v>454</v>
      </c>
      <c r="F193" s="197" t="s">
        <v>455</v>
      </c>
      <c r="G193" s="198" t="s">
        <v>239</v>
      </c>
      <c r="H193" s="199">
        <v>500</v>
      </c>
      <c r="I193" s="200"/>
      <c r="J193" s="201">
        <f>ROUND(I193*H193,2)</f>
        <v>0</v>
      </c>
      <c r="K193" s="197" t="s">
        <v>20</v>
      </c>
      <c r="L193" s="56"/>
      <c r="M193" s="202" t="s">
        <v>20</v>
      </c>
      <c r="N193" s="203" t="s">
        <v>49</v>
      </c>
      <c r="O193" s="37"/>
      <c r="P193" s="204">
        <f>O193*H193</f>
        <v>0</v>
      </c>
      <c r="Q193" s="204">
        <v>0</v>
      </c>
      <c r="R193" s="204">
        <f>Q193*H193</f>
        <v>0</v>
      </c>
      <c r="S193" s="204">
        <v>0</v>
      </c>
      <c r="T193" s="205">
        <f>S193*H193</f>
        <v>0</v>
      </c>
      <c r="AR193" s="19" t="s">
        <v>22</v>
      </c>
      <c r="AT193" s="19" t="s">
        <v>186</v>
      </c>
      <c r="AU193" s="19" t="s">
        <v>22</v>
      </c>
      <c r="AY193" s="19" t="s">
        <v>183</v>
      </c>
      <c r="BE193" s="206">
        <f>IF(N193="základní",J193,0)</f>
        <v>0</v>
      </c>
      <c r="BF193" s="206">
        <f>IF(N193="snížená",J193,0)</f>
        <v>0</v>
      </c>
      <c r="BG193" s="206">
        <f>IF(N193="zákl. přenesená",J193,0)</f>
        <v>0</v>
      </c>
      <c r="BH193" s="206">
        <f>IF(N193="sníž. přenesená",J193,0)</f>
        <v>0</v>
      </c>
      <c r="BI193" s="206">
        <f>IF(N193="nulová",J193,0)</f>
        <v>0</v>
      </c>
      <c r="BJ193" s="19" t="s">
        <v>22</v>
      </c>
      <c r="BK193" s="206">
        <f>ROUND(I193*H193,2)</f>
        <v>0</v>
      </c>
      <c r="BL193" s="19" t="s">
        <v>22</v>
      </c>
      <c r="BM193" s="19" t="s">
        <v>456</v>
      </c>
    </row>
    <row r="194" spans="2:65" s="1" customFormat="1" ht="27">
      <c r="B194" s="36"/>
      <c r="C194" s="58"/>
      <c r="D194" s="209" t="s">
        <v>192</v>
      </c>
      <c r="E194" s="58"/>
      <c r="F194" s="210" t="s">
        <v>193</v>
      </c>
      <c r="G194" s="58"/>
      <c r="H194" s="58"/>
      <c r="I194" s="163"/>
      <c r="J194" s="58"/>
      <c r="K194" s="58"/>
      <c r="L194" s="56"/>
      <c r="M194" s="211"/>
      <c r="N194" s="212"/>
      <c r="O194" s="212"/>
      <c r="P194" s="212"/>
      <c r="Q194" s="212"/>
      <c r="R194" s="212"/>
      <c r="S194" s="212"/>
      <c r="T194" s="213"/>
      <c r="AT194" s="19" t="s">
        <v>192</v>
      </c>
      <c r="AU194" s="19" t="s">
        <v>22</v>
      </c>
    </row>
    <row r="195" spans="2:65" s="1" customFormat="1" ht="6.95" customHeight="1">
      <c r="B195" s="51"/>
      <c r="C195" s="52"/>
      <c r="D195" s="52"/>
      <c r="E195" s="52"/>
      <c r="F195" s="52"/>
      <c r="G195" s="52"/>
      <c r="H195" s="52"/>
      <c r="I195" s="139"/>
      <c r="J195" s="52"/>
      <c r="K195" s="52"/>
      <c r="L195" s="56"/>
    </row>
  </sheetData>
  <sheetProtection password="CC35" sheet="1" objects="1" scenarios="1" formatColumns="0" formatRows="0" sort="0" autoFilter="0"/>
  <autoFilter ref="C100:K100"/>
  <mergeCells count="12">
    <mergeCell ref="E91:H91"/>
    <mergeCell ref="E93:H93"/>
    <mergeCell ref="E7:H7"/>
    <mergeCell ref="E9:H9"/>
    <mergeCell ref="E11:H11"/>
    <mergeCell ref="E26:H26"/>
    <mergeCell ref="E47:H47"/>
    <mergeCell ref="G1:H1"/>
    <mergeCell ref="L2:V2"/>
    <mergeCell ref="E49:H49"/>
    <mergeCell ref="E51:H51"/>
    <mergeCell ref="E89:H89"/>
  </mergeCells>
  <hyperlinks>
    <hyperlink ref="F1:G1" location="C2" tooltip="Krycí list soupisu" display="1) Krycí list soupisu"/>
    <hyperlink ref="G1:H1" location="C58" tooltip="Rekapitulace" display="2) Rekapitulace"/>
    <hyperlink ref="J1" location="C10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10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96</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152</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457</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20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ROUND(J87,2)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ROUND(SUM(BE87:BE100), 2)</f>
        <v>0</v>
      </c>
      <c r="G32" s="37"/>
      <c r="H32" s="37"/>
      <c r="I32" s="131">
        <v>0.21</v>
      </c>
      <c r="J32" s="130">
        <f>ROUND(ROUND((SUM(BE87:BE100)), 2)*I32, 2)</f>
        <v>0</v>
      </c>
      <c r="K32" s="40"/>
    </row>
    <row r="33" spans="2:11" s="1" customFormat="1" ht="14.45" customHeight="1">
      <c r="B33" s="36"/>
      <c r="C33" s="37"/>
      <c r="D33" s="37"/>
      <c r="E33" s="44" t="s">
        <v>50</v>
      </c>
      <c r="F33" s="130">
        <f>ROUND(SUM(BF87:BF100), 2)</f>
        <v>0</v>
      </c>
      <c r="G33" s="37"/>
      <c r="H33" s="37"/>
      <c r="I33" s="131">
        <v>0.15</v>
      </c>
      <c r="J33" s="130">
        <f>ROUND(ROUND((SUM(BF87:BF100)), 2)*I33, 2)</f>
        <v>0</v>
      </c>
      <c r="K33" s="40"/>
    </row>
    <row r="34" spans="2:11" s="1" customFormat="1" ht="14.45" hidden="1" customHeight="1">
      <c r="B34" s="36"/>
      <c r="C34" s="37"/>
      <c r="D34" s="37"/>
      <c r="E34" s="44" t="s">
        <v>51</v>
      </c>
      <c r="F34" s="130">
        <f>ROUND(SUM(BG87:BG100), 2)</f>
        <v>0</v>
      </c>
      <c r="G34" s="37"/>
      <c r="H34" s="37"/>
      <c r="I34" s="131">
        <v>0.21</v>
      </c>
      <c r="J34" s="130">
        <v>0</v>
      </c>
      <c r="K34" s="40"/>
    </row>
    <row r="35" spans="2:11" s="1" customFormat="1" ht="14.45" hidden="1" customHeight="1">
      <c r="B35" s="36"/>
      <c r="C35" s="37"/>
      <c r="D35" s="37"/>
      <c r="E35" s="44" t="s">
        <v>52</v>
      </c>
      <c r="F35" s="130">
        <f>ROUND(SUM(BH87:BH100), 2)</f>
        <v>0</v>
      </c>
      <c r="G35" s="37"/>
      <c r="H35" s="37"/>
      <c r="I35" s="131">
        <v>0.15</v>
      </c>
      <c r="J35" s="130">
        <v>0</v>
      </c>
      <c r="K35" s="40"/>
    </row>
    <row r="36" spans="2:11" s="1" customFormat="1" ht="14.45" hidden="1" customHeight="1">
      <c r="B36" s="36"/>
      <c r="C36" s="37"/>
      <c r="D36" s="37"/>
      <c r="E36" s="44" t="s">
        <v>53</v>
      </c>
      <c r="F36" s="130">
        <f>ROUND(SUM(BI87:BI100),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152</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DPS 01.3 - Hydraulická část regulace</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J87</f>
        <v>0</v>
      </c>
      <c r="K60" s="40"/>
      <c r="AU60" s="19" t="s">
        <v>159</v>
      </c>
    </row>
    <row r="61" spans="2:47" s="8" customFormat="1" ht="24.95" customHeight="1">
      <c r="B61" s="149"/>
      <c r="C61" s="150"/>
      <c r="D61" s="151" t="s">
        <v>458</v>
      </c>
      <c r="E61" s="152"/>
      <c r="F61" s="152"/>
      <c r="G61" s="152"/>
      <c r="H61" s="152"/>
      <c r="I61" s="153"/>
      <c r="J61" s="154">
        <f>J88</f>
        <v>0</v>
      </c>
      <c r="K61" s="155"/>
    </row>
    <row r="62" spans="2:47" s="9" customFormat="1" ht="19.899999999999999" customHeight="1">
      <c r="B62" s="156"/>
      <c r="C62" s="157"/>
      <c r="D62" s="158" t="s">
        <v>459</v>
      </c>
      <c r="E62" s="159"/>
      <c r="F62" s="159"/>
      <c r="G62" s="159"/>
      <c r="H62" s="159"/>
      <c r="I62" s="160"/>
      <c r="J62" s="161">
        <f>J89</f>
        <v>0</v>
      </c>
      <c r="K62" s="162"/>
    </row>
    <row r="63" spans="2:47" s="9" customFormat="1" ht="19.899999999999999" customHeight="1">
      <c r="B63" s="156"/>
      <c r="C63" s="157"/>
      <c r="D63" s="158" t="s">
        <v>460</v>
      </c>
      <c r="E63" s="159"/>
      <c r="F63" s="159"/>
      <c r="G63" s="159"/>
      <c r="H63" s="159"/>
      <c r="I63" s="160"/>
      <c r="J63" s="161">
        <f>J92</f>
        <v>0</v>
      </c>
      <c r="K63" s="162"/>
    </row>
    <row r="64" spans="2:47" s="9" customFormat="1" ht="19.899999999999999" customHeight="1">
      <c r="B64" s="156"/>
      <c r="C64" s="157"/>
      <c r="D64" s="158" t="s">
        <v>461</v>
      </c>
      <c r="E64" s="159"/>
      <c r="F64" s="159"/>
      <c r="G64" s="159"/>
      <c r="H64" s="159"/>
      <c r="I64" s="160"/>
      <c r="J64" s="161">
        <f>J95</f>
        <v>0</v>
      </c>
      <c r="K64" s="162"/>
    </row>
    <row r="65" spans="2:12" s="9" customFormat="1" ht="19.899999999999999" customHeight="1">
      <c r="B65" s="156"/>
      <c r="C65" s="157"/>
      <c r="D65" s="158" t="s">
        <v>462</v>
      </c>
      <c r="E65" s="159"/>
      <c r="F65" s="159"/>
      <c r="G65" s="159"/>
      <c r="H65" s="159"/>
      <c r="I65" s="160"/>
      <c r="J65" s="161">
        <f>J98</f>
        <v>0</v>
      </c>
      <c r="K65" s="162"/>
    </row>
    <row r="66" spans="2:12" s="1" customFormat="1" ht="21.75" customHeight="1">
      <c r="B66" s="36"/>
      <c r="C66" s="37"/>
      <c r="D66" s="37"/>
      <c r="E66" s="37"/>
      <c r="F66" s="37"/>
      <c r="G66" s="37"/>
      <c r="H66" s="37"/>
      <c r="I66" s="118"/>
      <c r="J66" s="37"/>
      <c r="K66" s="40"/>
    </row>
    <row r="67" spans="2:12" s="1" customFormat="1" ht="6.95" customHeight="1">
      <c r="B67" s="51"/>
      <c r="C67" s="52"/>
      <c r="D67" s="52"/>
      <c r="E67" s="52"/>
      <c r="F67" s="52"/>
      <c r="G67" s="52"/>
      <c r="H67" s="52"/>
      <c r="I67" s="139"/>
      <c r="J67" s="52"/>
      <c r="K67" s="53"/>
    </row>
    <row r="71" spans="2:12" s="1" customFormat="1" ht="6.95" customHeight="1">
      <c r="B71" s="54"/>
      <c r="C71" s="55"/>
      <c r="D71" s="55"/>
      <c r="E71" s="55"/>
      <c r="F71" s="55"/>
      <c r="G71" s="55"/>
      <c r="H71" s="55"/>
      <c r="I71" s="142"/>
      <c r="J71" s="55"/>
      <c r="K71" s="55"/>
      <c r="L71" s="56"/>
    </row>
    <row r="72" spans="2:12" s="1" customFormat="1" ht="36.950000000000003" customHeight="1">
      <c r="B72" s="36"/>
      <c r="C72" s="57" t="s">
        <v>166</v>
      </c>
      <c r="D72" s="58"/>
      <c r="E72" s="58"/>
      <c r="F72" s="58"/>
      <c r="G72" s="58"/>
      <c r="H72" s="58"/>
      <c r="I72" s="163"/>
      <c r="J72" s="58"/>
      <c r="K72" s="58"/>
      <c r="L72" s="56"/>
    </row>
    <row r="73" spans="2:12" s="1" customFormat="1" ht="6.95" customHeight="1">
      <c r="B73" s="36"/>
      <c r="C73" s="58"/>
      <c r="D73" s="58"/>
      <c r="E73" s="58"/>
      <c r="F73" s="58"/>
      <c r="G73" s="58"/>
      <c r="H73" s="58"/>
      <c r="I73" s="163"/>
      <c r="J73" s="58"/>
      <c r="K73" s="58"/>
      <c r="L73" s="56"/>
    </row>
    <row r="74" spans="2:12" s="1" customFormat="1" ht="14.45" customHeight="1">
      <c r="B74" s="36"/>
      <c r="C74" s="60" t="s">
        <v>16</v>
      </c>
      <c r="D74" s="58"/>
      <c r="E74" s="58"/>
      <c r="F74" s="58"/>
      <c r="G74" s="58"/>
      <c r="H74" s="58"/>
      <c r="I74" s="163"/>
      <c r="J74" s="58"/>
      <c r="K74" s="58"/>
      <c r="L74" s="56"/>
    </row>
    <row r="75" spans="2:12" s="1" customFormat="1" ht="22.5" customHeight="1">
      <c r="B75" s="36"/>
      <c r="C75" s="58"/>
      <c r="D75" s="58"/>
      <c r="E75" s="423" t="str">
        <f>E7</f>
        <v>MVE Štvanice - rekonstrukce technologie</v>
      </c>
      <c r="F75" s="394"/>
      <c r="G75" s="394"/>
      <c r="H75" s="394"/>
      <c r="I75" s="163"/>
      <c r="J75" s="58"/>
      <c r="K75" s="58"/>
      <c r="L75" s="56"/>
    </row>
    <row r="76" spans="2:12" ht="15">
      <c r="B76" s="23"/>
      <c r="C76" s="60" t="s">
        <v>151</v>
      </c>
      <c r="D76" s="164"/>
      <c r="E76" s="164"/>
      <c r="F76" s="164"/>
      <c r="G76" s="164"/>
      <c r="H76" s="164"/>
      <c r="J76" s="164"/>
      <c r="K76" s="164"/>
      <c r="L76" s="165"/>
    </row>
    <row r="77" spans="2:12" s="1" customFormat="1" ht="22.5" customHeight="1">
      <c r="B77" s="36"/>
      <c r="C77" s="58"/>
      <c r="D77" s="58"/>
      <c r="E77" s="423" t="s">
        <v>152</v>
      </c>
      <c r="F77" s="394"/>
      <c r="G77" s="394"/>
      <c r="H77" s="394"/>
      <c r="I77" s="163"/>
      <c r="J77" s="58"/>
      <c r="K77" s="58"/>
      <c r="L77" s="56"/>
    </row>
    <row r="78" spans="2:12" s="1" customFormat="1" ht="14.45" customHeight="1">
      <c r="B78" s="36"/>
      <c r="C78" s="60" t="s">
        <v>153</v>
      </c>
      <c r="D78" s="58"/>
      <c r="E78" s="58"/>
      <c r="F78" s="58"/>
      <c r="G78" s="58"/>
      <c r="H78" s="58"/>
      <c r="I78" s="163"/>
      <c r="J78" s="58"/>
      <c r="K78" s="58"/>
      <c r="L78" s="56"/>
    </row>
    <row r="79" spans="2:12" s="1" customFormat="1" ht="23.25" customHeight="1">
      <c r="B79" s="36"/>
      <c r="C79" s="58"/>
      <c r="D79" s="58"/>
      <c r="E79" s="391" t="str">
        <f>E11</f>
        <v>DPS 01.3 - Hydraulická část regulace</v>
      </c>
      <c r="F79" s="394"/>
      <c r="G79" s="394"/>
      <c r="H79" s="394"/>
      <c r="I79" s="163"/>
      <c r="J79" s="58"/>
      <c r="K79" s="58"/>
      <c r="L79" s="56"/>
    </row>
    <row r="80" spans="2:12" s="1" customFormat="1" ht="6.95" customHeight="1">
      <c r="B80" s="36"/>
      <c r="C80" s="58"/>
      <c r="D80" s="58"/>
      <c r="E80" s="58"/>
      <c r="F80" s="58"/>
      <c r="G80" s="58"/>
      <c r="H80" s="58"/>
      <c r="I80" s="163"/>
      <c r="J80" s="58"/>
      <c r="K80" s="58"/>
      <c r="L80" s="56"/>
    </row>
    <row r="81" spans="2:65" s="1" customFormat="1" ht="18" customHeight="1">
      <c r="B81" s="36"/>
      <c r="C81" s="60" t="s">
        <v>23</v>
      </c>
      <c r="D81" s="58"/>
      <c r="E81" s="58"/>
      <c r="F81" s="166" t="str">
        <f>F14</f>
        <v>VD Štvanice - Praha</v>
      </c>
      <c r="G81" s="58"/>
      <c r="H81" s="58"/>
      <c r="I81" s="167" t="s">
        <v>25</v>
      </c>
      <c r="J81" s="68" t="str">
        <f>IF(J14="","",J14)</f>
        <v>29. 7. 2016</v>
      </c>
      <c r="K81" s="58"/>
      <c r="L81" s="56"/>
    </row>
    <row r="82" spans="2:65" s="1" customFormat="1" ht="6.95" customHeight="1">
      <c r="B82" s="36"/>
      <c r="C82" s="58"/>
      <c r="D82" s="58"/>
      <c r="E82" s="58"/>
      <c r="F82" s="58"/>
      <c r="G82" s="58"/>
      <c r="H82" s="58"/>
      <c r="I82" s="163"/>
      <c r="J82" s="58"/>
      <c r="K82" s="58"/>
      <c r="L82" s="56"/>
    </row>
    <row r="83" spans="2:65" s="1" customFormat="1" ht="15">
      <c r="B83" s="36"/>
      <c r="C83" s="60" t="s">
        <v>29</v>
      </c>
      <c r="D83" s="58"/>
      <c r="E83" s="58"/>
      <c r="F83" s="166" t="str">
        <f>E17</f>
        <v>Povodí Vltavy, státní podnik</v>
      </c>
      <c r="G83" s="58"/>
      <c r="H83" s="58"/>
      <c r="I83" s="167" t="s">
        <v>37</v>
      </c>
      <c r="J83" s="166" t="str">
        <f>E23</f>
        <v>AQUATIS a. s.</v>
      </c>
      <c r="K83" s="58"/>
      <c r="L83" s="56"/>
    </row>
    <row r="84" spans="2:65" s="1" customFormat="1" ht="14.45" customHeight="1">
      <c r="B84" s="36"/>
      <c r="C84" s="60" t="s">
        <v>35</v>
      </c>
      <c r="D84" s="58"/>
      <c r="E84" s="58"/>
      <c r="F84" s="166" t="str">
        <f>IF(E20="","",E20)</f>
        <v/>
      </c>
      <c r="G84" s="58"/>
      <c r="H84" s="58"/>
      <c r="I84" s="163"/>
      <c r="J84" s="58"/>
      <c r="K84" s="58"/>
      <c r="L84" s="56"/>
    </row>
    <row r="85" spans="2:65" s="1" customFormat="1" ht="10.35" customHeight="1">
      <c r="B85" s="36"/>
      <c r="C85" s="58"/>
      <c r="D85" s="58"/>
      <c r="E85" s="58"/>
      <c r="F85" s="58"/>
      <c r="G85" s="58"/>
      <c r="H85" s="58"/>
      <c r="I85" s="163"/>
      <c r="J85" s="58"/>
      <c r="K85" s="58"/>
      <c r="L85" s="56"/>
    </row>
    <row r="86" spans="2:65" s="10" customFormat="1" ht="29.25" customHeight="1">
      <c r="B86" s="168"/>
      <c r="C86" s="169" t="s">
        <v>167</v>
      </c>
      <c r="D86" s="170" t="s">
        <v>63</v>
      </c>
      <c r="E86" s="170" t="s">
        <v>59</v>
      </c>
      <c r="F86" s="170" t="s">
        <v>168</v>
      </c>
      <c r="G86" s="170" t="s">
        <v>169</v>
      </c>
      <c r="H86" s="170" t="s">
        <v>170</v>
      </c>
      <c r="I86" s="171" t="s">
        <v>171</v>
      </c>
      <c r="J86" s="170" t="s">
        <v>157</v>
      </c>
      <c r="K86" s="172" t="s">
        <v>172</v>
      </c>
      <c r="L86" s="173"/>
      <c r="M86" s="77" t="s">
        <v>173</v>
      </c>
      <c r="N86" s="78" t="s">
        <v>48</v>
      </c>
      <c r="O86" s="78" t="s">
        <v>174</v>
      </c>
      <c r="P86" s="78" t="s">
        <v>175</v>
      </c>
      <c r="Q86" s="78" t="s">
        <v>176</v>
      </c>
      <c r="R86" s="78" t="s">
        <v>177</v>
      </c>
      <c r="S86" s="78" t="s">
        <v>178</v>
      </c>
      <c r="T86" s="79" t="s">
        <v>179</v>
      </c>
    </row>
    <row r="87" spans="2:65" s="1" customFormat="1" ht="29.25" customHeight="1">
      <c r="B87" s="36"/>
      <c r="C87" s="83" t="s">
        <v>158</v>
      </c>
      <c r="D87" s="58"/>
      <c r="E87" s="58"/>
      <c r="F87" s="58"/>
      <c r="G87" s="58"/>
      <c r="H87" s="58"/>
      <c r="I87" s="163"/>
      <c r="J87" s="174">
        <f>BK87</f>
        <v>0</v>
      </c>
      <c r="K87" s="58"/>
      <c r="L87" s="56"/>
      <c r="M87" s="80"/>
      <c r="N87" s="81"/>
      <c r="O87" s="81"/>
      <c r="P87" s="175">
        <f>P88</f>
        <v>0</v>
      </c>
      <c r="Q87" s="81"/>
      <c r="R87" s="175">
        <f>R88</f>
        <v>0</v>
      </c>
      <c r="S87" s="81"/>
      <c r="T87" s="176">
        <f>T88</f>
        <v>0</v>
      </c>
      <c r="AT87" s="19" t="s">
        <v>77</v>
      </c>
      <c r="AU87" s="19" t="s">
        <v>159</v>
      </c>
      <c r="BK87" s="177">
        <f>BK88</f>
        <v>0</v>
      </c>
    </row>
    <row r="88" spans="2:65" s="11" customFormat="1" ht="37.35" customHeight="1">
      <c r="B88" s="178"/>
      <c r="C88" s="179"/>
      <c r="D88" s="180" t="s">
        <v>77</v>
      </c>
      <c r="E88" s="181" t="s">
        <v>463</v>
      </c>
      <c r="F88" s="181" t="s">
        <v>464</v>
      </c>
      <c r="G88" s="179"/>
      <c r="H88" s="179"/>
      <c r="I88" s="182"/>
      <c r="J88" s="183">
        <f>BK88</f>
        <v>0</v>
      </c>
      <c r="K88" s="179"/>
      <c r="L88" s="184"/>
      <c r="M88" s="185"/>
      <c r="N88" s="186"/>
      <c r="O88" s="186"/>
      <c r="P88" s="187">
        <f>P89+P92+P95+P98</f>
        <v>0</v>
      </c>
      <c r="Q88" s="186"/>
      <c r="R88" s="187">
        <f>R89+R92+R95+R98</f>
        <v>0</v>
      </c>
      <c r="S88" s="186"/>
      <c r="T88" s="188">
        <f>T89+T92+T95+T98</f>
        <v>0</v>
      </c>
      <c r="AR88" s="189" t="s">
        <v>182</v>
      </c>
      <c r="AT88" s="190" t="s">
        <v>77</v>
      </c>
      <c r="AU88" s="190" t="s">
        <v>78</v>
      </c>
      <c r="AY88" s="189" t="s">
        <v>183</v>
      </c>
      <c r="BK88" s="191">
        <f>BK89+BK92+BK95+BK98</f>
        <v>0</v>
      </c>
    </row>
    <row r="89" spans="2:65" s="11" customFormat="1" ht="19.899999999999999" customHeight="1">
      <c r="B89" s="178"/>
      <c r="C89" s="179"/>
      <c r="D89" s="192" t="s">
        <v>77</v>
      </c>
      <c r="E89" s="193" t="s">
        <v>465</v>
      </c>
      <c r="F89" s="193" t="s">
        <v>466</v>
      </c>
      <c r="G89" s="179"/>
      <c r="H89" s="179"/>
      <c r="I89" s="182"/>
      <c r="J89" s="194">
        <f>BK89</f>
        <v>0</v>
      </c>
      <c r="K89" s="179"/>
      <c r="L89" s="184"/>
      <c r="M89" s="185"/>
      <c r="N89" s="186"/>
      <c r="O89" s="186"/>
      <c r="P89" s="187">
        <f>SUM(P90:P91)</f>
        <v>0</v>
      </c>
      <c r="Q89" s="186"/>
      <c r="R89" s="187">
        <f>SUM(R90:R91)</f>
        <v>0</v>
      </c>
      <c r="S89" s="186"/>
      <c r="T89" s="188">
        <f>SUM(T90:T91)</f>
        <v>0</v>
      </c>
      <c r="AR89" s="189" t="s">
        <v>182</v>
      </c>
      <c r="AT89" s="190" t="s">
        <v>77</v>
      </c>
      <c r="AU89" s="190" t="s">
        <v>22</v>
      </c>
      <c r="AY89" s="189" t="s">
        <v>183</v>
      </c>
      <c r="BK89" s="191">
        <f>SUM(BK90:BK91)</f>
        <v>0</v>
      </c>
    </row>
    <row r="90" spans="2:65" s="1" customFormat="1" ht="22.5" customHeight="1">
      <c r="B90" s="36"/>
      <c r="C90" s="195" t="s">
        <v>22</v>
      </c>
      <c r="D90" s="195" t="s">
        <v>186</v>
      </c>
      <c r="E90" s="196" t="s">
        <v>467</v>
      </c>
      <c r="F90" s="197" t="s">
        <v>468</v>
      </c>
      <c r="G90" s="198" t="s">
        <v>189</v>
      </c>
      <c r="H90" s="199">
        <v>3</v>
      </c>
      <c r="I90" s="200"/>
      <c r="J90" s="201">
        <f>ROUND(I90*H90,2)</f>
        <v>0</v>
      </c>
      <c r="K90" s="197" t="s">
        <v>20</v>
      </c>
      <c r="L90" s="56"/>
      <c r="M90" s="202" t="s">
        <v>20</v>
      </c>
      <c r="N90" s="203" t="s">
        <v>49</v>
      </c>
      <c r="O90" s="37"/>
      <c r="P90" s="204">
        <f>O90*H90</f>
        <v>0</v>
      </c>
      <c r="Q90" s="204">
        <v>0</v>
      </c>
      <c r="R90" s="204">
        <f>Q90*H90</f>
        <v>0</v>
      </c>
      <c r="S90" s="204">
        <v>0</v>
      </c>
      <c r="T90" s="205">
        <f>S90*H90</f>
        <v>0</v>
      </c>
      <c r="AR90" s="19" t="s">
        <v>190</v>
      </c>
      <c r="AT90" s="19" t="s">
        <v>186</v>
      </c>
      <c r="AU90" s="19" t="s">
        <v>86</v>
      </c>
      <c r="AY90" s="19" t="s">
        <v>183</v>
      </c>
      <c r="BE90" s="206">
        <f>IF(N90="základní",J90,0)</f>
        <v>0</v>
      </c>
      <c r="BF90" s="206">
        <f>IF(N90="snížená",J90,0)</f>
        <v>0</v>
      </c>
      <c r="BG90" s="206">
        <f>IF(N90="zákl. přenesená",J90,0)</f>
        <v>0</v>
      </c>
      <c r="BH90" s="206">
        <f>IF(N90="sníž. přenesená",J90,0)</f>
        <v>0</v>
      </c>
      <c r="BI90" s="206">
        <f>IF(N90="nulová",J90,0)</f>
        <v>0</v>
      </c>
      <c r="BJ90" s="19" t="s">
        <v>22</v>
      </c>
      <c r="BK90" s="206">
        <f>ROUND(I90*H90,2)</f>
        <v>0</v>
      </c>
      <c r="BL90" s="19" t="s">
        <v>190</v>
      </c>
      <c r="BM90" s="19" t="s">
        <v>469</v>
      </c>
    </row>
    <row r="91" spans="2:65" s="1" customFormat="1" ht="27">
      <c r="B91" s="36"/>
      <c r="C91" s="58"/>
      <c r="D91" s="209" t="s">
        <v>192</v>
      </c>
      <c r="E91" s="58"/>
      <c r="F91" s="210" t="s">
        <v>193</v>
      </c>
      <c r="G91" s="58"/>
      <c r="H91" s="58"/>
      <c r="I91" s="163"/>
      <c r="J91" s="58"/>
      <c r="K91" s="58"/>
      <c r="L91" s="56"/>
      <c r="M91" s="73"/>
      <c r="N91" s="37"/>
      <c r="O91" s="37"/>
      <c r="P91" s="37"/>
      <c r="Q91" s="37"/>
      <c r="R91" s="37"/>
      <c r="S91" s="37"/>
      <c r="T91" s="74"/>
      <c r="AT91" s="19" t="s">
        <v>192</v>
      </c>
      <c r="AU91" s="19" t="s">
        <v>86</v>
      </c>
    </row>
    <row r="92" spans="2:65" s="11" customFormat="1" ht="29.85" customHeight="1">
      <c r="B92" s="178"/>
      <c r="C92" s="179"/>
      <c r="D92" s="192" t="s">
        <v>77</v>
      </c>
      <c r="E92" s="193" t="s">
        <v>470</v>
      </c>
      <c r="F92" s="193" t="s">
        <v>471</v>
      </c>
      <c r="G92" s="179"/>
      <c r="H92" s="179"/>
      <c r="I92" s="182"/>
      <c r="J92" s="194">
        <f>BK92</f>
        <v>0</v>
      </c>
      <c r="K92" s="179"/>
      <c r="L92" s="184"/>
      <c r="M92" s="185"/>
      <c r="N92" s="186"/>
      <c r="O92" s="186"/>
      <c r="P92" s="187">
        <f>SUM(P93:P94)</f>
        <v>0</v>
      </c>
      <c r="Q92" s="186"/>
      <c r="R92" s="187">
        <f>SUM(R93:R94)</f>
        <v>0</v>
      </c>
      <c r="S92" s="186"/>
      <c r="T92" s="188">
        <f>SUM(T93:T94)</f>
        <v>0</v>
      </c>
      <c r="AR92" s="189" t="s">
        <v>182</v>
      </c>
      <c r="AT92" s="190" t="s">
        <v>77</v>
      </c>
      <c r="AU92" s="190" t="s">
        <v>22</v>
      </c>
      <c r="AY92" s="189" t="s">
        <v>183</v>
      </c>
      <c r="BK92" s="191">
        <f>SUM(BK93:BK94)</f>
        <v>0</v>
      </c>
    </row>
    <row r="93" spans="2:65" s="1" customFormat="1" ht="22.5" customHeight="1">
      <c r="B93" s="36"/>
      <c r="C93" s="195" t="s">
        <v>86</v>
      </c>
      <c r="D93" s="195" t="s">
        <v>186</v>
      </c>
      <c r="E93" s="196" t="s">
        <v>472</v>
      </c>
      <c r="F93" s="197" t="s">
        <v>473</v>
      </c>
      <c r="G93" s="198" t="s">
        <v>189</v>
      </c>
      <c r="H93" s="199">
        <v>3</v>
      </c>
      <c r="I93" s="200"/>
      <c r="J93" s="201">
        <f>ROUND(I93*H93,2)</f>
        <v>0</v>
      </c>
      <c r="K93" s="197" t="s">
        <v>20</v>
      </c>
      <c r="L93" s="56"/>
      <c r="M93" s="202" t="s">
        <v>20</v>
      </c>
      <c r="N93" s="203" t="s">
        <v>49</v>
      </c>
      <c r="O93" s="37"/>
      <c r="P93" s="204">
        <f>O93*H93</f>
        <v>0</v>
      </c>
      <c r="Q93" s="204">
        <v>0</v>
      </c>
      <c r="R93" s="204">
        <f>Q93*H93</f>
        <v>0</v>
      </c>
      <c r="S93" s="204">
        <v>0</v>
      </c>
      <c r="T93" s="205">
        <f>S93*H93</f>
        <v>0</v>
      </c>
      <c r="AR93" s="19" t="s">
        <v>190</v>
      </c>
      <c r="AT93" s="19" t="s">
        <v>186</v>
      </c>
      <c r="AU93" s="19" t="s">
        <v>86</v>
      </c>
      <c r="AY93" s="19" t="s">
        <v>183</v>
      </c>
      <c r="BE93" s="206">
        <f>IF(N93="základní",J93,0)</f>
        <v>0</v>
      </c>
      <c r="BF93" s="206">
        <f>IF(N93="snížená",J93,0)</f>
        <v>0</v>
      </c>
      <c r="BG93" s="206">
        <f>IF(N93="zákl. přenesená",J93,0)</f>
        <v>0</v>
      </c>
      <c r="BH93" s="206">
        <f>IF(N93="sníž. přenesená",J93,0)</f>
        <v>0</v>
      </c>
      <c r="BI93" s="206">
        <f>IF(N93="nulová",J93,0)</f>
        <v>0</v>
      </c>
      <c r="BJ93" s="19" t="s">
        <v>22</v>
      </c>
      <c r="BK93" s="206">
        <f>ROUND(I93*H93,2)</f>
        <v>0</v>
      </c>
      <c r="BL93" s="19" t="s">
        <v>190</v>
      </c>
      <c r="BM93" s="19" t="s">
        <v>474</v>
      </c>
    </row>
    <row r="94" spans="2:65" s="1" customFormat="1" ht="27">
      <c r="B94" s="36"/>
      <c r="C94" s="58"/>
      <c r="D94" s="209" t="s">
        <v>192</v>
      </c>
      <c r="E94" s="58"/>
      <c r="F94" s="210" t="s">
        <v>193</v>
      </c>
      <c r="G94" s="58"/>
      <c r="H94" s="58"/>
      <c r="I94" s="163"/>
      <c r="J94" s="58"/>
      <c r="K94" s="58"/>
      <c r="L94" s="56"/>
      <c r="M94" s="73"/>
      <c r="N94" s="37"/>
      <c r="O94" s="37"/>
      <c r="P94" s="37"/>
      <c r="Q94" s="37"/>
      <c r="R94" s="37"/>
      <c r="S94" s="37"/>
      <c r="T94" s="74"/>
      <c r="AT94" s="19" t="s">
        <v>192</v>
      </c>
      <c r="AU94" s="19" t="s">
        <v>86</v>
      </c>
    </row>
    <row r="95" spans="2:65" s="11" customFormat="1" ht="29.85" customHeight="1">
      <c r="B95" s="178"/>
      <c r="C95" s="179"/>
      <c r="D95" s="192" t="s">
        <v>77</v>
      </c>
      <c r="E95" s="193" t="s">
        <v>475</v>
      </c>
      <c r="F95" s="193" t="s">
        <v>476</v>
      </c>
      <c r="G95" s="179"/>
      <c r="H95" s="179"/>
      <c r="I95" s="182"/>
      <c r="J95" s="194">
        <f>BK95</f>
        <v>0</v>
      </c>
      <c r="K95" s="179"/>
      <c r="L95" s="184"/>
      <c r="M95" s="185"/>
      <c r="N95" s="186"/>
      <c r="O95" s="186"/>
      <c r="P95" s="187">
        <f>SUM(P96:P97)</f>
        <v>0</v>
      </c>
      <c r="Q95" s="186"/>
      <c r="R95" s="187">
        <f>SUM(R96:R97)</f>
        <v>0</v>
      </c>
      <c r="S95" s="186"/>
      <c r="T95" s="188">
        <f>SUM(T96:T97)</f>
        <v>0</v>
      </c>
      <c r="AR95" s="189" t="s">
        <v>182</v>
      </c>
      <c r="AT95" s="190" t="s">
        <v>77</v>
      </c>
      <c r="AU95" s="190" t="s">
        <v>22</v>
      </c>
      <c r="AY95" s="189" t="s">
        <v>183</v>
      </c>
      <c r="BK95" s="191">
        <f>SUM(BK96:BK97)</f>
        <v>0</v>
      </c>
    </row>
    <row r="96" spans="2:65" s="1" customFormat="1" ht="22.5" customHeight="1">
      <c r="B96" s="36"/>
      <c r="C96" s="195" t="s">
        <v>182</v>
      </c>
      <c r="D96" s="195" t="s">
        <v>186</v>
      </c>
      <c r="E96" s="196" t="s">
        <v>477</v>
      </c>
      <c r="F96" s="197" t="s">
        <v>478</v>
      </c>
      <c r="G96" s="198" t="s">
        <v>189</v>
      </c>
      <c r="H96" s="199">
        <v>3</v>
      </c>
      <c r="I96" s="200"/>
      <c r="J96" s="201">
        <f>ROUND(I96*H96,2)</f>
        <v>0</v>
      </c>
      <c r="K96" s="197" t="s">
        <v>20</v>
      </c>
      <c r="L96" s="56"/>
      <c r="M96" s="202" t="s">
        <v>20</v>
      </c>
      <c r="N96" s="203" t="s">
        <v>49</v>
      </c>
      <c r="O96" s="37"/>
      <c r="P96" s="204">
        <f>O96*H96</f>
        <v>0</v>
      </c>
      <c r="Q96" s="204">
        <v>0</v>
      </c>
      <c r="R96" s="204">
        <f>Q96*H96</f>
        <v>0</v>
      </c>
      <c r="S96" s="204">
        <v>0</v>
      </c>
      <c r="T96" s="205">
        <f>S96*H96</f>
        <v>0</v>
      </c>
      <c r="AR96" s="19" t="s">
        <v>190</v>
      </c>
      <c r="AT96" s="19" t="s">
        <v>186</v>
      </c>
      <c r="AU96" s="19" t="s">
        <v>86</v>
      </c>
      <c r="AY96" s="19" t="s">
        <v>183</v>
      </c>
      <c r="BE96" s="206">
        <f>IF(N96="základní",J96,0)</f>
        <v>0</v>
      </c>
      <c r="BF96" s="206">
        <f>IF(N96="snížená",J96,0)</f>
        <v>0</v>
      </c>
      <c r="BG96" s="206">
        <f>IF(N96="zákl. přenesená",J96,0)</f>
        <v>0</v>
      </c>
      <c r="BH96" s="206">
        <f>IF(N96="sníž. přenesená",J96,0)</f>
        <v>0</v>
      </c>
      <c r="BI96" s="206">
        <f>IF(N96="nulová",J96,0)</f>
        <v>0</v>
      </c>
      <c r="BJ96" s="19" t="s">
        <v>22</v>
      </c>
      <c r="BK96" s="206">
        <f>ROUND(I96*H96,2)</f>
        <v>0</v>
      </c>
      <c r="BL96" s="19" t="s">
        <v>190</v>
      </c>
      <c r="BM96" s="19" t="s">
        <v>479</v>
      </c>
    </row>
    <row r="97" spans="2:65" s="1" customFormat="1" ht="27">
      <c r="B97" s="36"/>
      <c r="C97" s="58"/>
      <c r="D97" s="209" t="s">
        <v>192</v>
      </c>
      <c r="E97" s="58"/>
      <c r="F97" s="210" t="s">
        <v>193</v>
      </c>
      <c r="G97" s="58"/>
      <c r="H97" s="58"/>
      <c r="I97" s="163"/>
      <c r="J97" s="58"/>
      <c r="K97" s="58"/>
      <c r="L97" s="56"/>
      <c r="M97" s="73"/>
      <c r="N97" s="37"/>
      <c r="O97" s="37"/>
      <c r="P97" s="37"/>
      <c r="Q97" s="37"/>
      <c r="R97" s="37"/>
      <c r="S97" s="37"/>
      <c r="T97" s="74"/>
      <c r="AT97" s="19" t="s">
        <v>192</v>
      </c>
      <c r="AU97" s="19" t="s">
        <v>86</v>
      </c>
    </row>
    <row r="98" spans="2:65" s="11" customFormat="1" ht="29.85" customHeight="1">
      <c r="B98" s="178"/>
      <c r="C98" s="179"/>
      <c r="D98" s="192" t="s">
        <v>77</v>
      </c>
      <c r="E98" s="193" t="s">
        <v>480</v>
      </c>
      <c r="F98" s="193" t="s">
        <v>481</v>
      </c>
      <c r="G98" s="179"/>
      <c r="H98" s="179"/>
      <c r="I98" s="182"/>
      <c r="J98" s="194">
        <f>BK98</f>
        <v>0</v>
      </c>
      <c r="K98" s="179"/>
      <c r="L98" s="184"/>
      <c r="M98" s="185"/>
      <c r="N98" s="186"/>
      <c r="O98" s="186"/>
      <c r="P98" s="187">
        <f>SUM(P99:P100)</f>
        <v>0</v>
      </c>
      <c r="Q98" s="186"/>
      <c r="R98" s="187">
        <f>SUM(R99:R100)</f>
        <v>0</v>
      </c>
      <c r="S98" s="186"/>
      <c r="T98" s="188">
        <f>SUM(T99:T100)</f>
        <v>0</v>
      </c>
      <c r="AR98" s="189" t="s">
        <v>182</v>
      </c>
      <c r="AT98" s="190" t="s">
        <v>77</v>
      </c>
      <c r="AU98" s="190" t="s">
        <v>22</v>
      </c>
      <c r="AY98" s="189" t="s">
        <v>183</v>
      </c>
      <c r="BK98" s="191">
        <f>SUM(BK99:BK100)</f>
        <v>0</v>
      </c>
    </row>
    <row r="99" spans="2:65" s="1" customFormat="1" ht="22.5" customHeight="1">
      <c r="B99" s="36"/>
      <c r="C99" s="195" t="s">
        <v>200</v>
      </c>
      <c r="D99" s="195" t="s">
        <v>186</v>
      </c>
      <c r="E99" s="196" t="s">
        <v>482</v>
      </c>
      <c r="F99" s="197" t="s">
        <v>483</v>
      </c>
      <c r="G99" s="198" t="s">
        <v>189</v>
      </c>
      <c r="H99" s="199">
        <v>3</v>
      </c>
      <c r="I99" s="200"/>
      <c r="J99" s="201">
        <f>ROUND(I99*H99,2)</f>
        <v>0</v>
      </c>
      <c r="K99" s="197" t="s">
        <v>20</v>
      </c>
      <c r="L99" s="56"/>
      <c r="M99" s="202" t="s">
        <v>20</v>
      </c>
      <c r="N99" s="203" t="s">
        <v>49</v>
      </c>
      <c r="O99" s="37"/>
      <c r="P99" s="204">
        <f>O99*H99</f>
        <v>0</v>
      </c>
      <c r="Q99" s="204">
        <v>0</v>
      </c>
      <c r="R99" s="204">
        <f>Q99*H99</f>
        <v>0</v>
      </c>
      <c r="S99" s="204">
        <v>0</v>
      </c>
      <c r="T99" s="205">
        <f>S99*H99</f>
        <v>0</v>
      </c>
      <c r="AR99" s="19" t="s">
        <v>190</v>
      </c>
      <c r="AT99" s="19" t="s">
        <v>186</v>
      </c>
      <c r="AU99" s="19" t="s">
        <v>86</v>
      </c>
      <c r="AY99" s="19" t="s">
        <v>183</v>
      </c>
      <c r="BE99" s="206">
        <f>IF(N99="základní",J99,0)</f>
        <v>0</v>
      </c>
      <c r="BF99" s="206">
        <f>IF(N99="snížená",J99,0)</f>
        <v>0</v>
      </c>
      <c r="BG99" s="206">
        <f>IF(N99="zákl. přenesená",J99,0)</f>
        <v>0</v>
      </c>
      <c r="BH99" s="206">
        <f>IF(N99="sníž. přenesená",J99,0)</f>
        <v>0</v>
      </c>
      <c r="BI99" s="206">
        <f>IF(N99="nulová",J99,0)</f>
        <v>0</v>
      </c>
      <c r="BJ99" s="19" t="s">
        <v>22</v>
      </c>
      <c r="BK99" s="206">
        <f>ROUND(I99*H99,2)</f>
        <v>0</v>
      </c>
      <c r="BL99" s="19" t="s">
        <v>190</v>
      </c>
      <c r="BM99" s="19" t="s">
        <v>484</v>
      </c>
    </row>
    <row r="100" spans="2:65" s="1" customFormat="1" ht="27">
      <c r="B100" s="36"/>
      <c r="C100" s="58"/>
      <c r="D100" s="209" t="s">
        <v>192</v>
      </c>
      <c r="E100" s="58"/>
      <c r="F100" s="210" t="s">
        <v>193</v>
      </c>
      <c r="G100" s="58"/>
      <c r="H100" s="58"/>
      <c r="I100" s="163"/>
      <c r="J100" s="58"/>
      <c r="K100" s="58"/>
      <c r="L100" s="56"/>
      <c r="M100" s="211"/>
      <c r="N100" s="212"/>
      <c r="O100" s="212"/>
      <c r="P100" s="212"/>
      <c r="Q100" s="212"/>
      <c r="R100" s="212"/>
      <c r="S100" s="212"/>
      <c r="T100" s="213"/>
      <c r="AT100" s="19" t="s">
        <v>192</v>
      </c>
      <c r="AU100" s="19" t="s">
        <v>86</v>
      </c>
    </row>
    <row r="101" spans="2:65" s="1" customFormat="1" ht="6.95" customHeight="1">
      <c r="B101" s="51"/>
      <c r="C101" s="52"/>
      <c r="D101" s="52"/>
      <c r="E101" s="52"/>
      <c r="F101" s="52"/>
      <c r="G101" s="52"/>
      <c r="H101" s="52"/>
      <c r="I101" s="139"/>
      <c r="J101" s="52"/>
      <c r="K101" s="52"/>
      <c r="L101" s="56"/>
    </row>
  </sheetData>
  <sheetProtection password="CC35" sheet="1" objects="1" scenarios="1" formatColumns="0" formatRows="0" sort="0" autoFilter="0"/>
  <autoFilter ref="C86:K86"/>
  <mergeCells count="12">
    <mergeCell ref="E77:H77"/>
    <mergeCell ref="E79:H79"/>
    <mergeCell ref="E7:H7"/>
    <mergeCell ref="E9:H9"/>
    <mergeCell ref="E11:H11"/>
    <mergeCell ref="E26:H26"/>
    <mergeCell ref="E47:H47"/>
    <mergeCell ref="G1:H1"/>
    <mergeCell ref="L2:V2"/>
    <mergeCell ref="E49:H49"/>
    <mergeCell ref="E51:H51"/>
    <mergeCell ref="E75:H75"/>
  </mergeCells>
  <hyperlinks>
    <hyperlink ref="F1:G1" location="C2" tooltip="Krycí list soupisu" display="1) Krycí list soupisu"/>
    <hyperlink ref="G1:H1" location="C58"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5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99</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152</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485</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20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ROUND(J95,2)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ROUND(SUM(BE95:BE154), 2)</f>
        <v>0</v>
      </c>
      <c r="G32" s="37"/>
      <c r="H32" s="37"/>
      <c r="I32" s="131">
        <v>0.21</v>
      </c>
      <c r="J32" s="130">
        <f>ROUND(ROUND((SUM(BE95:BE154)), 2)*I32, 2)</f>
        <v>0</v>
      </c>
      <c r="K32" s="40"/>
    </row>
    <row r="33" spans="2:11" s="1" customFormat="1" ht="14.45" customHeight="1">
      <c r="B33" s="36"/>
      <c r="C33" s="37"/>
      <c r="D33" s="37"/>
      <c r="E33" s="44" t="s">
        <v>50</v>
      </c>
      <c r="F33" s="130">
        <f>ROUND(SUM(BF95:BF154), 2)</f>
        <v>0</v>
      </c>
      <c r="G33" s="37"/>
      <c r="H33" s="37"/>
      <c r="I33" s="131">
        <v>0.15</v>
      </c>
      <c r="J33" s="130">
        <f>ROUND(ROUND((SUM(BF95:BF154)), 2)*I33, 2)</f>
        <v>0</v>
      </c>
      <c r="K33" s="40"/>
    </row>
    <row r="34" spans="2:11" s="1" customFormat="1" ht="14.45" hidden="1" customHeight="1">
      <c r="B34" s="36"/>
      <c r="C34" s="37"/>
      <c r="D34" s="37"/>
      <c r="E34" s="44" t="s">
        <v>51</v>
      </c>
      <c r="F34" s="130">
        <f>ROUND(SUM(BG95:BG154), 2)</f>
        <v>0</v>
      </c>
      <c r="G34" s="37"/>
      <c r="H34" s="37"/>
      <c r="I34" s="131">
        <v>0.21</v>
      </c>
      <c r="J34" s="130">
        <v>0</v>
      </c>
      <c r="K34" s="40"/>
    </row>
    <row r="35" spans="2:11" s="1" customFormat="1" ht="14.45" hidden="1" customHeight="1">
      <c r="B35" s="36"/>
      <c r="C35" s="37"/>
      <c r="D35" s="37"/>
      <c r="E35" s="44" t="s">
        <v>52</v>
      </c>
      <c r="F35" s="130">
        <f>ROUND(SUM(BH95:BH154), 2)</f>
        <v>0</v>
      </c>
      <c r="G35" s="37"/>
      <c r="H35" s="37"/>
      <c r="I35" s="131">
        <v>0.15</v>
      </c>
      <c r="J35" s="130">
        <v>0</v>
      </c>
      <c r="K35" s="40"/>
    </row>
    <row r="36" spans="2:11" s="1" customFormat="1" ht="14.45" hidden="1" customHeight="1">
      <c r="B36" s="36"/>
      <c r="C36" s="37"/>
      <c r="D36" s="37"/>
      <c r="E36" s="44" t="s">
        <v>53</v>
      </c>
      <c r="F36" s="130">
        <f>ROUND(SUM(BI95:BI154),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152</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DPS 01.4 - Generátory</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J95</f>
        <v>0</v>
      </c>
      <c r="K60" s="40"/>
      <c r="AU60" s="19" t="s">
        <v>159</v>
      </c>
    </row>
    <row r="61" spans="2:47" s="8" customFormat="1" ht="24.95" customHeight="1">
      <c r="B61" s="149"/>
      <c r="C61" s="150"/>
      <c r="D61" s="151" t="s">
        <v>486</v>
      </c>
      <c r="E61" s="152"/>
      <c r="F61" s="152"/>
      <c r="G61" s="152"/>
      <c r="H61" s="152"/>
      <c r="I61" s="153"/>
      <c r="J61" s="154">
        <f>J96</f>
        <v>0</v>
      </c>
      <c r="K61" s="155"/>
    </row>
    <row r="62" spans="2:47" s="9" customFormat="1" ht="19.899999999999999" customHeight="1">
      <c r="B62" s="156"/>
      <c r="C62" s="157"/>
      <c r="D62" s="158" t="s">
        <v>487</v>
      </c>
      <c r="E62" s="159"/>
      <c r="F62" s="159"/>
      <c r="G62" s="159"/>
      <c r="H62" s="159"/>
      <c r="I62" s="160"/>
      <c r="J62" s="161">
        <f>J97</f>
        <v>0</v>
      </c>
      <c r="K62" s="162"/>
    </row>
    <row r="63" spans="2:47" s="9" customFormat="1" ht="19.899999999999999" customHeight="1">
      <c r="B63" s="156"/>
      <c r="C63" s="157"/>
      <c r="D63" s="158" t="s">
        <v>488</v>
      </c>
      <c r="E63" s="159"/>
      <c r="F63" s="159"/>
      <c r="G63" s="159"/>
      <c r="H63" s="159"/>
      <c r="I63" s="160"/>
      <c r="J63" s="161">
        <f>J102</f>
        <v>0</v>
      </c>
      <c r="K63" s="162"/>
    </row>
    <row r="64" spans="2:47" s="8" customFormat="1" ht="24.95" customHeight="1">
      <c r="B64" s="149"/>
      <c r="C64" s="150"/>
      <c r="D64" s="151" t="s">
        <v>489</v>
      </c>
      <c r="E64" s="152"/>
      <c r="F64" s="152"/>
      <c r="G64" s="152"/>
      <c r="H64" s="152"/>
      <c r="I64" s="153"/>
      <c r="J64" s="154">
        <f>J107</f>
        <v>0</v>
      </c>
      <c r="K64" s="155"/>
    </row>
    <row r="65" spans="2:12" s="9" customFormat="1" ht="19.899999999999999" customHeight="1">
      <c r="B65" s="156"/>
      <c r="C65" s="157"/>
      <c r="D65" s="158" t="s">
        <v>490</v>
      </c>
      <c r="E65" s="159"/>
      <c r="F65" s="159"/>
      <c r="G65" s="159"/>
      <c r="H65" s="159"/>
      <c r="I65" s="160"/>
      <c r="J65" s="161">
        <f>J108</f>
        <v>0</v>
      </c>
      <c r="K65" s="162"/>
    </row>
    <row r="66" spans="2:12" s="9" customFormat="1" ht="19.899999999999999" customHeight="1">
      <c r="B66" s="156"/>
      <c r="C66" s="157"/>
      <c r="D66" s="158" t="s">
        <v>491</v>
      </c>
      <c r="E66" s="159"/>
      <c r="F66" s="159"/>
      <c r="G66" s="159"/>
      <c r="H66" s="159"/>
      <c r="I66" s="160"/>
      <c r="J66" s="161">
        <f>J115</f>
        <v>0</v>
      </c>
      <c r="K66" s="162"/>
    </row>
    <row r="67" spans="2:12" s="9" customFormat="1" ht="19.899999999999999" customHeight="1">
      <c r="B67" s="156"/>
      <c r="C67" s="157"/>
      <c r="D67" s="158" t="s">
        <v>492</v>
      </c>
      <c r="E67" s="159"/>
      <c r="F67" s="159"/>
      <c r="G67" s="159"/>
      <c r="H67" s="159"/>
      <c r="I67" s="160"/>
      <c r="J67" s="161">
        <f>J122</f>
        <v>0</v>
      </c>
      <c r="K67" s="162"/>
    </row>
    <row r="68" spans="2:12" s="8" customFormat="1" ht="24.95" customHeight="1">
      <c r="B68" s="149"/>
      <c r="C68" s="150"/>
      <c r="D68" s="151" t="s">
        <v>493</v>
      </c>
      <c r="E68" s="152"/>
      <c r="F68" s="152"/>
      <c r="G68" s="152"/>
      <c r="H68" s="152"/>
      <c r="I68" s="153"/>
      <c r="J68" s="154">
        <f>J133</f>
        <v>0</v>
      </c>
      <c r="K68" s="155"/>
    </row>
    <row r="69" spans="2:12" s="9" customFormat="1" ht="19.899999999999999" customHeight="1">
      <c r="B69" s="156"/>
      <c r="C69" s="157"/>
      <c r="D69" s="158" t="s">
        <v>494</v>
      </c>
      <c r="E69" s="159"/>
      <c r="F69" s="159"/>
      <c r="G69" s="159"/>
      <c r="H69" s="159"/>
      <c r="I69" s="160"/>
      <c r="J69" s="161">
        <f>J134</f>
        <v>0</v>
      </c>
      <c r="K69" s="162"/>
    </row>
    <row r="70" spans="2:12" s="8" customFormat="1" ht="24.95" customHeight="1">
      <c r="B70" s="149"/>
      <c r="C70" s="150"/>
      <c r="D70" s="151" t="s">
        <v>495</v>
      </c>
      <c r="E70" s="152"/>
      <c r="F70" s="152"/>
      <c r="G70" s="152"/>
      <c r="H70" s="152"/>
      <c r="I70" s="153"/>
      <c r="J70" s="154">
        <f>J137</f>
        <v>0</v>
      </c>
      <c r="K70" s="155"/>
    </row>
    <row r="71" spans="2:12" s="9" customFormat="1" ht="19.899999999999999" customHeight="1">
      <c r="B71" s="156"/>
      <c r="C71" s="157"/>
      <c r="D71" s="158" t="s">
        <v>496</v>
      </c>
      <c r="E71" s="159"/>
      <c r="F71" s="159"/>
      <c r="G71" s="159"/>
      <c r="H71" s="159"/>
      <c r="I71" s="160"/>
      <c r="J71" s="161">
        <f>J138</f>
        <v>0</v>
      </c>
      <c r="K71" s="162"/>
    </row>
    <row r="72" spans="2:12" s="8" customFormat="1" ht="24.95" customHeight="1">
      <c r="B72" s="149"/>
      <c r="C72" s="150"/>
      <c r="D72" s="151" t="s">
        <v>497</v>
      </c>
      <c r="E72" s="152"/>
      <c r="F72" s="152"/>
      <c r="G72" s="152"/>
      <c r="H72" s="152"/>
      <c r="I72" s="153"/>
      <c r="J72" s="154">
        <f>J147</f>
        <v>0</v>
      </c>
      <c r="K72" s="155"/>
    </row>
    <row r="73" spans="2:12" s="9" customFormat="1" ht="19.899999999999999" customHeight="1">
      <c r="B73" s="156"/>
      <c r="C73" s="157"/>
      <c r="D73" s="158" t="s">
        <v>498</v>
      </c>
      <c r="E73" s="159"/>
      <c r="F73" s="159"/>
      <c r="G73" s="159"/>
      <c r="H73" s="159"/>
      <c r="I73" s="160"/>
      <c r="J73" s="161">
        <f>J148</f>
        <v>0</v>
      </c>
      <c r="K73" s="162"/>
    </row>
    <row r="74" spans="2:12" s="1" customFormat="1" ht="21.75" customHeight="1">
      <c r="B74" s="36"/>
      <c r="C74" s="37"/>
      <c r="D74" s="37"/>
      <c r="E74" s="37"/>
      <c r="F74" s="37"/>
      <c r="G74" s="37"/>
      <c r="H74" s="37"/>
      <c r="I74" s="118"/>
      <c r="J74" s="37"/>
      <c r="K74" s="40"/>
    </row>
    <row r="75" spans="2:12" s="1" customFormat="1" ht="6.95" customHeight="1">
      <c r="B75" s="51"/>
      <c r="C75" s="52"/>
      <c r="D75" s="52"/>
      <c r="E75" s="52"/>
      <c r="F75" s="52"/>
      <c r="G75" s="52"/>
      <c r="H75" s="52"/>
      <c r="I75" s="139"/>
      <c r="J75" s="52"/>
      <c r="K75" s="53"/>
    </row>
    <row r="79" spans="2:12" s="1" customFormat="1" ht="6.95" customHeight="1">
      <c r="B79" s="54"/>
      <c r="C79" s="55"/>
      <c r="D79" s="55"/>
      <c r="E79" s="55"/>
      <c r="F79" s="55"/>
      <c r="G79" s="55"/>
      <c r="H79" s="55"/>
      <c r="I79" s="142"/>
      <c r="J79" s="55"/>
      <c r="K79" s="55"/>
      <c r="L79" s="56"/>
    </row>
    <row r="80" spans="2:12" s="1" customFormat="1" ht="36.950000000000003" customHeight="1">
      <c r="B80" s="36"/>
      <c r="C80" s="57" t="s">
        <v>166</v>
      </c>
      <c r="D80" s="58"/>
      <c r="E80" s="58"/>
      <c r="F80" s="58"/>
      <c r="G80" s="58"/>
      <c r="H80" s="58"/>
      <c r="I80" s="163"/>
      <c r="J80" s="58"/>
      <c r="K80" s="58"/>
      <c r="L80" s="56"/>
    </row>
    <row r="81" spans="2:63" s="1" customFormat="1" ht="6.95" customHeight="1">
      <c r="B81" s="36"/>
      <c r="C81" s="58"/>
      <c r="D81" s="58"/>
      <c r="E81" s="58"/>
      <c r="F81" s="58"/>
      <c r="G81" s="58"/>
      <c r="H81" s="58"/>
      <c r="I81" s="163"/>
      <c r="J81" s="58"/>
      <c r="K81" s="58"/>
      <c r="L81" s="56"/>
    </row>
    <row r="82" spans="2:63" s="1" customFormat="1" ht="14.45" customHeight="1">
      <c r="B82" s="36"/>
      <c r="C82" s="60" t="s">
        <v>16</v>
      </c>
      <c r="D82" s="58"/>
      <c r="E82" s="58"/>
      <c r="F82" s="58"/>
      <c r="G82" s="58"/>
      <c r="H82" s="58"/>
      <c r="I82" s="163"/>
      <c r="J82" s="58"/>
      <c r="K82" s="58"/>
      <c r="L82" s="56"/>
    </row>
    <row r="83" spans="2:63" s="1" customFormat="1" ht="22.5" customHeight="1">
      <c r="B83" s="36"/>
      <c r="C83" s="58"/>
      <c r="D83" s="58"/>
      <c r="E83" s="423" t="str">
        <f>E7</f>
        <v>MVE Štvanice - rekonstrukce technologie</v>
      </c>
      <c r="F83" s="394"/>
      <c r="G83" s="394"/>
      <c r="H83" s="394"/>
      <c r="I83" s="163"/>
      <c r="J83" s="58"/>
      <c r="K83" s="58"/>
      <c r="L83" s="56"/>
    </row>
    <row r="84" spans="2:63" ht="15">
      <c r="B84" s="23"/>
      <c r="C84" s="60" t="s">
        <v>151</v>
      </c>
      <c r="D84" s="164"/>
      <c r="E84" s="164"/>
      <c r="F84" s="164"/>
      <c r="G84" s="164"/>
      <c r="H84" s="164"/>
      <c r="J84" s="164"/>
      <c r="K84" s="164"/>
      <c r="L84" s="165"/>
    </row>
    <row r="85" spans="2:63" s="1" customFormat="1" ht="22.5" customHeight="1">
      <c r="B85" s="36"/>
      <c r="C85" s="58"/>
      <c r="D85" s="58"/>
      <c r="E85" s="423" t="s">
        <v>152</v>
      </c>
      <c r="F85" s="394"/>
      <c r="G85" s="394"/>
      <c r="H85" s="394"/>
      <c r="I85" s="163"/>
      <c r="J85" s="58"/>
      <c r="K85" s="58"/>
      <c r="L85" s="56"/>
    </row>
    <row r="86" spans="2:63" s="1" customFormat="1" ht="14.45" customHeight="1">
      <c r="B86" s="36"/>
      <c r="C86" s="60" t="s">
        <v>153</v>
      </c>
      <c r="D86" s="58"/>
      <c r="E86" s="58"/>
      <c r="F86" s="58"/>
      <c r="G86" s="58"/>
      <c r="H86" s="58"/>
      <c r="I86" s="163"/>
      <c r="J86" s="58"/>
      <c r="K86" s="58"/>
      <c r="L86" s="56"/>
    </row>
    <row r="87" spans="2:63" s="1" customFormat="1" ht="23.25" customHeight="1">
      <c r="B87" s="36"/>
      <c r="C87" s="58"/>
      <c r="D87" s="58"/>
      <c r="E87" s="391" t="str">
        <f>E11</f>
        <v>DPS 01.4 - Generátory</v>
      </c>
      <c r="F87" s="394"/>
      <c r="G87" s="394"/>
      <c r="H87" s="394"/>
      <c r="I87" s="163"/>
      <c r="J87" s="58"/>
      <c r="K87" s="58"/>
      <c r="L87" s="56"/>
    </row>
    <row r="88" spans="2:63" s="1" customFormat="1" ht="6.95" customHeight="1">
      <c r="B88" s="36"/>
      <c r="C88" s="58"/>
      <c r="D88" s="58"/>
      <c r="E88" s="58"/>
      <c r="F88" s="58"/>
      <c r="G88" s="58"/>
      <c r="H88" s="58"/>
      <c r="I88" s="163"/>
      <c r="J88" s="58"/>
      <c r="K88" s="58"/>
      <c r="L88" s="56"/>
    </row>
    <row r="89" spans="2:63" s="1" customFormat="1" ht="18" customHeight="1">
      <c r="B89" s="36"/>
      <c r="C89" s="60" t="s">
        <v>23</v>
      </c>
      <c r="D89" s="58"/>
      <c r="E89" s="58"/>
      <c r="F89" s="166" t="str">
        <f>F14</f>
        <v>VD Štvanice - Praha</v>
      </c>
      <c r="G89" s="58"/>
      <c r="H89" s="58"/>
      <c r="I89" s="167" t="s">
        <v>25</v>
      </c>
      <c r="J89" s="68" t="str">
        <f>IF(J14="","",J14)</f>
        <v>29. 7. 2016</v>
      </c>
      <c r="K89" s="58"/>
      <c r="L89" s="56"/>
    </row>
    <row r="90" spans="2:63" s="1" customFormat="1" ht="6.95" customHeight="1">
      <c r="B90" s="36"/>
      <c r="C90" s="58"/>
      <c r="D90" s="58"/>
      <c r="E90" s="58"/>
      <c r="F90" s="58"/>
      <c r="G90" s="58"/>
      <c r="H90" s="58"/>
      <c r="I90" s="163"/>
      <c r="J90" s="58"/>
      <c r="K90" s="58"/>
      <c r="L90" s="56"/>
    </row>
    <row r="91" spans="2:63" s="1" customFormat="1" ht="15">
      <c r="B91" s="36"/>
      <c r="C91" s="60" t="s">
        <v>29</v>
      </c>
      <c r="D91" s="58"/>
      <c r="E91" s="58"/>
      <c r="F91" s="166" t="str">
        <f>E17</f>
        <v>Povodí Vltavy, státní podnik</v>
      </c>
      <c r="G91" s="58"/>
      <c r="H91" s="58"/>
      <c r="I91" s="167" t="s">
        <v>37</v>
      </c>
      <c r="J91" s="166" t="str">
        <f>E23</f>
        <v>AQUATIS a. s.</v>
      </c>
      <c r="K91" s="58"/>
      <c r="L91" s="56"/>
    </row>
    <row r="92" spans="2:63" s="1" customFormat="1" ht="14.45" customHeight="1">
      <c r="B92" s="36"/>
      <c r="C92" s="60" t="s">
        <v>35</v>
      </c>
      <c r="D92" s="58"/>
      <c r="E92" s="58"/>
      <c r="F92" s="166" t="str">
        <f>IF(E20="","",E20)</f>
        <v/>
      </c>
      <c r="G92" s="58"/>
      <c r="H92" s="58"/>
      <c r="I92" s="163"/>
      <c r="J92" s="58"/>
      <c r="K92" s="58"/>
      <c r="L92" s="56"/>
    </row>
    <row r="93" spans="2:63" s="1" customFormat="1" ht="10.35" customHeight="1">
      <c r="B93" s="36"/>
      <c r="C93" s="58"/>
      <c r="D93" s="58"/>
      <c r="E93" s="58"/>
      <c r="F93" s="58"/>
      <c r="G93" s="58"/>
      <c r="H93" s="58"/>
      <c r="I93" s="163"/>
      <c r="J93" s="58"/>
      <c r="K93" s="58"/>
      <c r="L93" s="56"/>
    </row>
    <row r="94" spans="2:63" s="10" customFormat="1" ht="29.25" customHeight="1">
      <c r="B94" s="168"/>
      <c r="C94" s="169" t="s">
        <v>167</v>
      </c>
      <c r="D94" s="170" t="s">
        <v>63</v>
      </c>
      <c r="E94" s="170" t="s">
        <v>59</v>
      </c>
      <c r="F94" s="170" t="s">
        <v>168</v>
      </c>
      <c r="G94" s="170" t="s">
        <v>169</v>
      </c>
      <c r="H94" s="170" t="s">
        <v>170</v>
      </c>
      <c r="I94" s="171" t="s">
        <v>171</v>
      </c>
      <c r="J94" s="170" t="s">
        <v>157</v>
      </c>
      <c r="K94" s="172" t="s">
        <v>172</v>
      </c>
      <c r="L94" s="173"/>
      <c r="M94" s="77" t="s">
        <v>173</v>
      </c>
      <c r="N94" s="78" t="s">
        <v>48</v>
      </c>
      <c r="O94" s="78" t="s">
        <v>174</v>
      </c>
      <c r="P94" s="78" t="s">
        <v>175</v>
      </c>
      <c r="Q94" s="78" t="s">
        <v>176</v>
      </c>
      <c r="R94" s="78" t="s">
        <v>177</v>
      </c>
      <c r="S94" s="78" t="s">
        <v>178</v>
      </c>
      <c r="T94" s="79" t="s">
        <v>179</v>
      </c>
    </row>
    <row r="95" spans="2:63" s="1" customFormat="1" ht="29.25" customHeight="1">
      <c r="B95" s="36"/>
      <c r="C95" s="83" t="s">
        <v>158</v>
      </c>
      <c r="D95" s="58"/>
      <c r="E95" s="58"/>
      <c r="F95" s="58"/>
      <c r="G95" s="58"/>
      <c r="H95" s="58"/>
      <c r="I95" s="163"/>
      <c r="J95" s="174">
        <f>BK95</f>
        <v>0</v>
      </c>
      <c r="K95" s="58"/>
      <c r="L95" s="56"/>
      <c r="M95" s="80"/>
      <c r="N95" s="81"/>
      <c r="O95" s="81"/>
      <c r="P95" s="175">
        <f>P96+P107+P133+P137+P147</f>
        <v>0</v>
      </c>
      <c r="Q95" s="81"/>
      <c r="R95" s="175">
        <f>R96+R107+R133+R137+R147</f>
        <v>0</v>
      </c>
      <c r="S95" s="81"/>
      <c r="T95" s="176">
        <f>T96+T107+T133+T137+T147</f>
        <v>0</v>
      </c>
      <c r="AT95" s="19" t="s">
        <v>77</v>
      </c>
      <c r="AU95" s="19" t="s">
        <v>159</v>
      </c>
      <c r="BK95" s="177">
        <f>BK96+BK107+BK133+BK137+BK147</f>
        <v>0</v>
      </c>
    </row>
    <row r="96" spans="2:63" s="11" customFormat="1" ht="37.35" customHeight="1">
      <c r="B96" s="178"/>
      <c r="C96" s="179"/>
      <c r="D96" s="180" t="s">
        <v>77</v>
      </c>
      <c r="E96" s="181" t="s">
        <v>499</v>
      </c>
      <c r="F96" s="181" t="s">
        <v>500</v>
      </c>
      <c r="G96" s="179"/>
      <c r="H96" s="179"/>
      <c r="I96" s="182"/>
      <c r="J96" s="183">
        <f>BK96</f>
        <v>0</v>
      </c>
      <c r="K96" s="179"/>
      <c r="L96" s="184"/>
      <c r="M96" s="185"/>
      <c r="N96" s="186"/>
      <c r="O96" s="186"/>
      <c r="P96" s="187">
        <f>P97+P102</f>
        <v>0</v>
      </c>
      <c r="Q96" s="186"/>
      <c r="R96" s="187">
        <f>R97+R102</f>
        <v>0</v>
      </c>
      <c r="S96" s="186"/>
      <c r="T96" s="188">
        <f>T97+T102</f>
        <v>0</v>
      </c>
      <c r="AR96" s="189" t="s">
        <v>182</v>
      </c>
      <c r="AT96" s="190" t="s">
        <v>77</v>
      </c>
      <c r="AU96" s="190" t="s">
        <v>78</v>
      </c>
      <c r="AY96" s="189" t="s">
        <v>183</v>
      </c>
      <c r="BK96" s="191">
        <f>BK97+BK102</f>
        <v>0</v>
      </c>
    </row>
    <row r="97" spans="2:65" s="11" customFormat="1" ht="19.899999999999999" customHeight="1">
      <c r="B97" s="178"/>
      <c r="C97" s="179"/>
      <c r="D97" s="192" t="s">
        <v>77</v>
      </c>
      <c r="E97" s="193" t="s">
        <v>501</v>
      </c>
      <c r="F97" s="193" t="s">
        <v>502</v>
      </c>
      <c r="G97" s="179"/>
      <c r="H97" s="179"/>
      <c r="I97" s="182"/>
      <c r="J97" s="194">
        <f>BK97</f>
        <v>0</v>
      </c>
      <c r="K97" s="179"/>
      <c r="L97" s="184"/>
      <c r="M97" s="185"/>
      <c r="N97" s="186"/>
      <c r="O97" s="186"/>
      <c r="P97" s="187">
        <f>SUM(P98:P101)</f>
        <v>0</v>
      </c>
      <c r="Q97" s="186"/>
      <c r="R97" s="187">
        <f>SUM(R98:R101)</f>
        <v>0</v>
      </c>
      <c r="S97" s="186"/>
      <c r="T97" s="188">
        <f>SUM(T98:T101)</f>
        <v>0</v>
      </c>
      <c r="AR97" s="189" t="s">
        <v>182</v>
      </c>
      <c r="AT97" s="190" t="s">
        <v>77</v>
      </c>
      <c r="AU97" s="190" t="s">
        <v>22</v>
      </c>
      <c r="AY97" s="189" t="s">
        <v>183</v>
      </c>
      <c r="BK97" s="191">
        <f>SUM(BK98:BK101)</f>
        <v>0</v>
      </c>
    </row>
    <row r="98" spans="2:65" s="1" customFormat="1" ht="22.5" customHeight="1">
      <c r="B98" s="36"/>
      <c r="C98" s="195" t="s">
        <v>22</v>
      </c>
      <c r="D98" s="195" t="s">
        <v>186</v>
      </c>
      <c r="E98" s="196" t="s">
        <v>503</v>
      </c>
      <c r="F98" s="197" t="s">
        <v>502</v>
      </c>
      <c r="G98" s="198" t="s">
        <v>189</v>
      </c>
      <c r="H98" s="199">
        <v>3</v>
      </c>
      <c r="I98" s="200"/>
      <c r="J98" s="201">
        <f>ROUND(I98*H98,2)</f>
        <v>0</v>
      </c>
      <c r="K98" s="197" t="s">
        <v>20</v>
      </c>
      <c r="L98" s="56"/>
      <c r="M98" s="202" t="s">
        <v>20</v>
      </c>
      <c r="N98" s="203" t="s">
        <v>49</v>
      </c>
      <c r="O98" s="37"/>
      <c r="P98" s="204">
        <f>O98*H98</f>
        <v>0</v>
      </c>
      <c r="Q98" s="204">
        <v>0</v>
      </c>
      <c r="R98" s="204">
        <f>Q98*H98</f>
        <v>0</v>
      </c>
      <c r="S98" s="204">
        <v>0</v>
      </c>
      <c r="T98" s="205">
        <f>S98*H98</f>
        <v>0</v>
      </c>
      <c r="AR98" s="19" t="s">
        <v>190</v>
      </c>
      <c r="AT98" s="19" t="s">
        <v>186</v>
      </c>
      <c r="AU98" s="19" t="s">
        <v>86</v>
      </c>
      <c r="AY98" s="19" t="s">
        <v>183</v>
      </c>
      <c r="BE98" s="206">
        <f>IF(N98="základní",J98,0)</f>
        <v>0</v>
      </c>
      <c r="BF98" s="206">
        <f>IF(N98="snížená",J98,0)</f>
        <v>0</v>
      </c>
      <c r="BG98" s="206">
        <f>IF(N98="zákl. přenesená",J98,0)</f>
        <v>0</v>
      </c>
      <c r="BH98" s="206">
        <f>IF(N98="sníž. přenesená",J98,0)</f>
        <v>0</v>
      </c>
      <c r="BI98" s="206">
        <f>IF(N98="nulová",J98,0)</f>
        <v>0</v>
      </c>
      <c r="BJ98" s="19" t="s">
        <v>22</v>
      </c>
      <c r="BK98" s="206">
        <f>ROUND(I98*H98,2)</f>
        <v>0</v>
      </c>
      <c r="BL98" s="19" t="s">
        <v>190</v>
      </c>
      <c r="BM98" s="19" t="s">
        <v>504</v>
      </c>
    </row>
    <row r="99" spans="2:65" s="1" customFormat="1" ht="27">
      <c r="B99" s="36"/>
      <c r="C99" s="58"/>
      <c r="D99" s="207" t="s">
        <v>192</v>
      </c>
      <c r="E99" s="58"/>
      <c r="F99" s="208" t="s">
        <v>193</v>
      </c>
      <c r="G99" s="58"/>
      <c r="H99" s="58"/>
      <c r="I99" s="163"/>
      <c r="J99" s="58"/>
      <c r="K99" s="58"/>
      <c r="L99" s="56"/>
      <c r="M99" s="73"/>
      <c r="N99" s="37"/>
      <c r="O99" s="37"/>
      <c r="P99" s="37"/>
      <c r="Q99" s="37"/>
      <c r="R99" s="37"/>
      <c r="S99" s="37"/>
      <c r="T99" s="74"/>
      <c r="AT99" s="19" t="s">
        <v>192</v>
      </c>
      <c r="AU99" s="19" t="s">
        <v>86</v>
      </c>
    </row>
    <row r="100" spans="2:65" s="1" customFormat="1" ht="22.5" customHeight="1">
      <c r="B100" s="36"/>
      <c r="C100" s="195" t="s">
        <v>86</v>
      </c>
      <c r="D100" s="195" t="s">
        <v>186</v>
      </c>
      <c r="E100" s="196" t="s">
        <v>505</v>
      </c>
      <c r="F100" s="197" t="s">
        <v>506</v>
      </c>
      <c r="G100" s="198" t="s">
        <v>189</v>
      </c>
      <c r="H100" s="199">
        <v>3</v>
      </c>
      <c r="I100" s="200"/>
      <c r="J100" s="201">
        <f>ROUND(I100*H100,2)</f>
        <v>0</v>
      </c>
      <c r="K100" s="197" t="s">
        <v>20</v>
      </c>
      <c r="L100" s="56"/>
      <c r="M100" s="202" t="s">
        <v>20</v>
      </c>
      <c r="N100" s="203" t="s">
        <v>49</v>
      </c>
      <c r="O100" s="37"/>
      <c r="P100" s="204">
        <f>O100*H100</f>
        <v>0</v>
      </c>
      <c r="Q100" s="204">
        <v>0</v>
      </c>
      <c r="R100" s="204">
        <f>Q100*H100</f>
        <v>0</v>
      </c>
      <c r="S100" s="204">
        <v>0</v>
      </c>
      <c r="T100" s="205">
        <f>S100*H100</f>
        <v>0</v>
      </c>
      <c r="AR100" s="19" t="s">
        <v>190</v>
      </c>
      <c r="AT100" s="19" t="s">
        <v>186</v>
      </c>
      <c r="AU100" s="19" t="s">
        <v>86</v>
      </c>
      <c r="AY100" s="19" t="s">
        <v>183</v>
      </c>
      <c r="BE100" s="206">
        <f>IF(N100="základní",J100,0)</f>
        <v>0</v>
      </c>
      <c r="BF100" s="206">
        <f>IF(N100="snížená",J100,0)</f>
        <v>0</v>
      </c>
      <c r="BG100" s="206">
        <f>IF(N100="zákl. přenesená",J100,0)</f>
        <v>0</v>
      </c>
      <c r="BH100" s="206">
        <f>IF(N100="sníž. přenesená",J100,0)</f>
        <v>0</v>
      </c>
      <c r="BI100" s="206">
        <f>IF(N100="nulová",J100,0)</f>
        <v>0</v>
      </c>
      <c r="BJ100" s="19" t="s">
        <v>22</v>
      </c>
      <c r="BK100" s="206">
        <f>ROUND(I100*H100,2)</f>
        <v>0</v>
      </c>
      <c r="BL100" s="19" t="s">
        <v>190</v>
      </c>
      <c r="BM100" s="19" t="s">
        <v>507</v>
      </c>
    </row>
    <row r="101" spans="2:65" s="1" customFormat="1" ht="27">
      <c r="B101" s="36"/>
      <c r="C101" s="58"/>
      <c r="D101" s="209" t="s">
        <v>192</v>
      </c>
      <c r="E101" s="58"/>
      <c r="F101" s="210" t="s">
        <v>193</v>
      </c>
      <c r="G101" s="58"/>
      <c r="H101" s="58"/>
      <c r="I101" s="163"/>
      <c r="J101" s="58"/>
      <c r="K101" s="58"/>
      <c r="L101" s="56"/>
      <c r="M101" s="73"/>
      <c r="N101" s="37"/>
      <c r="O101" s="37"/>
      <c r="P101" s="37"/>
      <c r="Q101" s="37"/>
      <c r="R101" s="37"/>
      <c r="S101" s="37"/>
      <c r="T101" s="74"/>
      <c r="AT101" s="19" t="s">
        <v>192</v>
      </c>
      <c r="AU101" s="19" t="s">
        <v>86</v>
      </c>
    </row>
    <row r="102" spans="2:65" s="11" customFormat="1" ht="29.85" customHeight="1">
      <c r="B102" s="178"/>
      <c r="C102" s="179"/>
      <c r="D102" s="192" t="s">
        <v>77</v>
      </c>
      <c r="E102" s="193" t="s">
        <v>508</v>
      </c>
      <c r="F102" s="193" t="s">
        <v>509</v>
      </c>
      <c r="G102" s="179"/>
      <c r="H102" s="179"/>
      <c r="I102" s="182"/>
      <c r="J102" s="194">
        <f>BK102</f>
        <v>0</v>
      </c>
      <c r="K102" s="179"/>
      <c r="L102" s="184"/>
      <c r="M102" s="185"/>
      <c r="N102" s="186"/>
      <c r="O102" s="186"/>
      <c r="P102" s="187">
        <f>SUM(P103:P106)</f>
        <v>0</v>
      </c>
      <c r="Q102" s="186"/>
      <c r="R102" s="187">
        <f>SUM(R103:R106)</f>
        <v>0</v>
      </c>
      <c r="S102" s="186"/>
      <c r="T102" s="188">
        <f>SUM(T103:T106)</f>
        <v>0</v>
      </c>
      <c r="AR102" s="189" t="s">
        <v>182</v>
      </c>
      <c r="AT102" s="190" t="s">
        <v>77</v>
      </c>
      <c r="AU102" s="190" t="s">
        <v>22</v>
      </c>
      <c r="AY102" s="189" t="s">
        <v>183</v>
      </c>
      <c r="BK102" s="191">
        <f>SUM(BK103:BK106)</f>
        <v>0</v>
      </c>
    </row>
    <row r="103" spans="2:65" s="1" customFormat="1" ht="22.5" customHeight="1">
      <c r="B103" s="36"/>
      <c r="C103" s="195" t="s">
        <v>182</v>
      </c>
      <c r="D103" s="195" t="s">
        <v>186</v>
      </c>
      <c r="E103" s="196" t="s">
        <v>510</v>
      </c>
      <c r="F103" s="197" t="s">
        <v>509</v>
      </c>
      <c r="G103" s="198" t="s">
        <v>189</v>
      </c>
      <c r="H103" s="199">
        <v>3</v>
      </c>
      <c r="I103" s="200"/>
      <c r="J103" s="201">
        <f>ROUND(I103*H103,2)</f>
        <v>0</v>
      </c>
      <c r="K103" s="197" t="s">
        <v>20</v>
      </c>
      <c r="L103" s="56"/>
      <c r="M103" s="202" t="s">
        <v>20</v>
      </c>
      <c r="N103" s="203" t="s">
        <v>49</v>
      </c>
      <c r="O103" s="37"/>
      <c r="P103" s="204">
        <f>O103*H103</f>
        <v>0</v>
      </c>
      <c r="Q103" s="204">
        <v>0</v>
      </c>
      <c r="R103" s="204">
        <f>Q103*H103</f>
        <v>0</v>
      </c>
      <c r="S103" s="204">
        <v>0</v>
      </c>
      <c r="T103" s="205">
        <f>S103*H103</f>
        <v>0</v>
      </c>
      <c r="AR103" s="19" t="s">
        <v>190</v>
      </c>
      <c r="AT103" s="19" t="s">
        <v>186</v>
      </c>
      <c r="AU103" s="19" t="s">
        <v>86</v>
      </c>
      <c r="AY103" s="19" t="s">
        <v>183</v>
      </c>
      <c r="BE103" s="206">
        <f>IF(N103="základní",J103,0)</f>
        <v>0</v>
      </c>
      <c r="BF103" s="206">
        <f>IF(N103="snížená",J103,0)</f>
        <v>0</v>
      </c>
      <c r="BG103" s="206">
        <f>IF(N103="zákl. přenesená",J103,0)</f>
        <v>0</v>
      </c>
      <c r="BH103" s="206">
        <f>IF(N103="sníž. přenesená",J103,0)</f>
        <v>0</v>
      </c>
      <c r="BI103" s="206">
        <f>IF(N103="nulová",J103,0)</f>
        <v>0</v>
      </c>
      <c r="BJ103" s="19" t="s">
        <v>22</v>
      </c>
      <c r="BK103" s="206">
        <f>ROUND(I103*H103,2)</f>
        <v>0</v>
      </c>
      <c r="BL103" s="19" t="s">
        <v>190</v>
      </c>
      <c r="BM103" s="19" t="s">
        <v>511</v>
      </c>
    </row>
    <row r="104" spans="2:65" s="1" customFormat="1" ht="27">
      <c r="B104" s="36"/>
      <c r="C104" s="58"/>
      <c r="D104" s="207" t="s">
        <v>192</v>
      </c>
      <c r="E104" s="58"/>
      <c r="F104" s="208" t="s">
        <v>193</v>
      </c>
      <c r="G104" s="58"/>
      <c r="H104" s="58"/>
      <c r="I104" s="163"/>
      <c r="J104" s="58"/>
      <c r="K104" s="58"/>
      <c r="L104" s="56"/>
      <c r="M104" s="73"/>
      <c r="N104" s="37"/>
      <c r="O104" s="37"/>
      <c r="P104" s="37"/>
      <c r="Q104" s="37"/>
      <c r="R104" s="37"/>
      <c r="S104" s="37"/>
      <c r="T104" s="74"/>
      <c r="AT104" s="19" t="s">
        <v>192</v>
      </c>
      <c r="AU104" s="19" t="s">
        <v>86</v>
      </c>
    </row>
    <row r="105" spans="2:65" s="1" customFormat="1" ht="22.5" customHeight="1">
      <c r="B105" s="36"/>
      <c r="C105" s="195" t="s">
        <v>200</v>
      </c>
      <c r="D105" s="195" t="s">
        <v>186</v>
      </c>
      <c r="E105" s="196" t="s">
        <v>512</v>
      </c>
      <c r="F105" s="197" t="s">
        <v>513</v>
      </c>
      <c r="G105" s="198" t="s">
        <v>189</v>
      </c>
      <c r="H105" s="199">
        <v>3</v>
      </c>
      <c r="I105" s="200"/>
      <c r="J105" s="201">
        <f>ROUND(I105*H105,2)</f>
        <v>0</v>
      </c>
      <c r="K105" s="197" t="s">
        <v>20</v>
      </c>
      <c r="L105" s="56"/>
      <c r="M105" s="202" t="s">
        <v>20</v>
      </c>
      <c r="N105" s="203" t="s">
        <v>49</v>
      </c>
      <c r="O105" s="37"/>
      <c r="P105" s="204">
        <f>O105*H105</f>
        <v>0</v>
      </c>
      <c r="Q105" s="204">
        <v>0</v>
      </c>
      <c r="R105" s="204">
        <f>Q105*H105</f>
        <v>0</v>
      </c>
      <c r="S105" s="204">
        <v>0</v>
      </c>
      <c r="T105" s="205">
        <f>S105*H105</f>
        <v>0</v>
      </c>
      <c r="AR105" s="19" t="s">
        <v>190</v>
      </c>
      <c r="AT105" s="19" t="s">
        <v>186</v>
      </c>
      <c r="AU105" s="19" t="s">
        <v>86</v>
      </c>
      <c r="AY105" s="19" t="s">
        <v>183</v>
      </c>
      <c r="BE105" s="206">
        <f>IF(N105="základní",J105,0)</f>
        <v>0</v>
      </c>
      <c r="BF105" s="206">
        <f>IF(N105="snížená",J105,0)</f>
        <v>0</v>
      </c>
      <c r="BG105" s="206">
        <f>IF(N105="zákl. přenesená",J105,0)</f>
        <v>0</v>
      </c>
      <c r="BH105" s="206">
        <f>IF(N105="sníž. přenesená",J105,0)</f>
        <v>0</v>
      </c>
      <c r="BI105" s="206">
        <f>IF(N105="nulová",J105,0)</f>
        <v>0</v>
      </c>
      <c r="BJ105" s="19" t="s">
        <v>22</v>
      </c>
      <c r="BK105" s="206">
        <f>ROUND(I105*H105,2)</f>
        <v>0</v>
      </c>
      <c r="BL105" s="19" t="s">
        <v>190</v>
      </c>
      <c r="BM105" s="19" t="s">
        <v>514</v>
      </c>
    </row>
    <row r="106" spans="2:65" s="1" customFormat="1" ht="27">
      <c r="B106" s="36"/>
      <c r="C106" s="58"/>
      <c r="D106" s="209" t="s">
        <v>192</v>
      </c>
      <c r="E106" s="58"/>
      <c r="F106" s="210" t="s">
        <v>193</v>
      </c>
      <c r="G106" s="58"/>
      <c r="H106" s="58"/>
      <c r="I106" s="163"/>
      <c r="J106" s="58"/>
      <c r="K106" s="58"/>
      <c r="L106" s="56"/>
      <c r="M106" s="73"/>
      <c r="N106" s="37"/>
      <c r="O106" s="37"/>
      <c r="P106" s="37"/>
      <c r="Q106" s="37"/>
      <c r="R106" s="37"/>
      <c r="S106" s="37"/>
      <c r="T106" s="74"/>
      <c r="AT106" s="19" t="s">
        <v>192</v>
      </c>
      <c r="AU106" s="19" t="s">
        <v>86</v>
      </c>
    </row>
    <row r="107" spans="2:65" s="11" customFormat="1" ht="37.35" customHeight="1">
      <c r="B107" s="178"/>
      <c r="C107" s="179"/>
      <c r="D107" s="180" t="s">
        <v>77</v>
      </c>
      <c r="E107" s="181" t="s">
        <v>515</v>
      </c>
      <c r="F107" s="181" t="s">
        <v>516</v>
      </c>
      <c r="G107" s="179"/>
      <c r="H107" s="179"/>
      <c r="I107" s="182"/>
      <c r="J107" s="183">
        <f>BK107</f>
        <v>0</v>
      </c>
      <c r="K107" s="179"/>
      <c r="L107" s="184"/>
      <c r="M107" s="185"/>
      <c r="N107" s="186"/>
      <c r="O107" s="186"/>
      <c r="P107" s="187">
        <f>P108+P115+P122</f>
        <v>0</v>
      </c>
      <c r="Q107" s="186"/>
      <c r="R107" s="187">
        <f>R108+R115+R122</f>
        <v>0</v>
      </c>
      <c r="S107" s="186"/>
      <c r="T107" s="188">
        <f>T108+T115+T122</f>
        <v>0</v>
      </c>
      <c r="AR107" s="189" t="s">
        <v>182</v>
      </c>
      <c r="AT107" s="190" t="s">
        <v>77</v>
      </c>
      <c r="AU107" s="190" t="s">
        <v>78</v>
      </c>
      <c r="AY107" s="189" t="s">
        <v>183</v>
      </c>
      <c r="BK107" s="191">
        <f>BK108+BK115+BK122</f>
        <v>0</v>
      </c>
    </row>
    <row r="108" spans="2:65" s="11" customFormat="1" ht="19.899999999999999" customHeight="1">
      <c r="B108" s="178"/>
      <c r="C108" s="179"/>
      <c r="D108" s="192" t="s">
        <v>77</v>
      </c>
      <c r="E108" s="193" t="s">
        <v>517</v>
      </c>
      <c r="F108" s="193" t="s">
        <v>516</v>
      </c>
      <c r="G108" s="179"/>
      <c r="H108" s="179"/>
      <c r="I108" s="182"/>
      <c r="J108" s="194">
        <f>BK108</f>
        <v>0</v>
      </c>
      <c r="K108" s="179"/>
      <c r="L108" s="184"/>
      <c r="M108" s="185"/>
      <c r="N108" s="186"/>
      <c r="O108" s="186"/>
      <c r="P108" s="187">
        <f>SUM(P109:P114)</f>
        <v>0</v>
      </c>
      <c r="Q108" s="186"/>
      <c r="R108" s="187">
        <f>SUM(R109:R114)</f>
        <v>0</v>
      </c>
      <c r="S108" s="186"/>
      <c r="T108" s="188">
        <f>SUM(T109:T114)</f>
        <v>0</v>
      </c>
      <c r="AR108" s="189" t="s">
        <v>182</v>
      </c>
      <c r="AT108" s="190" t="s">
        <v>77</v>
      </c>
      <c r="AU108" s="190" t="s">
        <v>22</v>
      </c>
      <c r="AY108" s="189" t="s">
        <v>183</v>
      </c>
      <c r="BK108" s="191">
        <f>SUM(BK109:BK114)</f>
        <v>0</v>
      </c>
    </row>
    <row r="109" spans="2:65" s="1" customFormat="1" ht="22.5" customHeight="1">
      <c r="B109" s="36"/>
      <c r="C109" s="195" t="s">
        <v>205</v>
      </c>
      <c r="D109" s="195" t="s">
        <v>186</v>
      </c>
      <c r="E109" s="196" t="s">
        <v>518</v>
      </c>
      <c r="F109" s="197" t="s">
        <v>519</v>
      </c>
      <c r="G109" s="198" t="s">
        <v>189</v>
      </c>
      <c r="H109" s="199">
        <v>3</v>
      </c>
      <c r="I109" s="200"/>
      <c r="J109" s="201">
        <f>ROUND(I109*H109,2)</f>
        <v>0</v>
      </c>
      <c r="K109" s="197" t="s">
        <v>20</v>
      </c>
      <c r="L109" s="56"/>
      <c r="M109" s="202" t="s">
        <v>20</v>
      </c>
      <c r="N109" s="203" t="s">
        <v>49</v>
      </c>
      <c r="O109" s="37"/>
      <c r="P109" s="204">
        <f>O109*H109</f>
        <v>0</v>
      </c>
      <c r="Q109" s="204">
        <v>0</v>
      </c>
      <c r="R109" s="204">
        <f>Q109*H109</f>
        <v>0</v>
      </c>
      <c r="S109" s="204">
        <v>0</v>
      </c>
      <c r="T109" s="205">
        <f>S109*H109</f>
        <v>0</v>
      </c>
      <c r="AR109" s="19" t="s">
        <v>190</v>
      </c>
      <c r="AT109" s="19" t="s">
        <v>186</v>
      </c>
      <c r="AU109" s="19" t="s">
        <v>86</v>
      </c>
      <c r="AY109" s="19" t="s">
        <v>183</v>
      </c>
      <c r="BE109" s="206">
        <f>IF(N109="základní",J109,0)</f>
        <v>0</v>
      </c>
      <c r="BF109" s="206">
        <f>IF(N109="snížená",J109,0)</f>
        <v>0</v>
      </c>
      <c r="BG109" s="206">
        <f>IF(N109="zákl. přenesená",J109,0)</f>
        <v>0</v>
      </c>
      <c r="BH109" s="206">
        <f>IF(N109="sníž. přenesená",J109,0)</f>
        <v>0</v>
      </c>
      <c r="BI109" s="206">
        <f>IF(N109="nulová",J109,0)</f>
        <v>0</v>
      </c>
      <c r="BJ109" s="19" t="s">
        <v>22</v>
      </c>
      <c r="BK109" s="206">
        <f>ROUND(I109*H109,2)</f>
        <v>0</v>
      </c>
      <c r="BL109" s="19" t="s">
        <v>190</v>
      </c>
      <c r="BM109" s="19" t="s">
        <v>520</v>
      </c>
    </row>
    <row r="110" spans="2:65" s="1" customFormat="1" ht="27">
      <c r="B110" s="36"/>
      <c r="C110" s="58"/>
      <c r="D110" s="207" t="s">
        <v>192</v>
      </c>
      <c r="E110" s="58"/>
      <c r="F110" s="208" t="s">
        <v>193</v>
      </c>
      <c r="G110" s="58"/>
      <c r="H110" s="58"/>
      <c r="I110" s="163"/>
      <c r="J110" s="58"/>
      <c r="K110" s="58"/>
      <c r="L110" s="56"/>
      <c r="M110" s="73"/>
      <c r="N110" s="37"/>
      <c r="O110" s="37"/>
      <c r="P110" s="37"/>
      <c r="Q110" s="37"/>
      <c r="R110" s="37"/>
      <c r="S110" s="37"/>
      <c r="T110" s="74"/>
      <c r="AT110" s="19" t="s">
        <v>192</v>
      </c>
      <c r="AU110" s="19" t="s">
        <v>86</v>
      </c>
    </row>
    <row r="111" spans="2:65" s="1" customFormat="1" ht="22.5" customHeight="1">
      <c r="B111" s="36"/>
      <c r="C111" s="195" t="s">
        <v>210</v>
      </c>
      <c r="D111" s="195" t="s">
        <v>186</v>
      </c>
      <c r="E111" s="196" t="s">
        <v>521</v>
      </c>
      <c r="F111" s="197" t="s">
        <v>522</v>
      </c>
      <c r="G111" s="198" t="s">
        <v>189</v>
      </c>
      <c r="H111" s="199">
        <v>3</v>
      </c>
      <c r="I111" s="200"/>
      <c r="J111" s="201">
        <f>ROUND(I111*H111,2)</f>
        <v>0</v>
      </c>
      <c r="K111" s="197" t="s">
        <v>20</v>
      </c>
      <c r="L111" s="56"/>
      <c r="M111" s="202" t="s">
        <v>20</v>
      </c>
      <c r="N111" s="203" t="s">
        <v>49</v>
      </c>
      <c r="O111" s="37"/>
      <c r="P111" s="204">
        <f>O111*H111</f>
        <v>0</v>
      </c>
      <c r="Q111" s="204">
        <v>0</v>
      </c>
      <c r="R111" s="204">
        <f>Q111*H111</f>
        <v>0</v>
      </c>
      <c r="S111" s="204">
        <v>0</v>
      </c>
      <c r="T111" s="205">
        <f>S111*H111</f>
        <v>0</v>
      </c>
      <c r="AR111" s="19" t="s">
        <v>190</v>
      </c>
      <c r="AT111" s="19" t="s">
        <v>186</v>
      </c>
      <c r="AU111" s="19" t="s">
        <v>86</v>
      </c>
      <c r="AY111" s="19" t="s">
        <v>183</v>
      </c>
      <c r="BE111" s="206">
        <f>IF(N111="základní",J111,0)</f>
        <v>0</v>
      </c>
      <c r="BF111" s="206">
        <f>IF(N111="snížená",J111,0)</f>
        <v>0</v>
      </c>
      <c r="BG111" s="206">
        <f>IF(N111="zákl. přenesená",J111,0)</f>
        <v>0</v>
      </c>
      <c r="BH111" s="206">
        <f>IF(N111="sníž. přenesená",J111,0)</f>
        <v>0</v>
      </c>
      <c r="BI111" s="206">
        <f>IF(N111="nulová",J111,0)</f>
        <v>0</v>
      </c>
      <c r="BJ111" s="19" t="s">
        <v>22</v>
      </c>
      <c r="BK111" s="206">
        <f>ROUND(I111*H111,2)</f>
        <v>0</v>
      </c>
      <c r="BL111" s="19" t="s">
        <v>190</v>
      </c>
      <c r="BM111" s="19" t="s">
        <v>523</v>
      </c>
    </row>
    <row r="112" spans="2:65" s="1" customFormat="1" ht="27">
      <c r="B112" s="36"/>
      <c r="C112" s="58"/>
      <c r="D112" s="207" t="s">
        <v>192</v>
      </c>
      <c r="E112" s="58"/>
      <c r="F112" s="208" t="s">
        <v>193</v>
      </c>
      <c r="G112" s="58"/>
      <c r="H112" s="58"/>
      <c r="I112" s="163"/>
      <c r="J112" s="58"/>
      <c r="K112" s="58"/>
      <c r="L112" s="56"/>
      <c r="M112" s="73"/>
      <c r="N112" s="37"/>
      <c r="O112" s="37"/>
      <c r="P112" s="37"/>
      <c r="Q112" s="37"/>
      <c r="R112" s="37"/>
      <c r="S112" s="37"/>
      <c r="T112" s="74"/>
      <c r="AT112" s="19" t="s">
        <v>192</v>
      </c>
      <c r="AU112" s="19" t="s">
        <v>86</v>
      </c>
    </row>
    <row r="113" spans="2:65" s="1" customFormat="1" ht="22.5" customHeight="1">
      <c r="B113" s="36"/>
      <c r="C113" s="195" t="s">
        <v>214</v>
      </c>
      <c r="D113" s="195" t="s">
        <v>186</v>
      </c>
      <c r="E113" s="196" t="s">
        <v>524</v>
      </c>
      <c r="F113" s="197" t="s">
        <v>525</v>
      </c>
      <c r="G113" s="198" t="s">
        <v>189</v>
      </c>
      <c r="H113" s="199">
        <v>3</v>
      </c>
      <c r="I113" s="200"/>
      <c r="J113" s="201">
        <f>ROUND(I113*H113,2)</f>
        <v>0</v>
      </c>
      <c r="K113" s="197" t="s">
        <v>20</v>
      </c>
      <c r="L113" s="56"/>
      <c r="M113" s="202" t="s">
        <v>20</v>
      </c>
      <c r="N113" s="203" t="s">
        <v>49</v>
      </c>
      <c r="O113" s="37"/>
      <c r="P113" s="204">
        <f>O113*H113</f>
        <v>0</v>
      </c>
      <c r="Q113" s="204">
        <v>0</v>
      </c>
      <c r="R113" s="204">
        <f>Q113*H113</f>
        <v>0</v>
      </c>
      <c r="S113" s="204">
        <v>0</v>
      </c>
      <c r="T113" s="205">
        <f>S113*H113</f>
        <v>0</v>
      </c>
      <c r="AR113" s="19" t="s">
        <v>190</v>
      </c>
      <c r="AT113" s="19" t="s">
        <v>186</v>
      </c>
      <c r="AU113" s="19" t="s">
        <v>86</v>
      </c>
      <c r="AY113" s="19" t="s">
        <v>183</v>
      </c>
      <c r="BE113" s="206">
        <f>IF(N113="základní",J113,0)</f>
        <v>0</v>
      </c>
      <c r="BF113" s="206">
        <f>IF(N113="snížená",J113,0)</f>
        <v>0</v>
      </c>
      <c r="BG113" s="206">
        <f>IF(N113="zákl. přenesená",J113,0)</f>
        <v>0</v>
      </c>
      <c r="BH113" s="206">
        <f>IF(N113="sníž. přenesená",J113,0)</f>
        <v>0</v>
      </c>
      <c r="BI113" s="206">
        <f>IF(N113="nulová",J113,0)</f>
        <v>0</v>
      </c>
      <c r="BJ113" s="19" t="s">
        <v>22</v>
      </c>
      <c r="BK113" s="206">
        <f>ROUND(I113*H113,2)</f>
        <v>0</v>
      </c>
      <c r="BL113" s="19" t="s">
        <v>190</v>
      </c>
      <c r="BM113" s="19" t="s">
        <v>526</v>
      </c>
    </row>
    <row r="114" spans="2:65" s="1" customFormat="1" ht="27">
      <c r="B114" s="36"/>
      <c r="C114" s="58"/>
      <c r="D114" s="209" t="s">
        <v>192</v>
      </c>
      <c r="E114" s="58"/>
      <c r="F114" s="210" t="s">
        <v>193</v>
      </c>
      <c r="G114" s="58"/>
      <c r="H114" s="58"/>
      <c r="I114" s="163"/>
      <c r="J114" s="58"/>
      <c r="K114" s="58"/>
      <c r="L114" s="56"/>
      <c r="M114" s="73"/>
      <c r="N114" s="37"/>
      <c r="O114" s="37"/>
      <c r="P114" s="37"/>
      <c r="Q114" s="37"/>
      <c r="R114" s="37"/>
      <c r="S114" s="37"/>
      <c r="T114" s="74"/>
      <c r="AT114" s="19" t="s">
        <v>192</v>
      </c>
      <c r="AU114" s="19" t="s">
        <v>86</v>
      </c>
    </row>
    <row r="115" spans="2:65" s="11" customFormat="1" ht="29.85" customHeight="1">
      <c r="B115" s="178"/>
      <c r="C115" s="179"/>
      <c r="D115" s="192" t="s">
        <v>77</v>
      </c>
      <c r="E115" s="193" t="s">
        <v>527</v>
      </c>
      <c r="F115" s="193" t="s">
        <v>528</v>
      </c>
      <c r="G115" s="179"/>
      <c r="H115" s="179"/>
      <c r="I115" s="182"/>
      <c r="J115" s="194">
        <f>BK115</f>
        <v>0</v>
      </c>
      <c r="K115" s="179"/>
      <c r="L115" s="184"/>
      <c r="M115" s="185"/>
      <c r="N115" s="186"/>
      <c r="O115" s="186"/>
      <c r="P115" s="187">
        <f>SUM(P116:P121)</f>
        <v>0</v>
      </c>
      <c r="Q115" s="186"/>
      <c r="R115" s="187">
        <f>SUM(R116:R121)</f>
        <v>0</v>
      </c>
      <c r="S115" s="186"/>
      <c r="T115" s="188">
        <f>SUM(T116:T121)</f>
        <v>0</v>
      </c>
      <c r="AR115" s="189" t="s">
        <v>182</v>
      </c>
      <c r="AT115" s="190" t="s">
        <v>77</v>
      </c>
      <c r="AU115" s="190" t="s">
        <v>22</v>
      </c>
      <c r="AY115" s="189" t="s">
        <v>183</v>
      </c>
      <c r="BK115" s="191">
        <f>SUM(BK116:BK121)</f>
        <v>0</v>
      </c>
    </row>
    <row r="116" spans="2:65" s="1" customFormat="1" ht="22.5" customHeight="1">
      <c r="B116" s="36"/>
      <c r="C116" s="195" t="s">
        <v>218</v>
      </c>
      <c r="D116" s="195" t="s">
        <v>186</v>
      </c>
      <c r="E116" s="196" t="s">
        <v>529</v>
      </c>
      <c r="F116" s="197" t="s">
        <v>530</v>
      </c>
      <c r="G116" s="198" t="s">
        <v>189</v>
      </c>
      <c r="H116" s="199">
        <v>3</v>
      </c>
      <c r="I116" s="200"/>
      <c r="J116" s="201">
        <f>ROUND(I116*H116,2)</f>
        <v>0</v>
      </c>
      <c r="K116" s="197" t="s">
        <v>20</v>
      </c>
      <c r="L116" s="56"/>
      <c r="M116" s="202" t="s">
        <v>20</v>
      </c>
      <c r="N116" s="203" t="s">
        <v>49</v>
      </c>
      <c r="O116" s="37"/>
      <c r="P116" s="204">
        <f>O116*H116</f>
        <v>0</v>
      </c>
      <c r="Q116" s="204">
        <v>0</v>
      </c>
      <c r="R116" s="204">
        <f>Q116*H116</f>
        <v>0</v>
      </c>
      <c r="S116" s="204">
        <v>0</v>
      </c>
      <c r="T116" s="205">
        <f>S116*H116</f>
        <v>0</v>
      </c>
      <c r="AR116" s="19" t="s">
        <v>190</v>
      </c>
      <c r="AT116" s="19" t="s">
        <v>186</v>
      </c>
      <c r="AU116" s="19" t="s">
        <v>86</v>
      </c>
      <c r="AY116" s="19" t="s">
        <v>183</v>
      </c>
      <c r="BE116" s="206">
        <f>IF(N116="základní",J116,0)</f>
        <v>0</v>
      </c>
      <c r="BF116" s="206">
        <f>IF(N116="snížená",J116,0)</f>
        <v>0</v>
      </c>
      <c r="BG116" s="206">
        <f>IF(N116="zákl. přenesená",J116,0)</f>
        <v>0</v>
      </c>
      <c r="BH116" s="206">
        <f>IF(N116="sníž. přenesená",J116,0)</f>
        <v>0</v>
      </c>
      <c r="BI116" s="206">
        <f>IF(N116="nulová",J116,0)</f>
        <v>0</v>
      </c>
      <c r="BJ116" s="19" t="s">
        <v>22</v>
      </c>
      <c r="BK116" s="206">
        <f>ROUND(I116*H116,2)</f>
        <v>0</v>
      </c>
      <c r="BL116" s="19" t="s">
        <v>190</v>
      </c>
      <c r="BM116" s="19" t="s">
        <v>531</v>
      </c>
    </row>
    <row r="117" spans="2:65" s="1" customFormat="1" ht="27">
      <c r="B117" s="36"/>
      <c r="C117" s="58"/>
      <c r="D117" s="207" t="s">
        <v>192</v>
      </c>
      <c r="E117" s="58"/>
      <c r="F117" s="208" t="s">
        <v>193</v>
      </c>
      <c r="G117" s="58"/>
      <c r="H117" s="58"/>
      <c r="I117" s="163"/>
      <c r="J117" s="58"/>
      <c r="K117" s="58"/>
      <c r="L117" s="56"/>
      <c r="M117" s="73"/>
      <c r="N117" s="37"/>
      <c r="O117" s="37"/>
      <c r="P117" s="37"/>
      <c r="Q117" s="37"/>
      <c r="R117" s="37"/>
      <c r="S117" s="37"/>
      <c r="T117" s="74"/>
      <c r="AT117" s="19" t="s">
        <v>192</v>
      </c>
      <c r="AU117" s="19" t="s">
        <v>86</v>
      </c>
    </row>
    <row r="118" spans="2:65" s="1" customFormat="1" ht="22.5" customHeight="1">
      <c r="B118" s="36"/>
      <c r="C118" s="195" t="s">
        <v>225</v>
      </c>
      <c r="D118" s="195" t="s">
        <v>186</v>
      </c>
      <c r="E118" s="196" t="s">
        <v>532</v>
      </c>
      <c r="F118" s="197" t="s">
        <v>533</v>
      </c>
      <c r="G118" s="198" t="s">
        <v>189</v>
      </c>
      <c r="H118" s="199">
        <v>3</v>
      </c>
      <c r="I118" s="200"/>
      <c r="J118" s="201">
        <f>ROUND(I118*H118,2)</f>
        <v>0</v>
      </c>
      <c r="K118" s="197" t="s">
        <v>20</v>
      </c>
      <c r="L118" s="56"/>
      <c r="M118" s="202" t="s">
        <v>20</v>
      </c>
      <c r="N118" s="203" t="s">
        <v>49</v>
      </c>
      <c r="O118" s="37"/>
      <c r="P118" s="204">
        <f>O118*H118</f>
        <v>0</v>
      </c>
      <c r="Q118" s="204">
        <v>0</v>
      </c>
      <c r="R118" s="204">
        <f>Q118*H118</f>
        <v>0</v>
      </c>
      <c r="S118" s="204">
        <v>0</v>
      </c>
      <c r="T118" s="205">
        <f>S118*H118</f>
        <v>0</v>
      </c>
      <c r="AR118" s="19" t="s">
        <v>190</v>
      </c>
      <c r="AT118" s="19" t="s">
        <v>186</v>
      </c>
      <c r="AU118" s="19" t="s">
        <v>86</v>
      </c>
      <c r="AY118" s="19" t="s">
        <v>183</v>
      </c>
      <c r="BE118" s="206">
        <f>IF(N118="základní",J118,0)</f>
        <v>0</v>
      </c>
      <c r="BF118" s="206">
        <f>IF(N118="snížená",J118,0)</f>
        <v>0</v>
      </c>
      <c r="BG118" s="206">
        <f>IF(N118="zákl. přenesená",J118,0)</f>
        <v>0</v>
      </c>
      <c r="BH118" s="206">
        <f>IF(N118="sníž. přenesená",J118,0)</f>
        <v>0</v>
      </c>
      <c r="BI118" s="206">
        <f>IF(N118="nulová",J118,0)</f>
        <v>0</v>
      </c>
      <c r="BJ118" s="19" t="s">
        <v>22</v>
      </c>
      <c r="BK118" s="206">
        <f>ROUND(I118*H118,2)</f>
        <v>0</v>
      </c>
      <c r="BL118" s="19" t="s">
        <v>190</v>
      </c>
      <c r="BM118" s="19" t="s">
        <v>534</v>
      </c>
    </row>
    <row r="119" spans="2:65" s="1" customFormat="1" ht="27">
      <c r="B119" s="36"/>
      <c r="C119" s="58"/>
      <c r="D119" s="207" t="s">
        <v>192</v>
      </c>
      <c r="E119" s="58"/>
      <c r="F119" s="208" t="s">
        <v>193</v>
      </c>
      <c r="G119" s="58"/>
      <c r="H119" s="58"/>
      <c r="I119" s="163"/>
      <c r="J119" s="58"/>
      <c r="K119" s="58"/>
      <c r="L119" s="56"/>
      <c r="M119" s="73"/>
      <c r="N119" s="37"/>
      <c r="O119" s="37"/>
      <c r="P119" s="37"/>
      <c r="Q119" s="37"/>
      <c r="R119" s="37"/>
      <c r="S119" s="37"/>
      <c r="T119" s="74"/>
      <c r="AT119" s="19" t="s">
        <v>192</v>
      </c>
      <c r="AU119" s="19" t="s">
        <v>86</v>
      </c>
    </row>
    <row r="120" spans="2:65" s="1" customFormat="1" ht="22.5" customHeight="1">
      <c r="B120" s="36"/>
      <c r="C120" s="195" t="s">
        <v>27</v>
      </c>
      <c r="D120" s="195" t="s">
        <v>186</v>
      </c>
      <c r="E120" s="196" t="s">
        <v>535</v>
      </c>
      <c r="F120" s="197" t="s">
        <v>536</v>
      </c>
      <c r="G120" s="198" t="s">
        <v>189</v>
      </c>
      <c r="H120" s="199">
        <v>3</v>
      </c>
      <c r="I120" s="200"/>
      <c r="J120" s="201">
        <f>ROUND(I120*H120,2)</f>
        <v>0</v>
      </c>
      <c r="K120" s="197" t="s">
        <v>20</v>
      </c>
      <c r="L120" s="56"/>
      <c r="M120" s="202" t="s">
        <v>20</v>
      </c>
      <c r="N120" s="203" t="s">
        <v>49</v>
      </c>
      <c r="O120" s="37"/>
      <c r="P120" s="204">
        <f>O120*H120</f>
        <v>0</v>
      </c>
      <c r="Q120" s="204">
        <v>0</v>
      </c>
      <c r="R120" s="204">
        <f>Q120*H120</f>
        <v>0</v>
      </c>
      <c r="S120" s="204">
        <v>0</v>
      </c>
      <c r="T120" s="205">
        <f>S120*H120</f>
        <v>0</v>
      </c>
      <c r="AR120" s="19" t="s">
        <v>190</v>
      </c>
      <c r="AT120" s="19" t="s">
        <v>186</v>
      </c>
      <c r="AU120" s="19" t="s">
        <v>86</v>
      </c>
      <c r="AY120" s="19" t="s">
        <v>183</v>
      </c>
      <c r="BE120" s="206">
        <f>IF(N120="základní",J120,0)</f>
        <v>0</v>
      </c>
      <c r="BF120" s="206">
        <f>IF(N120="snížená",J120,0)</f>
        <v>0</v>
      </c>
      <c r="BG120" s="206">
        <f>IF(N120="zákl. přenesená",J120,0)</f>
        <v>0</v>
      </c>
      <c r="BH120" s="206">
        <f>IF(N120="sníž. přenesená",J120,0)</f>
        <v>0</v>
      </c>
      <c r="BI120" s="206">
        <f>IF(N120="nulová",J120,0)</f>
        <v>0</v>
      </c>
      <c r="BJ120" s="19" t="s">
        <v>22</v>
      </c>
      <c r="BK120" s="206">
        <f>ROUND(I120*H120,2)</f>
        <v>0</v>
      </c>
      <c r="BL120" s="19" t="s">
        <v>190</v>
      </c>
      <c r="BM120" s="19" t="s">
        <v>537</v>
      </c>
    </row>
    <row r="121" spans="2:65" s="1" customFormat="1" ht="27">
      <c r="B121" s="36"/>
      <c r="C121" s="58"/>
      <c r="D121" s="209" t="s">
        <v>192</v>
      </c>
      <c r="E121" s="58"/>
      <c r="F121" s="210" t="s">
        <v>193</v>
      </c>
      <c r="G121" s="58"/>
      <c r="H121" s="58"/>
      <c r="I121" s="163"/>
      <c r="J121" s="58"/>
      <c r="K121" s="58"/>
      <c r="L121" s="56"/>
      <c r="M121" s="73"/>
      <c r="N121" s="37"/>
      <c r="O121" s="37"/>
      <c r="P121" s="37"/>
      <c r="Q121" s="37"/>
      <c r="R121" s="37"/>
      <c r="S121" s="37"/>
      <c r="T121" s="74"/>
      <c r="AT121" s="19" t="s">
        <v>192</v>
      </c>
      <c r="AU121" s="19" t="s">
        <v>86</v>
      </c>
    </row>
    <row r="122" spans="2:65" s="11" customFormat="1" ht="29.85" customHeight="1">
      <c r="B122" s="178"/>
      <c r="C122" s="179"/>
      <c r="D122" s="192" t="s">
        <v>77</v>
      </c>
      <c r="E122" s="193" t="s">
        <v>538</v>
      </c>
      <c r="F122" s="193" t="s">
        <v>539</v>
      </c>
      <c r="G122" s="179"/>
      <c r="H122" s="179"/>
      <c r="I122" s="182"/>
      <c r="J122" s="194">
        <f>BK122</f>
        <v>0</v>
      </c>
      <c r="K122" s="179"/>
      <c r="L122" s="184"/>
      <c r="M122" s="185"/>
      <c r="N122" s="186"/>
      <c r="O122" s="186"/>
      <c r="P122" s="187">
        <f>SUM(P123:P132)</f>
        <v>0</v>
      </c>
      <c r="Q122" s="186"/>
      <c r="R122" s="187">
        <f>SUM(R123:R132)</f>
        <v>0</v>
      </c>
      <c r="S122" s="186"/>
      <c r="T122" s="188">
        <f>SUM(T123:T132)</f>
        <v>0</v>
      </c>
      <c r="AR122" s="189" t="s">
        <v>182</v>
      </c>
      <c r="AT122" s="190" t="s">
        <v>77</v>
      </c>
      <c r="AU122" s="190" t="s">
        <v>22</v>
      </c>
      <c r="AY122" s="189" t="s">
        <v>183</v>
      </c>
      <c r="BK122" s="191">
        <f>SUM(BK123:BK132)</f>
        <v>0</v>
      </c>
    </row>
    <row r="123" spans="2:65" s="1" customFormat="1" ht="22.5" customHeight="1">
      <c r="B123" s="36"/>
      <c r="C123" s="195" t="s">
        <v>232</v>
      </c>
      <c r="D123" s="195" t="s">
        <v>186</v>
      </c>
      <c r="E123" s="196" t="s">
        <v>540</v>
      </c>
      <c r="F123" s="197" t="s">
        <v>541</v>
      </c>
      <c r="G123" s="198" t="s">
        <v>189</v>
      </c>
      <c r="H123" s="199">
        <v>19</v>
      </c>
      <c r="I123" s="200"/>
      <c r="J123" s="201">
        <f>ROUND(I123*H123,2)</f>
        <v>0</v>
      </c>
      <c r="K123" s="197" t="s">
        <v>20</v>
      </c>
      <c r="L123" s="56"/>
      <c r="M123" s="202" t="s">
        <v>20</v>
      </c>
      <c r="N123" s="203" t="s">
        <v>49</v>
      </c>
      <c r="O123" s="37"/>
      <c r="P123" s="204">
        <f>O123*H123</f>
        <v>0</v>
      </c>
      <c r="Q123" s="204">
        <v>0</v>
      </c>
      <c r="R123" s="204">
        <f>Q123*H123</f>
        <v>0</v>
      </c>
      <c r="S123" s="204">
        <v>0</v>
      </c>
      <c r="T123" s="205">
        <f>S123*H123</f>
        <v>0</v>
      </c>
      <c r="AR123" s="19" t="s">
        <v>190</v>
      </c>
      <c r="AT123" s="19" t="s">
        <v>186</v>
      </c>
      <c r="AU123" s="19" t="s">
        <v>86</v>
      </c>
      <c r="AY123" s="19" t="s">
        <v>183</v>
      </c>
      <c r="BE123" s="206">
        <f>IF(N123="základní",J123,0)</f>
        <v>0</v>
      </c>
      <c r="BF123" s="206">
        <f>IF(N123="snížená",J123,0)</f>
        <v>0</v>
      </c>
      <c r="BG123" s="206">
        <f>IF(N123="zákl. přenesená",J123,0)</f>
        <v>0</v>
      </c>
      <c r="BH123" s="206">
        <f>IF(N123="sníž. přenesená",J123,0)</f>
        <v>0</v>
      </c>
      <c r="BI123" s="206">
        <f>IF(N123="nulová",J123,0)</f>
        <v>0</v>
      </c>
      <c r="BJ123" s="19" t="s">
        <v>22</v>
      </c>
      <c r="BK123" s="206">
        <f>ROUND(I123*H123,2)</f>
        <v>0</v>
      </c>
      <c r="BL123" s="19" t="s">
        <v>190</v>
      </c>
      <c r="BM123" s="19" t="s">
        <v>542</v>
      </c>
    </row>
    <row r="124" spans="2:65" s="1" customFormat="1" ht="27">
      <c r="B124" s="36"/>
      <c r="C124" s="58"/>
      <c r="D124" s="207" t="s">
        <v>192</v>
      </c>
      <c r="E124" s="58"/>
      <c r="F124" s="208" t="s">
        <v>193</v>
      </c>
      <c r="G124" s="58"/>
      <c r="H124" s="58"/>
      <c r="I124" s="163"/>
      <c r="J124" s="58"/>
      <c r="K124" s="58"/>
      <c r="L124" s="56"/>
      <c r="M124" s="73"/>
      <c r="N124" s="37"/>
      <c r="O124" s="37"/>
      <c r="P124" s="37"/>
      <c r="Q124" s="37"/>
      <c r="R124" s="37"/>
      <c r="S124" s="37"/>
      <c r="T124" s="74"/>
      <c r="AT124" s="19" t="s">
        <v>192</v>
      </c>
      <c r="AU124" s="19" t="s">
        <v>86</v>
      </c>
    </row>
    <row r="125" spans="2:65" s="1" customFormat="1" ht="22.5" customHeight="1">
      <c r="B125" s="36"/>
      <c r="C125" s="195" t="s">
        <v>236</v>
      </c>
      <c r="D125" s="195" t="s">
        <v>186</v>
      </c>
      <c r="E125" s="196" t="s">
        <v>543</v>
      </c>
      <c r="F125" s="197" t="s">
        <v>544</v>
      </c>
      <c r="G125" s="198" t="s">
        <v>189</v>
      </c>
      <c r="H125" s="199">
        <v>2</v>
      </c>
      <c r="I125" s="200"/>
      <c r="J125" s="201">
        <f>ROUND(I125*H125,2)</f>
        <v>0</v>
      </c>
      <c r="K125" s="197" t="s">
        <v>20</v>
      </c>
      <c r="L125" s="56"/>
      <c r="M125" s="202" t="s">
        <v>20</v>
      </c>
      <c r="N125" s="203" t="s">
        <v>49</v>
      </c>
      <c r="O125" s="37"/>
      <c r="P125" s="204">
        <f>O125*H125</f>
        <v>0</v>
      </c>
      <c r="Q125" s="204">
        <v>0</v>
      </c>
      <c r="R125" s="204">
        <f>Q125*H125</f>
        <v>0</v>
      </c>
      <c r="S125" s="204">
        <v>0</v>
      </c>
      <c r="T125" s="205">
        <f>S125*H125</f>
        <v>0</v>
      </c>
      <c r="AR125" s="19" t="s">
        <v>190</v>
      </c>
      <c r="AT125" s="19" t="s">
        <v>186</v>
      </c>
      <c r="AU125" s="19" t="s">
        <v>86</v>
      </c>
      <c r="AY125" s="19" t="s">
        <v>183</v>
      </c>
      <c r="BE125" s="206">
        <f>IF(N125="základní",J125,0)</f>
        <v>0</v>
      </c>
      <c r="BF125" s="206">
        <f>IF(N125="snížená",J125,0)</f>
        <v>0</v>
      </c>
      <c r="BG125" s="206">
        <f>IF(N125="zákl. přenesená",J125,0)</f>
        <v>0</v>
      </c>
      <c r="BH125" s="206">
        <f>IF(N125="sníž. přenesená",J125,0)</f>
        <v>0</v>
      </c>
      <c r="BI125" s="206">
        <f>IF(N125="nulová",J125,0)</f>
        <v>0</v>
      </c>
      <c r="BJ125" s="19" t="s">
        <v>22</v>
      </c>
      <c r="BK125" s="206">
        <f>ROUND(I125*H125,2)</f>
        <v>0</v>
      </c>
      <c r="BL125" s="19" t="s">
        <v>190</v>
      </c>
      <c r="BM125" s="19" t="s">
        <v>545</v>
      </c>
    </row>
    <row r="126" spans="2:65" s="1" customFormat="1" ht="27">
      <c r="B126" s="36"/>
      <c r="C126" s="58"/>
      <c r="D126" s="207" t="s">
        <v>192</v>
      </c>
      <c r="E126" s="58"/>
      <c r="F126" s="208" t="s">
        <v>193</v>
      </c>
      <c r="G126" s="58"/>
      <c r="H126" s="58"/>
      <c r="I126" s="163"/>
      <c r="J126" s="58"/>
      <c r="K126" s="58"/>
      <c r="L126" s="56"/>
      <c r="M126" s="73"/>
      <c r="N126" s="37"/>
      <c r="O126" s="37"/>
      <c r="P126" s="37"/>
      <c r="Q126" s="37"/>
      <c r="R126" s="37"/>
      <c r="S126" s="37"/>
      <c r="T126" s="74"/>
      <c r="AT126" s="19" t="s">
        <v>192</v>
      </c>
      <c r="AU126" s="19" t="s">
        <v>86</v>
      </c>
    </row>
    <row r="127" spans="2:65" s="1" customFormat="1" ht="22.5" customHeight="1">
      <c r="B127" s="36"/>
      <c r="C127" s="195" t="s">
        <v>243</v>
      </c>
      <c r="D127" s="195" t="s">
        <v>186</v>
      </c>
      <c r="E127" s="196" t="s">
        <v>546</v>
      </c>
      <c r="F127" s="197" t="s">
        <v>547</v>
      </c>
      <c r="G127" s="198" t="s">
        <v>189</v>
      </c>
      <c r="H127" s="199">
        <v>1</v>
      </c>
      <c r="I127" s="200"/>
      <c r="J127" s="201">
        <f>ROUND(I127*H127,2)</f>
        <v>0</v>
      </c>
      <c r="K127" s="197" t="s">
        <v>20</v>
      </c>
      <c r="L127" s="56"/>
      <c r="M127" s="202" t="s">
        <v>20</v>
      </c>
      <c r="N127" s="203" t="s">
        <v>49</v>
      </c>
      <c r="O127" s="37"/>
      <c r="P127" s="204">
        <f>O127*H127</f>
        <v>0</v>
      </c>
      <c r="Q127" s="204">
        <v>0</v>
      </c>
      <c r="R127" s="204">
        <f>Q127*H127</f>
        <v>0</v>
      </c>
      <c r="S127" s="204">
        <v>0</v>
      </c>
      <c r="T127" s="205">
        <f>S127*H127</f>
        <v>0</v>
      </c>
      <c r="AR127" s="19" t="s">
        <v>190</v>
      </c>
      <c r="AT127" s="19" t="s">
        <v>186</v>
      </c>
      <c r="AU127" s="19" t="s">
        <v>86</v>
      </c>
      <c r="AY127" s="19" t="s">
        <v>183</v>
      </c>
      <c r="BE127" s="206">
        <f>IF(N127="základní",J127,0)</f>
        <v>0</v>
      </c>
      <c r="BF127" s="206">
        <f>IF(N127="snížená",J127,0)</f>
        <v>0</v>
      </c>
      <c r="BG127" s="206">
        <f>IF(N127="zákl. přenesená",J127,0)</f>
        <v>0</v>
      </c>
      <c r="BH127" s="206">
        <f>IF(N127="sníž. přenesená",J127,0)</f>
        <v>0</v>
      </c>
      <c r="BI127" s="206">
        <f>IF(N127="nulová",J127,0)</f>
        <v>0</v>
      </c>
      <c r="BJ127" s="19" t="s">
        <v>22</v>
      </c>
      <c r="BK127" s="206">
        <f>ROUND(I127*H127,2)</f>
        <v>0</v>
      </c>
      <c r="BL127" s="19" t="s">
        <v>190</v>
      </c>
      <c r="BM127" s="19" t="s">
        <v>548</v>
      </c>
    </row>
    <row r="128" spans="2:65" s="1" customFormat="1" ht="27">
      <c r="B128" s="36"/>
      <c r="C128" s="58"/>
      <c r="D128" s="207" t="s">
        <v>192</v>
      </c>
      <c r="E128" s="58"/>
      <c r="F128" s="208" t="s">
        <v>193</v>
      </c>
      <c r="G128" s="58"/>
      <c r="H128" s="58"/>
      <c r="I128" s="163"/>
      <c r="J128" s="58"/>
      <c r="K128" s="58"/>
      <c r="L128" s="56"/>
      <c r="M128" s="73"/>
      <c r="N128" s="37"/>
      <c r="O128" s="37"/>
      <c r="P128" s="37"/>
      <c r="Q128" s="37"/>
      <c r="R128" s="37"/>
      <c r="S128" s="37"/>
      <c r="T128" s="74"/>
      <c r="AT128" s="19" t="s">
        <v>192</v>
      </c>
      <c r="AU128" s="19" t="s">
        <v>86</v>
      </c>
    </row>
    <row r="129" spans="2:65" s="1" customFormat="1" ht="22.5" customHeight="1">
      <c r="B129" s="36"/>
      <c r="C129" s="195" t="s">
        <v>247</v>
      </c>
      <c r="D129" s="195" t="s">
        <v>186</v>
      </c>
      <c r="E129" s="196" t="s">
        <v>549</v>
      </c>
      <c r="F129" s="197" t="s">
        <v>550</v>
      </c>
      <c r="G129" s="198" t="s">
        <v>189</v>
      </c>
      <c r="H129" s="199">
        <v>2</v>
      </c>
      <c r="I129" s="200"/>
      <c r="J129" s="201">
        <f>ROUND(I129*H129,2)</f>
        <v>0</v>
      </c>
      <c r="K129" s="197" t="s">
        <v>20</v>
      </c>
      <c r="L129" s="56"/>
      <c r="M129" s="202" t="s">
        <v>20</v>
      </c>
      <c r="N129" s="203" t="s">
        <v>49</v>
      </c>
      <c r="O129" s="37"/>
      <c r="P129" s="204">
        <f>O129*H129</f>
        <v>0</v>
      </c>
      <c r="Q129" s="204">
        <v>0</v>
      </c>
      <c r="R129" s="204">
        <f>Q129*H129</f>
        <v>0</v>
      </c>
      <c r="S129" s="204">
        <v>0</v>
      </c>
      <c r="T129" s="205">
        <f>S129*H129</f>
        <v>0</v>
      </c>
      <c r="AR129" s="19" t="s">
        <v>190</v>
      </c>
      <c r="AT129" s="19" t="s">
        <v>186</v>
      </c>
      <c r="AU129" s="19" t="s">
        <v>86</v>
      </c>
      <c r="AY129" s="19" t="s">
        <v>183</v>
      </c>
      <c r="BE129" s="206">
        <f>IF(N129="základní",J129,0)</f>
        <v>0</v>
      </c>
      <c r="BF129" s="206">
        <f>IF(N129="snížená",J129,0)</f>
        <v>0</v>
      </c>
      <c r="BG129" s="206">
        <f>IF(N129="zákl. přenesená",J129,0)</f>
        <v>0</v>
      </c>
      <c r="BH129" s="206">
        <f>IF(N129="sníž. přenesená",J129,0)</f>
        <v>0</v>
      </c>
      <c r="BI129" s="206">
        <f>IF(N129="nulová",J129,0)</f>
        <v>0</v>
      </c>
      <c r="BJ129" s="19" t="s">
        <v>22</v>
      </c>
      <c r="BK129" s="206">
        <f>ROUND(I129*H129,2)</f>
        <v>0</v>
      </c>
      <c r="BL129" s="19" t="s">
        <v>190</v>
      </c>
      <c r="BM129" s="19" t="s">
        <v>551</v>
      </c>
    </row>
    <row r="130" spans="2:65" s="1" customFormat="1" ht="27">
      <c r="B130" s="36"/>
      <c r="C130" s="58"/>
      <c r="D130" s="207" t="s">
        <v>192</v>
      </c>
      <c r="E130" s="58"/>
      <c r="F130" s="208" t="s">
        <v>193</v>
      </c>
      <c r="G130" s="58"/>
      <c r="H130" s="58"/>
      <c r="I130" s="163"/>
      <c r="J130" s="58"/>
      <c r="K130" s="58"/>
      <c r="L130" s="56"/>
      <c r="M130" s="73"/>
      <c r="N130" s="37"/>
      <c r="O130" s="37"/>
      <c r="P130" s="37"/>
      <c r="Q130" s="37"/>
      <c r="R130" s="37"/>
      <c r="S130" s="37"/>
      <c r="T130" s="74"/>
      <c r="AT130" s="19" t="s">
        <v>192</v>
      </c>
      <c r="AU130" s="19" t="s">
        <v>86</v>
      </c>
    </row>
    <row r="131" spans="2:65" s="1" customFormat="1" ht="22.5" customHeight="1">
      <c r="B131" s="36"/>
      <c r="C131" s="195" t="s">
        <v>8</v>
      </c>
      <c r="D131" s="195" t="s">
        <v>186</v>
      </c>
      <c r="E131" s="196" t="s">
        <v>552</v>
      </c>
      <c r="F131" s="197" t="s">
        <v>553</v>
      </c>
      <c r="G131" s="198" t="s">
        <v>189</v>
      </c>
      <c r="H131" s="199">
        <v>2</v>
      </c>
      <c r="I131" s="200"/>
      <c r="J131" s="201">
        <f>ROUND(I131*H131,2)</f>
        <v>0</v>
      </c>
      <c r="K131" s="197" t="s">
        <v>20</v>
      </c>
      <c r="L131" s="56"/>
      <c r="M131" s="202" t="s">
        <v>20</v>
      </c>
      <c r="N131" s="203" t="s">
        <v>49</v>
      </c>
      <c r="O131" s="37"/>
      <c r="P131" s="204">
        <f>O131*H131</f>
        <v>0</v>
      </c>
      <c r="Q131" s="204">
        <v>0</v>
      </c>
      <c r="R131" s="204">
        <f>Q131*H131</f>
        <v>0</v>
      </c>
      <c r="S131" s="204">
        <v>0</v>
      </c>
      <c r="T131" s="205">
        <f>S131*H131</f>
        <v>0</v>
      </c>
      <c r="AR131" s="19" t="s">
        <v>190</v>
      </c>
      <c r="AT131" s="19" t="s">
        <v>186</v>
      </c>
      <c r="AU131" s="19" t="s">
        <v>86</v>
      </c>
      <c r="AY131" s="19" t="s">
        <v>183</v>
      </c>
      <c r="BE131" s="206">
        <f>IF(N131="základní",J131,0)</f>
        <v>0</v>
      </c>
      <c r="BF131" s="206">
        <f>IF(N131="snížená",J131,0)</f>
        <v>0</v>
      </c>
      <c r="BG131" s="206">
        <f>IF(N131="zákl. přenesená",J131,0)</f>
        <v>0</v>
      </c>
      <c r="BH131" s="206">
        <f>IF(N131="sníž. přenesená",J131,0)</f>
        <v>0</v>
      </c>
      <c r="BI131" s="206">
        <f>IF(N131="nulová",J131,0)</f>
        <v>0</v>
      </c>
      <c r="BJ131" s="19" t="s">
        <v>22</v>
      </c>
      <c r="BK131" s="206">
        <f>ROUND(I131*H131,2)</f>
        <v>0</v>
      </c>
      <c r="BL131" s="19" t="s">
        <v>190</v>
      </c>
      <c r="BM131" s="19" t="s">
        <v>554</v>
      </c>
    </row>
    <row r="132" spans="2:65" s="1" customFormat="1" ht="27">
      <c r="B132" s="36"/>
      <c r="C132" s="58"/>
      <c r="D132" s="209" t="s">
        <v>192</v>
      </c>
      <c r="E132" s="58"/>
      <c r="F132" s="210" t="s">
        <v>193</v>
      </c>
      <c r="G132" s="58"/>
      <c r="H132" s="58"/>
      <c r="I132" s="163"/>
      <c r="J132" s="58"/>
      <c r="K132" s="58"/>
      <c r="L132" s="56"/>
      <c r="M132" s="73"/>
      <c r="N132" s="37"/>
      <c r="O132" s="37"/>
      <c r="P132" s="37"/>
      <c r="Q132" s="37"/>
      <c r="R132" s="37"/>
      <c r="S132" s="37"/>
      <c r="T132" s="74"/>
      <c r="AT132" s="19" t="s">
        <v>192</v>
      </c>
      <c r="AU132" s="19" t="s">
        <v>86</v>
      </c>
    </row>
    <row r="133" spans="2:65" s="11" customFormat="1" ht="37.35" customHeight="1">
      <c r="B133" s="178"/>
      <c r="C133" s="179"/>
      <c r="D133" s="180" t="s">
        <v>77</v>
      </c>
      <c r="E133" s="181" t="s">
        <v>555</v>
      </c>
      <c r="F133" s="181" t="s">
        <v>556</v>
      </c>
      <c r="G133" s="179"/>
      <c r="H133" s="179"/>
      <c r="I133" s="182"/>
      <c r="J133" s="183">
        <f>BK133</f>
        <v>0</v>
      </c>
      <c r="K133" s="179"/>
      <c r="L133" s="184"/>
      <c r="M133" s="185"/>
      <c r="N133" s="186"/>
      <c r="O133" s="186"/>
      <c r="P133" s="187">
        <f>P134</f>
        <v>0</v>
      </c>
      <c r="Q133" s="186"/>
      <c r="R133" s="187">
        <f>R134</f>
        <v>0</v>
      </c>
      <c r="S133" s="186"/>
      <c r="T133" s="188">
        <f>T134</f>
        <v>0</v>
      </c>
      <c r="AR133" s="189" t="s">
        <v>182</v>
      </c>
      <c r="AT133" s="190" t="s">
        <v>77</v>
      </c>
      <c r="AU133" s="190" t="s">
        <v>78</v>
      </c>
      <c r="AY133" s="189" t="s">
        <v>183</v>
      </c>
      <c r="BK133" s="191">
        <f>BK134</f>
        <v>0</v>
      </c>
    </row>
    <row r="134" spans="2:65" s="11" customFormat="1" ht="19.899999999999999" customHeight="1">
      <c r="B134" s="178"/>
      <c r="C134" s="179"/>
      <c r="D134" s="192" t="s">
        <v>77</v>
      </c>
      <c r="E134" s="193" t="s">
        <v>557</v>
      </c>
      <c r="F134" s="193" t="s">
        <v>558</v>
      </c>
      <c r="G134" s="179"/>
      <c r="H134" s="179"/>
      <c r="I134" s="182"/>
      <c r="J134" s="194">
        <f>BK134</f>
        <v>0</v>
      </c>
      <c r="K134" s="179"/>
      <c r="L134" s="184"/>
      <c r="M134" s="185"/>
      <c r="N134" s="186"/>
      <c r="O134" s="186"/>
      <c r="P134" s="187">
        <f>SUM(P135:P136)</f>
        <v>0</v>
      </c>
      <c r="Q134" s="186"/>
      <c r="R134" s="187">
        <f>SUM(R135:R136)</f>
        <v>0</v>
      </c>
      <c r="S134" s="186"/>
      <c r="T134" s="188">
        <f>SUM(T135:T136)</f>
        <v>0</v>
      </c>
      <c r="AR134" s="189" t="s">
        <v>182</v>
      </c>
      <c r="AT134" s="190" t="s">
        <v>77</v>
      </c>
      <c r="AU134" s="190" t="s">
        <v>22</v>
      </c>
      <c r="AY134" s="189" t="s">
        <v>183</v>
      </c>
      <c r="BK134" s="191">
        <f>SUM(BK135:BK136)</f>
        <v>0</v>
      </c>
    </row>
    <row r="135" spans="2:65" s="1" customFormat="1" ht="22.5" customHeight="1">
      <c r="B135" s="36"/>
      <c r="C135" s="195" t="s">
        <v>254</v>
      </c>
      <c r="D135" s="195" t="s">
        <v>186</v>
      </c>
      <c r="E135" s="196" t="s">
        <v>559</v>
      </c>
      <c r="F135" s="197" t="s">
        <v>560</v>
      </c>
      <c r="G135" s="198" t="s">
        <v>189</v>
      </c>
      <c r="H135" s="199">
        <v>3</v>
      </c>
      <c r="I135" s="200"/>
      <c r="J135" s="201">
        <f>ROUND(I135*H135,2)</f>
        <v>0</v>
      </c>
      <c r="K135" s="197" t="s">
        <v>20</v>
      </c>
      <c r="L135" s="56"/>
      <c r="M135" s="202" t="s">
        <v>20</v>
      </c>
      <c r="N135" s="203" t="s">
        <v>49</v>
      </c>
      <c r="O135" s="37"/>
      <c r="P135" s="204">
        <f>O135*H135</f>
        <v>0</v>
      </c>
      <c r="Q135" s="204">
        <v>0</v>
      </c>
      <c r="R135" s="204">
        <f>Q135*H135</f>
        <v>0</v>
      </c>
      <c r="S135" s="204">
        <v>0</v>
      </c>
      <c r="T135" s="205">
        <f>S135*H135</f>
        <v>0</v>
      </c>
      <c r="AR135" s="19" t="s">
        <v>190</v>
      </c>
      <c r="AT135" s="19" t="s">
        <v>186</v>
      </c>
      <c r="AU135" s="19" t="s">
        <v>86</v>
      </c>
      <c r="AY135" s="19" t="s">
        <v>183</v>
      </c>
      <c r="BE135" s="206">
        <f>IF(N135="základní",J135,0)</f>
        <v>0</v>
      </c>
      <c r="BF135" s="206">
        <f>IF(N135="snížená",J135,0)</f>
        <v>0</v>
      </c>
      <c r="BG135" s="206">
        <f>IF(N135="zákl. přenesená",J135,0)</f>
        <v>0</v>
      </c>
      <c r="BH135" s="206">
        <f>IF(N135="sníž. přenesená",J135,0)</f>
        <v>0</v>
      </c>
      <c r="BI135" s="206">
        <f>IF(N135="nulová",J135,0)</f>
        <v>0</v>
      </c>
      <c r="BJ135" s="19" t="s">
        <v>22</v>
      </c>
      <c r="BK135" s="206">
        <f>ROUND(I135*H135,2)</f>
        <v>0</v>
      </c>
      <c r="BL135" s="19" t="s">
        <v>190</v>
      </c>
      <c r="BM135" s="19" t="s">
        <v>561</v>
      </c>
    </row>
    <row r="136" spans="2:65" s="1" customFormat="1" ht="27">
      <c r="B136" s="36"/>
      <c r="C136" s="58"/>
      <c r="D136" s="209" t="s">
        <v>192</v>
      </c>
      <c r="E136" s="58"/>
      <c r="F136" s="210" t="s">
        <v>193</v>
      </c>
      <c r="G136" s="58"/>
      <c r="H136" s="58"/>
      <c r="I136" s="163"/>
      <c r="J136" s="58"/>
      <c r="K136" s="58"/>
      <c r="L136" s="56"/>
      <c r="M136" s="73"/>
      <c r="N136" s="37"/>
      <c r="O136" s="37"/>
      <c r="P136" s="37"/>
      <c r="Q136" s="37"/>
      <c r="R136" s="37"/>
      <c r="S136" s="37"/>
      <c r="T136" s="74"/>
      <c r="AT136" s="19" t="s">
        <v>192</v>
      </c>
      <c r="AU136" s="19" t="s">
        <v>86</v>
      </c>
    </row>
    <row r="137" spans="2:65" s="11" customFormat="1" ht="37.35" customHeight="1">
      <c r="B137" s="178"/>
      <c r="C137" s="179"/>
      <c r="D137" s="180" t="s">
        <v>77</v>
      </c>
      <c r="E137" s="181" t="s">
        <v>562</v>
      </c>
      <c r="F137" s="181" t="s">
        <v>563</v>
      </c>
      <c r="G137" s="179"/>
      <c r="H137" s="179"/>
      <c r="I137" s="182"/>
      <c r="J137" s="183">
        <f>BK137</f>
        <v>0</v>
      </c>
      <c r="K137" s="179"/>
      <c r="L137" s="184"/>
      <c r="M137" s="185"/>
      <c r="N137" s="186"/>
      <c r="O137" s="186"/>
      <c r="P137" s="187">
        <f>P138</f>
        <v>0</v>
      </c>
      <c r="Q137" s="186"/>
      <c r="R137" s="187">
        <f>R138</f>
        <v>0</v>
      </c>
      <c r="S137" s="186"/>
      <c r="T137" s="188">
        <f>T138</f>
        <v>0</v>
      </c>
      <c r="AR137" s="189" t="s">
        <v>182</v>
      </c>
      <c r="AT137" s="190" t="s">
        <v>77</v>
      </c>
      <c r="AU137" s="190" t="s">
        <v>78</v>
      </c>
      <c r="AY137" s="189" t="s">
        <v>183</v>
      </c>
      <c r="BK137" s="191">
        <f>BK138</f>
        <v>0</v>
      </c>
    </row>
    <row r="138" spans="2:65" s="11" customFormat="1" ht="19.899999999999999" customHeight="1">
      <c r="B138" s="178"/>
      <c r="C138" s="179"/>
      <c r="D138" s="192" t="s">
        <v>77</v>
      </c>
      <c r="E138" s="193" t="s">
        <v>564</v>
      </c>
      <c r="F138" s="193" t="s">
        <v>565</v>
      </c>
      <c r="G138" s="179"/>
      <c r="H138" s="179"/>
      <c r="I138" s="182"/>
      <c r="J138" s="194">
        <f>BK138</f>
        <v>0</v>
      </c>
      <c r="K138" s="179"/>
      <c r="L138" s="184"/>
      <c r="M138" s="185"/>
      <c r="N138" s="186"/>
      <c r="O138" s="186"/>
      <c r="P138" s="187">
        <f>SUM(P139:P146)</f>
        <v>0</v>
      </c>
      <c r="Q138" s="186"/>
      <c r="R138" s="187">
        <f>SUM(R139:R146)</f>
        <v>0</v>
      </c>
      <c r="S138" s="186"/>
      <c r="T138" s="188">
        <f>SUM(T139:T146)</f>
        <v>0</v>
      </c>
      <c r="AR138" s="189" t="s">
        <v>182</v>
      </c>
      <c r="AT138" s="190" t="s">
        <v>77</v>
      </c>
      <c r="AU138" s="190" t="s">
        <v>22</v>
      </c>
      <c r="AY138" s="189" t="s">
        <v>183</v>
      </c>
      <c r="BK138" s="191">
        <f>SUM(BK139:BK146)</f>
        <v>0</v>
      </c>
    </row>
    <row r="139" spans="2:65" s="1" customFormat="1" ht="22.5" customHeight="1">
      <c r="B139" s="36"/>
      <c r="C139" s="195" t="s">
        <v>258</v>
      </c>
      <c r="D139" s="195" t="s">
        <v>186</v>
      </c>
      <c r="E139" s="196" t="s">
        <v>566</v>
      </c>
      <c r="F139" s="197" t="s">
        <v>567</v>
      </c>
      <c r="G139" s="198" t="s">
        <v>189</v>
      </c>
      <c r="H139" s="199">
        <v>3</v>
      </c>
      <c r="I139" s="200"/>
      <c r="J139" s="201">
        <f>ROUND(I139*H139,2)</f>
        <v>0</v>
      </c>
      <c r="K139" s="197" t="s">
        <v>20</v>
      </c>
      <c r="L139" s="56"/>
      <c r="M139" s="202" t="s">
        <v>20</v>
      </c>
      <c r="N139" s="203" t="s">
        <v>49</v>
      </c>
      <c r="O139" s="37"/>
      <c r="P139" s="204">
        <f>O139*H139</f>
        <v>0</v>
      </c>
      <c r="Q139" s="204">
        <v>0</v>
      </c>
      <c r="R139" s="204">
        <f>Q139*H139</f>
        <v>0</v>
      </c>
      <c r="S139" s="204">
        <v>0</v>
      </c>
      <c r="T139" s="205">
        <f>S139*H139</f>
        <v>0</v>
      </c>
      <c r="AR139" s="19" t="s">
        <v>190</v>
      </c>
      <c r="AT139" s="19" t="s">
        <v>186</v>
      </c>
      <c r="AU139" s="19" t="s">
        <v>86</v>
      </c>
      <c r="AY139" s="19" t="s">
        <v>183</v>
      </c>
      <c r="BE139" s="206">
        <f>IF(N139="základní",J139,0)</f>
        <v>0</v>
      </c>
      <c r="BF139" s="206">
        <f>IF(N139="snížená",J139,0)</f>
        <v>0</v>
      </c>
      <c r="BG139" s="206">
        <f>IF(N139="zákl. přenesená",J139,0)</f>
        <v>0</v>
      </c>
      <c r="BH139" s="206">
        <f>IF(N139="sníž. přenesená",J139,0)</f>
        <v>0</v>
      </c>
      <c r="BI139" s="206">
        <f>IF(N139="nulová",J139,0)</f>
        <v>0</v>
      </c>
      <c r="BJ139" s="19" t="s">
        <v>22</v>
      </c>
      <c r="BK139" s="206">
        <f>ROUND(I139*H139,2)</f>
        <v>0</v>
      </c>
      <c r="BL139" s="19" t="s">
        <v>190</v>
      </c>
      <c r="BM139" s="19" t="s">
        <v>568</v>
      </c>
    </row>
    <row r="140" spans="2:65" s="1" customFormat="1" ht="27">
      <c r="B140" s="36"/>
      <c r="C140" s="58"/>
      <c r="D140" s="207" t="s">
        <v>192</v>
      </c>
      <c r="E140" s="58"/>
      <c r="F140" s="208" t="s">
        <v>193</v>
      </c>
      <c r="G140" s="58"/>
      <c r="H140" s="58"/>
      <c r="I140" s="163"/>
      <c r="J140" s="58"/>
      <c r="K140" s="58"/>
      <c r="L140" s="56"/>
      <c r="M140" s="73"/>
      <c r="N140" s="37"/>
      <c r="O140" s="37"/>
      <c r="P140" s="37"/>
      <c r="Q140" s="37"/>
      <c r="R140" s="37"/>
      <c r="S140" s="37"/>
      <c r="T140" s="74"/>
      <c r="AT140" s="19" t="s">
        <v>192</v>
      </c>
      <c r="AU140" s="19" t="s">
        <v>86</v>
      </c>
    </row>
    <row r="141" spans="2:65" s="1" customFormat="1" ht="22.5" customHeight="1">
      <c r="B141" s="36"/>
      <c r="C141" s="195" t="s">
        <v>262</v>
      </c>
      <c r="D141" s="195" t="s">
        <v>186</v>
      </c>
      <c r="E141" s="196" t="s">
        <v>569</v>
      </c>
      <c r="F141" s="197" t="s">
        <v>570</v>
      </c>
      <c r="G141" s="198" t="s">
        <v>189</v>
      </c>
      <c r="H141" s="199">
        <v>3</v>
      </c>
      <c r="I141" s="200"/>
      <c r="J141" s="201">
        <f>ROUND(I141*H141,2)</f>
        <v>0</v>
      </c>
      <c r="K141" s="197" t="s">
        <v>20</v>
      </c>
      <c r="L141" s="56"/>
      <c r="M141" s="202" t="s">
        <v>20</v>
      </c>
      <c r="N141" s="203" t="s">
        <v>49</v>
      </c>
      <c r="O141" s="37"/>
      <c r="P141" s="204">
        <f>O141*H141</f>
        <v>0</v>
      </c>
      <c r="Q141" s="204">
        <v>0</v>
      </c>
      <c r="R141" s="204">
        <f>Q141*H141</f>
        <v>0</v>
      </c>
      <c r="S141" s="204">
        <v>0</v>
      </c>
      <c r="T141" s="205">
        <f>S141*H141</f>
        <v>0</v>
      </c>
      <c r="AR141" s="19" t="s">
        <v>190</v>
      </c>
      <c r="AT141" s="19" t="s">
        <v>186</v>
      </c>
      <c r="AU141" s="19" t="s">
        <v>86</v>
      </c>
      <c r="AY141" s="19" t="s">
        <v>183</v>
      </c>
      <c r="BE141" s="206">
        <f>IF(N141="základní",J141,0)</f>
        <v>0</v>
      </c>
      <c r="BF141" s="206">
        <f>IF(N141="snížená",J141,0)</f>
        <v>0</v>
      </c>
      <c r="BG141" s="206">
        <f>IF(N141="zákl. přenesená",J141,0)</f>
        <v>0</v>
      </c>
      <c r="BH141" s="206">
        <f>IF(N141="sníž. přenesená",J141,0)</f>
        <v>0</v>
      </c>
      <c r="BI141" s="206">
        <f>IF(N141="nulová",J141,0)</f>
        <v>0</v>
      </c>
      <c r="BJ141" s="19" t="s">
        <v>22</v>
      </c>
      <c r="BK141" s="206">
        <f>ROUND(I141*H141,2)</f>
        <v>0</v>
      </c>
      <c r="BL141" s="19" t="s">
        <v>190</v>
      </c>
      <c r="BM141" s="19" t="s">
        <v>571</v>
      </c>
    </row>
    <row r="142" spans="2:65" s="1" customFormat="1" ht="27">
      <c r="B142" s="36"/>
      <c r="C142" s="58"/>
      <c r="D142" s="207" t="s">
        <v>192</v>
      </c>
      <c r="E142" s="58"/>
      <c r="F142" s="208" t="s">
        <v>193</v>
      </c>
      <c r="G142" s="58"/>
      <c r="H142" s="58"/>
      <c r="I142" s="163"/>
      <c r="J142" s="58"/>
      <c r="K142" s="58"/>
      <c r="L142" s="56"/>
      <c r="M142" s="73"/>
      <c r="N142" s="37"/>
      <c r="O142" s="37"/>
      <c r="P142" s="37"/>
      <c r="Q142" s="37"/>
      <c r="R142" s="37"/>
      <c r="S142" s="37"/>
      <c r="T142" s="74"/>
      <c r="AT142" s="19" t="s">
        <v>192</v>
      </c>
      <c r="AU142" s="19" t="s">
        <v>86</v>
      </c>
    </row>
    <row r="143" spans="2:65" s="1" customFormat="1" ht="22.5" customHeight="1">
      <c r="B143" s="36"/>
      <c r="C143" s="195" t="s">
        <v>270</v>
      </c>
      <c r="D143" s="195" t="s">
        <v>186</v>
      </c>
      <c r="E143" s="196" t="s">
        <v>572</v>
      </c>
      <c r="F143" s="197" t="s">
        <v>573</v>
      </c>
      <c r="G143" s="198" t="s">
        <v>189</v>
      </c>
      <c r="H143" s="199">
        <v>3</v>
      </c>
      <c r="I143" s="200"/>
      <c r="J143" s="201">
        <f>ROUND(I143*H143,2)</f>
        <v>0</v>
      </c>
      <c r="K143" s="197" t="s">
        <v>20</v>
      </c>
      <c r="L143" s="56"/>
      <c r="M143" s="202" t="s">
        <v>20</v>
      </c>
      <c r="N143" s="203" t="s">
        <v>49</v>
      </c>
      <c r="O143" s="37"/>
      <c r="P143" s="204">
        <f>O143*H143</f>
        <v>0</v>
      </c>
      <c r="Q143" s="204">
        <v>0</v>
      </c>
      <c r="R143" s="204">
        <f>Q143*H143</f>
        <v>0</v>
      </c>
      <c r="S143" s="204">
        <v>0</v>
      </c>
      <c r="T143" s="205">
        <f>S143*H143</f>
        <v>0</v>
      </c>
      <c r="AR143" s="19" t="s">
        <v>190</v>
      </c>
      <c r="AT143" s="19" t="s">
        <v>186</v>
      </c>
      <c r="AU143" s="19" t="s">
        <v>86</v>
      </c>
      <c r="AY143" s="19" t="s">
        <v>183</v>
      </c>
      <c r="BE143" s="206">
        <f>IF(N143="základní",J143,0)</f>
        <v>0</v>
      </c>
      <c r="BF143" s="206">
        <f>IF(N143="snížená",J143,0)</f>
        <v>0</v>
      </c>
      <c r="BG143" s="206">
        <f>IF(N143="zákl. přenesená",J143,0)</f>
        <v>0</v>
      </c>
      <c r="BH143" s="206">
        <f>IF(N143="sníž. přenesená",J143,0)</f>
        <v>0</v>
      </c>
      <c r="BI143" s="206">
        <f>IF(N143="nulová",J143,0)</f>
        <v>0</v>
      </c>
      <c r="BJ143" s="19" t="s">
        <v>22</v>
      </c>
      <c r="BK143" s="206">
        <f>ROUND(I143*H143,2)</f>
        <v>0</v>
      </c>
      <c r="BL143" s="19" t="s">
        <v>190</v>
      </c>
      <c r="BM143" s="19" t="s">
        <v>574</v>
      </c>
    </row>
    <row r="144" spans="2:65" s="1" customFormat="1" ht="27">
      <c r="B144" s="36"/>
      <c r="C144" s="58"/>
      <c r="D144" s="207" t="s">
        <v>192</v>
      </c>
      <c r="E144" s="58"/>
      <c r="F144" s="208" t="s">
        <v>193</v>
      </c>
      <c r="G144" s="58"/>
      <c r="H144" s="58"/>
      <c r="I144" s="163"/>
      <c r="J144" s="58"/>
      <c r="K144" s="58"/>
      <c r="L144" s="56"/>
      <c r="M144" s="73"/>
      <c r="N144" s="37"/>
      <c r="O144" s="37"/>
      <c r="P144" s="37"/>
      <c r="Q144" s="37"/>
      <c r="R144" s="37"/>
      <c r="S144" s="37"/>
      <c r="T144" s="74"/>
      <c r="AT144" s="19" t="s">
        <v>192</v>
      </c>
      <c r="AU144" s="19" t="s">
        <v>86</v>
      </c>
    </row>
    <row r="145" spans="2:65" s="1" customFormat="1" ht="22.5" customHeight="1">
      <c r="B145" s="36"/>
      <c r="C145" s="195" t="s">
        <v>369</v>
      </c>
      <c r="D145" s="195" t="s">
        <v>186</v>
      </c>
      <c r="E145" s="196" t="s">
        <v>575</v>
      </c>
      <c r="F145" s="197" t="s">
        <v>576</v>
      </c>
      <c r="G145" s="198" t="s">
        <v>189</v>
      </c>
      <c r="H145" s="199">
        <v>3</v>
      </c>
      <c r="I145" s="200"/>
      <c r="J145" s="201">
        <f>ROUND(I145*H145,2)</f>
        <v>0</v>
      </c>
      <c r="K145" s="197" t="s">
        <v>20</v>
      </c>
      <c r="L145" s="56"/>
      <c r="M145" s="202" t="s">
        <v>20</v>
      </c>
      <c r="N145" s="203" t="s">
        <v>49</v>
      </c>
      <c r="O145" s="37"/>
      <c r="P145" s="204">
        <f>O145*H145</f>
        <v>0</v>
      </c>
      <c r="Q145" s="204">
        <v>0</v>
      </c>
      <c r="R145" s="204">
        <f>Q145*H145</f>
        <v>0</v>
      </c>
      <c r="S145" s="204">
        <v>0</v>
      </c>
      <c r="T145" s="205">
        <f>S145*H145</f>
        <v>0</v>
      </c>
      <c r="AR145" s="19" t="s">
        <v>190</v>
      </c>
      <c r="AT145" s="19" t="s">
        <v>186</v>
      </c>
      <c r="AU145" s="19" t="s">
        <v>86</v>
      </c>
      <c r="AY145" s="19" t="s">
        <v>183</v>
      </c>
      <c r="BE145" s="206">
        <f>IF(N145="základní",J145,0)</f>
        <v>0</v>
      </c>
      <c r="BF145" s="206">
        <f>IF(N145="snížená",J145,0)</f>
        <v>0</v>
      </c>
      <c r="BG145" s="206">
        <f>IF(N145="zákl. přenesená",J145,0)</f>
        <v>0</v>
      </c>
      <c r="BH145" s="206">
        <f>IF(N145="sníž. přenesená",J145,0)</f>
        <v>0</v>
      </c>
      <c r="BI145" s="206">
        <f>IF(N145="nulová",J145,0)</f>
        <v>0</v>
      </c>
      <c r="BJ145" s="19" t="s">
        <v>22</v>
      </c>
      <c r="BK145" s="206">
        <f>ROUND(I145*H145,2)</f>
        <v>0</v>
      </c>
      <c r="BL145" s="19" t="s">
        <v>190</v>
      </c>
      <c r="BM145" s="19" t="s">
        <v>577</v>
      </c>
    </row>
    <row r="146" spans="2:65" s="1" customFormat="1" ht="27">
      <c r="B146" s="36"/>
      <c r="C146" s="58"/>
      <c r="D146" s="209" t="s">
        <v>192</v>
      </c>
      <c r="E146" s="58"/>
      <c r="F146" s="210" t="s">
        <v>193</v>
      </c>
      <c r="G146" s="58"/>
      <c r="H146" s="58"/>
      <c r="I146" s="163"/>
      <c r="J146" s="58"/>
      <c r="K146" s="58"/>
      <c r="L146" s="56"/>
      <c r="M146" s="73"/>
      <c r="N146" s="37"/>
      <c r="O146" s="37"/>
      <c r="P146" s="37"/>
      <c r="Q146" s="37"/>
      <c r="R146" s="37"/>
      <c r="S146" s="37"/>
      <c r="T146" s="74"/>
      <c r="AT146" s="19" t="s">
        <v>192</v>
      </c>
      <c r="AU146" s="19" t="s">
        <v>86</v>
      </c>
    </row>
    <row r="147" spans="2:65" s="11" customFormat="1" ht="37.35" customHeight="1">
      <c r="B147" s="178"/>
      <c r="C147" s="179"/>
      <c r="D147" s="180" t="s">
        <v>77</v>
      </c>
      <c r="E147" s="181" t="s">
        <v>578</v>
      </c>
      <c r="F147" s="181" t="s">
        <v>579</v>
      </c>
      <c r="G147" s="179"/>
      <c r="H147" s="179"/>
      <c r="I147" s="182"/>
      <c r="J147" s="183">
        <f>BK147</f>
        <v>0</v>
      </c>
      <c r="K147" s="179"/>
      <c r="L147" s="184"/>
      <c r="M147" s="185"/>
      <c r="N147" s="186"/>
      <c r="O147" s="186"/>
      <c r="P147" s="187">
        <f>P148</f>
        <v>0</v>
      </c>
      <c r="Q147" s="186"/>
      <c r="R147" s="187">
        <f>R148</f>
        <v>0</v>
      </c>
      <c r="S147" s="186"/>
      <c r="T147" s="188">
        <f>T148</f>
        <v>0</v>
      </c>
      <c r="AR147" s="189" t="s">
        <v>182</v>
      </c>
      <c r="AT147" s="190" t="s">
        <v>77</v>
      </c>
      <c r="AU147" s="190" t="s">
        <v>78</v>
      </c>
      <c r="AY147" s="189" t="s">
        <v>183</v>
      </c>
      <c r="BK147" s="191">
        <f>BK148</f>
        <v>0</v>
      </c>
    </row>
    <row r="148" spans="2:65" s="11" customFormat="1" ht="19.899999999999999" customHeight="1">
      <c r="B148" s="178"/>
      <c r="C148" s="179"/>
      <c r="D148" s="192" t="s">
        <v>77</v>
      </c>
      <c r="E148" s="193" t="s">
        <v>580</v>
      </c>
      <c r="F148" s="193" t="s">
        <v>581</v>
      </c>
      <c r="G148" s="179"/>
      <c r="H148" s="179"/>
      <c r="I148" s="182"/>
      <c r="J148" s="194">
        <f>BK148</f>
        <v>0</v>
      </c>
      <c r="K148" s="179"/>
      <c r="L148" s="184"/>
      <c r="M148" s="185"/>
      <c r="N148" s="186"/>
      <c r="O148" s="186"/>
      <c r="P148" s="187">
        <f>SUM(P149:P154)</f>
        <v>0</v>
      </c>
      <c r="Q148" s="186"/>
      <c r="R148" s="187">
        <f>SUM(R149:R154)</f>
        <v>0</v>
      </c>
      <c r="S148" s="186"/>
      <c r="T148" s="188">
        <f>SUM(T149:T154)</f>
        <v>0</v>
      </c>
      <c r="AR148" s="189" t="s">
        <v>182</v>
      </c>
      <c r="AT148" s="190" t="s">
        <v>77</v>
      </c>
      <c r="AU148" s="190" t="s">
        <v>22</v>
      </c>
      <c r="AY148" s="189" t="s">
        <v>183</v>
      </c>
      <c r="BK148" s="191">
        <f>SUM(BK149:BK154)</f>
        <v>0</v>
      </c>
    </row>
    <row r="149" spans="2:65" s="1" customFormat="1" ht="22.5" customHeight="1">
      <c r="B149" s="36"/>
      <c r="C149" s="195" t="s">
        <v>7</v>
      </c>
      <c r="D149" s="195" t="s">
        <v>186</v>
      </c>
      <c r="E149" s="196" t="s">
        <v>582</v>
      </c>
      <c r="F149" s="197" t="s">
        <v>583</v>
      </c>
      <c r="G149" s="198" t="s">
        <v>189</v>
      </c>
      <c r="H149" s="199">
        <v>3</v>
      </c>
      <c r="I149" s="200"/>
      <c r="J149" s="201">
        <f>ROUND(I149*H149,2)</f>
        <v>0</v>
      </c>
      <c r="K149" s="197" t="s">
        <v>20</v>
      </c>
      <c r="L149" s="56"/>
      <c r="M149" s="202" t="s">
        <v>20</v>
      </c>
      <c r="N149" s="203" t="s">
        <v>49</v>
      </c>
      <c r="O149" s="37"/>
      <c r="P149" s="204">
        <f>O149*H149</f>
        <v>0</v>
      </c>
      <c r="Q149" s="204">
        <v>0</v>
      </c>
      <c r="R149" s="204">
        <f>Q149*H149</f>
        <v>0</v>
      </c>
      <c r="S149" s="204">
        <v>0</v>
      </c>
      <c r="T149" s="205">
        <f>S149*H149</f>
        <v>0</v>
      </c>
      <c r="AR149" s="19" t="s">
        <v>190</v>
      </c>
      <c r="AT149" s="19" t="s">
        <v>186</v>
      </c>
      <c r="AU149" s="19" t="s">
        <v>86</v>
      </c>
      <c r="AY149" s="19" t="s">
        <v>183</v>
      </c>
      <c r="BE149" s="206">
        <f>IF(N149="základní",J149,0)</f>
        <v>0</v>
      </c>
      <c r="BF149" s="206">
        <f>IF(N149="snížená",J149,0)</f>
        <v>0</v>
      </c>
      <c r="BG149" s="206">
        <f>IF(N149="zákl. přenesená",J149,0)</f>
        <v>0</v>
      </c>
      <c r="BH149" s="206">
        <f>IF(N149="sníž. přenesená",J149,0)</f>
        <v>0</v>
      </c>
      <c r="BI149" s="206">
        <f>IF(N149="nulová",J149,0)</f>
        <v>0</v>
      </c>
      <c r="BJ149" s="19" t="s">
        <v>22</v>
      </c>
      <c r="BK149" s="206">
        <f>ROUND(I149*H149,2)</f>
        <v>0</v>
      </c>
      <c r="BL149" s="19" t="s">
        <v>190</v>
      </c>
      <c r="BM149" s="19" t="s">
        <v>584</v>
      </c>
    </row>
    <row r="150" spans="2:65" s="1" customFormat="1" ht="27">
      <c r="B150" s="36"/>
      <c r="C150" s="58"/>
      <c r="D150" s="207" t="s">
        <v>192</v>
      </c>
      <c r="E150" s="58"/>
      <c r="F150" s="208" t="s">
        <v>193</v>
      </c>
      <c r="G150" s="58"/>
      <c r="H150" s="58"/>
      <c r="I150" s="163"/>
      <c r="J150" s="58"/>
      <c r="K150" s="58"/>
      <c r="L150" s="56"/>
      <c r="M150" s="73"/>
      <c r="N150" s="37"/>
      <c r="O150" s="37"/>
      <c r="P150" s="37"/>
      <c r="Q150" s="37"/>
      <c r="R150" s="37"/>
      <c r="S150" s="37"/>
      <c r="T150" s="74"/>
      <c r="AT150" s="19" t="s">
        <v>192</v>
      </c>
      <c r="AU150" s="19" t="s">
        <v>86</v>
      </c>
    </row>
    <row r="151" spans="2:65" s="1" customFormat="1" ht="22.5" customHeight="1">
      <c r="B151" s="36"/>
      <c r="C151" s="195" t="s">
        <v>376</v>
      </c>
      <c r="D151" s="195" t="s">
        <v>186</v>
      </c>
      <c r="E151" s="196" t="s">
        <v>585</v>
      </c>
      <c r="F151" s="197" t="s">
        <v>586</v>
      </c>
      <c r="G151" s="198" t="s">
        <v>189</v>
      </c>
      <c r="H151" s="199">
        <v>3</v>
      </c>
      <c r="I151" s="200"/>
      <c r="J151" s="201">
        <f>ROUND(I151*H151,2)</f>
        <v>0</v>
      </c>
      <c r="K151" s="197" t="s">
        <v>20</v>
      </c>
      <c r="L151" s="56"/>
      <c r="M151" s="202" t="s">
        <v>20</v>
      </c>
      <c r="N151" s="203" t="s">
        <v>49</v>
      </c>
      <c r="O151" s="37"/>
      <c r="P151" s="204">
        <f>O151*H151</f>
        <v>0</v>
      </c>
      <c r="Q151" s="204">
        <v>0</v>
      </c>
      <c r="R151" s="204">
        <f>Q151*H151</f>
        <v>0</v>
      </c>
      <c r="S151" s="204">
        <v>0</v>
      </c>
      <c r="T151" s="205">
        <f>S151*H151</f>
        <v>0</v>
      </c>
      <c r="AR151" s="19" t="s">
        <v>190</v>
      </c>
      <c r="AT151" s="19" t="s">
        <v>186</v>
      </c>
      <c r="AU151" s="19" t="s">
        <v>86</v>
      </c>
      <c r="AY151" s="19" t="s">
        <v>183</v>
      </c>
      <c r="BE151" s="206">
        <f>IF(N151="základní",J151,0)</f>
        <v>0</v>
      </c>
      <c r="BF151" s="206">
        <f>IF(N151="snížená",J151,0)</f>
        <v>0</v>
      </c>
      <c r="BG151" s="206">
        <f>IF(N151="zákl. přenesená",J151,0)</f>
        <v>0</v>
      </c>
      <c r="BH151" s="206">
        <f>IF(N151="sníž. přenesená",J151,0)</f>
        <v>0</v>
      </c>
      <c r="BI151" s="206">
        <f>IF(N151="nulová",J151,0)</f>
        <v>0</v>
      </c>
      <c r="BJ151" s="19" t="s">
        <v>22</v>
      </c>
      <c r="BK151" s="206">
        <f>ROUND(I151*H151,2)</f>
        <v>0</v>
      </c>
      <c r="BL151" s="19" t="s">
        <v>190</v>
      </c>
      <c r="BM151" s="19" t="s">
        <v>587</v>
      </c>
    </row>
    <row r="152" spans="2:65" s="1" customFormat="1" ht="27">
      <c r="B152" s="36"/>
      <c r="C152" s="58"/>
      <c r="D152" s="207" t="s">
        <v>192</v>
      </c>
      <c r="E152" s="58"/>
      <c r="F152" s="208" t="s">
        <v>193</v>
      </c>
      <c r="G152" s="58"/>
      <c r="H152" s="58"/>
      <c r="I152" s="163"/>
      <c r="J152" s="58"/>
      <c r="K152" s="58"/>
      <c r="L152" s="56"/>
      <c r="M152" s="73"/>
      <c r="N152" s="37"/>
      <c r="O152" s="37"/>
      <c r="P152" s="37"/>
      <c r="Q152" s="37"/>
      <c r="R152" s="37"/>
      <c r="S152" s="37"/>
      <c r="T152" s="74"/>
      <c r="AT152" s="19" t="s">
        <v>192</v>
      </c>
      <c r="AU152" s="19" t="s">
        <v>86</v>
      </c>
    </row>
    <row r="153" spans="2:65" s="1" customFormat="1" ht="22.5" customHeight="1">
      <c r="B153" s="36"/>
      <c r="C153" s="195" t="s">
        <v>380</v>
      </c>
      <c r="D153" s="195" t="s">
        <v>186</v>
      </c>
      <c r="E153" s="196" t="s">
        <v>588</v>
      </c>
      <c r="F153" s="197" t="s">
        <v>576</v>
      </c>
      <c r="G153" s="198" t="s">
        <v>189</v>
      </c>
      <c r="H153" s="199">
        <v>3</v>
      </c>
      <c r="I153" s="200"/>
      <c r="J153" s="201">
        <f>ROUND(I153*H153,2)</f>
        <v>0</v>
      </c>
      <c r="K153" s="197" t="s">
        <v>20</v>
      </c>
      <c r="L153" s="56"/>
      <c r="M153" s="202" t="s">
        <v>20</v>
      </c>
      <c r="N153" s="203" t="s">
        <v>49</v>
      </c>
      <c r="O153" s="37"/>
      <c r="P153" s="204">
        <f>O153*H153</f>
        <v>0</v>
      </c>
      <c r="Q153" s="204">
        <v>0</v>
      </c>
      <c r="R153" s="204">
        <f>Q153*H153</f>
        <v>0</v>
      </c>
      <c r="S153" s="204">
        <v>0</v>
      </c>
      <c r="T153" s="205">
        <f>S153*H153</f>
        <v>0</v>
      </c>
      <c r="AR153" s="19" t="s">
        <v>190</v>
      </c>
      <c r="AT153" s="19" t="s">
        <v>186</v>
      </c>
      <c r="AU153" s="19" t="s">
        <v>86</v>
      </c>
      <c r="AY153" s="19" t="s">
        <v>183</v>
      </c>
      <c r="BE153" s="206">
        <f>IF(N153="základní",J153,0)</f>
        <v>0</v>
      </c>
      <c r="BF153" s="206">
        <f>IF(N153="snížená",J153,0)</f>
        <v>0</v>
      </c>
      <c r="BG153" s="206">
        <f>IF(N153="zákl. přenesená",J153,0)</f>
        <v>0</v>
      </c>
      <c r="BH153" s="206">
        <f>IF(N153="sníž. přenesená",J153,0)</f>
        <v>0</v>
      </c>
      <c r="BI153" s="206">
        <f>IF(N153="nulová",J153,0)</f>
        <v>0</v>
      </c>
      <c r="BJ153" s="19" t="s">
        <v>22</v>
      </c>
      <c r="BK153" s="206">
        <f>ROUND(I153*H153,2)</f>
        <v>0</v>
      </c>
      <c r="BL153" s="19" t="s">
        <v>190</v>
      </c>
      <c r="BM153" s="19" t="s">
        <v>589</v>
      </c>
    </row>
    <row r="154" spans="2:65" s="1" customFormat="1" ht="27">
      <c r="B154" s="36"/>
      <c r="C154" s="58"/>
      <c r="D154" s="209" t="s">
        <v>192</v>
      </c>
      <c r="E154" s="58"/>
      <c r="F154" s="210" t="s">
        <v>193</v>
      </c>
      <c r="G154" s="58"/>
      <c r="H154" s="58"/>
      <c r="I154" s="163"/>
      <c r="J154" s="58"/>
      <c r="K154" s="58"/>
      <c r="L154" s="56"/>
      <c r="M154" s="211"/>
      <c r="N154" s="212"/>
      <c r="O154" s="212"/>
      <c r="P154" s="212"/>
      <c r="Q154" s="212"/>
      <c r="R154" s="212"/>
      <c r="S154" s="212"/>
      <c r="T154" s="213"/>
      <c r="AT154" s="19" t="s">
        <v>192</v>
      </c>
      <c r="AU154" s="19" t="s">
        <v>86</v>
      </c>
    </row>
    <row r="155" spans="2:65" s="1" customFormat="1" ht="6.95" customHeight="1">
      <c r="B155" s="51"/>
      <c r="C155" s="52"/>
      <c r="D155" s="52"/>
      <c r="E155" s="52"/>
      <c r="F155" s="52"/>
      <c r="G155" s="52"/>
      <c r="H155" s="52"/>
      <c r="I155" s="139"/>
      <c r="J155" s="52"/>
      <c r="K155" s="52"/>
      <c r="L155" s="56"/>
    </row>
  </sheetData>
  <sheetProtection password="CC35" sheet="1" objects="1" scenarios="1" formatColumns="0" formatRows="0" sort="0" autoFilter="0"/>
  <autoFilter ref="C94:K94"/>
  <mergeCells count="12">
    <mergeCell ref="E85:H85"/>
    <mergeCell ref="E87:H87"/>
    <mergeCell ref="E7:H7"/>
    <mergeCell ref="E9:H9"/>
    <mergeCell ref="E11:H11"/>
    <mergeCell ref="E26:H26"/>
    <mergeCell ref="E47:H47"/>
    <mergeCell ref="G1:H1"/>
    <mergeCell ref="L2:V2"/>
    <mergeCell ref="E49:H49"/>
    <mergeCell ref="E51:H51"/>
    <mergeCell ref="E83:H83"/>
  </mergeCells>
  <hyperlinks>
    <hyperlink ref="F1:G1" location="C2" tooltip="Krycí list soupisu" display="1) Krycí list soupisu"/>
    <hyperlink ref="G1:H1" location="C58"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14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102</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152</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590</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20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ROUND(J91,2)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ROUND(SUM(BE91:BE144), 2)</f>
        <v>0</v>
      </c>
      <c r="G32" s="37"/>
      <c r="H32" s="37"/>
      <c r="I32" s="131">
        <v>0.21</v>
      </c>
      <c r="J32" s="130">
        <f>ROUND(ROUND((SUM(BE91:BE144)), 2)*I32, 2)</f>
        <v>0</v>
      </c>
      <c r="K32" s="40"/>
    </row>
    <row r="33" spans="2:11" s="1" customFormat="1" ht="14.45" customHeight="1">
      <c r="B33" s="36"/>
      <c r="C33" s="37"/>
      <c r="D33" s="37"/>
      <c r="E33" s="44" t="s">
        <v>50</v>
      </c>
      <c r="F33" s="130">
        <f>ROUND(SUM(BF91:BF144), 2)</f>
        <v>0</v>
      </c>
      <c r="G33" s="37"/>
      <c r="H33" s="37"/>
      <c r="I33" s="131">
        <v>0.15</v>
      </c>
      <c r="J33" s="130">
        <f>ROUND(ROUND((SUM(BF91:BF144)), 2)*I33, 2)</f>
        <v>0</v>
      </c>
      <c r="K33" s="40"/>
    </row>
    <row r="34" spans="2:11" s="1" customFormat="1" ht="14.45" hidden="1" customHeight="1">
      <c r="B34" s="36"/>
      <c r="C34" s="37"/>
      <c r="D34" s="37"/>
      <c r="E34" s="44" t="s">
        <v>51</v>
      </c>
      <c r="F34" s="130">
        <f>ROUND(SUM(BG91:BG144), 2)</f>
        <v>0</v>
      </c>
      <c r="G34" s="37"/>
      <c r="H34" s="37"/>
      <c r="I34" s="131">
        <v>0.21</v>
      </c>
      <c r="J34" s="130">
        <v>0</v>
      </c>
      <c r="K34" s="40"/>
    </row>
    <row r="35" spans="2:11" s="1" customFormat="1" ht="14.45" hidden="1" customHeight="1">
      <c r="B35" s="36"/>
      <c r="C35" s="37"/>
      <c r="D35" s="37"/>
      <c r="E35" s="44" t="s">
        <v>52</v>
      </c>
      <c r="F35" s="130">
        <f>ROUND(SUM(BH91:BH144), 2)</f>
        <v>0</v>
      </c>
      <c r="G35" s="37"/>
      <c r="H35" s="37"/>
      <c r="I35" s="131">
        <v>0.15</v>
      </c>
      <c r="J35" s="130">
        <v>0</v>
      </c>
      <c r="K35" s="40"/>
    </row>
    <row r="36" spans="2:11" s="1" customFormat="1" ht="14.45" hidden="1" customHeight="1">
      <c r="B36" s="36"/>
      <c r="C36" s="37"/>
      <c r="D36" s="37"/>
      <c r="E36" s="44" t="s">
        <v>53</v>
      </c>
      <c r="F36" s="130">
        <f>ROUND(SUM(BI91:BI144),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152</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DPS 01.5 - Pomocná zařízení</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J91</f>
        <v>0</v>
      </c>
      <c r="K60" s="40"/>
      <c r="AU60" s="19" t="s">
        <v>159</v>
      </c>
    </row>
    <row r="61" spans="2:47" s="8" customFormat="1" ht="24.95" customHeight="1">
      <c r="B61" s="149"/>
      <c r="C61" s="150"/>
      <c r="D61" s="151" t="s">
        <v>591</v>
      </c>
      <c r="E61" s="152"/>
      <c r="F61" s="152"/>
      <c r="G61" s="152"/>
      <c r="H61" s="152"/>
      <c r="I61" s="153"/>
      <c r="J61" s="154">
        <f>J92</f>
        <v>0</v>
      </c>
      <c r="K61" s="155"/>
    </row>
    <row r="62" spans="2:47" s="9" customFormat="1" ht="19.899999999999999" customHeight="1">
      <c r="B62" s="156"/>
      <c r="C62" s="157"/>
      <c r="D62" s="158" t="s">
        <v>592</v>
      </c>
      <c r="E62" s="159"/>
      <c r="F62" s="159"/>
      <c r="G62" s="159"/>
      <c r="H62" s="159"/>
      <c r="I62" s="160"/>
      <c r="J62" s="161">
        <f>J93</f>
        <v>0</v>
      </c>
      <c r="K62" s="162"/>
    </row>
    <row r="63" spans="2:47" s="8" customFormat="1" ht="24.95" customHeight="1">
      <c r="B63" s="149"/>
      <c r="C63" s="150"/>
      <c r="D63" s="151" t="s">
        <v>593</v>
      </c>
      <c r="E63" s="152"/>
      <c r="F63" s="152"/>
      <c r="G63" s="152"/>
      <c r="H63" s="152"/>
      <c r="I63" s="153"/>
      <c r="J63" s="154">
        <f>J106</f>
        <v>0</v>
      </c>
      <c r="K63" s="155"/>
    </row>
    <row r="64" spans="2:47" s="9" customFormat="1" ht="19.899999999999999" customHeight="1">
      <c r="B64" s="156"/>
      <c r="C64" s="157"/>
      <c r="D64" s="158" t="s">
        <v>594</v>
      </c>
      <c r="E64" s="159"/>
      <c r="F64" s="159"/>
      <c r="G64" s="159"/>
      <c r="H64" s="159"/>
      <c r="I64" s="160"/>
      <c r="J64" s="161">
        <f>J107</f>
        <v>0</v>
      </c>
      <c r="K64" s="162"/>
    </row>
    <row r="65" spans="2:12" s="8" customFormat="1" ht="24.95" customHeight="1">
      <c r="B65" s="149"/>
      <c r="C65" s="150"/>
      <c r="D65" s="151" t="s">
        <v>595</v>
      </c>
      <c r="E65" s="152"/>
      <c r="F65" s="152"/>
      <c r="G65" s="152"/>
      <c r="H65" s="152"/>
      <c r="I65" s="153"/>
      <c r="J65" s="154">
        <f>J118</f>
        <v>0</v>
      </c>
      <c r="K65" s="155"/>
    </row>
    <row r="66" spans="2:12" s="9" customFormat="1" ht="19.899999999999999" customHeight="1">
      <c r="B66" s="156"/>
      <c r="C66" s="157"/>
      <c r="D66" s="158" t="s">
        <v>596</v>
      </c>
      <c r="E66" s="159"/>
      <c r="F66" s="159"/>
      <c r="G66" s="159"/>
      <c r="H66" s="159"/>
      <c r="I66" s="160"/>
      <c r="J66" s="161">
        <f>J119</f>
        <v>0</v>
      </c>
      <c r="K66" s="162"/>
    </row>
    <row r="67" spans="2:12" s="9" customFormat="1" ht="19.899999999999999" customHeight="1">
      <c r="B67" s="156"/>
      <c r="C67" s="157"/>
      <c r="D67" s="158" t="s">
        <v>597</v>
      </c>
      <c r="E67" s="159"/>
      <c r="F67" s="159"/>
      <c r="G67" s="159"/>
      <c r="H67" s="159"/>
      <c r="I67" s="160"/>
      <c r="J67" s="161">
        <f>J126</f>
        <v>0</v>
      </c>
      <c r="K67" s="162"/>
    </row>
    <row r="68" spans="2:12" s="8" customFormat="1" ht="24.95" customHeight="1">
      <c r="B68" s="149"/>
      <c r="C68" s="150"/>
      <c r="D68" s="151" t="s">
        <v>598</v>
      </c>
      <c r="E68" s="152"/>
      <c r="F68" s="152"/>
      <c r="G68" s="152"/>
      <c r="H68" s="152"/>
      <c r="I68" s="153"/>
      <c r="J68" s="154">
        <f>J133</f>
        <v>0</v>
      </c>
      <c r="K68" s="155"/>
    </row>
    <row r="69" spans="2:12" s="9" customFormat="1" ht="19.899999999999999" customHeight="1">
      <c r="B69" s="156"/>
      <c r="C69" s="157"/>
      <c r="D69" s="158" t="s">
        <v>599</v>
      </c>
      <c r="E69" s="159"/>
      <c r="F69" s="159"/>
      <c r="G69" s="159"/>
      <c r="H69" s="159"/>
      <c r="I69" s="160"/>
      <c r="J69" s="161">
        <f>J134</f>
        <v>0</v>
      </c>
      <c r="K69" s="162"/>
    </row>
    <row r="70" spans="2:12" s="1" customFormat="1" ht="21.75" customHeight="1">
      <c r="B70" s="36"/>
      <c r="C70" s="37"/>
      <c r="D70" s="37"/>
      <c r="E70" s="37"/>
      <c r="F70" s="37"/>
      <c r="G70" s="37"/>
      <c r="H70" s="37"/>
      <c r="I70" s="118"/>
      <c r="J70" s="37"/>
      <c r="K70" s="40"/>
    </row>
    <row r="71" spans="2:12" s="1" customFormat="1" ht="6.95" customHeight="1">
      <c r="B71" s="51"/>
      <c r="C71" s="52"/>
      <c r="D71" s="52"/>
      <c r="E71" s="52"/>
      <c r="F71" s="52"/>
      <c r="G71" s="52"/>
      <c r="H71" s="52"/>
      <c r="I71" s="139"/>
      <c r="J71" s="52"/>
      <c r="K71" s="53"/>
    </row>
    <row r="75" spans="2:12" s="1" customFormat="1" ht="6.95" customHeight="1">
      <c r="B75" s="54"/>
      <c r="C75" s="55"/>
      <c r="D75" s="55"/>
      <c r="E75" s="55"/>
      <c r="F75" s="55"/>
      <c r="G75" s="55"/>
      <c r="H75" s="55"/>
      <c r="I75" s="142"/>
      <c r="J75" s="55"/>
      <c r="K75" s="55"/>
      <c r="L75" s="56"/>
    </row>
    <row r="76" spans="2:12" s="1" customFormat="1" ht="36.950000000000003" customHeight="1">
      <c r="B76" s="36"/>
      <c r="C76" s="57" t="s">
        <v>166</v>
      </c>
      <c r="D76" s="58"/>
      <c r="E76" s="58"/>
      <c r="F76" s="58"/>
      <c r="G76" s="58"/>
      <c r="H76" s="58"/>
      <c r="I76" s="163"/>
      <c r="J76" s="58"/>
      <c r="K76" s="58"/>
      <c r="L76" s="56"/>
    </row>
    <row r="77" spans="2:12" s="1" customFormat="1" ht="6.95" customHeight="1">
      <c r="B77" s="36"/>
      <c r="C77" s="58"/>
      <c r="D77" s="58"/>
      <c r="E77" s="58"/>
      <c r="F77" s="58"/>
      <c r="G77" s="58"/>
      <c r="H77" s="58"/>
      <c r="I77" s="163"/>
      <c r="J77" s="58"/>
      <c r="K77" s="58"/>
      <c r="L77" s="56"/>
    </row>
    <row r="78" spans="2:12" s="1" customFormat="1" ht="14.45" customHeight="1">
      <c r="B78" s="36"/>
      <c r="C78" s="60" t="s">
        <v>16</v>
      </c>
      <c r="D78" s="58"/>
      <c r="E78" s="58"/>
      <c r="F78" s="58"/>
      <c r="G78" s="58"/>
      <c r="H78" s="58"/>
      <c r="I78" s="163"/>
      <c r="J78" s="58"/>
      <c r="K78" s="58"/>
      <c r="L78" s="56"/>
    </row>
    <row r="79" spans="2:12" s="1" customFormat="1" ht="22.5" customHeight="1">
      <c r="B79" s="36"/>
      <c r="C79" s="58"/>
      <c r="D79" s="58"/>
      <c r="E79" s="423" t="str">
        <f>E7</f>
        <v>MVE Štvanice - rekonstrukce technologie</v>
      </c>
      <c r="F79" s="394"/>
      <c r="G79" s="394"/>
      <c r="H79" s="394"/>
      <c r="I79" s="163"/>
      <c r="J79" s="58"/>
      <c r="K79" s="58"/>
      <c r="L79" s="56"/>
    </row>
    <row r="80" spans="2:12" ht="15">
      <c r="B80" s="23"/>
      <c r="C80" s="60" t="s">
        <v>151</v>
      </c>
      <c r="D80" s="164"/>
      <c r="E80" s="164"/>
      <c r="F80" s="164"/>
      <c r="G80" s="164"/>
      <c r="H80" s="164"/>
      <c r="J80" s="164"/>
      <c r="K80" s="164"/>
      <c r="L80" s="165"/>
    </row>
    <row r="81" spans="2:65" s="1" customFormat="1" ht="22.5" customHeight="1">
      <c r="B81" s="36"/>
      <c r="C81" s="58"/>
      <c r="D81" s="58"/>
      <c r="E81" s="423" t="s">
        <v>152</v>
      </c>
      <c r="F81" s="394"/>
      <c r="G81" s="394"/>
      <c r="H81" s="394"/>
      <c r="I81" s="163"/>
      <c r="J81" s="58"/>
      <c r="K81" s="58"/>
      <c r="L81" s="56"/>
    </row>
    <row r="82" spans="2:65" s="1" customFormat="1" ht="14.45" customHeight="1">
      <c r="B82" s="36"/>
      <c r="C82" s="60" t="s">
        <v>153</v>
      </c>
      <c r="D82" s="58"/>
      <c r="E82" s="58"/>
      <c r="F82" s="58"/>
      <c r="G82" s="58"/>
      <c r="H82" s="58"/>
      <c r="I82" s="163"/>
      <c r="J82" s="58"/>
      <c r="K82" s="58"/>
      <c r="L82" s="56"/>
    </row>
    <row r="83" spans="2:65" s="1" customFormat="1" ht="23.25" customHeight="1">
      <c r="B83" s="36"/>
      <c r="C83" s="58"/>
      <c r="D83" s="58"/>
      <c r="E83" s="391" t="str">
        <f>E11</f>
        <v>DPS 01.5 - Pomocná zařízení</v>
      </c>
      <c r="F83" s="394"/>
      <c r="G83" s="394"/>
      <c r="H83" s="394"/>
      <c r="I83" s="163"/>
      <c r="J83" s="58"/>
      <c r="K83" s="58"/>
      <c r="L83" s="56"/>
    </row>
    <row r="84" spans="2:65" s="1" customFormat="1" ht="6.95" customHeight="1">
      <c r="B84" s="36"/>
      <c r="C84" s="58"/>
      <c r="D84" s="58"/>
      <c r="E84" s="58"/>
      <c r="F84" s="58"/>
      <c r="G84" s="58"/>
      <c r="H84" s="58"/>
      <c r="I84" s="163"/>
      <c r="J84" s="58"/>
      <c r="K84" s="58"/>
      <c r="L84" s="56"/>
    </row>
    <row r="85" spans="2:65" s="1" customFormat="1" ht="18" customHeight="1">
      <c r="B85" s="36"/>
      <c r="C85" s="60" t="s">
        <v>23</v>
      </c>
      <c r="D85" s="58"/>
      <c r="E85" s="58"/>
      <c r="F85" s="166" t="str">
        <f>F14</f>
        <v>VD Štvanice - Praha</v>
      </c>
      <c r="G85" s="58"/>
      <c r="H85" s="58"/>
      <c r="I85" s="167" t="s">
        <v>25</v>
      </c>
      <c r="J85" s="68" t="str">
        <f>IF(J14="","",J14)</f>
        <v>29. 7. 2016</v>
      </c>
      <c r="K85" s="58"/>
      <c r="L85" s="56"/>
    </row>
    <row r="86" spans="2:65" s="1" customFormat="1" ht="6.95" customHeight="1">
      <c r="B86" s="36"/>
      <c r="C86" s="58"/>
      <c r="D86" s="58"/>
      <c r="E86" s="58"/>
      <c r="F86" s="58"/>
      <c r="G86" s="58"/>
      <c r="H86" s="58"/>
      <c r="I86" s="163"/>
      <c r="J86" s="58"/>
      <c r="K86" s="58"/>
      <c r="L86" s="56"/>
    </row>
    <row r="87" spans="2:65" s="1" customFormat="1" ht="15">
      <c r="B87" s="36"/>
      <c r="C87" s="60" t="s">
        <v>29</v>
      </c>
      <c r="D87" s="58"/>
      <c r="E87" s="58"/>
      <c r="F87" s="166" t="str">
        <f>E17</f>
        <v>Povodí Vltavy, státní podnik</v>
      </c>
      <c r="G87" s="58"/>
      <c r="H87" s="58"/>
      <c r="I87" s="167" t="s">
        <v>37</v>
      </c>
      <c r="J87" s="166" t="str">
        <f>E23</f>
        <v>AQUATIS a. s.</v>
      </c>
      <c r="K87" s="58"/>
      <c r="L87" s="56"/>
    </row>
    <row r="88" spans="2:65" s="1" customFormat="1" ht="14.45" customHeight="1">
      <c r="B88" s="36"/>
      <c r="C88" s="60" t="s">
        <v>35</v>
      </c>
      <c r="D88" s="58"/>
      <c r="E88" s="58"/>
      <c r="F88" s="166" t="str">
        <f>IF(E20="","",E20)</f>
        <v/>
      </c>
      <c r="G88" s="58"/>
      <c r="H88" s="58"/>
      <c r="I88" s="163"/>
      <c r="J88" s="58"/>
      <c r="K88" s="58"/>
      <c r="L88" s="56"/>
    </row>
    <row r="89" spans="2:65" s="1" customFormat="1" ht="10.35" customHeight="1">
      <c r="B89" s="36"/>
      <c r="C89" s="58"/>
      <c r="D89" s="58"/>
      <c r="E89" s="58"/>
      <c r="F89" s="58"/>
      <c r="G89" s="58"/>
      <c r="H89" s="58"/>
      <c r="I89" s="163"/>
      <c r="J89" s="58"/>
      <c r="K89" s="58"/>
      <c r="L89" s="56"/>
    </row>
    <row r="90" spans="2:65" s="10" customFormat="1" ht="29.25" customHeight="1">
      <c r="B90" s="168"/>
      <c r="C90" s="169" t="s">
        <v>167</v>
      </c>
      <c r="D90" s="170" t="s">
        <v>63</v>
      </c>
      <c r="E90" s="170" t="s">
        <v>59</v>
      </c>
      <c r="F90" s="170" t="s">
        <v>168</v>
      </c>
      <c r="G90" s="170" t="s">
        <v>169</v>
      </c>
      <c r="H90" s="170" t="s">
        <v>170</v>
      </c>
      <c r="I90" s="171" t="s">
        <v>171</v>
      </c>
      <c r="J90" s="170" t="s">
        <v>157</v>
      </c>
      <c r="K90" s="172" t="s">
        <v>172</v>
      </c>
      <c r="L90" s="173"/>
      <c r="M90" s="77" t="s">
        <v>173</v>
      </c>
      <c r="N90" s="78" t="s">
        <v>48</v>
      </c>
      <c r="O90" s="78" t="s">
        <v>174</v>
      </c>
      <c r="P90" s="78" t="s">
        <v>175</v>
      </c>
      <c r="Q90" s="78" t="s">
        <v>176</v>
      </c>
      <c r="R90" s="78" t="s">
        <v>177</v>
      </c>
      <c r="S90" s="78" t="s">
        <v>178</v>
      </c>
      <c r="T90" s="79" t="s">
        <v>179</v>
      </c>
    </row>
    <row r="91" spans="2:65" s="1" customFormat="1" ht="29.25" customHeight="1">
      <c r="B91" s="36"/>
      <c r="C91" s="83" t="s">
        <v>158</v>
      </c>
      <c r="D91" s="58"/>
      <c r="E91" s="58"/>
      <c r="F91" s="58"/>
      <c r="G91" s="58"/>
      <c r="H91" s="58"/>
      <c r="I91" s="163"/>
      <c r="J91" s="174">
        <f>BK91</f>
        <v>0</v>
      </c>
      <c r="K91" s="58"/>
      <c r="L91" s="56"/>
      <c r="M91" s="80"/>
      <c r="N91" s="81"/>
      <c r="O91" s="81"/>
      <c r="P91" s="175">
        <f>P92+P106+P118+P133</f>
        <v>0</v>
      </c>
      <c r="Q91" s="81"/>
      <c r="R91" s="175">
        <f>R92+R106+R118+R133</f>
        <v>0</v>
      </c>
      <c r="S91" s="81"/>
      <c r="T91" s="176">
        <f>T92+T106+T118+T133</f>
        <v>0</v>
      </c>
      <c r="AT91" s="19" t="s">
        <v>77</v>
      </c>
      <c r="AU91" s="19" t="s">
        <v>159</v>
      </c>
      <c r="BK91" s="177">
        <f>BK92+BK106+BK118+BK133</f>
        <v>0</v>
      </c>
    </row>
    <row r="92" spans="2:65" s="11" customFormat="1" ht="37.35" customHeight="1">
      <c r="B92" s="178"/>
      <c r="C92" s="179"/>
      <c r="D92" s="180" t="s">
        <v>77</v>
      </c>
      <c r="E92" s="181" t="s">
        <v>600</v>
      </c>
      <c r="F92" s="181" t="s">
        <v>601</v>
      </c>
      <c r="G92" s="179"/>
      <c r="H92" s="179"/>
      <c r="I92" s="182"/>
      <c r="J92" s="183">
        <f>BK92</f>
        <v>0</v>
      </c>
      <c r="K92" s="179"/>
      <c r="L92" s="184"/>
      <c r="M92" s="185"/>
      <c r="N92" s="186"/>
      <c r="O92" s="186"/>
      <c r="P92" s="187">
        <f>P93</f>
        <v>0</v>
      </c>
      <c r="Q92" s="186"/>
      <c r="R92" s="187">
        <f>R93</f>
        <v>0</v>
      </c>
      <c r="S92" s="186"/>
      <c r="T92" s="188">
        <f>T93</f>
        <v>0</v>
      </c>
      <c r="AR92" s="189" t="s">
        <v>182</v>
      </c>
      <c r="AT92" s="190" t="s">
        <v>77</v>
      </c>
      <c r="AU92" s="190" t="s">
        <v>78</v>
      </c>
      <c r="AY92" s="189" t="s">
        <v>183</v>
      </c>
      <c r="BK92" s="191">
        <f>BK93</f>
        <v>0</v>
      </c>
    </row>
    <row r="93" spans="2:65" s="11" customFormat="1" ht="19.899999999999999" customHeight="1">
      <c r="B93" s="178"/>
      <c r="C93" s="179"/>
      <c r="D93" s="192" t="s">
        <v>77</v>
      </c>
      <c r="E93" s="193" t="s">
        <v>602</v>
      </c>
      <c r="F93" s="193" t="s">
        <v>603</v>
      </c>
      <c r="G93" s="179"/>
      <c r="H93" s="179"/>
      <c r="I93" s="182"/>
      <c r="J93" s="194">
        <f>BK93</f>
        <v>0</v>
      </c>
      <c r="K93" s="179"/>
      <c r="L93" s="184"/>
      <c r="M93" s="185"/>
      <c r="N93" s="186"/>
      <c r="O93" s="186"/>
      <c r="P93" s="187">
        <f>SUM(P94:P105)</f>
        <v>0</v>
      </c>
      <c r="Q93" s="186"/>
      <c r="R93" s="187">
        <f>SUM(R94:R105)</f>
        <v>0</v>
      </c>
      <c r="S93" s="186"/>
      <c r="T93" s="188">
        <f>SUM(T94:T105)</f>
        <v>0</v>
      </c>
      <c r="AR93" s="189" t="s">
        <v>182</v>
      </c>
      <c r="AT93" s="190" t="s">
        <v>77</v>
      </c>
      <c r="AU93" s="190" t="s">
        <v>22</v>
      </c>
      <c r="AY93" s="189" t="s">
        <v>183</v>
      </c>
      <c r="BK93" s="191">
        <f>SUM(BK94:BK105)</f>
        <v>0</v>
      </c>
    </row>
    <row r="94" spans="2:65" s="1" customFormat="1" ht="22.5" customHeight="1">
      <c r="B94" s="36"/>
      <c r="C94" s="195" t="s">
        <v>22</v>
      </c>
      <c r="D94" s="195" t="s">
        <v>186</v>
      </c>
      <c r="E94" s="196" t="s">
        <v>604</v>
      </c>
      <c r="F94" s="197" t="s">
        <v>294</v>
      </c>
      <c r="G94" s="198" t="s">
        <v>189</v>
      </c>
      <c r="H94" s="199">
        <v>1</v>
      </c>
      <c r="I94" s="200"/>
      <c r="J94" s="201">
        <f>ROUND(I94*H94,2)</f>
        <v>0</v>
      </c>
      <c r="K94" s="197" t="s">
        <v>20</v>
      </c>
      <c r="L94" s="56"/>
      <c r="M94" s="202" t="s">
        <v>20</v>
      </c>
      <c r="N94" s="203" t="s">
        <v>49</v>
      </c>
      <c r="O94" s="37"/>
      <c r="P94" s="204">
        <f>O94*H94</f>
        <v>0</v>
      </c>
      <c r="Q94" s="204">
        <v>0</v>
      </c>
      <c r="R94" s="204">
        <f>Q94*H94</f>
        <v>0</v>
      </c>
      <c r="S94" s="204">
        <v>0</v>
      </c>
      <c r="T94" s="205">
        <f>S94*H94</f>
        <v>0</v>
      </c>
      <c r="AR94" s="19" t="s">
        <v>190</v>
      </c>
      <c r="AT94" s="19" t="s">
        <v>186</v>
      </c>
      <c r="AU94" s="19" t="s">
        <v>86</v>
      </c>
      <c r="AY94" s="19" t="s">
        <v>183</v>
      </c>
      <c r="BE94" s="206">
        <f>IF(N94="základní",J94,0)</f>
        <v>0</v>
      </c>
      <c r="BF94" s="206">
        <f>IF(N94="snížená",J94,0)</f>
        <v>0</v>
      </c>
      <c r="BG94" s="206">
        <f>IF(N94="zákl. přenesená",J94,0)</f>
        <v>0</v>
      </c>
      <c r="BH94" s="206">
        <f>IF(N94="sníž. přenesená",J94,0)</f>
        <v>0</v>
      </c>
      <c r="BI94" s="206">
        <f>IF(N94="nulová",J94,0)</f>
        <v>0</v>
      </c>
      <c r="BJ94" s="19" t="s">
        <v>22</v>
      </c>
      <c r="BK94" s="206">
        <f>ROUND(I94*H94,2)</f>
        <v>0</v>
      </c>
      <c r="BL94" s="19" t="s">
        <v>190</v>
      </c>
      <c r="BM94" s="19" t="s">
        <v>605</v>
      </c>
    </row>
    <row r="95" spans="2:65" s="1" customFormat="1" ht="27">
      <c r="B95" s="36"/>
      <c r="C95" s="58"/>
      <c r="D95" s="207" t="s">
        <v>192</v>
      </c>
      <c r="E95" s="58"/>
      <c r="F95" s="208" t="s">
        <v>193</v>
      </c>
      <c r="G95" s="58"/>
      <c r="H95" s="58"/>
      <c r="I95" s="163"/>
      <c r="J95" s="58"/>
      <c r="K95" s="58"/>
      <c r="L95" s="56"/>
      <c r="M95" s="73"/>
      <c r="N95" s="37"/>
      <c r="O95" s="37"/>
      <c r="P95" s="37"/>
      <c r="Q95" s="37"/>
      <c r="R95" s="37"/>
      <c r="S95" s="37"/>
      <c r="T95" s="74"/>
      <c r="AT95" s="19" t="s">
        <v>192</v>
      </c>
      <c r="AU95" s="19" t="s">
        <v>86</v>
      </c>
    </row>
    <row r="96" spans="2:65" s="1" customFormat="1" ht="22.5" customHeight="1">
      <c r="B96" s="36"/>
      <c r="C96" s="195" t="s">
        <v>86</v>
      </c>
      <c r="D96" s="195" t="s">
        <v>186</v>
      </c>
      <c r="E96" s="196" t="s">
        <v>606</v>
      </c>
      <c r="F96" s="197" t="s">
        <v>607</v>
      </c>
      <c r="G96" s="198" t="s">
        <v>189</v>
      </c>
      <c r="H96" s="199">
        <v>2</v>
      </c>
      <c r="I96" s="200"/>
      <c r="J96" s="201">
        <f>ROUND(I96*H96,2)</f>
        <v>0</v>
      </c>
      <c r="K96" s="197" t="s">
        <v>20</v>
      </c>
      <c r="L96" s="56"/>
      <c r="M96" s="202" t="s">
        <v>20</v>
      </c>
      <c r="N96" s="203" t="s">
        <v>49</v>
      </c>
      <c r="O96" s="37"/>
      <c r="P96" s="204">
        <f>O96*H96</f>
        <v>0</v>
      </c>
      <c r="Q96" s="204">
        <v>0</v>
      </c>
      <c r="R96" s="204">
        <f>Q96*H96</f>
        <v>0</v>
      </c>
      <c r="S96" s="204">
        <v>0</v>
      </c>
      <c r="T96" s="205">
        <f>S96*H96</f>
        <v>0</v>
      </c>
      <c r="AR96" s="19" t="s">
        <v>190</v>
      </c>
      <c r="AT96" s="19" t="s">
        <v>186</v>
      </c>
      <c r="AU96" s="19" t="s">
        <v>86</v>
      </c>
      <c r="AY96" s="19" t="s">
        <v>183</v>
      </c>
      <c r="BE96" s="206">
        <f>IF(N96="základní",J96,0)</f>
        <v>0</v>
      </c>
      <c r="BF96" s="206">
        <f>IF(N96="snížená",J96,0)</f>
        <v>0</v>
      </c>
      <c r="BG96" s="206">
        <f>IF(N96="zákl. přenesená",J96,0)</f>
        <v>0</v>
      </c>
      <c r="BH96" s="206">
        <f>IF(N96="sníž. přenesená",J96,0)</f>
        <v>0</v>
      </c>
      <c r="BI96" s="206">
        <f>IF(N96="nulová",J96,0)</f>
        <v>0</v>
      </c>
      <c r="BJ96" s="19" t="s">
        <v>22</v>
      </c>
      <c r="BK96" s="206">
        <f>ROUND(I96*H96,2)</f>
        <v>0</v>
      </c>
      <c r="BL96" s="19" t="s">
        <v>190</v>
      </c>
      <c r="BM96" s="19" t="s">
        <v>608</v>
      </c>
    </row>
    <row r="97" spans="2:65" s="1" customFormat="1" ht="27">
      <c r="B97" s="36"/>
      <c r="C97" s="58"/>
      <c r="D97" s="207" t="s">
        <v>192</v>
      </c>
      <c r="E97" s="58"/>
      <c r="F97" s="208" t="s">
        <v>193</v>
      </c>
      <c r="G97" s="58"/>
      <c r="H97" s="58"/>
      <c r="I97" s="163"/>
      <c r="J97" s="58"/>
      <c r="K97" s="58"/>
      <c r="L97" s="56"/>
      <c r="M97" s="73"/>
      <c r="N97" s="37"/>
      <c r="O97" s="37"/>
      <c r="P97" s="37"/>
      <c r="Q97" s="37"/>
      <c r="R97" s="37"/>
      <c r="S97" s="37"/>
      <c r="T97" s="74"/>
      <c r="AT97" s="19" t="s">
        <v>192</v>
      </c>
      <c r="AU97" s="19" t="s">
        <v>86</v>
      </c>
    </row>
    <row r="98" spans="2:65" s="1" customFormat="1" ht="22.5" customHeight="1">
      <c r="B98" s="36"/>
      <c r="C98" s="195" t="s">
        <v>182</v>
      </c>
      <c r="D98" s="195" t="s">
        <v>186</v>
      </c>
      <c r="E98" s="196" t="s">
        <v>609</v>
      </c>
      <c r="F98" s="197" t="s">
        <v>610</v>
      </c>
      <c r="G98" s="198" t="s">
        <v>189</v>
      </c>
      <c r="H98" s="199">
        <v>1</v>
      </c>
      <c r="I98" s="200"/>
      <c r="J98" s="201">
        <f>ROUND(I98*H98,2)</f>
        <v>0</v>
      </c>
      <c r="K98" s="197" t="s">
        <v>20</v>
      </c>
      <c r="L98" s="56"/>
      <c r="M98" s="202" t="s">
        <v>20</v>
      </c>
      <c r="N98" s="203" t="s">
        <v>49</v>
      </c>
      <c r="O98" s="37"/>
      <c r="P98" s="204">
        <f>O98*H98</f>
        <v>0</v>
      </c>
      <c r="Q98" s="204">
        <v>0</v>
      </c>
      <c r="R98" s="204">
        <f>Q98*H98</f>
        <v>0</v>
      </c>
      <c r="S98" s="204">
        <v>0</v>
      </c>
      <c r="T98" s="205">
        <f>S98*H98</f>
        <v>0</v>
      </c>
      <c r="AR98" s="19" t="s">
        <v>190</v>
      </c>
      <c r="AT98" s="19" t="s">
        <v>186</v>
      </c>
      <c r="AU98" s="19" t="s">
        <v>86</v>
      </c>
      <c r="AY98" s="19" t="s">
        <v>183</v>
      </c>
      <c r="BE98" s="206">
        <f>IF(N98="základní",J98,0)</f>
        <v>0</v>
      </c>
      <c r="BF98" s="206">
        <f>IF(N98="snížená",J98,0)</f>
        <v>0</v>
      </c>
      <c r="BG98" s="206">
        <f>IF(N98="zákl. přenesená",J98,0)</f>
        <v>0</v>
      </c>
      <c r="BH98" s="206">
        <f>IF(N98="sníž. přenesená",J98,0)</f>
        <v>0</v>
      </c>
      <c r="BI98" s="206">
        <f>IF(N98="nulová",J98,0)</f>
        <v>0</v>
      </c>
      <c r="BJ98" s="19" t="s">
        <v>22</v>
      </c>
      <c r="BK98" s="206">
        <f>ROUND(I98*H98,2)</f>
        <v>0</v>
      </c>
      <c r="BL98" s="19" t="s">
        <v>190</v>
      </c>
      <c r="BM98" s="19" t="s">
        <v>611</v>
      </c>
    </row>
    <row r="99" spans="2:65" s="1" customFormat="1" ht="27">
      <c r="B99" s="36"/>
      <c r="C99" s="58"/>
      <c r="D99" s="207" t="s">
        <v>192</v>
      </c>
      <c r="E99" s="58"/>
      <c r="F99" s="208" t="s">
        <v>193</v>
      </c>
      <c r="G99" s="58"/>
      <c r="H99" s="58"/>
      <c r="I99" s="163"/>
      <c r="J99" s="58"/>
      <c r="K99" s="58"/>
      <c r="L99" s="56"/>
      <c r="M99" s="73"/>
      <c r="N99" s="37"/>
      <c r="O99" s="37"/>
      <c r="P99" s="37"/>
      <c r="Q99" s="37"/>
      <c r="R99" s="37"/>
      <c r="S99" s="37"/>
      <c r="T99" s="74"/>
      <c r="AT99" s="19" t="s">
        <v>192</v>
      </c>
      <c r="AU99" s="19" t="s">
        <v>86</v>
      </c>
    </row>
    <row r="100" spans="2:65" s="1" customFormat="1" ht="22.5" customHeight="1">
      <c r="B100" s="36"/>
      <c r="C100" s="195" t="s">
        <v>200</v>
      </c>
      <c r="D100" s="195" t="s">
        <v>186</v>
      </c>
      <c r="E100" s="196" t="s">
        <v>612</v>
      </c>
      <c r="F100" s="197" t="s">
        <v>613</v>
      </c>
      <c r="G100" s="198" t="s">
        <v>189</v>
      </c>
      <c r="H100" s="199">
        <v>1</v>
      </c>
      <c r="I100" s="200"/>
      <c r="J100" s="201">
        <f>ROUND(I100*H100,2)</f>
        <v>0</v>
      </c>
      <c r="K100" s="197" t="s">
        <v>20</v>
      </c>
      <c r="L100" s="56"/>
      <c r="M100" s="202" t="s">
        <v>20</v>
      </c>
      <c r="N100" s="203" t="s">
        <v>49</v>
      </c>
      <c r="O100" s="37"/>
      <c r="P100" s="204">
        <f>O100*H100</f>
        <v>0</v>
      </c>
      <c r="Q100" s="204">
        <v>0</v>
      </c>
      <c r="R100" s="204">
        <f>Q100*H100</f>
        <v>0</v>
      </c>
      <c r="S100" s="204">
        <v>0</v>
      </c>
      <c r="T100" s="205">
        <f>S100*H100</f>
        <v>0</v>
      </c>
      <c r="AR100" s="19" t="s">
        <v>190</v>
      </c>
      <c r="AT100" s="19" t="s">
        <v>186</v>
      </c>
      <c r="AU100" s="19" t="s">
        <v>86</v>
      </c>
      <c r="AY100" s="19" t="s">
        <v>183</v>
      </c>
      <c r="BE100" s="206">
        <f>IF(N100="základní",J100,0)</f>
        <v>0</v>
      </c>
      <c r="BF100" s="206">
        <f>IF(N100="snížená",J100,0)</f>
        <v>0</v>
      </c>
      <c r="BG100" s="206">
        <f>IF(N100="zákl. přenesená",J100,0)</f>
        <v>0</v>
      </c>
      <c r="BH100" s="206">
        <f>IF(N100="sníž. přenesená",J100,0)</f>
        <v>0</v>
      </c>
      <c r="BI100" s="206">
        <f>IF(N100="nulová",J100,0)</f>
        <v>0</v>
      </c>
      <c r="BJ100" s="19" t="s">
        <v>22</v>
      </c>
      <c r="BK100" s="206">
        <f>ROUND(I100*H100,2)</f>
        <v>0</v>
      </c>
      <c r="BL100" s="19" t="s">
        <v>190</v>
      </c>
      <c r="BM100" s="19" t="s">
        <v>614</v>
      </c>
    </row>
    <row r="101" spans="2:65" s="1" customFormat="1" ht="27">
      <c r="B101" s="36"/>
      <c r="C101" s="58"/>
      <c r="D101" s="207" t="s">
        <v>192</v>
      </c>
      <c r="E101" s="58"/>
      <c r="F101" s="208" t="s">
        <v>193</v>
      </c>
      <c r="G101" s="58"/>
      <c r="H101" s="58"/>
      <c r="I101" s="163"/>
      <c r="J101" s="58"/>
      <c r="K101" s="58"/>
      <c r="L101" s="56"/>
      <c r="M101" s="73"/>
      <c r="N101" s="37"/>
      <c r="O101" s="37"/>
      <c r="P101" s="37"/>
      <c r="Q101" s="37"/>
      <c r="R101" s="37"/>
      <c r="S101" s="37"/>
      <c r="T101" s="74"/>
      <c r="AT101" s="19" t="s">
        <v>192</v>
      </c>
      <c r="AU101" s="19" t="s">
        <v>86</v>
      </c>
    </row>
    <row r="102" spans="2:65" s="1" customFormat="1" ht="22.5" customHeight="1">
      <c r="B102" s="36"/>
      <c r="C102" s="195" t="s">
        <v>205</v>
      </c>
      <c r="D102" s="195" t="s">
        <v>186</v>
      </c>
      <c r="E102" s="196" t="s">
        <v>615</v>
      </c>
      <c r="F102" s="197" t="s">
        <v>616</v>
      </c>
      <c r="G102" s="198" t="s">
        <v>189</v>
      </c>
      <c r="H102" s="199">
        <v>1</v>
      </c>
      <c r="I102" s="200"/>
      <c r="J102" s="201">
        <f>ROUND(I102*H102,2)</f>
        <v>0</v>
      </c>
      <c r="K102" s="197" t="s">
        <v>20</v>
      </c>
      <c r="L102" s="56"/>
      <c r="M102" s="202" t="s">
        <v>20</v>
      </c>
      <c r="N102" s="203" t="s">
        <v>49</v>
      </c>
      <c r="O102" s="37"/>
      <c r="P102" s="204">
        <f>O102*H102</f>
        <v>0</v>
      </c>
      <c r="Q102" s="204">
        <v>0</v>
      </c>
      <c r="R102" s="204">
        <f>Q102*H102</f>
        <v>0</v>
      </c>
      <c r="S102" s="204">
        <v>0</v>
      </c>
      <c r="T102" s="205">
        <f>S102*H102</f>
        <v>0</v>
      </c>
      <c r="AR102" s="19" t="s">
        <v>190</v>
      </c>
      <c r="AT102" s="19" t="s">
        <v>186</v>
      </c>
      <c r="AU102" s="19" t="s">
        <v>86</v>
      </c>
      <c r="AY102" s="19" t="s">
        <v>183</v>
      </c>
      <c r="BE102" s="206">
        <f>IF(N102="základní",J102,0)</f>
        <v>0</v>
      </c>
      <c r="BF102" s="206">
        <f>IF(N102="snížená",J102,0)</f>
        <v>0</v>
      </c>
      <c r="BG102" s="206">
        <f>IF(N102="zákl. přenesená",J102,0)</f>
        <v>0</v>
      </c>
      <c r="BH102" s="206">
        <f>IF(N102="sníž. přenesená",J102,0)</f>
        <v>0</v>
      </c>
      <c r="BI102" s="206">
        <f>IF(N102="nulová",J102,0)</f>
        <v>0</v>
      </c>
      <c r="BJ102" s="19" t="s">
        <v>22</v>
      </c>
      <c r="BK102" s="206">
        <f>ROUND(I102*H102,2)</f>
        <v>0</v>
      </c>
      <c r="BL102" s="19" t="s">
        <v>190</v>
      </c>
      <c r="BM102" s="19" t="s">
        <v>617</v>
      </c>
    </row>
    <row r="103" spans="2:65" s="1" customFormat="1" ht="27">
      <c r="B103" s="36"/>
      <c r="C103" s="58"/>
      <c r="D103" s="207" t="s">
        <v>192</v>
      </c>
      <c r="E103" s="58"/>
      <c r="F103" s="208" t="s">
        <v>193</v>
      </c>
      <c r="G103" s="58"/>
      <c r="H103" s="58"/>
      <c r="I103" s="163"/>
      <c r="J103" s="58"/>
      <c r="K103" s="58"/>
      <c r="L103" s="56"/>
      <c r="M103" s="73"/>
      <c r="N103" s="37"/>
      <c r="O103" s="37"/>
      <c r="P103" s="37"/>
      <c r="Q103" s="37"/>
      <c r="R103" s="37"/>
      <c r="S103" s="37"/>
      <c r="T103" s="74"/>
      <c r="AT103" s="19" t="s">
        <v>192</v>
      </c>
      <c r="AU103" s="19" t="s">
        <v>86</v>
      </c>
    </row>
    <row r="104" spans="2:65" s="1" customFormat="1" ht="22.5" customHeight="1">
      <c r="B104" s="36"/>
      <c r="C104" s="195" t="s">
        <v>210</v>
      </c>
      <c r="D104" s="195" t="s">
        <v>186</v>
      </c>
      <c r="E104" s="196" t="s">
        <v>618</v>
      </c>
      <c r="F104" s="197" t="s">
        <v>619</v>
      </c>
      <c r="G104" s="198" t="s">
        <v>189</v>
      </c>
      <c r="H104" s="199">
        <v>1</v>
      </c>
      <c r="I104" s="200"/>
      <c r="J104" s="201">
        <f>ROUND(I104*H104,2)</f>
        <v>0</v>
      </c>
      <c r="K104" s="197" t="s">
        <v>20</v>
      </c>
      <c r="L104" s="56"/>
      <c r="M104" s="202" t="s">
        <v>20</v>
      </c>
      <c r="N104" s="203" t="s">
        <v>49</v>
      </c>
      <c r="O104" s="37"/>
      <c r="P104" s="204">
        <f>O104*H104</f>
        <v>0</v>
      </c>
      <c r="Q104" s="204">
        <v>0</v>
      </c>
      <c r="R104" s="204">
        <f>Q104*H104</f>
        <v>0</v>
      </c>
      <c r="S104" s="204">
        <v>0</v>
      </c>
      <c r="T104" s="205">
        <f>S104*H104</f>
        <v>0</v>
      </c>
      <c r="AR104" s="19" t="s">
        <v>190</v>
      </c>
      <c r="AT104" s="19" t="s">
        <v>186</v>
      </c>
      <c r="AU104" s="19" t="s">
        <v>86</v>
      </c>
      <c r="AY104" s="19" t="s">
        <v>183</v>
      </c>
      <c r="BE104" s="206">
        <f>IF(N104="základní",J104,0)</f>
        <v>0</v>
      </c>
      <c r="BF104" s="206">
        <f>IF(N104="snížená",J104,0)</f>
        <v>0</v>
      </c>
      <c r="BG104" s="206">
        <f>IF(N104="zákl. přenesená",J104,0)</f>
        <v>0</v>
      </c>
      <c r="BH104" s="206">
        <f>IF(N104="sníž. přenesená",J104,0)</f>
        <v>0</v>
      </c>
      <c r="BI104" s="206">
        <f>IF(N104="nulová",J104,0)</f>
        <v>0</v>
      </c>
      <c r="BJ104" s="19" t="s">
        <v>22</v>
      </c>
      <c r="BK104" s="206">
        <f>ROUND(I104*H104,2)</f>
        <v>0</v>
      </c>
      <c r="BL104" s="19" t="s">
        <v>190</v>
      </c>
      <c r="BM104" s="19" t="s">
        <v>620</v>
      </c>
    </row>
    <row r="105" spans="2:65" s="1" customFormat="1" ht="27">
      <c r="B105" s="36"/>
      <c r="C105" s="58"/>
      <c r="D105" s="209" t="s">
        <v>192</v>
      </c>
      <c r="E105" s="58"/>
      <c r="F105" s="210" t="s">
        <v>193</v>
      </c>
      <c r="G105" s="58"/>
      <c r="H105" s="58"/>
      <c r="I105" s="163"/>
      <c r="J105" s="58"/>
      <c r="K105" s="58"/>
      <c r="L105" s="56"/>
      <c r="M105" s="73"/>
      <c r="N105" s="37"/>
      <c r="O105" s="37"/>
      <c r="P105" s="37"/>
      <c r="Q105" s="37"/>
      <c r="R105" s="37"/>
      <c r="S105" s="37"/>
      <c r="T105" s="74"/>
      <c r="AT105" s="19" t="s">
        <v>192</v>
      </c>
      <c r="AU105" s="19" t="s">
        <v>86</v>
      </c>
    </row>
    <row r="106" spans="2:65" s="11" customFormat="1" ht="37.35" customHeight="1">
      <c r="B106" s="178"/>
      <c r="C106" s="179"/>
      <c r="D106" s="180" t="s">
        <v>77</v>
      </c>
      <c r="E106" s="181" t="s">
        <v>621</v>
      </c>
      <c r="F106" s="181" t="s">
        <v>622</v>
      </c>
      <c r="G106" s="179"/>
      <c r="H106" s="179"/>
      <c r="I106" s="182"/>
      <c r="J106" s="183">
        <f>BK106</f>
        <v>0</v>
      </c>
      <c r="K106" s="179"/>
      <c r="L106" s="184"/>
      <c r="M106" s="185"/>
      <c r="N106" s="186"/>
      <c r="O106" s="186"/>
      <c r="P106" s="187">
        <f>P107</f>
        <v>0</v>
      </c>
      <c r="Q106" s="186"/>
      <c r="R106" s="187">
        <f>R107</f>
        <v>0</v>
      </c>
      <c r="S106" s="186"/>
      <c r="T106" s="188">
        <f>T107</f>
        <v>0</v>
      </c>
      <c r="AR106" s="189" t="s">
        <v>182</v>
      </c>
      <c r="AT106" s="190" t="s">
        <v>77</v>
      </c>
      <c r="AU106" s="190" t="s">
        <v>78</v>
      </c>
      <c r="AY106" s="189" t="s">
        <v>183</v>
      </c>
      <c r="BK106" s="191">
        <f>BK107</f>
        <v>0</v>
      </c>
    </row>
    <row r="107" spans="2:65" s="11" customFormat="1" ht="19.899999999999999" customHeight="1">
      <c r="B107" s="178"/>
      <c r="C107" s="179"/>
      <c r="D107" s="192" t="s">
        <v>77</v>
      </c>
      <c r="E107" s="193" t="s">
        <v>623</v>
      </c>
      <c r="F107" s="193" t="s">
        <v>624</v>
      </c>
      <c r="G107" s="179"/>
      <c r="H107" s="179"/>
      <c r="I107" s="182"/>
      <c r="J107" s="194">
        <f>BK107</f>
        <v>0</v>
      </c>
      <c r="K107" s="179"/>
      <c r="L107" s="184"/>
      <c r="M107" s="185"/>
      <c r="N107" s="186"/>
      <c r="O107" s="186"/>
      <c r="P107" s="187">
        <f>SUM(P108:P117)</f>
        <v>0</v>
      </c>
      <c r="Q107" s="186"/>
      <c r="R107" s="187">
        <f>SUM(R108:R117)</f>
        <v>0</v>
      </c>
      <c r="S107" s="186"/>
      <c r="T107" s="188">
        <f>SUM(T108:T117)</f>
        <v>0</v>
      </c>
      <c r="AR107" s="189" t="s">
        <v>182</v>
      </c>
      <c r="AT107" s="190" t="s">
        <v>77</v>
      </c>
      <c r="AU107" s="190" t="s">
        <v>22</v>
      </c>
      <c r="AY107" s="189" t="s">
        <v>183</v>
      </c>
      <c r="BK107" s="191">
        <f>SUM(BK108:BK117)</f>
        <v>0</v>
      </c>
    </row>
    <row r="108" spans="2:65" s="1" customFormat="1" ht="22.5" customHeight="1">
      <c r="B108" s="36"/>
      <c r="C108" s="195" t="s">
        <v>214</v>
      </c>
      <c r="D108" s="195" t="s">
        <v>186</v>
      </c>
      <c r="E108" s="196" t="s">
        <v>625</v>
      </c>
      <c r="F108" s="197" t="s">
        <v>294</v>
      </c>
      <c r="G108" s="198" t="s">
        <v>189</v>
      </c>
      <c r="H108" s="199">
        <v>1</v>
      </c>
      <c r="I108" s="200"/>
      <c r="J108" s="201">
        <f>ROUND(I108*H108,2)</f>
        <v>0</v>
      </c>
      <c r="K108" s="197" t="s">
        <v>20</v>
      </c>
      <c r="L108" s="56"/>
      <c r="M108" s="202" t="s">
        <v>20</v>
      </c>
      <c r="N108" s="203" t="s">
        <v>49</v>
      </c>
      <c r="O108" s="37"/>
      <c r="P108" s="204">
        <f>O108*H108</f>
        <v>0</v>
      </c>
      <c r="Q108" s="204">
        <v>0</v>
      </c>
      <c r="R108" s="204">
        <f>Q108*H108</f>
        <v>0</v>
      </c>
      <c r="S108" s="204">
        <v>0</v>
      </c>
      <c r="T108" s="205">
        <f>S108*H108</f>
        <v>0</v>
      </c>
      <c r="AR108" s="19" t="s">
        <v>190</v>
      </c>
      <c r="AT108" s="19" t="s">
        <v>186</v>
      </c>
      <c r="AU108" s="19" t="s">
        <v>86</v>
      </c>
      <c r="AY108" s="19" t="s">
        <v>183</v>
      </c>
      <c r="BE108" s="206">
        <f>IF(N108="základní",J108,0)</f>
        <v>0</v>
      </c>
      <c r="BF108" s="206">
        <f>IF(N108="snížená",J108,0)</f>
        <v>0</v>
      </c>
      <c r="BG108" s="206">
        <f>IF(N108="zákl. přenesená",J108,0)</f>
        <v>0</v>
      </c>
      <c r="BH108" s="206">
        <f>IF(N108="sníž. přenesená",J108,0)</f>
        <v>0</v>
      </c>
      <c r="BI108" s="206">
        <f>IF(N108="nulová",J108,0)</f>
        <v>0</v>
      </c>
      <c r="BJ108" s="19" t="s">
        <v>22</v>
      </c>
      <c r="BK108" s="206">
        <f>ROUND(I108*H108,2)</f>
        <v>0</v>
      </c>
      <c r="BL108" s="19" t="s">
        <v>190</v>
      </c>
      <c r="BM108" s="19" t="s">
        <v>626</v>
      </c>
    </row>
    <row r="109" spans="2:65" s="1" customFormat="1" ht="27">
      <c r="B109" s="36"/>
      <c r="C109" s="58"/>
      <c r="D109" s="207" t="s">
        <v>192</v>
      </c>
      <c r="E109" s="58"/>
      <c r="F109" s="208" t="s">
        <v>193</v>
      </c>
      <c r="G109" s="58"/>
      <c r="H109" s="58"/>
      <c r="I109" s="163"/>
      <c r="J109" s="58"/>
      <c r="K109" s="58"/>
      <c r="L109" s="56"/>
      <c r="M109" s="73"/>
      <c r="N109" s="37"/>
      <c r="O109" s="37"/>
      <c r="P109" s="37"/>
      <c r="Q109" s="37"/>
      <c r="R109" s="37"/>
      <c r="S109" s="37"/>
      <c r="T109" s="74"/>
      <c r="AT109" s="19" t="s">
        <v>192</v>
      </c>
      <c r="AU109" s="19" t="s">
        <v>86</v>
      </c>
    </row>
    <row r="110" spans="2:65" s="1" customFormat="1" ht="22.5" customHeight="1">
      <c r="B110" s="36"/>
      <c r="C110" s="195" t="s">
        <v>218</v>
      </c>
      <c r="D110" s="195" t="s">
        <v>186</v>
      </c>
      <c r="E110" s="196" t="s">
        <v>627</v>
      </c>
      <c r="F110" s="197" t="s">
        <v>628</v>
      </c>
      <c r="G110" s="198" t="s">
        <v>189</v>
      </c>
      <c r="H110" s="199">
        <v>2</v>
      </c>
      <c r="I110" s="200"/>
      <c r="J110" s="201">
        <f>ROUND(I110*H110,2)</f>
        <v>0</v>
      </c>
      <c r="K110" s="197" t="s">
        <v>20</v>
      </c>
      <c r="L110" s="56"/>
      <c r="M110" s="202" t="s">
        <v>20</v>
      </c>
      <c r="N110" s="203" t="s">
        <v>49</v>
      </c>
      <c r="O110" s="37"/>
      <c r="P110" s="204">
        <f>O110*H110</f>
        <v>0</v>
      </c>
      <c r="Q110" s="204">
        <v>0</v>
      </c>
      <c r="R110" s="204">
        <f>Q110*H110</f>
        <v>0</v>
      </c>
      <c r="S110" s="204">
        <v>0</v>
      </c>
      <c r="T110" s="205">
        <f>S110*H110</f>
        <v>0</v>
      </c>
      <c r="AR110" s="19" t="s">
        <v>190</v>
      </c>
      <c r="AT110" s="19" t="s">
        <v>186</v>
      </c>
      <c r="AU110" s="19" t="s">
        <v>86</v>
      </c>
      <c r="AY110" s="19" t="s">
        <v>183</v>
      </c>
      <c r="BE110" s="206">
        <f>IF(N110="základní",J110,0)</f>
        <v>0</v>
      </c>
      <c r="BF110" s="206">
        <f>IF(N110="snížená",J110,0)</f>
        <v>0</v>
      </c>
      <c r="BG110" s="206">
        <f>IF(N110="zákl. přenesená",J110,0)</f>
        <v>0</v>
      </c>
      <c r="BH110" s="206">
        <f>IF(N110="sníž. přenesená",J110,0)</f>
        <v>0</v>
      </c>
      <c r="BI110" s="206">
        <f>IF(N110="nulová",J110,0)</f>
        <v>0</v>
      </c>
      <c r="BJ110" s="19" t="s">
        <v>22</v>
      </c>
      <c r="BK110" s="206">
        <f>ROUND(I110*H110,2)</f>
        <v>0</v>
      </c>
      <c r="BL110" s="19" t="s">
        <v>190</v>
      </c>
      <c r="BM110" s="19" t="s">
        <v>629</v>
      </c>
    </row>
    <row r="111" spans="2:65" s="1" customFormat="1" ht="27">
      <c r="B111" s="36"/>
      <c r="C111" s="58"/>
      <c r="D111" s="207" t="s">
        <v>192</v>
      </c>
      <c r="E111" s="58"/>
      <c r="F111" s="208" t="s">
        <v>193</v>
      </c>
      <c r="G111" s="58"/>
      <c r="H111" s="58"/>
      <c r="I111" s="163"/>
      <c r="J111" s="58"/>
      <c r="K111" s="58"/>
      <c r="L111" s="56"/>
      <c r="M111" s="73"/>
      <c r="N111" s="37"/>
      <c r="O111" s="37"/>
      <c r="P111" s="37"/>
      <c r="Q111" s="37"/>
      <c r="R111" s="37"/>
      <c r="S111" s="37"/>
      <c r="T111" s="74"/>
      <c r="AT111" s="19" t="s">
        <v>192</v>
      </c>
      <c r="AU111" s="19" t="s">
        <v>86</v>
      </c>
    </row>
    <row r="112" spans="2:65" s="1" customFormat="1" ht="22.5" customHeight="1">
      <c r="B112" s="36"/>
      <c r="C112" s="195" t="s">
        <v>225</v>
      </c>
      <c r="D112" s="195" t="s">
        <v>186</v>
      </c>
      <c r="E112" s="196" t="s">
        <v>630</v>
      </c>
      <c r="F112" s="197" t="s">
        <v>631</v>
      </c>
      <c r="G112" s="198" t="s">
        <v>189</v>
      </c>
      <c r="H112" s="199">
        <v>1</v>
      </c>
      <c r="I112" s="200"/>
      <c r="J112" s="201">
        <f>ROUND(I112*H112,2)</f>
        <v>0</v>
      </c>
      <c r="K112" s="197" t="s">
        <v>20</v>
      </c>
      <c r="L112" s="56"/>
      <c r="M112" s="202" t="s">
        <v>20</v>
      </c>
      <c r="N112" s="203" t="s">
        <v>49</v>
      </c>
      <c r="O112" s="37"/>
      <c r="P112" s="204">
        <f>O112*H112</f>
        <v>0</v>
      </c>
      <c r="Q112" s="204">
        <v>0</v>
      </c>
      <c r="R112" s="204">
        <f>Q112*H112</f>
        <v>0</v>
      </c>
      <c r="S112" s="204">
        <v>0</v>
      </c>
      <c r="T112" s="205">
        <f>S112*H112</f>
        <v>0</v>
      </c>
      <c r="AR112" s="19" t="s">
        <v>190</v>
      </c>
      <c r="AT112" s="19" t="s">
        <v>186</v>
      </c>
      <c r="AU112" s="19" t="s">
        <v>86</v>
      </c>
      <c r="AY112" s="19" t="s">
        <v>183</v>
      </c>
      <c r="BE112" s="206">
        <f>IF(N112="základní",J112,0)</f>
        <v>0</v>
      </c>
      <c r="BF112" s="206">
        <f>IF(N112="snížená",J112,0)</f>
        <v>0</v>
      </c>
      <c r="BG112" s="206">
        <f>IF(N112="zákl. přenesená",J112,0)</f>
        <v>0</v>
      </c>
      <c r="BH112" s="206">
        <f>IF(N112="sníž. přenesená",J112,0)</f>
        <v>0</v>
      </c>
      <c r="BI112" s="206">
        <f>IF(N112="nulová",J112,0)</f>
        <v>0</v>
      </c>
      <c r="BJ112" s="19" t="s">
        <v>22</v>
      </c>
      <c r="BK112" s="206">
        <f>ROUND(I112*H112,2)</f>
        <v>0</v>
      </c>
      <c r="BL112" s="19" t="s">
        <v>190</v>
      </c>
      <c r="BM112" s="19" t="s">
        <v>632</v>
      </c>
    </row>
    <row r="113" spans="2:65" s="1" customFormat="1" ht="27">
      <c r="B113" s="36"/>
      <c r="C113" s="58"/>
      <c r="D113" s="207" t="s">
        <v>192</v>
      </c>
      <c r="E113" s="58"/>
      <c r="F113" s="208" t="s">
        <v>193</v>
      </c>
      <c r="G113" s="58"/>
      <c r="H113" s="58"/>
      <c r="I113" s="163"/>
      <c r="J113" s="58"/>
      <c r="K113" s="58"/>
      <c r="L113" s="56"/>
      <c r="M113" s="73"/>
      <c r="N113" s="37"/>
      <c r="O113" s="37"/>
      <c r="P113" s="37"/>
      <c r="Q113" s="37"/>
      <c r="R113" s="37"/>
      <c r="S113" s="37"/>
      <c r="T113" s="74"/>
      <c r="AT113" s="19" t="s">
        <v>192</v>
      </c>
      <c r="AU113" s="19" t="s">
        <v>86</v>
      </c>
    </row>
    <row r="114" spans="2:65" s="1" customFormat="1" ht="22.5" customHeight="1">
      <c r="B114" s="36"/>
      <c r="C114" s="195" t="s">
        <v>27</v>
      </c>
      <c r="D114" s="195" t="s">
        <v>186</v>
      </c>
      <c r="E114" s="196" t="s">
        <v>633</v>
      </c>
      <c r="F114" s="197" t="s">
        <v>634</v>
      </c>
      <c r="G114" s="198" t="s">
        <v>189</v>
      </c>
      <c r="H114" s="199">
        <v>3</v>
      </c>
      <c r="I114" s="200"/>
      <c r="J114" s="201">
        <f>ROUND(I114*H114,2)</f>
        <v>0</v>
      </c>
      <c r="K114" s="197" t="s">
        <v>20</v>
      </c>
      <c r="L114" s="56"/>
      <c r="M114" s="202" t="s">
        <v>20</v>
      </c>
      <c r="N114" s="203" t="s">
        <v>49</v>
      </c>
      <c r="O114" s="37"/>
      <c r="P114" s="204">
        <f>O114*H114</f>
        <v>0</v>
      </c>
      <c r="Q114" s="204">
        <v>0</v>
      </c>
      <c r="R114" s="204">
        <f>Q114*H114</f>
        <v>0</v>
      </c>
      <c r="S114" s="204">
        <v>0</v>
      </c>
      <c r="T114" s="205">
        <f>S114*H114</f>
        <v>0</v>
      </c>
      <c r="AR114" s="19" t="s">
        <v>190</v>
      </c>
      <c r="AT114" s="19" t="s">
        <v>186</v>
      </c>
      <c r="AU114" s="19" t="s">
        <v>86</v>
      </c>
      <c r="AY114" s="19" t="s">
        <v>183</v>
      </c>
      <c r="BE114" s="206">
        <f>IF(N114="základní",J114,0)</f>
        <v>0</v>
      </c>
      <c r="BF114" s="206">
        <f>IF(N114="snížená",J114,0)</f>
        <v>0</v>
      </c>
      <c r="BG114" s="206">
        <f>IF(N114="zákl. přenesená",J114,0)</f>
        <v>0</v>
      </c>
      <c r="BH114" s="206">
        <f>IF(N114="sníž. přenesená",J114,0)</f>
        <v>0</v>
      </c>
      <c r="BI114" s="206">
        <f>IF(N114="nulová",J114,0)</f>
        <v>0</v>
      </c>
      <c r="BJ114" s="19" t="s">
        <v>22</v>
      </c>
      <c r="BK114" s="206">
        <f>ROUND(I114*H114,2)</f>
        <v>0</v>
      </c>
      <c r="BL114" s="19" t="s">
        <v>190</v>
      </c>
      <c r="BM114" s="19" t="s">
        <v>635</v>
      </c>
    </row>
    <row r="115" spans="2:65" s="1" customFormat="1" ht="27">
      <c r="B115" s="36"/>
      <c r="C115" s="58"/>
      <c r="D115" s="207" t="s">
        <v>192</v>
      </c>
      <c r="E115" s="58"/>
      <c r="F115" s="208" t="s">
        <v>193</v>
      </c>
      <c r="G115" s="58"/>
      <c r="H115" s="58"/>
      <c r="I115" s="163"/>
      <c r="J115" s="58"/>
      <c r="K115" s="58"/>
      <c r="L115" s="56"/>
      <c r="M115" s="73"/>
      <c r="N115" s="37"/>
      <c r="O115" s="37"/>
      <c r="P115" s="37"/>
      <c r="Q115" s="37"/>
      <c r="R115" s="37"/>
      <c r="S115" s="37"/>
      <c r="T115" s="74"/>
      <c r="AT115" s="19" t="s">
        <v>192</v>
      </c>
      <c r="AU115" s="19" t="s">
        <v>86</v>
      </c>
    </row>
    <row r="116" spans="2:65" s="1" customFormat="1" ht="22.5" customHeight="1">
      <c r="B116" s="36"/>
      <c r="C116" s="195" t="s">
        <v>232</v>
      </c>
      <c r="D116" s="195" t="s">
        <v>186</v>
      </c>
      <c r="E116" s="196" t="s">
        <v>636</v>
      </c>
      <c r="F116" s="197" t="s">
        <v>637</v>
      </c>
      <c r="G116" s="198" t="s">
        <v>189</v>
      </c>
      <c r="H116" s="199">
        <v>1</v>
      </c>
      <c r="I116" s="200"/>
      <c r="J116" s="201">
        <f>ROUND(I116*H116,2)</f>
        <v>0</v>
      </c>
      <c r="K116" s="197" t="s">
        <v>20</v>
      </c>
      <c r="L116" s="56"/>
      <c r="M116" s="202" t="s">
        <v>20</v>
      </c>
      <c r="N116" s="203" t="s">
        <v>49</v>
      </c>
      <c r="O116" s="37"/>
      <c r="P116" s="204">
        <f>O116*H116</f>
        <v>0</v>
      </c>
      <c r="Q116" s="204">
        <v>0</v>
      </c>
      <c r="R116" s="204">
        <f>Q116*H116</f>
        <v>0</v>
      </c>
      <c r="S116" s="204">
        <v>0</v>
      </c>
      <c r="T116" s="205">
        <f>S116*H116</f>
        <v>0</v>
      </c>
      <c r="AR116" s="19" t="s">
        <v>190</v>
      </c>
      <c r="AT116" s="19" t="s">
        <v>186</v>
      </c>
      <c r="AU116" s="19" t="s">
        <v>86</v>
      </c>
      <c r="AY116" s="19" t="s">
        <v>183</v>
      </c>
      <c r="BE116" s="206">
        <f>IF(N116="základní",J116,0)</f>
        <v>0</v>
      </c>
      <c r="BF116" s="206">
        <f>IF(N116="snížená",J116,0)</f>
        <v>0</v>
      </c>
      <c r="BG116" s="206">
        <f>IF(N116="zákl. přenesená",J116,0)</f>
        <v>0</v>
      </c>
      <c r="BH116" s="206">
        <f>IF(N116="sníž. přenesená",J116,0)</f>
        <v>0</v>
      </c>
      <c r="BI116" s="206">
        <f>IF(N116="nulová",J116,0)</f>
        <v>0</v>
      </c>
      <c r="BJ116" s="19" t="s">
        <v>22</v>
      </c>
      <c r="BK116" s="206">
        <f>ROUND(I116*H116,2)</f>
        <v>0</v>
      </c>
      <c r="BL116" s="19" t="s">
        <v>190</v>
      </c>
      <c r="BM116" s="19" t="s">
        <v>638</v>
      </c>
    </row>
    <row r="117" spans="2:65" s="1" customFormat="1" ht="27">
      <c r="B117" s="36"/>
      <c r="C117" s="58"/>
      <c r="D117" s="209" t="s">
        <v>192</v>
      </c>
      <c r="E117" s="58"/>
      <c r="F117" s="210" t="s">
        <v>193</v>
      </c>
      <c r="G117" s="58"/>
      <c r="H117" s="58"/>
      <c r="I117" s="163"/>
      <c r="J117" s="58"/>
      <c r="K117" s="58"/>
      <c r="L117" s="56"/>
      <c r="M117" s="73"/>
      <c r="N117" s="37"/>
      <c r="O117" s="37"/>
      <c r="P117" s="37"/>
      <c r="Q117" s="37"/>
      <c r="R117" s="37"/>
      <c r="S117" s="37"/>
      <c r="T117" s="74"/>
      <c r="AT117" s="19" t="s">
        <v>192</v>
      </c>
      <c r="AU117" s="19" t="s">
        <v>86</v>
      </c>
    </row>
    <row r="118" spans="2:65" s="11" customFormat="1" ht="37.35" customHeight="1">
      <c r="B118" s="178"/>
      <c r="C118" s="179"/>
      <c r="D118" s="180" t="s">
        <v>77</v>
      </c>
      <c r="E118" s="181" t="s">
        <v>639</v>
      </c>
      <c r="F118" s="181" t="s">
        <v>640</v>
      </c>
      <c r="G118" s="179"/>
      <c r="H118" s="179"/>
      <c r="I118" s="182"/>
      <c r="J118" s="183">
        <f>BK118</f>
        <v>0</v>
      </c>
      <c r="K118" s="179"/>
      <c r="L118" s="184"/>
      <c r="M118" s="185"/>
      <c r="N118" s="186"/>
      <c r="O118" s="186"/>
      <c r="P118" s="187">
        <f>P119+P126</f>
        <v>0</v>
      </c>
      <c r="Q118" s="186"/>
      <c r="R118" s="187">
        <f>R119+R126</f>
        <v>0</v>
      </c>
      <c r="S118" s="186"/>
      <c r="T118" s="188">
        <f>T119+T126</f>
        <v>0</v>
      </c>
      <c r="AR118" s="189" t="s">
        <v>182</v>
      </c>
      <c r="AT118" s="190" t="s">
        <v>77</v>
      </c>
      <c r="AU118" s="190" t="s">
        <v>78</v>
      </c>
      <c r="AY118" s="189" t="s">
        <v>183</v>
      </c>
      <c r="BK118" s="191">
        <f>BK119+BK126</f>
        <v>0</v>
      </c>
    </row>
    <row r="119" spans="2:65" s="11" customFormat="1" ht="19.899999999999999" customHeight="1">
      <c r="B119" s="178"/>
      <c r="C119" s="179"/>
      <c r="D119" s="192" t="s">
        <v>77</v>
      </c>
      <c r="E119" s="193" t="s">
        <v>641</v>
      </c>
      <c r="F119" s="193" t="s">
        <v>642</v>
      </c>
      <c r="G119" s="179"/>
      <c r="H119" s="179"/>
      <c r="I119" s="182"/>
      <c r="J119" s="194">
        <f>BK119</f>
        <v>0</v>
      </c>
      <c r="K119" s="179"/>
      <c r="L119" s="184"/>
      <c r="M119" s="185"/>
      <c r="N119" s="186"/>
      <c r="O119" s="186"/>
      <c r="P119" s="187">
        <f>SUM(P120:P125)</f>
        <v>0</v>
      </c>
      <c r="Q119" s="186"/>
      <c r="R119" s="187">
        <f>SUM(R120:R125)</f>
        <v>0</v>
      </c>
      <c r="S119" s="186"/>
      <c r="T119" s="188">
        <f>SUM(T120:T125)</f>
        <v>0</v>
      </c>
      <c r="AR119" s="189" t="s">
        <v>182</v>
      </c>
      <c r="AT119" s="190" t="s">
        <v>77</v>
      </c>
      <c r="AU119" s="190" t="s">
        <v>22</v>
      </c>
      <c r="AY119" s="189" t="s">
        <v>183</v>
      </c>
      <c r="BK119" s="191">
        <f>SUM(BK120:BK125)</f>
        <v>0</v>
      </c>
    </row>
    <row r="120" spans="2:65" s="1" customFormat="1" ht="22.5" customHeight="1">
      <c r="B120" s="36"/>
      <c r="C120" s="195" t="s">
        <v>236</v>
      </c>
      <c r="D120" s="195" t="s">
        <v>186</v>
      </c>
      <c r="E120" s="196" t="s">
        <v>643</v>
      </c>
      <c r="F120" s="197" t="s">
        <v>294</v>
      </c>
      <c r="G120" s="198" t="s">
        <v>189</v>
      </c>
      <c r="H120" s="199">
        <v>1</v>
      </c>
      <c r="I120" s="200"/>
      <c r="J120" s="201">
        <f>ROUND(I120*H120,2)</f>
        <v>0</v>
      </c>
      <c r="K120" s="197" t="s">
        <v>20</v>
      </c>
      <c r="L120" s="56"/>
      <c r="M120" s="202" t="s">
        <v>20</v>
      </c>
      <c r="N120" s="203" t="s">
        <v>49</v>
      </c>
      <c r="O120" s="37"/>
      <c r="P120" s="204">
        <f>O120*H120</f>
        <v>0</v>
      </c>
      <c r="Q120" s="204">
        <v>0</v>
      </c>
      <c r="R120" s="204">
        <f>Q120*H120</f>
        <v>0</v>
      </c>
      <c r="S120" s="204">
        <v>0</v>
      </c>
      <c r="T120" s="205">
        <f>S120*H120</f>
        <v>0</v>
      </c>
      <c r="AR120" s="19" t="s">
        <v>190</v>
      </c>
      <c r="AT120" s="19" t="s">
        <v>186</v>
      </c>
      <c r="AU120" s="19" t="s">
        <v>86</v>
      </c>
      <c r="AY120" s="19" t="s">
        <v>183</v>
      </c>
      <c r="BE120" s="206">
        <f>IF(N120="základní",J120,0)</f>
        <v>0</v>
      </c>
      <c r="BF120" s="206">
        <f>IF(N120="snížená",J120,0)</f>
        <v>0</v>
      </c>
      <c r="BG120" s="206">
        <f>IF(N120="zákl. přenesená",J120,0)</f>
        <v>0</v>
      </c>
      <c r="BH120" s="206">
        <f>IF(N120="sníž. přenesená",J120,0)</f>
        <v>0</v>
      </c>
      <c r="BI120" s="206">
        <f>IF(N120="nulová",J120,0)</f>
        <v>0</v>
      </c>
      <c r="BJ120" s="19" t="s">
        <v>22</v>
      </c>
      <c r="BK120" s="206">
        <f>ROUND(I120*H120,2)</f>
        <v>0</v>
      </c>
      <c r="BL120" s="19" t="s">
        <v>190</v>
      </c>
      <c r="BM120" s="19" t="s">
        <v>644</v>
      </c>
    </row>
    <row r="121" spans="2:65" s="1" customFormat="1" ht="27">
      <c r="B121" s="36"/>
      <c r="C121" s="58"/>
      <c r="D121" s="207" t="s">
        <v>192</v>
      </c>
      <c r="E121" s="58"/>
      <c r="F121" s="208" t="s">
        <v>193</v>
      </c>
      <c r="G121" s="58"/>
      <c r="H121" s="58"/>
      <c r="I121" s="163"/>
      <c r="J121" s="58"/>
      <c r="K121" s="58"/>
      <c r="L121" s="56"/>
      <c r="M121" s="73"/>
      <c r="N121" s="37"/>
      <c r="O121" s="37"/>
      <c r="P121" s="37"/>
      <c r="Q121" s="37"/>
      <c r="R121" s="37"/>
      <c r="S121" s="37"/>
      <c r="T121" s="74"/>
      <c r="AT121" s="19" t="s">
        <v>192</v>
      </c>
      <c r="AU121" s="19" t="s">
        <v>86</v>
      </c>
    </row>
    <row r="122" spans="2:65" s="1" customFormat="1" ht="22.5" customHeight="1">
      <c r="B122" s="36"/>
      <c r="C122" s="195" t="s">
        <v>243</v>
      </c>
      <c r="D122" s="195" t="s">
        <v>186</v>
      </c>
      <c r="E122" s="196" t="s">
        <v>645</v>
      </c>
      <c r="F122" s="197" t="s">
        <v>646</v>
      </c>
      <c r="G122" s="198" t="s">
        <v>189</v>
      </c>
      <c r="H122" s="199">
        <v>3</v>
      </c>
      <c r="I122" s="200"/>
      <c r="J122" s="201">
        <f>ROUND(I122*H122,2)</f>
        <v>0</v>
      </c>
      <c r="K122" s="197" t="s">
        <v>20</v>
      </c>
      <c r="L122" s="56"/>
      <c r="M122" s="202" t="s">
        <v>20</v>
      </c>
      <c r="N122" s="203" t="s">
        <v>49</v>
      </c>
      <c r="O122" s="37"/>
      <c r="P122" s="204">
        <f>O122*H122</f>
        <v>0</v>
      </c>
      <c r="Q122" s="204">
        <v>0</v>
      </c>
      <c r="R122" s="204">
        <f>Q122*H122</f>
        <v>0</v>
      </c>
      <c r="S122" s="204">
        <v>0</v>
      </c>
      <c r="T122" s="205">
        <f>S122*H122</f>
        <v>0</v>
      </c>
      <c r="AR122" s="19" t="s">
        <v>190</v>
      </c>
      <c r="AT122" s="19" t="s">
        <v>186</v>
      </c>
      <c r="AU122" s="19" t="s">
        <v>86</v>
      </c>
      <c r="AY122" s="19" t="s">
        <v>183</v>
      </c>
      <c r="BE122" s="206">
        <f>IF(N122="základní",J122,0)</f>
        <v>0</v>
      </c>
      <c r="BF122" s="206">
        <f>IF(N122="snížená",J122,0)</f>
        <v>0</v>
      </c>
      <c r="BG122" s="206">
        <f>IF(N122="zákl. přenesená",J122,0)</f>
        <v>0</v>
      </c>
      <c r="BH122" s="206">
        <f>IF(N122="sníž. přenesená",J122,0)</f>
        <v>0</v>
      </c>
      <c r="BI122" s="206">
        <f>IF(N122="nulová",J122,0)</f>
        <v>0</v>
      </c>
      <c r="BJ122" s="19" t="s">
        <v>22</v>
      </c>
      <c r="BK122" s="206">
        <f>ROUND(I122*H122,2)</f>
        <v>0</v>
      </c>
      <c r="BL122" s="19" t="s">
        <v>190</v>
      </c>
      <c r="BM122" s="19" t="s">
        <v>647</v>
      </c>
    </row>
    <row r="123" spans="2:65" s="1" customFormat="1" ht="27">
      <c r="B123" s="36"/>
      <c r="C123" s="58"/>
      <c r="D123" s="207" t="s">
        <v>192</v>
      </c>
      <c r="E123" s="58"/>
      <c r="F123" s="208" t="s">
        <v>193</v>
      </c>
      <c r="G123" s="58"/>
      <c r="H123" s="58"/>
      <c r="I123" s="163"/>
      <c r="J123" s="58"/>
      <c r="K123" s="58"/>
      <c r="L123" s="56"/>
      <c r="M123" s="73"/>
      <c r="N123" s="37"/>
      <c r="O123" s="37"/>
      <c r="P123" s="37"/>
      <c r="Q123" s="37"/>
      <c r="R123" s="37"/>
      <c r="S123" s="37"/>
      <c r="T123" s="74"/>
      <c r="AT123" s="19" t="s">
        <v>192</v>
      </c>
      <c r="AU123" s="19" t="s">
        <v>86</v>
      </c>
    </row>
    <row r="124" spans="2:65" s="1" customFormat="1" ht="22.5" customHeight="1">
      <c r="B124" s="36"/>
      <c r="C124" s="195" t="s">
        <v>247</v>
      </c>
      <c r="D124" s="195" t="s">
        <v>186</v>
      </c>
      <c r="E124" s="196" t="s">
        <v>648</v>
      </c>
      <c r="F124" s="197" t="s">
        <v>649</v>
      </c>
      <c r="G124" s="198" t="s">
        <v>189</v>
      </c>
      <c r="H124" s="199">
        <v>1</v>
      </c>
      <c r="I124" s="200"/>
      <c r="J124" s="201">
        <f>ROUND(I124*H124,2)</f>
        <v>0</v>
      </c>
      <c r="K124" s="197" t="s">
        <v>20</v>
      </c>
      <c r="L124" s="56"/>
      <c r="M124" s="202" t="s">
        <v>20</v>
      </c>
      <c r="N124" s="203" t="s">
        <v>49</v>
      </c>
      <c r="O124" s="37"/>
      <c r="P124" s="204">
        <f>O124*H124</f>
        <v>0</v>
      </c>
      <c r="Q124" s="204">
        <v>0</v>
      </c>
      <c r="R124" s="204">
        <f>Q124*H124</f>
        <v>0</v>
      </c>
      <c r="S124" s="204">
        <v>0</v>
      </c>
      <c r="T124" s="205">
        <f>S124*H124</f>
        <v>0</v>
      </c>
      <c r="AR124" s="19" t="s">
        <v>190</v>
      </c>
      <c r="AT124" s="19" t="s">
        <v>186</v>
      </c>
      <c r="AU124" s="19" t="s">
        <v>86</v>
      </c>
      <c r="AY124" s="19" t="s">
        <v>183</v>
      </c>
      <c r="BE124" s="206">
        <f>IF(N124="základní",J124,0)</f>
        <v>0</v>
      </c>
      <c r="BF124" s="206">
        <f>IF(N124="snížená",J124,0)</f>
        <v>0</v>
      </c>
      <c r="BG124" s="206">
        <f>IF(N124="zákl. přenesená",J124,0)</f>
        <v>0</v>
      </c>
      <c r="BH124" s="206">
        <f>IF(N124="sníž. přenesená",J124,0)</f>
        <v>0</v>
      </c>
      <c r="BI124" s="206">
        <f>IF(N124="nulová",J124,0)</f>
        <v>0</v>
      </c>
      <c r="BJ124" s="19" t="s">
        <v>22</v>
      </c>
      <c r="BK124" s="206">
        <f>ROUND(I124*H124,2)</f>
        <v>0</v>
      </c>
      <c r="BL124" s="19" t="s">
        <v>190</v>
      </c>
      <c r="BM124" s="19" t="s">
        <v>650</v>
      </c>
    </row>
    <row r="125" spans="2:65" s="1" customFormat="1" ht="27">
      <c r="B125" s="36"/>
      <c r="C125" s="58"/>
      <c r="D125" s="209" t="s">
        <v>192</v>
      </c>
      <c r="E125" s="58"/>
      <c r="F125" s="210" t="s">
        <v>193</v>
      </c>
      <c r="G125" s="58"/>
      <c r="H125" s="58"/>
      <c r="I125" s="163"/>
      <c r="J125" s="58"/>
      <c r="K125" s="58"/>
      <c r="L125" s="56"/>
      <c r="M125" s="73"/>
      <c r="N125" s="37"/>
      <c r="O125" s="37"/>
      <c r="P125" s="37"/>
      <c r="Q125" s="37"/>
      <c r="R125" s="37"/>
      <c r="S125" s="37"/>
      <c r="T125" s="74"/>
      <c r="AT125" s="19" t="s">
        <v>192</v>
      </c>
      <c r="AU125" s="19" t="s">
        <v>86</v>
      </c>
    </row>
    <row r="126" spans="2:65" s="11" customFormat="1" ht="29.85" customHeight="1">
      <c r="B126" s="178"/>
      <c r="C126" s="179"/>
      <c r="D126" s="192" t="s">
        <v>77</v>
      </c>
      <c r="E126" s="193" t="s">
        <v>651</v>
      </c>
      <c r="F126" s="193" t="s">
        <v>652</v>
      </c>
      <c r="G126" s="179"/>
      <c r="H126" s="179"/>
      <c r="I126" s="182"/>
      <c r="J126" s="194">
        <f>BK126</f>
        <v>0</v>
      </c>
      <c r="K126" s="179"/>
      <c r="L126" s="184"/>
      <c r="M126" s="185"/>
      <c r="N126" s="186"/>
      <c r="O126" s="186"/>
      <c r="P126" s="187">
        <f>SUM(P127:P132)</f>
        <v>0</v>
      </c>
      <c r="Q126" s="186"/>
      <c r="R126" s="187">
        <f>SUM(R127:R132)</f>
        <v>0</v>
      </c>
      <c r="S126" s="186"/>
      <c r="T126" s="188">
        <f>SUM(T127:T132)</f>
        <v>0</v>
      </c>
      <c r="AR126" s="189" t="s">
        <v>182</v>
      </c>
      <c r="AT126" s="190" t="s">
        <v>77</v>
      </c>
      <c r="AU126" s="190" t="s">
        <v>22</v>
      </c>
      <c r="AY126" s="189" t="s">
        <v>183</v>
      </c>
      <c r="BK126" s="191">
        <f>SUM(BK127:BK132)</f>
        <v>0</v>
      </c>
    </row>
    <row r="127" spans="2:65" s="1" customFormat="1" ht="22.5" customHeight="1">
      <c r="B127" s="36"/>
      <c r="C127" s="195" t="s">
        <v>8</v>
      </c>
      <c r="D127" s="195" t="s">
        <v>186</v>
      </c>
      <c r="E127" s="196" t="s">
        <v>653</v>
      </c>
      <c r="F127" s="197" t="s">
        <v>294</v>
      </c>
      <c r="G127" s="198" t="s">
        <v>189</v>
      </c>
      <c r="H127" s="199">
        <v>1</v>
      </c>
      <c r="I127" s="200"/>
      <c r="J127" s="201">
        <f>ROUND(I127*H127,2)</f>
        <v>0</v>
      </c>
      <c r="K127" s="197" t="s">
        <v>20</v>
      </c>
      <c r="L127" s="56"/>
      <c r="M127" s="202" t="s">
        <v>20</v>
      </c>
      <c r="N127" s="203" t="s">
        <v>49</v>
      </c>
      <c r="O127" s="37"/>
      <c r="P127" s="204">
        <f>O127*H127</f>
        <v>0</v>
      </c>
      <c r="Q127" s="204">
        <v>0</v>
      </c>
      <c r="R127" s="204">
        <f>Q127*H127</f>
        <v>0</v>
      </c>
      <c r="S127" s="204">
        <v>0</v>
      </c>
      <c r="T127" s="205">
        <f>S127*H127</f>
        <v>0</v>
      </c>
      <c r="AR127" s="19" t="s">
        <v>190</v>
      </c>
      <c r="AT127" s="19" t="s">
        <v>186</v>
      </c>
      <c r="AU127" s="19" t="s">
        <v>86</v>
      </c>
      <c r="AY127" s="19" t="s">
        <v>183</v>
      </c>
      <c r="BE127" s="206">
        <f>IF(N127="základní",J127,0)</f>
        <v>0</v>
      </c>
      <c r="BF127" s="206">
        <f>IF(N127="snížená",J127,0)</f>
        <v>0</v>
      </c>
      <c r="BG127" s="206">
        <f>IF(N127="zákl. přenesená",J127,0)</f>
        <v>0</v>
      </c>
      <c r="BH127" s="206">
        <f>IF(N127="sníž. přenesená",J127,0)</f>
        <v>0</v>
      </c>
      <c r="BI127" s="206">
        <f>IF(N127="nulová",J127,0)</f>
        <v>0</v>
      </c>
      <c r="BJ127" s="19" t="s">
        <v>22</v>
      </c>
      <c r="BK127" s="206">
        <f>ROUND(I127*H127,2)</f>
        <v>0</v>
      </c>
      <c r="BL127" s="19" t="s">
        <v>190</v>
      </c>
      <c r="BM127" s="19" t="s">
        <v>654</v>
      </c>
    </row>
    <row r="128" spans="2:65" s="1" customFormat="1" ht="27">
      <c r="B128" s="36"/>
      <c r="C128" s="58"/>
      <c r="D128" s="207" t="s">
        <v>192</v>
      </c>
      <c r="E128" s="58"/>
      <c r="F128" s="208" t="s">
        <v>193</v>
      </c>
      <c r="G128" s="58"/>
      <c r="H128" s="58"/>
      <c r="I128" s="163"/>
      <c r="J128" s="58"/>
      <c r="K128" s="58"/>
      <c r="L128" s="56"/>
      <c r="M128" s="73"/>
      <c r="N128" s="37"/>
      <c r="O128" s="37"/>
      <c r="P128" s="37"/>
      <c r="Q128" s="37"/>
      <c r="R128" s="37"/>
      <c r="S128" s="37"/>
      <c r="T128" s="74"/>
      <c r="AT128" s="19" t="s">
        <v>192</v>
      </c>
      <c r="AU128" s="19" t="s">
        <v>86</v>
      </c>
    </row>
    <row r="129" spans="2:65" s="1" customFormat="1" ht="22.5" customHeight="1">
      <c r="B129" s="36"/>
      <c r="C129" s="195" t="s">
        <v>254</v>
      </c>
      <c r="D129" s="195" t="s">
        <v>186</v>
      </c>
      <c r="E129" s="196" t="s">
        <v>655</v>
      </c>
      <c r="F129" s="197" t="s">
        <v>656</v>
      </c>
      <c r="G129" s="198" t="s">
        <v>189</v>
      </c>
      <c r="H129" s="199">
        <v>3</v>
      </c>
      <c r="I129" s="200"/>
      <c r="J129" s="201">
        <f>ROUND(I129*H129,2)</f>
        <v>0</v>
      </c>
      <c r="K129" s="197" t="s">
        <v>20</v>
      </c>
      <c r="L129" s="56"/>
      <c r="M129" s="202" t="s">
        <v>20</v>
      </c>
      <c r="N129" s="203" t="s">
        <v>49</v>
      </c>
      <c r="O129" s="37"/>
      <c r="P129" s="204">
        <f>O129*H129</f>
        <v>0</v>
      </c>
      <c r="Q129" s="204">
        <v>0</v>
      </c>
      <c r="R129" s="204">
        <f>Q129*H129</f>
        <v>0</v>
      </c>
      <c r="S129" s="204">
        <v>0</v>
      </c>
      <c r="T129" s="205">
        <f>S129*H129</f>
        <v>0</v>
      </c>
      <c r="AR129" s="19" t="s">
        <v>190</v>
      </c>
      <c r="AT129" s="19" t="s">
        <v>186</v>
      </c>
      <c r="AU129" s="19" t="s">
        <v>86</v>
      </c>
      <c r="AY129" s="19" t="s">
        <v>183</v>
      </c>
      <c r="BE129" s="206">
        <f>IF(N129="základní",J129,0)</f>
        <v>0</v>
      </c>
      <c r="BF129" s="206">
        <f>IF(N129="snížená",J129,0)</f>
        <v>0</v>
      </c>
      <c r="BG129" s="206">
        <f>IF(N129="zákl. přenesená",J129,0)</f>
        <v>0</v>
      </c>
      <c r="BH129" s="206">
        <f>IF(N129="sníž. přenesená",J129,0)</f>
        <v>0</v>
      </c>
      <c r="BI129" s="206">
        <f>IF(N129="nulová",J129,0)</f>
        <v>0</v>
      </c>
      <c r="BJ129" s="19" t="s">
        <v>22</v>
      </c>
      <c r="BK129" s="206">
        <f>ROUND(I129*H129,2)</f>
        <v>0</v>
      </c>
      <c r="BL129" s="19" t="s">
        <v>190</v>
      </c>
      <c r="BM129" s="19" t="s">
        <v>657</v>
      </c>
    </row>
    <row r="130" spans="2:65" s="1" customFormat="1" ht="27">
      <c r="B130" s="36"/>
      <c r="C130" s="58"/>
      <c r="D130" s="207" t="s">
        <v>192</v>
      </c>
      <c r="E130" s="58"/>
      <c r="F130" s="208" t="s">
        <v>193</v>
      </c>
      <c r="G130" s="58"/>
      <c r="H130" s="58"/>
      <c r="I130" s="163"/>
      <c r="J130" s="58"/>
      <c r="K130" s="58"/>
      <c r="L130" s="56"/>
      <c r="M130" s="73"/>
      <c r="N130" s="37"/>
      <c r="O130" s="37"/>
      <c r="P130" s="37"/>
      <c r="Q130" s="37"/>
      <c r="R130" s="37"/>
      <c r="S130" s="37"/>
      <c r="T130" s="74"/>
      <c r="AT130" s="19" t="s">
        <v>192</v>
      </c>
      <c r="AU130" s="19" t="s">
        <v>86</v>
      </c>
    </row>
    <row r="131" spans="2:65" s="1" customFormat="1" ht="22.5" customHeight="1">
      <c r="B131" s="36"/>
      <c r="C131" s="195" t="s">
        <v>258</v>
      </c>
      <c r="D131" s="195" t="s">
        <v>186</v>
      </c>
      <c r="E131" s="196" t="s">
        <v>658</v>
      </c>
      <c r="F131" s="197" t="s">
        <v>649</v>
      </c>
      <c r="G131" s="198" t="s">
        <v>189</v>
      </c>
      <c r="H131" s="199">
        <v>1</v>
      </c>
      <c r="I131" s="200"/>
      <c r="J131" s="201">
        <f>ROUND(I131*H131,2)</f>
        <v>0</v>
      </c>
      <c r="K131" s="197" t="s">
        <v>20</v>
      </c>
      <c r="L131" s="56"/>
      <c r="M131" s="202" t="s">
        <v>20</v>
      </c>
      <c r="N131" s="203" t="s">
        <v>49</v>
      </c>
      <c r="O131" s="37"/>
      <c r="P131" s="204">
        <f>O131*H131</f>
        <v>0</v>
      </c>
      <c r="Q131" s="204">
        <v>0</v>
      </c>
      <c r="R131" s="204">
        <f>Q131*H131</f>
        <v>0</v>
      </c>
      <c r="S131" s="204">
        <v>0</v>
      </c>
      <c r="T131" s="205">
        <f>S131*H131</f>
        <v>0</v>
      </c>
      <c r="AR131" s="19" t="s">
        <v>190</v>
      </c>
      <c r="AT131" s="19" t="s">
        <v>186</v>
      </c>
      <c r="AU131" s="19" t="s">
        <v>86</v>
      </c>
      <c r="AY131" s="19" t="s">
        <v>183</v>
      </c>
      <c r="BE131" s="206">
        <f>IF(N131="základní",J131,0)</f>
        <v>0</v>
      </c>
      <c r="BF131" s="206">
        <f>IF(N131="snížená",J131,0)</f>
        <v>0</v>
      </c>
      <c r="BG131" s="206">
        <f>IF(N131="zákl. přenesená",J131,0)</f>
        <v>0</v>
      </c>
      <c r="BH131" s="206">
        <f>IF(N131="sníž. přenesená",J131,0)</f>
        <v>0</v>
      </c>
      <c r="BI131" s="206">
        <f>IF(N131="nulová",J131,0)</f>
        <v>0</v>
      </c>
      <c r="BJ131" s="19" t="s">
        <v>22</v>
      </c>
      <c r="BK131" s="206">
        <f>ROUND(I131*H131,2)</f>
        <v>0</v>
      </c>
      <c r="BL131" s="19" t="s">
        <v>190</v>
      </c>
      <c r="BM131" s="19" t="s">
        <v>659</v>
      </c>
    </row>
    <row r="132" spans="2:65" s="1" customFormat="1" ht="27">
      <c r="B132" s="36"/>
      <c r="C132" s="58"/>
      <c r="D132" s="209" t="s">
        <v>192</v>
      </c>
      <c r="E132" s="58"/>
      <c r="F132" s="210" t="s">
        <v>193</v>
      </c>
      <c r="G132" s="58"/>
      <c r="H132" s="58"/>
      <c r="I132" s="163"/>
      <c r="J132" s="58"/>
      <c r="K132" s="58"/>
      <c r="L132" s="56"/>
      <c r="M132" s="73"/>
      <c r="N132" s="37"/>
      <c r="O132" s="37"/>
      <c r="P132" s="37"/>
      <c r="Q132" s="37"/>
      <c r="R132" s="37"/>
      <c r="S132" s="37"/>
      <c r="T132" s="74"/>
      <c r="AT132" s="19" t="s">
        <v>192</v>
      </c>
      <c r="AU132" s="19" t="s">
        <v>86</v>
      </c>
    </row>
    <row r="133" spans="2:65" s="11" customFormat="1" ht="37.35" customHeight="1">
      <c r="B133" s="178"/>
      <c r="C133" s="179"/>
      <c r="D133" s="180" t="s">
        <v>77</v>
      </c>
      <c r="E133" s="181" t="s">
        <v>660</v>
      </c>
      <c r="F133" s="181" t="s">
        <v>661</v>
      </c>
      <c r="G133" s="179"/>
      <c r="H133" s="179"/>
      <c r="I133" s="182"/>
      <c r="J133" s="183">
        <f>BK133</f>
        <v>0</v>
      </c>
      <c r="K133" s="179"/>
      <c r="L133" s="184"/>
      <c r="M133" s="185"/>
      <c r="N133" s="186"/>
      <c r="O133" s="186"/>
      <c r="P133" s="187">
        <f>P134</f>
        <v>0</v>
      </c>
      <c r="Q133" s="186"/>
      <c r="R133" s="187">
        <f>R134</f>
        <v>0</v>
      </c>
      <c r="S133" s="186"/>
      <c r="T133" s="188">
        <f>T134</f>
        <v>0</v>
      </c>
      <c r="AR133" s="189" t="s">
        <v>182</v>
      </c>
      <c r="AT133" s="190" t="s">
        <v>77</v>
      </c>
      <c r="AU133" s="190" t="s">
        <v>78</v>
      </c>
      <c r="AY133" s="189" t="s">
        <v>183</v>
      </c>
      <c r="BK133" s="191">
        <f>BK134</f>
        <v>0</v>
      </c>
    </row>
    <row r="134" spans="2:65" s="11" customFormat="1" ht="19.899999999999999" customHeight="1">
      <c r="B134" s="178"/>
      <c r="C134" s="179"/>
      <c r="D134" s="192" t="s">
        <v>77</v>
      </c>
      <c r="E134" s="193" t="s">
        <v>662</v>
      </c>
      <c r="F134" s="193" t="s">
        <v>663</v>
      </c>
      <c r="G134" s="179"/>
      <c r="H134" s="179"/>
      <c r="I134" s="182"/>
      <c r="J134" s="194">
        <f>BK134</f>
        <v>0</v>
      </c>
      <c r="K134" s="179"/>
      <c r="L134" s="184"/>
      <c r="M134" s="185"/>
      <c r="N134" s="186"/>
      <c r="O134" s="186"/>
      <c r="P134" s="187">
        <f>SUM(P135:P144)</f>
        <v>0</v>
      </c>
      <c r="Q134" s="186"/>
      <c r="R134" s="187">
        <f>SUM(R135:R144)</f>
        <v>0</v>
      </c>
      <c r="S134" s="186"/>
      <c r="T134" s="188">
        <f>SUM(T135:T144)</f>
        <v>0</v>
      </c>
      <c r="AR134" s="189" t="s">
        <v>182</v>
      </c>
      <c r="AT134" s="190" t="s">
        <v>77</v>
      </c>
      <c r="AU134" s="190" t="s">
        <v>22</v>
      </c>
      <c r="AY134" s="189" t="s">
        <v>183</v>
      </c>
      <c r="BK134" s="191">
        <f>SUM(BK135:BK144)</f>
        <v>0</v>
      </c>
    </row>
    <row r="135" spans="2:65" s="1" customFormat="1" ht="22.5" customHeight="1">
      <c r="B135" s="36"/>
      <c r="C135" s="195" t="s">
        <v>262</v>
      </c>
      <c r="D135" s="195" t="s">
        <v>186</v>
      </c>
      <c r="E135" s="196" t="s">
        <v>664</v>
      </c>
      <c r="F135" s="197" t="s">
        <v>294</v>
      </c>
      <c r="G135" s="198" t="s">
        <v>189</v>
      </c>
      <c r="H135" s="199">
        <v>1</v>
      </c>
      <c r="I135" s="200"/>
      <c r="J135" s="201">
        <f>ROUND(I135*H135,2)</f>
        <v>0</v>
      </c>
      <c r="K135" s="197" t="s">
        <v>20</v>
      </c>
      <c r="L135" s="56"/>
      <c r="M135" s="202" t="s">
        <v>20</v>
      </c>
      <c r="N135" s="203" t="s">
        <v>49</v>
      </c>
      <c r="O135" s="37"/>
      <c r="P135" s="204">
        <f>O135*H135</f>
        <v>0</v>
      </c>
      <c r="Q135" s="204">
        <v>0</v>
      </c>
      <c r="R135" s="204">
        <f>Q135*H135</f>
        <v>0</v>
      </c>
      <c r="S135" s="204">
        <v>0</v>
      </c>
      <c r="T135" s="205">
        <f>S135*H135</f>
        <v>0</v>
      </c>
      <c r="AR135" s="19" t="s">
        <v>190</v>
      </c>
      <c r="AT135" s="19" t="s">
        <v>186</v>
      </c>
      <c r="AU135" s="19" t="s">
        <v>86</v>
      </c>
      <c r="AY135" s="19" t="s">
        <v>183</v>
      </c>
      <c r="BE135" s="206">
        <f>IF(N135="základní",J135,0)</f>
        <v>0</v>
      </c>
      <c r="BF135" s="206">
        <f>IF(N135="snížená",J135,0)</f>
        <v>0</v>
      </c>
      <c r="BG135" s="206">
        <f>IF(N135="zákl. přenesená",J135,0)</f>
        <v>0</v>
      </c>
      <c r="BH135" s="206">
        <f>IF(N135="sníž. přenesená",J135,0)</f>
        <v>0</v>
      </c>
      <c r="BI135" s="206">
        <f>IF(N135="nulová",J135,0)</f>
        <v>0</v>
      </c>
      <c r="BJ135" s="19" t="s">
        <v>22</v>
      </c>
      <c r="BK135" s="206">
        <f>ROUND(I135*H135,2)</f>
        <v>0</v>
      </c>
      <c r="BL135" s="19" t="s">
        <v>190</v>
      </c>
      <c r="BM135" s="19" t="s">
        <v>665</v>
      </c>
    </row>
    <row r="136" spans="2:65" s="1" customFormat="1" ht="27">
      <c r="B136" s="36"/>
      <c r="C136" s="58"/>
      <c r="D136" s="207" t="s">
        <v>192</v>
      </c>
      <c r="E136" s="58"/>
      <c r="F136" s="208" t="s">
        <v>193</v>
      </c>
      <c r="G136" s="58"/>
      <c r="H136" s="58"/>
      <c r="I136" s="163"/>
      <c r="J136" s="58"/>
      <c r="K136" s="58"/>
      <c r="L136" s="56"/>
      <c r="M136" s="73"/>
      <c r="N136" s="37"/>
      <c r="O136" s="37"/>
      <c r="P136" s="37"/>
      <c r="Q136" s="37"/>
      <c r="R136" s="37"/>
      <c r="S136" s="37"/>
      <c r="T136" s="74"/>
      <c r="AT136" s="19" t="s">
        <v>192</v>
      </c>
      <c r="AU136" s="19" t="s">
        <v>86</v>
      </c>
    </row>
    <row r="137" spans="2:65" s="1" customFormat="1" ht="22.5" customHeight="1">
      <c r="B137" s="36"/>
      <c r="C137" s="195" t="s">
        <v>270</v>
      </c>
      <c r="D137" s="195" t="s">
        <v>186</v>
      </c>
      <c r="E137" s="196" t="s">
        <v>666</v>
      </c>
      <c r="F137" s="197" t="s">
        <v>667</v>
      </c>
      <c r="G137" s="198" t="s">
        <v>189</v>
      </c>
      <c r="H137" s="199">
        <v>1</v>
      </c>
      <c r="I137" s="200"/>
      <c r="J137" s="201">
        <f>ROUND(I137*H137,2)</f>
        <v>0</v>
      </c>
      <c r="K137" s="197" t="s">
        <v>20</v>
      </c>
      <c r="L137" s="56"/>
      <c r="M137" s="202" t="s">
        <v>20</v>
      </c>
      <c r="N137" s="203" t="s">
        <v>49</v>
      </c>
      <c r="O137" s="37"/>
      <c r="P137" s="204">
        <f>O137*H137</f>
        <v>0</v>
      </c>
      <c r="Q137" s="204">
        <v>0</v>
      </c>
      <c r="R137" s="204">
        <f>Q137*H137</f>
        <v>0</v>
      </c>
      <c r="S137" s="204">
        <v>0</v>
      </c>
      <c r="T137" s="205">
        <f>S137*H137</f>
        <v>0</v>
      </c>
      <c r="AR137" s="19" t="s">
        <v>190</v>
      </c>
      <c r="AT137" s="19" t="s">
        <v>186</v>
      </c>
      <c r="AU137" s="19" t="s">
        <v>86</v>
      </c>
      <c r="AY137" s="19" t="s">
        <v>183</v>
      </c>
      <c r="BE137" s="206">
        <f>IF(N137="základní",J137,0)</f>
        <v>0</v>
      </c>
      <c r="BF137" s="206">
        <f>IF(N137="snížená",J137,0)</f>
        <v>0</v>
      </c>
      <c r="BG137" s="206">
        <f>IF(N137="zákl. přenesená",J137,0)</f>
        <v>0</v>
      </c>
      <c r="BH137" s="206">
        <f>IF(N137="sníž. přenesená",J137,0)</f>
        <v>0</v>
      </c>
      <c r="BI137" s="206">
        <f>IF(N137="nulová",J137,0)</f>
        <v>0</v>
      </c>
      <c r="BJ137" s="19" t="s">
        <v>22</v>
      </c>
      <c r="BK137" s="206">
        <f>ROUND(I137*H137,2)</f>
        <v>0</v>
      </c>
      <c r="BL137" s="19" t="s">
        <v>190</v>
      </c>
      <c r="BM137" s="19" t="s">
        <v>668</v>
      </c>
    </row>
    <row r="138" spans="2:65" s="1" customFormat="1" ht="27">
      <c r="B138" s="36"/>
      <c r="C138" s="58"/>
      <c r="D138" s="207" t="s">
        <v>192</v>
      </c>
      <c r="E138" s="58"/>
      <c r="F138" s="208" t="s">
        <v>193</v>
      </c>
      <c r="G138" s="58"/>
      <c r="H138" s="58"/>
      <c r="I138" s="163"/>
      <c r="J138" s="58"/>
      <c r="K138" s="58"/>
      <c r="L138" s="56"/>
      <c r="M138" s="73"/>
      <c r="N138" s="37"/>
      <c r="O138" s="37"/>
      <c r="P138" s="37"/>
      <c r="Q138" s="37"/>
      <c r="R138" s="37"/>
      <c r="S138" s="37"/>
      <c r="T138" s="74"/>
      <c r="AT138" s="19" t="s">
        <v>192</v>
      </c>
      <c r="AU138" s="19" t="s">
        <v>86</v>
      </c>
    </row>
    <row r="139" spans="2:65" s="1" customFormat="1" ht="22.5" customHeight="1">
      <c r="B139" s="36"/>
      <c r="C139" s="195" t="s">
        <v>369</v>
      </c>
      <c r="D139" s="195" t="s">
        <v>186</v>
      </c>
      <c r="E139" s="196" t="s">
        <v>669</v>
      </c>
      <c r="F139" s="197" t="s">
        <v>670</v>
      </c>
      <c r="G139" s="198" t="s">
        <v>189</v>
      </c>
      <c r="H139" s="199">
        <v>2</v>
      </c>
      <c r="I139" s="200"/>
      <c r="J139" s="201">
        <f>ROUND(I139*H139,2)</f>
        <v>0</v>
      </c>
      <c r="K139" s="197" t="s">
        <v>20</v>
      </c>
      <c r="L139" s="56"/>
      <c r="M139" s="202" t="s">
        <v>20</v>
      </c>
      <c r="N139" s="203" t="s">
        <v>49</v>
      </c>
      <c r="O139" s="37"/>
      <c r="P139" s="204">
        <f>O139*H139</f>
        <v>0</v>
      </c>
      <c r="Q139" s="204">
        <v>0</v>
      </c>
      <c r="R139" s="204">
        <f>Q139*H139</f>
        <v>0</v>
      </c>
      <c r="S139" s="204">
        <v>0</v>
      </c>
      <c r="T139" s="205">
        <f>S139*H139</f>
        <v>0</v>
      </c>
      <c r="AR139" s="19" t="s">
        <v>190</v>
      </c>
      <c r="AT139" s="19" t="s">
        <v>186</v>
      </c>
      <c r="AU139" s="19" t="s">
        <v>86</v>
      </c>
      <c r="AY139" s="19" t="s">
        <v>183</v>
      </c>
      <c r="BE139" s="206">
        <f>IF(N139="základní",J139,0)</f>
        <v>0</v>
      </c>
      <c r="BF139" s="206">
        <f>IF(N139="snížená",J139,0)</f>
        <v>0</v>
      </c>
      <c r="BG139" s="206">
        <f>IF(N139="zákl. přenesená",J139,0)</f>
        <v>0</v>
      </c>
      <c r="BH139" s="206">
        <f>IF(N139="sníž. přenesená",J139,0)</f>
        <v>0</v>
      </c>
      <c r="BI139" s="206">
        <f>IF(N139="nulová",J139,0)</f>
        <v>0</v>
      </c>
      <c r="BJ139" s="19" t="s">
        <v>22</v>
      </c>
      <c r="BK139" s="206">
        <f>ROUND(I139*H139,2)</f>
        <v>0</v>
      </c>
      <c r="BL139" s="19" t="s">
        <v>190</v>
      </c>
      <c r="BM139" s="19" t="s">
        <v>671</v>
      </c>
    </row>
    <row r="140" spans="2:65" s="1" customFormat="1" ht="27">
      <c r="B140" s="36"/>
      <c r="C140" s="58"/>
      <c r="D140" s="207" t="s">
        <v>192</v>
      </c>
      <c r="E140" s="58"/>
      <c r="F140" s="208" t="s">
        <v>193</v>
      </c>
      <c r="G140" s="58"/>
      <c r="H140" s="58"/>
      <c r="I140" s="163"/>
      <c r="J140" s="58"/>
      <c r="K140" s="58"/>
      <c r="L140" s="56"/>
      <c r="M140" s="73"/>
      <c r="N140" s="37"/>
      <c r="O140" s="37"/>
      <c r="P140" s="37"/>
      <c r="Q140" s="37"/>
      <c r="R140" s="37"/>
      <c r="S140" s="37"/>
      <c r="T140" s="74"/>
      <c r="AT140" s="19" t="s">
        <v>192</v>
      </c>
      <c r="AU140" s="19" t="s">
        <v>86</v>
      </c>
    </row>
    <row r="141" spans="2:65" s="1" customFormat="1" ht="22.5" customHeight="1">
      <c r="B141" s="36"/>
      <c r="C141" s="195" t="s">
        <v>7</v>
      </c>
      <c r="D141" s="195" t="s">
        <v>186</v>
      </c>
      <c r="E141" s="196" t="s">
        <v>672</v>
      </c>
      <c r="F141" s="197" t="s">
        <v>673</v>
      </c>
      <c r="G141" s="198" t="s">
        <v>189</v>
      </c>
      <c r="H141" s="199">
        <v>1</v>
      </c>
      <c r="I141" s="200"/>
      <c r="J141" s="201">
        <f>ROUND(I141*H141,2)</f>
        <v>0</v>
      </c>
      <c r="K141" s="197" t="s">
        <v>20</v>
      </c>
      <c r="L141" s="56"/>
      <c r="M141" s="202" t="s">
        <v>20</v>
      </c>
      <c r="N141" s="203" t="s">
        <v>49</v>
      </c>
      <c r="O141" s="37"/>
      <c r="P141" s="204">
        <f>O141*H141</f>
        <v>0</v>
      </c>
      <c r="Q141" s="204">
        <v>0</v>
      </c>
      <c r="R141" s="204">
        <f>Q141*H141</f>
        <v>0</v>
      </c>
      <c r="S141" s="204">
        <v>0</v>
      </c>
      <c r="T141" s="205">
        <f>S141*H141</f>
        <v>0</v>
      </c>
      <c r="AR141" s="19" t="s">
        <v>190</v>
      </c>
      <c r="AT141" s="19" t="s">
        <v>186</v>
      </c>
      <c r="AU141" s="19" t="s">
        <v>86</v>
      </c>
      <c r="AY141" s="19" t="s">
        <v>183</v>
      </c>
      <c r="BE141" s="206">
        <f>IF(N141="základní",J141,0)</f>
        <v>0</v>
      </c>
      <c r="BF141" s="206">
        <f>IF(N141="snížená",J141,0)</f>
        <v>0</v>
      </c>
      <c r="BG141" s="206">
        <f>IF(N141="zákl. přenesená",J141,0)</f>
        <v>0</v>
      </c>
      <c r="BH141" s="206">
        <f>IF(N141="sníž. přenesená",J141,0)</f>
        <v>0</v>
      </c>
      <c r="BI141" s="206">
        <f>IF(N141="nulová",J141,0)</f>
        <v>0</v>
      </c>
      <c r="BJ141" s="19" t="s">
        <v>22</v>
      </c>
      <c r="BK141" s="206">
        <f>ROUND(I141*H141,2)</f>
        <v>0</v>
      </c>
      <c r="BL141" s="19" t="s">
        <v>190</v>
      </c>
      <c r="BM141" s="19" t="s">
        <v>674</v>
      </c>
    </row>
    <row r="142" spans="2:65" s="1" customFormat="1" ht="27">
      <c r="B142" s="36"/>
      <c r="C142" s="58"/>
      <c r="D142" s="207" t="s">
        <v>192</v>
      </c>
      <c r="E142" s="58"/>
      <c r="F142" s="208" t="s">
        <v>193</v>
      </c>
      <c r="G142" s="58"/>
      <c r="H142" s="58"/>
      <c r="I142" s="163"/>
      <c r="J142" s="58"/>
      <c r="K142" s="58"/>
      <c r="L142" s="56"/>
      <c r="M142" s="73"/>
      <c r="N142" s="37"/>
      <c r="O142" s="37"/>
      <c r="P142" s="37"/>
      <c r="Q142" s="37"/>
      <c r="R142" s="37"/>
      <c r="S142" s="37"/>
      <c r="T142" s="74"/>
      <c r="AT142" s="19" t="s">
        <v>192</v>
      </c>
      <c r="AU142" s="19" t="s">
        <v>86</v>
      </c>
    </row>
    <row r="143" spans="2:65" s="1" customFormat="1" ht="22.5" customHeight="1">
      <c r="B143" s="36"/>
      <c r="C143" s="195" t="s">
        <v>376</v>
      </c>
      <c r="D143" s="195" t="s">
        <v>186</v>
      </c>
      <c r="E143" s="196" t="s">
        <v>675</v>
      </c>
      <c r="F143" s="197" t="s">
        <v>676</v>
      </c>
      <c r="G143" s="198" t="s">
        <v>189</v>
      </c>
      <c r="H143" s="199">
        <v>1</v>
      </c>
      <c r="I143" s="200"/>
      <c r="J143" s="201">
        <f>ROUND(I143*H143,2)</f>
        <v>0</v>
      </c>
      <c r="K143" s="197" t="s">
        <v>20</v>
      </c>
      <c r="L143" s="56"/>
      <c r="M143" s="202" t="s">
        <v>20</v>
      </c>
      <c r="N143" s="203" t="s">
        <v>49</v>
      </c>
      <c r="O143" s="37"/>
      <c r="P143" s="204">
        <f>O143*H143</f>
        <v>0</v>
      </c>
      <c r="Q143" s="204">
        <v>0</v>
      </c>
      <c r="R143" s="204">
        <f>Q143*H143</f>
        <v>0</v>
      </c>
      <c r="S143" s="204">
        <v>0</v>
      </c>
      <c r="T143" s="205">
        <f>S143*H143</f>
        <v>0</v>
      </c>
      <c r="AR143" s="19" t="s">
        <v>190</v>
      </c>
      <c r="AT143" s="19" t="s">
        <v>186</v>
      </c>
      <c r="AU143" s="19" t="s">
        <v>86</v>
      </c>
      <c r="AY143" s="19" t="s">
        <v>183</v>
      </c>
      <c r="BE143" s="206">
        <f>IF(N143="základní",J143,0)</f>
        <v>0</v>
      </c>
      <c r="BF143" s="206">
        <f>IF(N143="snížená",J143,0)</f>
        <v>0</v>
      </c>
      <c r="BG143" s="206">
        <f>IF(N143="zákl. přenesená",J143,0)</f>
        <v>0</v>
      </c>
      <c r="BH143" s="206">
        <f>IF(N143="sníž. přenesená",J143,0)</f>
        <v>0</v>
      </c>
      <c r="BI143" s="206">
        <f>IF(N143="nulová",J143,0)</f>
        <v>0</v>
      </c>
      <c r="BJ143" s="19" t="s">
        <v>22</v>
      </c>
      <c r="BK143" s="206">
        <f>ROUND(I143*H143,2)</f>
        <v>0</v>
      </c>
      <c r="BL143" s="19" t="s">
        <v>190</v>
      </c>
      <c r="BM143" s="19" t="s">
        <v>677</v>
      </c>
    </row>
    <row r="144" spans="2:65" s="1" customFormat="1" ht="27">
      <c r="B144" s="36"/>
      <c r="C144" s="58"/>
      <c r="D144" s="209" t="s">
        <v>192</v>
      </c>
      <c r="E144" s="58"/>
      <c r="F144" s="210" t="s">
        <v>193</v>
      </c>
      <c r="G144" s="58"/>
      <c r="H144" s="58"/>
      <c r="I144" s="163"/>
      <c r="J144" s="58"/>
      <c r="K144" s="58"/>
      <c r="L144" s="56"/>
      <c r="M144" s="211"/>
      <c r="N144" s="212"/>
      <c r="O144" s="212"/>
      <c r="P144" s="212"/>
      <c r="Q144" s="212"/>
      <c r="R144" s="212"/>
      <c r="S144" s="212"/>
      <c r="T144" s="213"/>
      <c r="AT144" s="19" t="s">
        <v>192</v>
      </c>
      <c r="AU144" s="19" t="s">
        <v>86</v>
      </c>
    </row>
    <row r="145" spans="2:12" s="1" customFormat="1" ht="6.95" customHeight="1">
      <c r="B145" s="51"/>
      <c r="C145" s="52"/>
      <c r="D145" s="52"/>
      <c r="E145" s="52"/>
      <c r="F145" s="52"/>
      <c r="G145" s="52"/>
      <c r="H145" s="52"/>
      <c r="I145" s="139"/>
      <c r="J145" s="52"/>
      <c r="K145" s="52"/>
      <c r="L145" s="56"/>
    </row>
  </sheetData>
  <sheetProtection password="CC35" sheet="1" objects="1" scenarios="1" formatColumns="0" formatRows="0" sort="0" autoFilter="0"/>
  <autoFilter ref="C90:K90"/>
  <mergeCells count="12">
    <mergeCell ref="E81:H81"/>
    <mergeCell ref="E83:H83"/>
    <mergeCell ref="E7:H7"/>
    <mergeCell ref="E9:H9"/>
    <mergeCell ref="E11:H11"/>
    <mergeCell ref="E26:H26"/>
    <mergeCell ref="E47:H47"/>
    <mergeCell ref="G1:H1"/>
    <mergeCell ref="L2:V2"/>
    <mergeCell ref="E49:H49"/>
    <mergeCell ref="E51:H51"/>
    <mergeCell ref="E79:H79"/>
  </mergeCells>
  <hyperlinks>
    <hyperlink ref="F1:G1" location="C2" tooltip="Krycí list soupisu" display="1) Krycí list soupisu"/>
    <hyperlink ref="G1:H1" location="C58" tooltip="Rekapitulace" display="2) Rekapitulace"/>
    <hyperlink ref="J1" location="C90"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12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109</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678</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679</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680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ROUND(J89,2)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ROUND(SUM(BE89:BE121), 2)</f>
        <v>0</v>
      </c>
      <c r="G32" s="37"/>
      <c r="H32" s="37"/>
      <c r="I32" s="131">
        <v>0.21</v>
      </c>
      <c r="J32" s="130">
        <f>ROUND(ROUND((SUM(BE89:BE121)), 2)*I32, 2)</f>
        <v>0</v>
      </c>
      <c r="K32" s="40"/>
    </row>
    <row r="33" spans="2:11" s="1" customFormat="1" ht="14.45" customHeight="1">
      <c r="B33" s="36"/>
      <c r="C33" s="37"/>
      <c r="D33" s="37"/>
      <c r="E33" s="44" t="s">
        <v>50</v>
      </c>
      <c r="F33" s="130">
        <f>ROUND(SUM(BF89:BF121), 2)</f>
        <v>0</v>
      </c>
      <c r="G33" s="37"/>
      <c r="H33" s="37"/>
      <c r="I33" s="131">
        <v>0.15</v>
      </c>
      <c r="J33" s="130">
        <f>ROUND(ROUND((SUM(BF89:BF121)), 2)*I33, 2)</f>
        <v>0</v>
      </c>
      <c r="K33" s="40"/>
    </row>
    <row r="34" spans="2:11" s="1" customFormat="1" ht="14.45" hidden="1" customHeight="1">
      <c r="B34" s="36"/>
      <c r="C34" s="37"/>
      <c r="D34" s="37"/>
      <c r="E34" s="44" t="s">
        <v>51</v>
      </c>
      <c r="F34" s="130">
        <f>ROUND(SUM(BG89:BG121), 2)</f>
        <v>0</v>
      </c>
      <c r="G34" s="37"/>
      <c r="H34" s="37"/>
      <c r="I34" s="131">
        <v>0.21</v>
      </c>
      <c r="J34" s="130">
        <v>0</v>
      </c>
      <c r="K34" s="40"/>
    </row>
    <row r="35" spans="2:11" s="1" customFormat="1" ht="14.45" hidden="1" customHeight="1">
      <c r="B35" s="36"/>
      <c r="C35" s="37"/>
      <c r="D35" s="37"/>
      <c r="E35" s="44" t="s">
        <v>52</v>
      </c>
      <c r="F35" s="130">
        <f>ROUND(SUM(BH89:BH121), 2)</f>
        <v>0</v>
      </c>
      <c r="G35" s="37"/>
      <c r="H35" s="37"/>
      <c r="I35" s="131">
        <v>0.15</v>
      </c>
      <c r="J35" s="130">
        <v>0</v>
      </c>
      <c r="K35" s="40"/>
    </row>
    <row r="36" spans="2:11" s="1" customFormat="1" ht="14.45" hidden="1" customHeight="1">
      <c r="B36" s="36"/>
      <c r="C36" s="37"/>
      <c r="D36" s="37"/>
      <c r="E36" s="44" t="s">
        <v>53</v>
      </c>
      <c r="F36" s="130">
        <f>ROUND(SUM(BI89:BI121),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678</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DPS 02.1 - Zařízení VN</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J89</f>
        <v>0</v>
      </c>
      <c r="K60" s="40"/>
      <c r="AU60" s="19" t="s">
        <v>159</v>
      </c>
    </row>
    <row r="61" spans="2:47" s="8" customFormat="1" ht="24.95" customHeight="1">
      <c r="B61" s="149"/>
      <c r="C61" s="150"/>
      <c r="D61" s="151" t="s">
        <v>681</v>
      </c>
      <c r="E61" s="152"/>
      <c r="F61" s="152"/>
      <c r="G61" s="152"/>
      <c r="H61" s="152"/>
      <c r="I61" s="153"/>
      <c r="J61" s="154">
        <f>J90</f>
        <v>0</v>
      </c>
      <c r="K61" s="155"/>
    </row>
    <row r="62" spans="2:47" s="8" customFormat="1" ht="24.95" customHeight="1">
      <c r="B62" s="149"/>
      <c r="C62" s="150"/>
      <c r="D62" s="151" t="s">
        <v>682</v>
      </c>
      <c r="E62" s="152"/>
      <c r="F62" s="152"/>
      <c r="G62" s="152"/>
      <c r="H62" s="152"/>
      <c r="I62" s="153"/>
      <c r="J62" s="154">
        <f>J97</f>
        <v>0</v>
      </c>
      <c r="K62" s="155"/>
    </row>
    <row r="63" spans="2:47" s="9" customFormat="1" ht="19.899999999999999" customHeight="1">
      <c r="B63" s="156"/>
      <c r="C63" s="157"/>
      <c r="D63" s="158" t="s">
        <v>683</v>
      </c>
      <c r="E63" s="159"/>
      <c r="F63" s="159"/>
      <c r="G63" s="159"/>
      <c r="H63" s="159"/>
      <c r="I63" s="160"/>
      <c r="J63" s="161">
        <f>J98</f>
        <v>0</v>
      </c>
      <c r="K63" s="162"/>
    </row>
    <row r="64" spans="2:47" s="9" customFormat="1" ht="19.899999999999999" customHeight="1">
      <c r="B64" s="156"/>
      <c r="C64" s="157"/>
      <c r="D64" s="158" t="s">
        <v>684</v>
      </c>
      <c r="E64" s="159"/>
      <c r="F64" s="159"/>
      <c r="G64" s="159"/>
      <c r="H64" s="159"/>
      <c r="I64" s="160"/>
      <c r="J64" s="161">
        <f>J105</f>
        <v>0</v>
      </c>
      <c r="K64" s="162"/>
    </row>
    <row r="65" spans="2:12" s="8" customFormat="1" ht="24.95" customHeight="1">
      <c r="B65" s="149"/>
      <c r="C65" s="150"/>
      <c r="D65" s="151" t="s">
        <v>685</v>
      </c>
      <c r="E65" s="152"/>
      <c r="F65" s="152"/>
      <c r="G65" s="152"/>
      <c r="H65" s="152"/>
      <c r="I65" s="153"/>
      <c r="J65" s="154">
        <f>J112</f>
        <v>0</v>
      </c>
      <c r="K65" s="155"/>
    </row>
    <row r="66" spans="2:12" s="8" customFormat="1" ht="24.95" customHeight="1">
      <c r="B66" s="149"/>
      <c r="C66" s="150"/>
      <c r="D66" s="151" t="s">
        <v>686</v>
      </c>
      <c r="E66" s="152"/>
      <c r="F66" s="152"/>
      <c r="G66" s="152"/>
      <c r="H66" s="152"/>
      <c r="I66" s="153"/>
      <c r="J66" s="154">
        <f>J115</f>
        <v>0</v>
      </c>
      <c r="K66" s="155"/>
    </row>
    <row r="67" spans="2:12" s="8" customFormat="1" ht="24.95" customHeight="1">
      <c r="B67" s="149"/>
      <c r="C67" s="150"/>
      <c r="D67" s="151" t="s">
        <v>687</v>
      </c>
      <c r="E67" s="152"/>
      <c r="F67" s="152"/>
      <c r="G67" s="152"/>
      <c r="H67" s="152"/>
      <c r="I67" s="153"/>
      <c r="J67" s="154">
        <f>J118</f>
        <v>0</v>
      </c>
      <c r="K67" s="155"/>
    </row>
    <row r="68" spans="2:12" s="1" customFormat="1" ht="21.75" customHeight="1">
      <c r="B68" s="36"/>
      <c r="C68" s="37"/>
      <c r="D68" s="37"/>
      <c r="E68" s="37"/>
      <c r="F68" s="37"/>
      <c r="G68" s="37"/>
      <c r="H68" s="37"/>
      <c r="I68" s="118"/>
      <c r="J68" s="37"/>
      <c r="K68" s="40"/>
    </row>
    <row r="69" spans="2:12" s="1" customFormat="1" ht="6.95" customHeight="1">
      <c r="B69" s="51"/>
      <c r="C69" s="52"/>
      <c r="D69" s="52"/>
      <c r="E69" s="52"/>
      <c r="F69" s="52"/>
      <c r="G69" s="52"/>
      <c r="H69" s="52"/>
      <c r="I69" s="139"/>
      <c r="J69" s="52"/>
      <c r="K69" s="53"/>
    </row>
    <row r="73" spans="2:12" s="1" customFormat="1" ht="6.95" customHeight="1">
      <c r="B73" s="54"/>
      <c r="C73" s="55"/>
      <c r="D73" s="55"/>
      <c r="E73" s="55"/>
      <c r="F73" s="55"/>
      <c r="G73" s="55"/>
      <c r="H73" s="55"/>
      <c r="I73" s="142"/>
      <c r="J73" s="55"/>
      <c r="K73" s="55"/>
      <c r="L73" s="56"/>
    </row>
    <row r="74" spans="2:12" s="1" customFormat="1" ht="36.950000000000003" customHeight="1">
      <c r="B74" s="36"/>
      <c r="C74" s="57" t="s">
        <v>166</v>
      </c>
      <c r="D74" s="58"/>
      <c r="E74" s="58"/>
      <c r="F74" s="58"/>
      <c r="G74" s="58"/>
      <c r="H74" s="58"/>
      <c r="I74" s="163"/>
      <c r="J74" s="58"/>
      <c r="K74" s="58"/>
      <c r="L74" s="56"/>
    </row>
    <row r="75" spans="2:12" s="1" customFormat="1" ht="6.95" customHeight="1">
      <c r="B75" s="36"/>
      <c r="C75" s="58"/>
      <c r="D75" s="58"/>
      <c r="E75" s="58"/>
      <c r="F75" s="58"/>
      <c r="G75" s="58"/>
      <c r="H75" s="58"/>
      <c r="I75" s="163"/>
      <c r="J75" s="58"/>
      <c r="K75" s="58"/>
      <c r="L75" s="56"/>
    </row>
    <row r="76" spans="2:12" s="1" customFormat="1" ht="14.45" customHeight="1">
      <c r="B76" s="36"/>
      <c r="C76" s="60" t="s">
        <v>16</v>
      </c>
      <c r="D76" s="58"/>
      <c r="E76" s="58"/>
      <c r="F76" s="58"/>
      <c r="G76" s="58"/>
      <c r="H76" s="58"/>
      <c r="I76" s="163"/>
      <c r="J76" s="58"/>
      <c r="K76" s="58"/>
      <c r="L76" s="56"/>
    </row>
    <row r="77" spans="2:12" s="1" customFormat="1" ht="22.5" customHeight="1">
      <c r="B77" s="36"/>
      <c r="C77" s="58"/>
      <c r="D77" s="58"/>
      <c r="E77" s="423" t="str">
        <f>E7</f>
        <v>MVE Štvanice - rekonstrukce technologie</v>
      </c>
      <c r="F77" s="394"/>
      <c r="G77" s="394"/>
      <c r="H77" s="394"/>
      <c r="I77" s="163"/>
      <c r="J77" s="58"/>
      <c r="K77" s="58"/>
      <c r="L77" s="56"/>
    </row>
    <row r="78" spans="2:12" ht="15">
      <c r="B78" s="23"/>
      <c r="C78" s="60" t="s">
        <v>151</v>
      </c>
      <c r="D78" s="164"/>
      <c r="E78" s="164"/>
      <c r="F78" s="164"/>
      <c r="G78" s="164"/>
      <c r="H78" s="164"/>
      <c r="J78" s="164"/>
      <c r="K78" s="164"/>
      <c r="L78" s="165"/>
    </row>
    <row r="79" spans="2:12" s="1" customFormat="1" ht="22.5" customHeight="1">
      <c r="B79" s="36"/>
      <c r="C79" s="58"/>
      <c r="D79" s="58"/>
      <c r="E79" s="423" t="s">
        <v>678</v>
      </c>
      <c r="F79" s="394"/>
      <c r="G79" s="394"/>
      <c r="H79" s="394"/>
      <c r="I79" s="163"/>
      <c r="J79" s="58"/>
      <c r="K79" s="58"/>
      <c r="L79" s="56"/>
    </row>
    <row r="80" spans="2:12" s="1" customFormat="1" ht="14.45" customHeight="1">
      <c r="B80" s="36"/>
      <c r="C80" s="60" t="s">
        <v>153</v>
      </c>
      <c r="D80" s="58"/>
      <c r="E80" s="58"/>
      <c r="F80" s="58"/>
      <c r="G80" s="58"/>
      <c r="H80" s="58"/>
      <c r="I80" s="163"/>
      <c r="J80" s="58"/>
      <c r="K80" s="58"/>
      <c r="L80" s="56"/>
    </row>
    <row r="81" spans="2:65" s="1" customFormat="1" ht="23.25" customHeight="1">
      <c r="B81" s="36"/>
      <c r="C81" s="58"/>
      <c r="D81" s="58"/>
      <c r="E81" s="391" t="str">
        <f>E11</f>
        <v>DPS 02.1 - Zařízení VN</v>
      </c>
      <c r="F81" s="394"/>
      <c r="G81" s="394"/>
      <c r="H81" s="394"/>
      <c r="I81" s="163"/>
      <c r="J81" s="58"/>
      <c r="K81" s="58"/>
      <c r="L81" s="56"/>
    </row>
    <row r="82" spans="2:65" s="1" customFormat="1" ht="6.95" customHeight="1">
      <c r="B82" s="36"/>
      <c r="C82" s="58"/>
      <c r="D82" s="58"/>
      <c r="E82" s="58"/>
      <c r="F82" s="58"/>
      <c r="G82" s="58"/>
      <c r="H82" s="58"/>
      <c r="I82" s="163"/>
      <c r="J82" s="58"/>
      <c r="K82" s="58"/>
      <c r="L82" s="56"/>
    </row>
    <row r="83" spans="2:65" s="1" customFormat="1" ht="18" customHeight="1">
      <c r="B83" s="36"/>
      <c r="C83" s="60" t="s">
        <v>23</v>
      </c>
      <c r="D83" s="58"/>
      <c r="E83" s="58"/>
      <c r="F83" s="166" t="str">
        <f>F14</f>
        <v>VD Štvanice - Praha</v>
      </c>
      <c r="G83" s="58"/>
      <c r="H83" s="58"/>
      <c r="I83" s="167" t="s">
        <v>25</v>
      </c>
      <c r="J83" s="68" t="str">
        <f>IF(J14="","",J14)</f>
        <v>29. 7. 2016</v>
      </c>
      <c r="K83" s="58"/>
      <c r="L83" s="56"/>
    </row>
    <row r="84" spans="2:65" s="1" customFormat="1" ht="6.95" customHeight="1">
      <c r="B84" s="36"/>
      <c r="C84" s="58"/>
      <c r="D84" s="58"/>
      <c r="E84" s="58"/>
      <c r="F84" s="58"/>
      <c r="G84" s="58"/>
      <c r="H84" s="58"/>
      <c r="I84" s="163"/>
      <c r="J84" s="58"/>
      <c r="K84" s="58"/>
      <c r="L84" s="56"/>
    </row>
    <row r="85" spans="2:65" s="1" customFormat="1" ht="15">
      <c r="B85" s="36"/>
      <c r="C85" s="60" t="s">
        <v>29</v>
      </c>
      <c r="D85" s="58"/>
      <c r="E85" s="58"/>
      <c r="F85" s="166" t="str">
        <f>E17</f>
        <v>Povodí Vltavy, státní podnik</v>
      </c>
      <c r="G85" s="58"/>
      <c r="H85" s="58"/>
      <c r="I85" s="167" t="s">
        <v>37</v>
      </c>
      <c r="J85" s="166" t="str">
        <f>E23</f>
        <v>AQUATIS a. s.</v>
      </c>
      <c r="K85" s="58"/>
      <c r="L85" s="56"/>
    </row>
    <row r="86" spans="2:65" s="1" customFormat="1" ht="14.45" customHeight="1">
      <c r="B86" s="36"/>
      <c r="C86" s="60" t="s">
        <v>35</v>
      </c>
      <c r="D86" s="58"/>
      <c r="E86" s="58"/>
      <c r="F86" s="166" t="str">
        <f>IF(E20="","",E20)</f>
        <v/>
      </c>
      <c r="G86" s="58"/>
      <c r="H86" s="58"/>
      <c r="I86" s="163"/>
      <c r="J86" s="58"/>
      <c r="K86" s="58"/>
      <c r="L86" s="56"/>
    </row>
    <row r="87" spans="2:65" s="1" customFormat="1" ht="10.35" customHeight="1">
      <c r="B87" s="36"/>
      <c r="C87" s="58"/>
      <c r="D87" s="58"/>
      <c r="E87" s="58"/>
      <c r="F87" s="58"/>
      <c r="G87" s="58"/>
      <c r="H87" s="58"/>
      <c r="I87" s="163"/>
      <c r="J87" s="58"/>
      <c r="K87" s="58"/>
      <c r="L87" s="56"/>
    </row>
    <row r="88" spans="2:65" s="10" customFormat="1" ht="29.25" customHeight="1">
      <c r="B88" s="168"/>
      <c r="C88" s="169" t="s">
        <v>167</v>
      </c>
      <c r="D88" s="170" t="s">
        <v>63</v>
      </c>
      <c r="E88" s="170" t="s">
        <v>59</v>
      </c>
      <c r="F88" s="170" t="s">
        <v>168</v>
      </c>
      <c r="G88" s="170" t="s">
        <v>169</v>
      </c>
      <c r="H88" s="170" t="s">
        <v>170</v>
      </c>
      <c r="I88" s="171" t="s">
        <v>171</v>
      </c>
      <c r="J88" s="170" t="s">
        <v>157</v>
      </c>
      <c r="K88" s="172" t="s">
        <v>172</v>
      </c>
      <c r="L88" s="173"/>
      <c r="M88" s="77" t="s">
        <v>173</v>
      </c>
      <c r="N88" s="78" t="s">
        <v>48</v>
      </c>
      <c r="O88" s="78" t="s">
        <v>174</v>
      </c>
      <c r="P88" s="78" t="s">
        <v>175</v>
      </c>
      <c r="Q88" s="78" t="s">
        <v>176</v>
      </c>
      <c r="R88" s="78" t="s">
        <v>177</v>
      </c>
      <c r="S88" s="78" t="s">
        <v>178</v>
      </c>
      <c r="T88" s="79" t="s">
        <v>179</v>
      </c>
    </row>
    <row r="89" spans="2:65" s="1" customFormat="1" ht="29.25" customHeight="1">
      <c r="B89" s="36"/>
      <c r="C89" s="83" t="s">
        <v>158</v>
      </c>
      <c r="D89" s="58"/>
      <c r="E89" s="58"/>
      <c r="F89" s="58"/>
      <c r="G89" s="58"/>
      <c r="H89" s="58"/>
      <c r="I89" s="163"/>
      <c r="J89" s="174">
        <f>BK89</f>
        <v>0</v>
      </c>
      <c r="K89" s="58"/>
      <c r="L89" s="56"/>
      <c r="M89" s="80"/>
      <c r="N89" s="81"/>
      <c r="O89" s="81"/>
      <c r="P89" s="175">
        <f>P90+P97+P112+P115+P118</f>
        <v>0</v>
      </c>
      <c r="Q89" s="81"/>
      <c r="R89" s="175">
        <f>R90+R97+R112+R115+R118</f>
        <v>0</v>
      </c>
      <c r="S89" s="81"/>
      <c r="T89" s="176">
        <f>T90+T97+T112+T115+T118</f>
        <v>0</v>
      </c>
      <c r="AT89" s="19" t="s">
        <v>77</v>
      </c>
      <c r="AU89" s="19" t="s">
        <v>159</v>
      </c>
      <c r="BK89" s="177">
        <f>BK90+BK97+BK112+BK115+BK118</f>
        <v>0</v>
      </c>
    </row>
    <row r="90" spans="2:65" s="11" customFormat="1" ht="37.35" customHeight="1">
      <c r="B90" s="178"/>
      <c r="C90" s="179"/>
      <c r="D90" s="192" t="s">
        <v>77</v>
      </c>
      <c r="E90" s="214" t="s">
        <v>688</v>
      </c>
      <c r="F90" s="214" t="s">
        <v>689</v>
      </c>
      <c r="G90" s="179"/>
      <c r="H90" s="179"/>
      <c r="I90" s="182"/>
      <c r="J90" s="215">
        <f>BK90</f>
        <v>0</v>
      </c>
      <c r="K90" s="179"/>
      <c r="L90" s="184"/>
      <c r="M90" s="185"/>
      <c r="N90" s="186"/>
      <c r="O90" s="186"/>
      <c r="P90" s="187">
        <f>SUM(P91:P96)</f>
        <v>0</v>
      </c>
      <c r="Q90" s="186"/>
      <c r="R90" s="187">
        <f>SUM(R91:R96)</f>
        <v>0</v>
      </c>
      <c r="S90" s="186"/>
      <c r="T90" s="188">
        <f>SUM(T91:T96)</f>
        <v>0</v>
      </c>
      <c r="AR90" s="189" t="s">
        <v>182</v>
      </c>
      <c r="AT90" s="190" t="s">
        <v>77</v>
      </c>
      <c r="AU90" s="190" t="s">
        <v>78</v>
      </c>
      <c r="AY90" s="189" t="s">
        <v>183</v>
      </c>
      <c r="BK90" s="191">
        <f>SUM(BK91:BK96)</f>
        <v>0</v>
      </c>
    </row>
    <row r="91" spans="2:65" s="1" customFormat="1" ht="22.5" customHeight="1">
      <c r="B91" s="36"/>
      <c r="C91" s="195" t="s">
        <v>22</v>
      </c>
      <c r="D91" s="195" t="s">
        <v>186</v>
      </c>
      <c r="E91" s="196" t="s">
        <v>690</v>
      </c>
      <c r="F91" s="197" t="s">
        <v>691</v>
      </c>
      <c r="G91" s="198" t="s">
        <v>189</v>
      </c>
      <c r="H91" s="199">
        <v>1</v>
      </c>
      <c r="I91" s="200"/>
      <c r="J91" s="201">
        <f t="shared" ref="J91:J96" si="0">ROUND(I91*H91,2)</f>
        <v>0</v>
      </c>
      <c r="K91" s="197" t="s">
        <v>20</v>
      </c>
      <c r="L91" s="56"/>
      <c r="M91" s="202" t="s">
        <v>20</v>
      </c>
      <c r="N91" s="203" t="s">
        <v>49</v>
      </c>
      <c r="O91" s="37"/>
      <c r="P91" s="204">
        <f t="shared" ref="P91:P96" si="1">O91*H91</f>
        <v>0</v>
      </c>
      <c r="Q91" s="204">
        <v>0</v>
      </c>
      <c r="R91" s="204">
        <f t="shared" ref="R91:R96" si="2">Q91*H91</f>
        <v>0</v>
      </c>
      <c r="S91" s="204">
        <v>0</v>
      </c>
      <c r="T91" s="205">
        <f t="shared" ref="T91:T96" si="3">S91*H91</f>
        <v>0</v>
      </c>
      <c r="AR91" s="19" t="s">
        <v>190</v>
      </c>
      <c r="AT91" s="19" t="s">
        <v>186</v>
      </c>
      <c r="AU91" s="19" t="s">
        <v>22</v>
      </c>
      <c r="AY91" s="19" t="s">
        <v>183</v>
      </c>
      <c r="BE91" s="206">
        <f t="shared" ref="BE91:BE96" si="4">IF(N91="základní",J91,0)</f>
        <v>0</v>
      </c>
      <c r="BF91" s="206">
        <f t="shared" ref="BF91:BF96" si="5">IF(N91="snížená",J91,0)</f>
        <v>0</v>
      </c>
      <c r="BG91" s="206">
        <f t="shared" ref="BG91:BG96" si="6">IF(N91="zákl. přenesená",J91,0)</f>
        <v>0</v>
      </c>
      <c r="BH91" s="206">
        <f t="shared" ref="BH91:BH96" si="7">IF(N91="sníž. přenesená",J91,0)</f>
        <v>0</v>
      </c>
      <c r="BI91" s="206">
        <f t="shared" ref="BI91:BI96" si="8">IF(N91="nulová",J91,0)</f>
        <v>0</v>
      </c>
      <c r="BJ91" s="19" t="s">
        <v>22</v>
      </c>
      <c r="BK91" s="206">
        <f t="shared" ref="BK91:BK96" si="9">ROUND(I91*H91,2)</f>
        <v>0</v>
      </c>
      <c r="BL91" s="19" t="s">
        <v>190</v>
      </c>
      <c r="BM91" s="19" t="s">
        <v>692</v>
      </c>
    </row>
    <row r="92" spans="2:65" s="1" customFormat="1" ht="22.5" customHeight="1">
      <c r="B92" s="36"/>
      <c r="C92" s="195" t="s">
        <v>86</v>
      </c>
      <c r="D92" s="195" t="s">
        <v>186</v>
      </c>
      <c r="E92" s="196" t="s">
        <v>693</v>
      </c>
      <c r="F92" s="197" t="s">
        <v>694</v>
      </c>
      <c r="G92" s="198" t="s">
        <v>189</v>
      </c>
      <c r="H92" s="199">
        <v>1</v>
      </c>
      <c r="I92" s="200"/>
      <c r="J92" s="201">
        <f t="shared" si="0"/>
        <v>0</v>
      </c>
      <c r="K92" s="197" t="s">
        <v>20</v>
      </c>
      <c r="L92" s="56"/>
      <c r="M92" s="202" t="s">
        <v>20</v>
      </c>
      <c r="N92" s="203" t="s">
        <v>49</v>
      </c>
      <c r="O92" s="37"/>
      <c r="P92" s="204">
        <f t="shared" si="1"/>
        <v>0</v>
      </c>
      <c r="Q92" s="204">
        <v>0</v>
      </c>
      <c r="R92" s="204">
        <f t="shared" si="2"/>
        <v>0</v>
      </c>
      <c r="S92" s="204">
        <v>0</v>
      </c>
      <c r="T92" s="205">
        <f t="shared" si="3"/>
        <v>0</v>
      </c>
      <c r="AR92" s="19" t="s">
        <v>190</v>
      </c>
      <c r="AT92" s="19" t="s">
        <v>186</v>
      </c>
      <c r="AU92" s="19" t="s">
        <v>22</v>
      </c>
      <c r="AY92" s="19" t="s">
        <v>183</v>
      </c>
      <c r="BE92" s="206">
        <f t="shared" si="4"/>
        <v>0</v>
      </c>
      <c r="BF92" s="206">
        <f t="shared" si="5"/>
        <v>0</v>
      </c>
      <c r="BG92" s="206">
        <f t="shared" si="6"/>
        <v>0</v>
      </c>
      <c r="BH92" s="206">
        <f t="shared" si="7"/>
        <v>0</v>
      </c>
      <c r="BI92" s="206">
        <f t="shared" si="8"/>
        <v>0</v>
      </c>
      <c r="BJ92" s="19" t="s">
        <v>22</v>
      </c>
      <c r="BK92" s="206">
        <f t="shared" si="9"/>
        <v>0</v>
      </c>
      <c r="BL92" s="19" t="s">
        <v>190</v>
      </c>
      <c r="BM92" s="19" t="s">
        <v>695</v>
      </c>
    </row>
    <row r="93" spans="2:65" s="1" customFormat="1" ht="22.5" customHeight="1">
      <c r="B93" s="36"/>
      <c r="C93" s="195" t="s">
        <v>182</v>
      </c>
      <c r="D93" s="195" t="s">
        <v>186</v>
      </c>
      <c r="E93" s="196" t="s">
        <v>696</v>
      </c>
      <c r="F93" s="197" t="s">
        <v>697</v>
      </c>
      <c r="G93" s="198" t="s">
        <v>189</v>
      </c>
      <c r="H93" s="199">
        <v>1</v>
      </c>
      <c r="I93" s="200"/>
      <c r="J93" s="201">
        <f t="shared" si="0"/>
        <v>0</v>
      </c>
      <c r="K93" s="197" t="s">
        <v>20</v>
      </c>
      <c r="L93" s="56"/>
      <c r="M93" s="202" t="s">
        <v>20</v>
      </c>
      <c r="N93" s="203" t="s">
        <v>49</v>
      </c>
      <c r="O93" s="37"/>
      <c r="P93" s="204">
        <f t="shared" si="1"/>
        <v>0</v>
      </c>
      <c r="Q93" s="204">
        <v>0</v>
      </c>
      <c r="R93" s="204">
        <f t="shared" si="2"/>
        <v>0</v>
      </c>
      <c r="S93" s="204">
        <v>0</v>
      </c>
      <c r="T93" s="205">
        <f t="shared" si="3"/>
        <v>0</v>
      </c>
      <c r="AR93" s="19" t="s">
        <v>190</v>
      </c>
      <c r="AT93" s="19" t="s">
        <v>186</v>
      </c>
      <c r="AU93" s="19" t="s">
        <v>22</v>
      </c>
      <c r="AY93" s="19" t="s">
        <v>183</v>
      </c>
      <c r="BE93" s="206">
        <f t="shared" si="4"/>
        <v>0</v>
      </c>
      <c r="BF93" s="206">
        <f t="shared" si="5"/>
        <v>0</v>
      </c>
      <c r="BG93" s="206">
        <f t="shared" si="6"/>
        <v>0</v>
      </c>
      <c r="BH93" s="206">
        <f t="shared" si="7"/>
        <v>0</v>
      </c>
      <c r="BI93" s="206">
        <f t="shared" si="8"/>
        <v>0</v>
      </c>
      <c r="BJ93" s="19" t="s">
        <v>22</v>
      </c>
      <c r="BK93" s="206">
        <f t="shared" si="9"/>
        <v>0</v>
      </c>
      <c r="BL93" s="19" t="s">
        <v>190</v>
      </c>
      <c r="BM93" s="19" t="s">
        <v>698</v>
      </c>
    </row>
    <row r="94" spans="2:65" s="1" customFormat="1" ht="22.5" customHeight="1">
      <c r="B94" s="36"/>
      <c r="C94" s="195" t="s">
        <v>200</v>
      </c>
      <c r="D94" s="195" t="s">
        <v>186</v>
      </c>
      <c r="E94" s="196" t="s">
        <v>699</v>
      </c>
      <c r="F94" s="197" t="s">
        <v>700</v>
      </c>
      <c r="G94" s="198" t="s">
        <v>189</v>
      </c>
      <c r="H94" s="199">
        <v>1</v>
      </c>
      <c r="I94" s="200"/>
      <c r="J94" s="201">
        <f t="shared" si="0"/>
        <v>0</v>
      </c>
      <c r="K94" s="197" t="s">
        <v>20</v>
      </c>
      <c r="L94" s="56"/>
      <c r="M94" s="202" t="s">
        <v>20</v>
      </c>
      <c r="N94" s="203" t="s">
        <v>49</v>
      </c>
      <c r="O94" s="37"/>
      <c r="P94" s="204">
        <f t="shared" si="1"/>
        <v>0</v>
      </c>
      <c r="Q94" s="204">
        <v>0</v>
      </c>
      <c r="R94" s="204">
        <f t="shared" si="2"/>
        <v>0</v>
      </c>
      <c r="S94" s="204">
        <v>0</v>
      </c>
      <c r="T94" s="205">
        <f t="shared" si="3"/>
        <v>0</v>
      </c>
      <c r="AR94" s="19" t="s">
        <v>190</v>
      </c>
      <c r="AT94" s="19" t="s">
        <v>186</v>
      </c>
      <c r="AU94" s="19" t="s">
        <v>22</v>
      </c>
      <c r="AY94" s="19" t="s">
        <v>183</v>
      </c>
      <c r="BE94" s="206">
        <f t="shared" si="4"/>
        <v>0</v>
      </c>
      <c r="BF94" s="206">
        <f t="shared" si="5"/>
        <v>0</v>
      </c>
      <c r="BG94" s="206">
        <f t="shared" si="6"/>
        <v>0</v>
      </c>
      <c r="BH94" s="206">
        <f t="shared" si="7"/>
        <v>0</v>
      </c>
      <c r="BI94" s="206">
        <f t="shared" si="8"/>
        <v>0</v>
      </c>
      <c r="BJ94" s="19" t="s">
        <v>22</v>
      </c>
      <c r="BK94" s="206">
        <f t="shared" si="9"/>
        <v>0</v>
      </c>
      <c r="BL94" s="19" t="s">
        <v>190</v>
      </c>
      <c r="BM94" s="19" t="s">
        <v>701</v>
      </c>
    </row>
    <row r="95" spans="2:65" s="1" customFormat="1" ht="22.5" customHeight="1">
      <c r="B95" s="36"/>
      <c r="C95" s="195" t="s">
        <v>205</v>
      </c>
      <c r="D95" s="195" t="s">
        <v>186</v>
      </c>
      <c r="E95" s="196" t="s">
        <v>702</v>
      </c>
      <c r="F95" s="197" t="s">
        <v>703</v>
      </c>
      <c r="G95" s="198" t="s">
        <v>704</v>
      </c>
      <c r="H95" s="199">
        <v>1</v>
      </c>
      <c r="I95" s="200"/>
      <c r="J95" s="201">
        <f t="shared" si="0"/>
        <v>0</v>
      </c>
      <c r="K95" s="197" t="s">
        <v>20</v>
      </c>
      <c r="L95" s="56"/>
      <c r="M95" s="202" t="s">
        <v>20</v>
      </c>
      <c r="N95" s="203" t="s">
        <v>49</v>
      </c>
      <c r="O95" s="37"/>
      <c r="P95" s="204">
        <f t="shared" si="1"/>
        <v>0</v>
      </c>
      <c r="Q95" s="204">
        <v>0</v>
      </c>
      <c r="R95" s="204">
        <f t="shared" si="2"/>
        <v>0</v>
      </c>
      <c r="S95" s="204">
        <v>0</v>
      </c>
      <c r="T95" s="205">
        <f t="shared" si="3"/>
        <v>0</v>
      </c>
      <c r="AR95" s="19" t="s">
        <v>190</v>
      </c>
      <c r="AT95" s="19" t="s">
        <v>186</v>
      </c>
      <c r="AU95" s="19" t="s">
        <v>22</v>
      </c>
      <c r="AY95" s="19" t="s">
        <v>183</v>
      </c>
      <c r="BE95" s="206">
        <f t="shared" si="4"/>
        <v>0</v>
      </c>
      <c r="BF95" s="206">
        <f t="shared" si="5"/>
        <v>0</v>
      </c>
      <c r="BG95" s="206">
        <f t="shared" si="6"/>
        <v>0</v>
      </c>
      <c r="BH95" s="206">
        <f t="shared" si="7"/>
        <v>0</v>
      </c>
      <c r="BI95" s="206">
        <f t="shared" si="8"/>
        <v>0</v>
      </c>
      <c r="BJ95" s="19" t="s">
        <v>22</v>
      </c>
      <c r="BK95" s="206">
        <f t="shared" si="9"/>
        <v>0</v>
      </c>
      <c r="BL95" s="19" t="s">
        <v>190</v>
      </c>
      <c r="BM95" s="19" t="s">
        <v>705</v>
      </c>
    </row>
    <row r="96" spans="2:65" s="1" customFormat="1" ht="22.5" customHeight="1">
      <c r="B96" s="36"/>
      <c r="C96" s="195" t="s">
        <v>210</v>
      </c>
      <c r="D96" s="195" t="s">
        <v>186</v>
      </c>
      <c r="E96" s="196" t="s">
        <v>706</v>
      </c>
      <c r="F96" s="197" t="s">
        <v>707</v>
      </c>
      <c r="G96" s="198" t="s">
        <v>189</v>
      </c>
      <c r="H96" s="199">
        <v>1</v>
      </c>
      <c r="I96" s="200"/>
      <c r="J96" s="201">
        <f t="shared" si="0"/>
        <v>0</v>
      </c>
      <c r="K96" s="197" t="s">
        <v>20</v>
      </c>
      <c r="L96" s="56"/>
      <c r="M96" s="202" t="s">
        <v>20</v>
      </c>
      <c r="N96" s="203" t="s">
        <v>49</v>
      </c>
      <c r="O96" s="37"/>
      <c r="P96" s="204">
        <f t="shared" si="1"/>
        <v>0</v>
      </c>
      <c r="Q96" s="204">
        <v>0</v>
      </c>
      <c r="R96" s="204">
        <f t="shared" si="2"/>
        <v>0</v>
      </c>
      <c r="S96" s="204">
        <v>0</v>
      </c>
      <c r="T96" s="205">
        <f t="shared" si="3"/>
        <v>0</v>
      </c>
      <c r="AR96" s="19" t="s">
        <v>190</v>
      </c>
      <c r="AT96" s="19" t="s">
        <v>186</v>
      </c>
      <c r="AU96" s="19" t="s">
        <v>22</v>
      </c>
      <c r="AY96" s="19" t="s">
        <v>183</v>
      </c>
      <c r="BE96" s="206">
        <f t="shared" si="4"/>
        <v>0</v>
      </c>
      <c r="BF96" s="206">
        <f t="shared" si="5"/>
        <v>0</v>
      </c>
      <c r="BG96" s="206">
        <f t="shared" si="6"/>
        <v>0</v>
      </c>
      <c r="BH96" s="206">
        <f t="shared" si="7"/>
        <v>0</v>
      </c>
      <c r="BI96" s="206">
        <f t="shared" si="8"/>
        <v>0</v>
      </c>
      <c r="BJ96" s="19" t="s">
        <v>22</v>
      </c>
      <c r="BK96" s="206">
        <f t="shared" si="9"/>
        <v>0</v>
      </c>
      <c r="BL96" s="19" t="s">
        <v>190</v>
      </c>
      <c r="BM96" s="19" t="s">
        <v>708</v>
      </c>
    </row>
    <row r="97" spans="2:65" s="11" customFormat="1" ht="37.35" customHeight="1">
      <c r="B97" s="178"/>
      <c r="C97" s="179"/>
      <c r="D97" s="180" t="s">
        <v>77</v>
      </c>
      <c r="E97" s="181" t="s">
        <v>709</v>
      </c>
      <c r="F97" s="181" t="s">
        <v>710</v>
      </c>
      <c r="G97" s="179"/>
      <c r="H97" s="179"/>
      <c r="I97" s="182"/>
      <c r="J97" s="183">
        <f>BK97</f>
        <v>0</v>
      </c>
      <c r="K97" s="179"/>
      <c r="L97" s="184"/>
      <c r="M97" s="185"/>
      <c r="N97" s="186"/>
      <c r="O97" s="186"/>
      <c r="P97" s="187">
        <f>P98+P105</f>
        <v>0</v>
      </c>
      <c r="Q97" s="186"/>
      <c r="R97" s="187">
        <f>R98+R105</f>
        <v>0</v>
      </c>
      <c r="S97" s="186"/>
      <c r="T97" s="188">
        <f>T98+T105</f>
        <v>0</v>
      </c>
      <c r="AR97" s="189" t="s">
        <v>182</v>
      </c>
      <c r="AT97" s="190" t="s">
        <v>77</v>
      </c>
      <c r="AU97" s="190" t="s">
        <v>78</v>
      </c>
      <c r="AY97" s="189" t="s">
        <v>183</v>
      </c>
      <c r="BK97" s="191">
        <f>BK98+BK105</f>
        <v>0</v>
      </c>
    </row>
    <row r="98" spans="2:65" s="11" customFormat="1" ht="19.899999999999999" customHeight="1">
      <c r="B98" s="178"/>
      <c r="C98" s="179"/>
      <c r="D98" s="192" t="s">
        <v>77</v>
      </c>
      <c r="E98" s="193" t="s">
        <v>711</v>
      </c>
      <c r="F98" s="193" t="s">
        <v>712</v>
      </c>
      <c r="G98" s="179"/>
      <c r="H98" s="179"/>
      <c r="I98" s="182"/>
      <c r="J98" s="194">
        <f>BK98</f>
        <v>0</v>
      </c>
      <c r="K98" s="179"/>
      <c r="L98" s="184"/>
      <c r="M98" s="185"/>
      <c r="N98" s="186"/>
      <c r="O98" s="186"/>
      <c r="P98" s="187">
        <f>SUM(P99:P104)</f>
        <v>0</v>
      </c>
      <c r="Q98" s="186"/>
      <c r="R98" s="187">
        <f>SUM(R99:R104)</f>
        <v>0</v>
      </c>
      <c r="S98" s="186"/>
      <c r="T98" s="188">
        <f>SUM(T99:T104)</f>
        <v>0</v>
      </c>
      <c r="AR98" s="189" t="s">
        <v>182</v>
      </c>
      <c r="AT98" s="190" t="s">
        <v>77</v>
      </c>
      <c r="AU98" s="190" t="s">
        <v>22</v>
      </c>
      <c r="AY98" s="189" t="s">
        <v>183</v>
      </c>
      <c r="BK98" s="191">
        <f>SUM(BK99:BK104)</f>
        <v>0</v>
      </c>
    </row>
    <row r="99" spans="2:65" s="1" customFormat="1" ht="22.5" customHeight="1">
      <c r="B99" s="36"/>
      <c r="C99" s="195" t="s">
        <v>214</v>
      </c>
      <c r="D99" s="195" t="s">
        <v>186</v>
      </c>
      <c r="E99" s="196" t="s">
        <v>713</v>
      </c>
      <c r="F99" s="197" t="s">
        <v>714</v>
      </c>
      <c r="G99" s="198" t="s">
        <v>189</v>
      </c>
      <c r="H99" s="199">
        <v>1</v>
      </c>
      <c r="I99" s="200"/>
      <c r="J99" s="201">
        <f t="shared" ref="J99:J104" si="10">ROUND(I99*H99,2)</f>
        <v>0</v>
      </c>
      <c r="K99" s="197" t="s">
        <v>20</v>
      </c>
      <c r="L99" s="56"/>
      <c r="M99" s="202" t="s">
        <v>20</v>
      </c>
      <c r="N99" s="203" t="s">
        <v>49</v>
      </c>
      <c r="O99" s="37"/>
      <c r="P99" s="204">
        <f t="shared" ref="P99:P104" si="11">O99*H99</f>
        <v>0</v>
      </c>
      <c r="Q99" s="204">
        <v>0</v>
      </c>
      <c r="R99" s="204">
        <f t="shared" ref="R99:R104" si="12">Q99*H99</f>
        <v>0</v>
      </c>
      <c r="S99" s="204">
        <v>0</v>
      </c>
      <c r="T99" s="205">
        <f t="shared" ref="T99:T104" si="13">S99*H99</f>
        <v>0</v>
      </c>
      <c r="AR99" s="19" t="s">
        <v>190</v>
      </c>
      <c r="AT99" s="19" t="s">
        <v>186</v>
      </c>
      <c r="AU99" s="19" t="s">
        <v>86</v>
      </c>
      <c r="AY99" s="19" t="s">
        <v>183</v>
      </c>
      <c r="BE99" s="206">
        <f t="shared" ref="BE99:BE104" si="14">IF(N99="základní",J99,0)</f>
        <v>0</v>
      </c>
      <c r="BF99" s="206">
        <f t="shared" ref="BF99:BF104" si="15">IF(N99="snížená",J99,0)</f>
        <v>0</v>
      </c>
      <c r="BG99" s="206">
        <f t="shared" ref="BG99:BG104" si="16">IF(N99="zákl. přenesená",J99,0)</f>
        <v>0</v>
      </c>
      <c r="BH99" s="206">
        <f t="shared" ref="BH99:BH104" si="17">IF(N99="sníž. přenesená",J99,0)</f>
        <v>0</v>
      </c>
      <c r="BI99" s="206">
        <f t="shared" ref="BI99:BI104" si="18">IF(N99="nulová",J99,0)</f>
        <v>0</v>
      </c>
      <c r="BJ99" s="19" t="s">
        <v>22</v>
      </c>
      <c r="BK99" s="206">
        <f t="shared" ref="BK99:BK104" si="19">ROUND(I99*H99,2)</f>
        <v>0</v>
      </c>
      <c r="BL99" s="19" t="s">
        <v>190</v>
      </c>
      <c r="BM99" s="19" t="s">
        <v>715</v>
      </c>
    </row>
    <row r="100" spans="2:65" s="1" customFormat="1" ht="22.5" customHeight="1">
      <c r="B100" s="36"/>
      <c r="C100" s="195" t="s">
        <v>218</v>
      </c>
      <c r="D100" s="195" t="s">
        <v>186</v>
      </c>
      <c r="E100" s="196" t="s">
        <v>716</v>
      </c>
      <c r="F100" s="197" t="s">
        <v>694</v>
      </c>
      <c r="G100" s="198" t="s">
        <v>189</v>
      </c>
      <c r="H100" s="199">
        <v>1</v>
      </c>
      <c r="I100" s="200"/>
      <c r="J100" s="201">
        <f t="shared" si="10"/>
        <v>0</v>
      </c>
      <c r="K100" s="197" t="s">
        <v>20</v>
      </c>
      <c r="L100" s="56"/>
      <c r="M100" s="202" t="s">
        <v>20</v>
      </c>
      <c r="N100" s="203" t="s">
        <v>49</v>
      </c>
      <c r="O100" s="37"/>
      <c r="P100" s="204">
        <f t="shared" si="11"/>
        <v>0</v>
      </c>
      <c r="Q100" s="204">
        <v>0</v>
      </c>
      <c r="R100" s="204">
        <f t="shared" si="12"/>
        <v>0</v>
      </c>
      <c r="S100" s="204">
        <v>0</v>
      </c>
      <c r="T100" s="205">
        <f t="shared" si="13"/>
        <v>0</v>
      </c>
      <c r="AR100" s="19" t="s">
        <v>190</v>
      </c>
      <c r="AT100" s="19" t="s">
        <v>186</v>
      </c>
      <c r="AU100" s="19" t="s">
        <v>86</v>
      </c>
      <c r="AY100" s="19" t="s">
        <v>183</v>
      </c>
      <c r="BE100" s="206">
        <f t="shared" si="14"/>
        <v>0</v>
      </c>
      <c r="BF100" s="206">
        <f t="shared" si="15"/>
        <v>0</v>
      </c>
      <c r="BG100" s="206">
        <f t="shared" si="16"/>
        <v>0</v>
      </c>
      <c r="BH100" s="206">
        <f t="shared" si="17"/>
        <v>0</v>
      </c>
      <c r="BI100" s="206">
        <f t="shared" si="18"/>
        <v>0</v>
      </c>
      <c r="BJ100" s="19" t="s">
        <v>22</v>
      </c>
      <c r="BK100" s="206">
        <f t="shared" si="19"/>
        <v>0</v>
      </c>
      <c r="BL100" s="19" t="s">
        <v>190</v>
      </c>
      <c r="BM100" s="19" t="s">
        <v>717</v>
      </c>
    </row>
    <row r="101" spans="2:65" s="1" customFormat="1" ht="22.5" customHeight="1">
      <c r="B101" s="36"/>
      <c r="C101" s="195" t="s">
        <v>225</v>
      </c>
      <c r="D101" s="195" t="s">
        <v>186</v>
      </c>
      <c r="E101" s="196" t="s">
        <v>718</v>
      </c>
      <c r="F101" s="197" t="s">
        <v>697</v>
      </c>
      <c r="G101" s="198" t="s">
        <v>189</v>
      </c>
      <c r="H101" s="199">
        <v>1</v>
      </c>
      <c r="I101" s="200"/>
      <c r="J101" s="201">
        <f t="shared" si="10"/>
        <v>0</v>
      </c>
      <c r="K101" s="197" t="s">
        <v>20</v>
      </c>
      <c r="L101" s="56"/>
      <c r="M101" s="202" t="s">
        <v>20</v>
      </c>
      <c r="N101" s="203" t="s">
        <v>49</v>
      </c>
      <c r="O101" s="37"/>
      <c r="P101" s="204">
        <f t="shared" si="11"/>
        <v>0</v>
      </c>
      <c r="Q101" s="204">
        <v>0</v>
      </c>
      <c r="R101" s="204">
        <f t="shared" si="12"/>
        <v>0</v>
      </c>
      <c r="S101" s="204">
        <v>0</v>
      </c>
      <c r="T101" s="205">
        <f t="shared" si="13"/>
        <v>0</v>
      </c>
      <c r="AR101" s="19" t="s">
        <v>190</v>
      </c>
      <c r="AT101" s="19" t="s">
        <v>186</v>
      </c>
      <c r="AU101" s="19" t="s">
        <v>86</v>
      </c>
      <c r="AY101" s="19" t="s">
        <v>183</v>
      </c>
      <c r="BE101" s="206">
        <f t="shared" si="14"/>
        <v>0</v>
      </c>
      <c r="BF101" s="206">
        <f t="shared" si="15"/>
        <v>0</v>
      </c>
      <c r="BG101" s="206">
        <f t="shared" si="16"/>
        <v>0</v>
      </c>
      <c r="BH101" s="206">
        <f t="shared" si="17"/>
        <v>0</v>
      </c>
      <c r="BI101" s="206">
        <f t="shared" si="18"/>
        <v>0</v>
      </c>
      <c r="BJ101" s="19" t="s">
        <v>22</v>
      </c>
      <c r="BK101" s="206">
        <f t="shared" si="19"/>
        <v>0</v>
      </c>
      <c r="BL101" s="19" t="s">
        <v>190</v>
      </c>
      <c r="BM101" s="19" t="s">
        <v>719</v>
      </c>
    </row>
    <row r="102" spans="2:65" s="1" customFormat="1" ht="22.5" customHeight="1">
      <c r="B102" s="36"/>
      <c r="C102" s="195" t="s">
        <v>27</v>
      </c>
      <c r="D102" s="195" t="s">
        <v>186</v>
      </c>
      <c r="E102" s="196" t="s">
        <v>720</v>
      </c>
      <c r="F102" s="197" t="s">
        <v>700</v>
      </c>
      <c r="G102" s="198" t="s">
        <v>189</v>
      </c>
      <c r="H102" s="199">
        <v>1</v>
      </c>
      <c r="I102" s="200"/>
      <c r="J102" s="201">
        <f t="shared" si="10"/>
        <v>0</v>
      </c>
      <c r="K102" s="197" t="s">
        <v>20</v>
      </c>
      <c r="L102" s="56"/>
      <c r="M102" s="202" t="s">
        <v>20</v>
      </c>
      <c r="N102" s="203" t="s">
        <v>49</v>
      </c>
      <c r="O102" s="37"/>
      <c r="P102" s="204">
        <f t="shared" si="11"/>
        <v>0</v>
      </c>
      <c r="Q102" s="204">
        <v>0</v>
      </c>
      <c r="R102" s="204">
        <f t="shared" si="12"/>
        <v>0</v>
      </c>
      <c r="S102" s="204">
        <v>0</v>
      </c>
      <c r="T102" s="205">
        <f t="shared" si="13"/>
        <v>0</v>
      </c>
      <c r="AR102" s="19" t="s">
        <v>190</v>
      </c>
      <c r="AT102" s="19" t="s">
        <v>186</v>
      </c>
      <c r="AU102" s="19" t="s">
        <v>86</v>
      </c>
      <c r="AY102" s="19" t="s">
        <v>183</v>
      </c>
      <c r="BE102" s="206">
        <f t="shared" si="14"/>
        <v>0</v>
      </c>
      <c r="BF102" s="206">
        <f t="shared" si="15"/>
        <v>0</v>
      </c>
      <c r="BG102" s="206">
        <f t="shared" si="16"/>
        <v>0</v>
      </c>
      <c r="BH102" s="206">
        <f t="shared" si="17"/>
        <v>0</v>
      </c>
      <c r="BI102" s="206">
        <f t="shared" si="18"/>
        <v>0</v>
      </c>
      <c r="BJ102" s="19" t="s">
        <v>22</v>
      </c>
      <c r="BK102" s="206">
        <f t="shared" si="19"/>
        <v>0</v>
      </c>
      <c r="BL102" s="19" t="s">
        <v>190</v>
      </c>
      <c r="BM102" s="19" t="s">
        <v>721</v>
      </c>
    </row>
    <row r="103" spans="2:65" s="1" customFormat="1" ht="22.5" customHeight="1">
      <c r="B103" s="36"/>
      <c r="C103" s="195" t="s">
        <v>232</v>
      </c>
      <c r="D103" s="195" t="s">
        <v>186</v>
      </c>
      <c r="E103" s="196" t="s">
        <v>722</v>
      </c>
      <c r="F103" s="197" t="s">
        <v>723</v>
      </c>
      <c r="G103" s="198" t="s">
        <v>704</v>
      </c>
      <c r="H103" s="199">
        <v>1</v>
      </c>
      <c r="I103" s="200"/>
      <c r="J103" s="201">
        <f t="shared" si="10"/>
        <v>0</v>
      </c>
      <c r="K103" s="197" t="s">
        <v>20</v>
      </c>
      <c r="L103" s="56"/>
      <c r="M103" s="202" t="s">
        <v>20</v>
      </c>
      <c r="N103" s="203" t="s">
        <v>49</v>
      </c>
      <c r="O103" s="37"/>
      <c r="P103" s="204">
        <f t="shared" si="11"/>
        <v>0</v>
      </c>
      <c r="Q103" s="204">
        <v>0</v>
      </c>
      <c r="R103" s="204">
        <f t="shared" si="12"/>
        <v>0</v>
      </c>
      <c r="S103" s="204">
        <v>0</v>
      </c>
      <c r="T103" s="205">
        <f t="shared" si="13"/>
        <v>0</v>
      </c>
      <c r="AR103" s="19" t="s">
        <v>190</v>
      </c>
      <c r="AT103" s="19" t="s">
        <v>186</v>
      </c>
      <c r="AU103" s="19" t="s">
        <v>86</v>
      </c>
      <c r="AY103" s="19" t="s">
        <v>183</v>
      </c>
      <c r="BE103" s="206">
        <f t="shared" si="14"/>
        <v>0</v>
      </c>
      <c r="BF103" s="206">
        <f t="shared" si="15"/>
        <v>0</v>
      </c>
      <c r="BG103" s="206">
        <f t="shared" si="16"/>
        <v>0</v>
      </c>
      <c r="BH103" s="206">
        <f t="shared" si="17"/>
        <v>0</v>
      </c>
      <c r="BI103" s="206">
        <f t="shared" si="18"/>
        <v>0</v>
      </c>
      <c r="BJ103" s="19" t="s">
        <v>22</v>
      </c>
      <c r="BK103" s="206">
        <f t="shared" si="19"/>
        <v>0</v>
      </c>
      <c r="BL103" s="19" t="s">
        <v>190</v>
      </c>
      <c r="BM103" s="19" t="s">
        <v>724</v>
      </c>
    </row>
    <row r="104" spans="2:65" s="1" customFormat="1" ht="22.5" customHeight="1">
      <c r="B104" s="36"/>
      <c r="C104" s="195" t="s">
        <v>236</v>
      </c>
      <c r="D104" s="195" t="s">
        <v>186</v>
      </c>
      <c r="E104" s="196" t="s">
        <v>725</v>
      </c>
      <c r="F104" s="197" t="s">
        <v>707</v>
      </c>
      <c r="G104" s="198" t="s">
        <v>189</v>
      </c>
      <c r="H104" s="199">
        <v>1</v>
      </c>
      <c r="I104" s="200"/>
      <c r="J104" s="201">
        <f t="shared" si="10"/>
        <v>0</v>
      </c>
      <c r="K104" s="197" t="s">
        <v>20</v>
      </c>
      <c r="L104" s="56"/>
      <c r="M104" s="202" t="s">
        <v>20</v>
      </c>
      <c r="N104" s="203" t="s">
        <v>49</v>
      </c>
      <c r="O104" s="37"/>
      <c r="P104" s="204">
        <f t="shared" si="11"/>
        <v>0</v>
      </c>
      <c r="Q104" s="204">
        <v>0</v>
      </c>
      <c r="R104" s="204">
        <f t="shared" si="12"/>
        <v>0</v>
      </c>
      <c r="S104" s="204">
        <v>0</v>
      </c>
      <c r="T104" s="205">
        <f t="shared" si="13"/>
        <v>0</v>
      </c>
      <c r="AR104" s="19" t="s">
        <v>190</v>
      </c>
      <c r="AT104" s="19" t="s">
        <v>186</v>
      </c>
      <c r="AU104" s="19" t="s">
        <v>86</v>
      </c>
      <c r="AY104" s="19" t="s">
        <v>183</v>
      </c>
      <c r="BE104" s="206">
        <f t="shared" si="14"/>
        <v>0</v>
      </c>
      <c r="BF104" s="206">
        <f t="shared" si="15"/>
        <v>0</v>
      </c>
      <c r="BG104" s="206">
        <f t="shared" si="16"/>
        <v>0</v>
      </c>
      <c r="BH104" s="206">
        <f t="shared" si="17"/>
        <v>0</v>
      </c>
      <c r="BI104" s="206">
        <f t="shared" si="18"/>
        <v>0</v>
      </c>
      <c r="BJ104" s="19" t="s">
        <v>22</v>
      </c>
      <c r="BK104" s="206">
        <f t="shared" si="19"/>
        <v>0</v>
      </c>
      <c r="BL104" s="19" t="s">
        <v>190</v>
      </c>
      <c r="BM104" s="19" t="s">
        <v>726</v>
      </c>
    </row>
    <row r="105" spans="2:65" s="11" customFormat="1" ht="29.85" customHeight="1">
      <c r="B105" s="178"/>
      <c r="C105" s="179"/>
      <c r="D105" s="192" t="s">
        <v>77</v>
      </c>
      <c r="E105" s="193" t="s">
        <v>727</v>
      </c>
      <c r="F105" s="193" t="s">
        <v>728</v>
      </c>
      <c r="G105" s="179"/>
      <c r="H105" s="179"/>
      <c r="I105" s="182"/>
      <c r="J105" s="194">
        <f>BK105</f>
        <v>0</v>
      </c>
      <c r="K105" s="179"/>
      <c r="L105" s="184"/>
      <c r="M105" s="185"/>
      <c r="N105" s="186"/>
      <c r="O105" s="186"/>
      <c r="P105" s="187">
        <f>SUM(P106:P111)</f>
        <v>0</v>
      </c>
      <c r="Q105" s="186"/>
      <c r="R105" s="187">
        <f>SUM(R106:R111)</f>
        <v>0</v>
      </c>
      <c r="S105" s="186"/>
      <c r="T105" s="188">
        <f>SUM(T106:T111)</f>
        <v>0</v>
      </c>
      <c r="AR105" s="189" t="s">
        <v>182</v>
      </c>
      <c r="AT105" s="190" t="s">
        <v>77</v>
      </c>
      <c r="AU105" s="190" t="s">
        <v>22</v>
      </c>
      <c r="AY105" s="189" t="s">
        <v>183</v>
      </c>
      <c r="BK105" s="191">
        <f>SUM(BK106:BK111)</f>
        <v>0</v>
      </c>
    </row>
    <row r="106" spans="2:65" s="1" customFormat="1" ht="22.5" customHeight="1">
      <c r="B106" s="36"/>
      <c r="C106" s="195" t="s">
        <v>243</v>
      </c>
      <c r="D106" s="195" t="s">
        <v>186</v>
      </c>
      <c r="E106" s="196" t="s">
        <v>713</v>
      </c>
      <c r="F106" s="197" t="s">
        <v>714</v>
      </c>
      <c r="G106" s="198" t="s">
        <v>189</v>
      </c>
      <c r="H106" s="199">
        <v>1</v>
      </c>
      <c r="I106" s="200"/>
      <c r="J106" s="201">
        <f t="shared" ref="J106:J111" si="20">ROUND(I106*H106,2)</f>
        <v>0</v>
      </c>
      <c r="K106" s="197" t="s">
        <v>20</v>
      </c>
      <c r="L106" s="56"/>
      <c r="M106" s="202" t="s">
        <v>20</v>
      </c>
      <c r="N106" s="203" t="s">
        <v>49</v>
      </c>
      <c r="O106" s="37"/>
      <c r="P106" s="204">
        <f t="shared" ref="P106:P111" si="21">O106*H106</f>
        <v>0</v>
      </c>
      <c r="Q106" s="204">
        <v>0</v>
      </c>
      <c r="R106" s="204">
        <f t="shared" ref="R106:R111" si="22">Q106*H106</f>
        <v>0</v>
      </c>
      <c r="S106" s="204">
        <v>0</v>
      </c>
      <c r="T106" s="205">
        <f t="shared" ref="T106:T111" si="23">S106*H106</f>
        <v>0</v>
      </c>
      <c r="AR106" s="19" t="s">
        <v>190</v>
      </c>
      <c r="AT106" s="19" t="s">
        <v>186</v>
      </c>
      <c r="AU106" s="19" t="s">
        <v>86</v>
      </c>
      <c r="AY106" s="19" t="s">
        <v>183</v>
      </c>
      <c r="BE106" s="206">
        <f t="shared" ref="BE106:BE111" si="24">IF(N106="základní",J106,0)</f>
        <v>0</v>
      </c>
      <c r="BF106" s="206">
        <f t="shared" ref="BF106:BF111" si="25">IF(N106="snížená",J106,0)</f>
        <v>0</v>
      </c>
      <c r="BG106" s="206">
        <f t="shared" ref="BG106:BG111" si="26">IF(N106="zákl. přenesená",J106,0)</f>
        <v>0</v>
      </c>
      <c r="BH106" s="206">
        <f t="shared" ref="BH106:BH111" si="27">IF(N106="sníž. přenesená",J106,0)</f>
        <v>0</v>
      </c>
      <c r="BI106" s="206">
        <f t="shared" ref="BI106:BI111" si="28">IF(N106="nulová",J106,0)</f>
        <v>0</v>
      </c>
      <c r="BJ106" s="19" t="s">
        <v>22</v>
      </c>
      <c r="BK106" s="206">
        <f t="shared" ref="BK106:BK111" si="29">ROUND(I106*H106,2)</f>
        <v>0</v>
      </c>
      <c r="BL106" s="19" t="s">
        <v>190</v>
      </c>
      <c r="BM106" s="19" t="s">
        <v>729</v>
      </c>
    </row>
    <row r="107" spans="2:65" s="1" customFormat="1" ht="22.5" customHeight="1">
      <c r="B107" s="36"/>
      <c r="C107" s="195" t="s">
        <v>247</v>
      </c>
      <c r="D107" s="195" t="s">
        <v>186</v>
      </c>
      <c r="E107" s="196" t="s">
        <v>716</v>
      </c>
      <c r="F107" s="197" t="s">
        <v>694</v>
      </c>
      <c r="G107" s="198" t="s">
        <v>189</v>
      </c>
      <c r="H107" s="199">
        <v>1</v>
      </c>
      <c r="I107" s="200"/>
      <c r="J107" s="201">
        <f t="shared" si="20"/>
        <v>0</v>
      </c>
      <c r="K107" s="197" t="s">
        <v>20</v>
      </c>
      <c r="L107" s="56"/>
      <c r="M107" s="202" t="s">
        <v>20</v>
      </c>
      <c r="N107" s="203" t="s">
        <v>49</v>
      </c>
      <c r="O107" s="37"/>
      <c r="P107" s="204">
        <f t="shared" si="21"/>
        <v>0</v>
      </c>
      <c r="Q107" s="204">
        <v>0</v>
      </c>
      <c r="R107" s="204">
        <f t="shared" si="22"/>
        <v>0</v>
      </c>
      <c r="S107" s="204">
        <v>0</v>
      </c>
      <c r="T107" s="205">
        <f t="shared" si="23"/>
        <v>0</v>
      </c>
      <c r="AR107" s="19" t="s">
        <v>190</v>
      </c>
      <c r="AT107" s="19" t="s">
        <v>186</v>
      </c>
      <c r="AU107" s="19" t="s">
        <v>86</v>
      </c>
      <c r="AY107" s="19" t="s">
        <v>183</v>
      </c>
      <c r="BE107" s="206">
        <f t="shared" si="24"/>
        <v>0</v>
      </c>
      <c r="BF107" s="206">
        <f t="shared" si="25"/>
        <v>0</v>
      </c>
      <c r="BG107" s="206">
        <f t="shared" si="26"/>
        <v>0</v>
      </c>
      <c r="BH107" s="206">
        <f t="shared" si="27"/>
        <v>0</v>
      </c>
      <c r="BI107" s="206">
        <f t="shared" si="28"/>
        <v>0</v>
      </c>
      <c r="BJ107" s="19" t="s">
        <v>22</v>
      </c>
      <c r="BK107" s="206">
        <f t="shared" si="29"/>
        <v>0</v>
      </c>
      <c r="BL107" s="19" t="s">
        <v>190</v>
      </c>
      <c r="BM107" s="19" t="s">
        <v>730</v>
      </c>
    </row>
    <row r="108" spans="2:65" s="1" customFormat="1" ht="22.5" customHeight="1">
      <c r="B108" s="36"/>
      <c r="C108" s="195" t="s">
        <v>8</v>
      </c>
      <c r="D108" s="195" t="s">
        <v>186</v>
      </c>
      <c r="E108" s="196" t="s">
        <v>718</v>
      </c>
      <c r="F108" s="197" t="s">
        <v>697</v>
      </c>
      <c r="G108" s="198" t="s">
        <v>189</v>
      </c>
      <c r="H108" s="199">
        <v>1</v>
      </c>
      <c r="I108" s="200"/>
      <c r="J108" s="201">
        <f t="shared" si="20"/>
        <v>0</v>
      </c>
      <c r="K108" s="197" t="s">
        <v>20</v>
      </c>
      <c r="L108" s="56"/>
      <c r="M108" s="202" t="s">
        <v>20</v>
      </c>
      <c r="N108" s="203" t="s">
        <v>49</v>
      </c>
      <c r="O108" s="37"/>
      <c r="P108" s="204">
        <f t="shared" si="21"/>
        <v>0</v>
      </c>
      <c r="Q108" s="204">
        <v>0</v>
      </c>
      <c r="R108" s="204">
        <f t="shared" si="22"/>
        <v>0</v>
      </c>
      <c r="S108" s="204">
        <v>0</v>
      </c>
      <c r="T108" s="205">
        <f t="shared" si="23"/>
        <v>0</v>
      </c>
      <c r="AR108" s="19" t="s">
        <v>190</v>
      </c>
      <c r="AT108" s="19" t="s">
        <v>186</v>
      </c>
      <c r="AU108" s="19" t="s">
        <v>86</v>
      </c>
      <c r="AY108" s="19" t="s">
        <v>183</v>
      </c>
      <c r="BE108" s="206">
        <f t="shared" si="24"/>
        <v>0</v>
      </c>
      <c r="BF108" s="206">
        <f t="shared" si="25"/>
        <v>0</v>
      </c>
      <c r="BG108" s="206">
        <f t="shared" si="26"/>
        <v>0</v>
      </c>
      <c r="BH108" s="206">
        <f t="shared" si="27"/>
        <v>0</v>
      </c>
      <c r="BI108" s="206">
        <f t="shared" si="28"/>
        <v>0</v>
      </c>
      <c r="BJ108" s="19" t="s">
        <v>22</v>
      </c>
      <c r="BK108" s="206">
        <f t="shared" si="29"/>
        <v>0</v>
      </c>
      <c r="BL108" s="19" t="s">
        <v>190</v>
      </c>
      <c r="BM108" s="19" t="s">
        <v>731</v>
      </c>
    </row>
    <row r="109" spans="2:65" s="1" customFormat="1" ht="22.5" customHeight="1">
      <c r="B109" s="36"/>
      <c r="C109" s="195" t="s">
        <v>254</v>
      </c>
      <c r="D109" s="195" t="s">
        <v>186</v>
      </c>
      <c r="E109" s="196" t="s">
        <v>720</v>
      </c>
      <c r="F109" s="197" t="s">
        <v>700</v>
      </c>
      <c r="G109" s="198" t="s">
        <v>189</v>
      </c>
      <c r="H109" s="199">
        <v>1</v>
      </c>
      <c r="I109" s="200"/>
      <c r="J109" s="201">
        <f t="shared" si="20"/>
        <v>0</v>
      </c>
      <c r="K109" s="197" t="s">
        <v>20</v>
      </c>
      <c r="L109" s="56"/>
      <c r="M109" s="202" t="s">
        <v>20</v>
      </c>
      <c r="N109" s="203" t="s">
        <v>49</v>
      </c>
      <c r="O109" s="37"/>
      <c r="P109" s="204">
        <f t="shared" si="21"/>
        <v>0</v>
      </c>
      <c r="Q109" s="204">
        <v>0</v>
      </c>
      <c r="R109" s="204">
        <f t="shared" si="22"/>
        <v>0</v>
      </c>
      <c r="S109" s="204">
        <v>0</v>
      </c>
      <c r="T109" s="205">
        <f t="shared" si="23"/>
        <v>0</v>
      </c>
      <c r="AR109" s="19" t="s">
        <v>190</v>
      </c>
      <c r="AT109" s="19" t="s">
        <v>186</v>
      </c>
      <c r="AU109" s="19" t="s">
        <v>86</v>
      </c>
      <c r="AY109" s="19" t="s">
        <v>183</v>
      </c>
      <c r="BE109" s="206">
        <f t="shared" si="24"/>
        <v>0</v>
      </c>
      <c r="BF109" s="206">
        <f t="shared" si="25"/>
        <v>0</v>
      </c>
      <c r="BG109" s="206">
        <f t="shared" si="26"/>
        <v>0</v>
      </c>
      <c r="BH109" s="206">
        <f t="shared" si="27"/>
        <v>0</v>
      </c>
      <c r="BI109" s="206">
        <f t="shared" si="28"/>
        <v>0</v>
      </c>
      <c r="BJ109" s="19" t="s">
        <v>22</v>
      </c>
      <c r="BK109" s="206">
        <f t="shared" si="29"/>
        <v>0</v>
      </c>
      <c r="BL109" s="19" t="s">
        <v>190</v>
      </c>
      <c r="BM109" s="19" t="s">
        <v>732</v>
      </c>
    </row>
    <row r="110" spans="2:65" s="1" customFormat="1" ht="22.5" customHeight="1">
      <c r="B110" s="36"/>
      <c r="C110" s="195" t="s">
        <v>258</v>
      </c>
      <c r="D110" s="195" t="s">
        <v>186</v>
      </c>
      <c r="E110" s="196" t="s">
        <v>722</v>
      </c>
      <c r="F110" s="197" t="s">
        <v>723</v>
      </c>
      <c r="G110" s="198" t="s">
        <v>704</v>
      </c>
      <c r="H110" s="199">
        <v>1</v>
      </c>
      <c r="I110" s="200"/>
      <c r="J110" s="201">
        <f t="shared" si="20"/>
        <v>0</v>
      </c>
      <c r="K110" s="197" t="s">
        <v>20</v>
      </c>
      <c r="L110" s="56"/>
      <c r="M110" s="202" t="s">
        <v>20</v>
      </c>
      <c r="N110" s="203" t="s">
        <v>49</v>
      </c>
      <c r="O110" s="37"/>
      <c r="P110" s="204">
        <f t="shared" si="21"/>
        <v>0</v>
      </c>
      <c r="Q110" s="204">
        <v>0</v>
      </c>
      <c r="R110" s="204">
        <f t="shared" si="22"/>
        <v>0</v>
      </c>
      <c r="S110" s="204">
        <v>0</v>
      </c>
      <c r="T110" s="205">
        <f t="shared" si="23"/>
        <v>0</v>
      </c>
      <c r="AR110" s="19" t="s">
        <v>190</v>
      </c>
      <c r="AT110" s="19" t="s">
        <v>186</v>
      </c>
      <c r="AU110" s="19" t="s">
        <v>86</v>
      </c>
      <c r="AY110" s="19" t="s">
        <v>183</v>
      </c>
      <c r="BE110" s="206">
        <f t="shared" si="24"/>
        <v>0</v>
      </c>
      <c r="BF110" s="206">
        <f t="shared" si="25"/>
        <v>0</v>
      </c>
      <c r="BG110" s="206">
        <f t="shared" si="26"/>
        <v>0</v>
      </c>
      <c r="BH110" s="206">
        <f t="shared" si="27"/>
        <v>0</v>
      </c>
      <c r="BI110" s="206">
        <f t="shared" si="28"/>
        <v>0</v>
      </c>
      <c r="BJ110" s="19" t="s">
        <v>22</v>
      </c>
      <c r="BK110" s="206">
        <f t="shared" si="29"/>
        <v>0</v>
      </c>
      <c r="BL110" s="19" t="s">
        <v>190</v>
      </c>
      <c r="BM110" s="19" t="s">
        <v>733</v>
      </c>
    </row>
    <row r="111" spans="2:65" s="1" customFormat="1" ht="22.5" customHeight="1">
      <c r="B111" s="36"/>
      <c r="C111" s="195" t="s">
        <v>262</v>
      </c>
      <c r="D111" s="195" t="s">
        <v>186</v>
      </c>
      <c r="E111" s="196" t="s">
        <v>725</v>
      </c>
      <c r="F111" s="197" t="s">
        <v>707</v>
      </c>
      <c r="G111" s="198" t="s">
        <v>189</v>
      </c>
      <c r="H111" s="199">
        <v>1</v>
      </c>
      <c r="I111" s="200"/>
      <c r="J111" s="201">
        <f t="shared" si="20"/>
        <v>0</v>
      </c>
      <c r="K111" s="197" t="s">
        <v>20</v>
      </c>
      <c r="L111" s="56"/>
      <c r="M111" s="202" t="s">
        <v>20</v>
      </c>
      <c r="N111" s="203" t="s">
        <v>49</v>
      </c>
      <c r="O111" s="37"/>
      <c r="P111" s="204">
        <f t="shared" si="21"/>
        <v>0</v>
      </c>
      <c r="Q111" s="204">
        <v>0</v>
      </c>
      <c r="R111" s="204">
        <f t="shared" si="22"/>
        <v>0</v>
      </c>
      <c r="S111" s="204">
        <v>0</v>
      </c>
      <c r="T111" s="205">
        <f t="shared" si="23"/>
        <v>0</v>
      </c>
      <c r="AR111" s="19" t="s">
        <v>190</v>
      </c>
      <c r="AT111" s="19" t="s">
        <v>186</v>
      </c>
      <c r="AU111" s="19" t="s">
        <v>86</v>
      </c>
      <c r="AY111" s="19" t="s">
        <v>183</v>
      </c>
      <c r="BE111" s="206">
        <f t="shared" si="24"/>
        <v>0</v>
      </c>
      <c r="BF111" s="206">
        <f t="shared" si="25"/>
        <v>0</v>
      </c>
      <c r="BG111" s="206">
        <f t="shared" si="26"/>
        <v>0</v>
      </c>
      <c r="BH111" s="206">
        <f t="shared" si="27"/>
        <v>0</v>
      </c>
      <c r="BI111" s="206">
        <f t="shared" si="28"/>
        <v>0</v>
      </c>
      <c r="BJ111" s="19" t="s">
        <v>22</v>
      </c>
      <c r="BK111" s="206">
        <f t="shared" si="29"/>
        <v>0</v>
      </c>
      <c r="BL111" s="19" t="s">
        <v>190</v>
      </c>
      <c r="BM111" s="19" t="s">
        <v>734</v>
      </c>
    </row>
    <row r="112" spans="2:65" s="11" customFormat="1" ht="37.35" customHeight="1">
      <c r="B112" s="178"/>
      <c r="C112" s="179"/>
      <c r="D112" s="192" t="s">
        <v>77</v>
      </c>
      <c r="E112" s="214" t="s">
        <v>735</v>
      </c>
      <c r="F112" s="214" t="s">
        <v>736</v>
      </c>
      <c r="G112" s="179"/>
      <c r="H112" s="179"/>
      <c r="I112" s="182"/>
      <c r="J112" s="215">
        <f>BK112</f>
        <v>0</v>
      </c>
      <c r="K112" s="179"/>
      <c r="L112" s="184"/>
      <c r="M112" s="185"/>
      <c r="N112" s="186"/>
      <c r="O112" s="186"/>
      <c r="P112" s="187">
        <f>SUM(P113:P114)</f>
        <v>0</v>
      </c>
      <c r="Q112" s="186"/>
      <c r="R112" s="187">
        <f>SUM(R113:R114)</f>
        <v>0</v>
      </c>
      <c r="S112" s="186"/>
      <c r="T112" s="188">
        <f>SUM(T113:T114)</f>
        <v>0</v>
      </c>
      <c r="AR112" s="189" t="s">
        <v>182</v>
      </c>
      <c r="AT112" s="190" t="s">
        <v>77</v>
      </c>
      <c r="AU112" s="190" t="s">
        <v>78</v>
      </c>
      <c r="AY112" s="189" t="s">
        <v>183</v>
      </c>
      <c r="BK112" s="191">
        <f>SUM(BK113:BK114)</f>
        <v>0</v>
      </c>
    </row>
    <row r="113" spans="2:65" s="1" customFormat="1" ht="22.5" customHeight="1">
      <c r="B113" s="36"/>
      <c r="C113" s="195" t="s">
        <v>270</v>
      </c>
      <c r="D113" s="195" t="s">
        <v>186</v>
      </c>
      <c r="E113" s="196" t="s">
        <v>737</v>
      </c>
      <c r="F113" s="197" t="s">
        <v>738</v>
      </c>
      <c r="G113" s="198" t="s">
        <v>739</v>
      </c>
      <c r="H113" s="199">
        <v>3</v>
      </c>
      <c r="I113" s="200"/>
      <c r="J113" s="201">
        <f>ROUND(I113*H113,2)</f>
        <v>0</v>
      </c>
      <c r="K113" s="197" t="s">
        <v>20</v>
      </c>
      <c r="L113" s="56"/>
      <c r="M113" s="202" t="s">
        <v>20</v>
      </c>
      <c r="N113" s="203" t="s">
        <v>49</v>
      </c>
      <c r="O113" s="37"/>
      <c r="P113" s="204">
        <f>O113*H113</f>
        <v>0</v>
      </c>
      <c r="Q113" s="204">
        <v>0</v>
      </c>
      <c r="R113" s="204">
        <f>Q113*H113</f>
        <v>0</v>
      </c>
      <c r="S113" s="204">
        <v>0</v>
      </c>
      <c r="T113" s="205">
        <f>S113*H113</f>
        <v>0</v>
      </c>
      <c r="AR113" s="19" t="s">
        <v>190</v>
      </c>
      <c r="AT113" s="19" t="s">
        <v>186</v>
      </c>
      <c r="AU113" s="19" t="s">
        <v>22</v>
      </c>
      <c r="AY113" s="19" t="s">
        <v>183</v>
      </c>
      <c r="BE113" s="206">
        <f>IF(N113="základní",J113,0)</f>
        <v>0</v>
      </c>
      <c r="BF113" s="206">
        <f>IF(N113="snížená",J113,0)</f>
        <v>0</v>
      </c>
      <c r="BG113" s="206">
        <f>IF(N113="zákl. přenesená",J113,0)</f>
        <v>0</v>
      </c>
      <c r="BH113" s="206">
        <f>IF(N113="sníž. přenesená",J113,0)</f>
        <v>0</v>
      </c>
      <c r="BI113" s="206">
        <f>IF(N113="nulová",J113,0)</f>
        <v>0</v>
      </c>
      <c r="BJ113" s="19" t="s">
        <v>22</v>
      </c>
      <c r="BK113" s="206">
        <f>ROUND(I113*H113,2)</f>
        <v>0</v>
      </c>
      <c r="BL113" s="19" t="s">
        <v>190</v>
      </c>
      <c r="BM113" s="19" t="s">
        <v>740</v>
      </c>
    </row>
    <row r="114" spans="2:65" s="1" customFormat="1" ht="22.5" customHeight="1">
      <c r="B114" s="36"/>
      <c r="C114" s="195" t="s">
        <v>369</v>
      </c>
      <c r="D114" s="195" t="s">
        <v>186</v>
      </c>
      <c r="E114" s="196" t="s">
        <v>741</v>
      </c>
      <c r="F114" s="197" t="s">
        <v>742</v>
      </c>
      <c r="G114" s="198" t="s">
        <v>739</v>
      </c>
      <c r="H114" s="199">
        <v>1</v>
      </c>
      <c r="I114" s="200"/>
      <c r="J114" s="201">
        <f>ROUND(I114*H114,2)</f>
        <v>0</v>
      </c>
      <c r="K114" s="197" t="s">
        <v>20</v>
      </c>
      <c r="L114" s="56"/>
      <c r="M114" s="202" t="s">
        <v>20</v>
      </c>
      <c r="N114" s="203" t="s">
        <v>49</v>
      </c>
      <c r="O114" s="37"/>
      <c r="P114" s="204">
        <f>O114*H114</f>
        <v>0</v>
      </c>
      <c r="Q114" s="204">
        <v>0</v>
      </c>
      <c r="R114" s="204">
        <f>Q114*H114</f>
        <v>0</v>
      </c>
      <c r="S114" s="204">
        <v>0</v>
      </c>
      <c r="T114" s="205">
        <f>S114*H114</f>
        <v>0</v>
      </c>
      <c r="AR114" s="19" t="s">
        <v>190</v>
      </c>
      <c r="AT114" s="19" t="s">
        <v>186</v>
      </c>
      <c r="AU114" s="19" t="s">
        <v>22</v>
      </c>
      <c r="AY114" s="19" t="s">
        <v>183</v>
      </c>
      <c r="BE114" s="206">
        <f>IF(N114="základní",J114,0)</f>
        <v>0</v>
      </c>
      <c r="BF114" s="206">
        <f>IF(N114="snížená",J114,0)</f>
        <v>0</v>
      </c>
      <c r="BG114" s="206">
        <f>IF(N114="zákl. přenesená",J114,0)</f>
        <v>0</v>
      </c>
      <c r="BH114" s="206">
        <f>IF(N114="sníž. přenesená",J114,0)</f>
        <v>0</v>
      </c>
      <c r="BI114" s="206">
        <f>IF(N114="nulová",J114,0)</f>
        <v>0</v>
      </c>
      <c r="BJ114" s="19" t="s">
        <v>22</v>
      </c>
      <c r="BK114" s="206">
        <f>ROUND(I114*H114,2)</f>
        <v>0</v>
      </c>
      <c r="BL114" s="19" t="s">
        <v>190</v>
      </c>
      <c r="BM114" s="19" t="s">
        <v>743</v>
      </c>
    </row>
    <row r="115" spans="2:65" s="11" customFormat="1" ht="37.35" customHeight="1">
      <c r="B115" s="178"/>
      <c r="C115" s="179"/>
      <c r="D115" s="192" t="s">
        <v>77</v>
      </c>
      <c r="E115" s="214" t="s">
        <v>744</v>
      </c>
      <c r="F115" s="214" t="s">
        <v>745</v>
      </c>
      <c r="G115" s="179"/>
      <c r="H115" s="179"/>
      <c r="I115" s="182"/>
      <c r="J115" s="215">
        <f>BK115</f>
        <v>0</v>
      </c>
      <c r="K115" s="179"/>
      <c r="L115" s="184"/>
      <c r="M115" s="185"/>
      <c r="N115" s="186"/>
      <c r="O115" s="186"/>
      <c r="P115" s="187">
        <f>SUM(P116:P117)</f>
        <v>0</v>
      </c>
      <c r="Q115" s="186"/>
      <c r="R115" s="187">
        <f>SUM(R116:R117)</f>
        <v>0</v>
      </c>
      <c r="S115" s="186"/>
      <c r="T115" s="188">
        <f>SUM(T116:T117)</f>
        <v>0</v>
      </c>
      <c r="AR115" s="189" t="s">
        <v>182</v>
      </c>
      <c r="AT115" s="190" t="s">
        <v>77</v>
      </c>
      <c r="AU115" s="190" t="s">
        <v>78</v>
      </c>
      <c r="AY115" s="189" t="s">
        <v>183</v>
      </c>
      <c r="BK115" s="191">
        <f>SUM(BK116:BK117)</f>
        <v>0</v>
      </c>
    </row>
    <row r="116" spans="2:65" s="1" customFormat="1" ht="22.5" customHeight="1">
      <c r="B116" s="36"/>
      <c r="C116" s="195" t="s">
        <v>7</v>
      </c>
      <c r="D116" s="195" t="s">
        <v>186</v>
      </c>
      <c r="E116" s="196" t="s">
        <v>746</v>
      </c>
      <c r="F116" s="197" t="s">
        <v>747</v>
      </c>
      <c r="G116" s="198" t="s">
        <v>739</v>
      </c>
      <c r="H116" s="199">
        <v>3</v>
      </c>
      <c r="I116" s="200"/>
      <c r="J116" s="201">
        <f>ROUND(I116*H116,2)</f>
        <v>0</v>
      </c>
      <c r="K116" s="197" t="s">
        <v>20</v>
      </c>
      <c r="L116" s="56"/>
      <c r="M116" s="202" t="s">
        <v>20</v>
      </c>
      <c r="N116" s="203" t="s">
        <v>49</v>
      </c>
      <c r="O116" s="37"/>
      <c r="P116" s="204">
        <f>O116*H116</f>
        <v>0</v>
      </c>
      <c r="Q116" s="204">
        <v>0</v>
      </c>
      <c r="R116" s="204">
        <f>Q116*H116</f>
        <v>0</v>
      </c>
      <c r="S116" s="204">
        <v>0</v>
      </c>
      <c r="T116" s="205">
        <f>S116*H116</f>
        <v>0</v>
      </c>
      <c r="AR116" s="19" t="s">
        <v>190</v>
      </c>
      <c r="AT116" s="19" t="s">
        <v>186</v>
      </c>
      <c r="AU116" s="19" t="s">
        <v>22</v>
      </c>
      <c r="AY116" s="19" t="s">
        <v>183</v>
      </c>
      <c r="BE116" s="206">
        <f>IF(N116="základní",J116,0)</f>
        <v>0</v>
      </c>
      <c r="BF116" s="206">
        <f>IF(N116="snížená",J116,0)</f>
        <v>0</v>
      </c>
      <c r="BG116" s="206">
        <f>IF(N116="zákl. přenesená",J116,0)</f>
        <v>0</v>
      </c>
      <c r="BH116" s="206">
        <f>IF(N116="sníž. přenesená",J116,0)</f>
        <v>0</v>
      </c>
      <c r="BI116" s="206">
        <f>IF(N116="nulová",J116,0)</f>
        <v>0</v>
      </c>
      <c r="BJ116" s="19" t="s">
        <v>22</v>
      </c>
      <c r="BK116" s="206">
        <f>ROUND(I116*H116,2)</f>
        <v>0</v>
      </c>
      <c r="BL116" s="19" t="s">
        <v>190</v>
      </c>
      <c r="BM116" s="19" t="s">
        <v>748</v>
      </c>
    </row>
    <row r="117" spans="2:65" s="1" customFormat="1" ht="22.5" customHeight="1">
      <c r="B117" s="36"/>
      <c r="C117" s="195" t="s">
        <v>376</v>
      </c>
      <c r="D117" s="195" t="s">
        <v>186</v>
      </c>
      <c r="E117" s="196" t="s">
        <v>749</v>
      </c>
      <c r="F117" s="197" t="s">
        <v>750</v>
      </c>
      <c r="G117" s="198" t="s">
        <v>739</v>
      </c>
      <c r="H117" s="199">
        <v>3</v>
      </c>
      <c r="I117" s="200"/>
      <c r="J117" s="201">
        <f>ROUND(I117*H117,2)</f>
        <v>0</v>
      </c>
      <c r="K117" s="197" t="s">
        <v>20</v>
      </c>
      <c r="L117" s="56"/>
      <c r="M117" s="202" t="s">
        <v>20</v>
      </c>
      <c r="N117" s="203" t="s">
        <v>49</v>
      </c>
      <c r="O117" s="37"/>
      <c r="P117" s="204">
        <f>O117*H117</f>
        <v>0</v>
      </c>
      <c r="Q117" s="204">
        <v>0</v>
      </c>
      <c r="R117" s="204">
        <f>Q117*H117</f>
        <v>0</v>
      </c>
      <c r="S117" s="204">
        <v>0</v>
      </c>
      <c r="T117" s="205">
        <f>S117*H117</f>
        <v>0</v>
      </c>
      <c r="AR117" s="19" t="s">
        <v>190</v>
      </c>
      <c r="AT117" s="19" t="s">
        <v>186</v>
      </c>
      <c r="AU117" s="19" t="s">
        <v>22</v>
      </c>
      <c r="AY117" s="19" t="s">
        <v>183</v>
      </c>
      <c r="BE117" s="206">
        <f>IF(N117="základní",J117,0)</f>
        <v>0</v>
      </c>
      <c r="BF117" s="206">
        <f>IF(N117="snížená",J117,0)</f>
        <v>0</v>
      </c>
      <c r="BG117" s="206">
        <f>IF(N117="zákl. přenesená",J117,0)</f>
        <v>0</v>
      </c>
      <c r="BH117" s="206">
        <f>IF(N117="sníž. přenesená",J117,0)</f>
        <v>0</v>
      </c>
      <c r="BI117" s="206">
        <f>IF(N117="nulová",J117,0)</f>
        <v>0</v>
      </c>
      <c r="BJ117" s="19" t="s">
        <v>22</v>
      </c>
      <c r="BK117" s="206">
        <f>ROUND(I117*H117,2)</f>
        <v>0</v>
      </c>
      <c r="BL117" s="19" t="s">
        <v>190</v>
      </c>
      <c r="BM117" s="19" t="s">
        <v>751</v>
      </c>
    </row>
    <row r="118" spans="2:65" s="11" customFormat="1" ht="37.35" customHeight="1">
      <c r="B118" s="178"/>
      <c r="C118" s="179"/>
      <c r="D118" s="192" t="s">
        <v>77</v>
      </c>
      <c r="E118" s="214" t="s">
        <v>752</v>
      </c>
      <c r="F118" s="214" t="s">
        <v>753</v>
      </c>
      <c r="G118" s="179"/>
      <c r="H118" s="179"/>
      <c r="I118" s="182"/>
      <c r="J118" s="215">
        <f>BK118</f>
        <v>0</v>
      </c>
      <c r="K118" s="179"/>
      <c r="L118" s="184"/>
      <c r="M118" s="185"/>
      <c r="N118" s="186"/>
      <c r="O118" s="186"/>
      <c r="P118" s="187">
        <f>SUM(P119:P121)</f>
        <v>0</v>
      </c>
      <c r="Q118" s="186"/>
      <c r="R118" s="187">
        <f>SUM(R119:R121)</f>
        <v>0</v>
      </c>
      <c r="S118" s="186"/>
      <c r="T118" s="188">
        <f>SUM(T119:T121)</f>
        <v>0</v>
      </c>
      <c r="AR118" s="189" t="s">
        <v>182</v>
      </c>
      <c r="AT118" s="190" t="s">
        <v>77</v>
      </c>
      <c r="AU118" s="190" t="s">
        <v>78</v>
      </c>
      <c r="AY118" s="189" t="s">
        <v>183</v>
      </c>
      <c r="BK118" s="191">
        <f>SUM(BK119:BK121)</f>
        <v>0</v>
      </c>
    </row>
    <row r="119" spans="2:65" s="1" customFormat="1" ht="22.5" customHeight="1">
      <c r="B119" s="36"/>
      <c r="C119" s="195" t="s">
        <v>380</v>
      </c>
      <c r="D119" s="195" t="s">
        <v>186</v>
      </c>
      <c r="E119" s="196" t="s">
        <v>754</v>
      </c>
      <c r="F119" s="197" t="s">
        <v>755</v>
      </c>
      <c r="G119" s="198" t="s">
        <v>189</v>
      </c>
      <c r="H119" s="199">
        <v>1</v>
      </c>
      <c r="I119" s="200"/>
      <c r="J119" s="201">
        <f>ROUND(I119*H119,2)</f>
        <v>0</v>
      </c>
      <c r="K119" s="197" t="s">
        <v>20</v>
      </c>
      <c r="L119" s="56"/>
      <c r="M119" s="202" t="s">
        <v>20</v>
      </c>
      <c r="N119" s="203" t="s">
        <v>49</v>
      </c>
      <c r="O119" s="37"/>
      <c r="P119" s="204">
        <f>O119*H119</f>
        <v>0</v>
      </c>
      <c r="Q119" s="204">
        <v>0</v>
      </c>
      <c r="R119" s="204">
        <f>Q119*H119</f>
        <v>0</v>
      </c>
      <c r="S119" s="204">
        <v>0</v>
      </c>
      <c r="T119" s="205">
        <f>S119*H119</f>
        <v>0</v>
      </c>
      <c r="AR119" s="19" t="s">
        <v>190</v>
      </c>
      <c r="AT119" s="19" t="s">
        <v>186</v>
      </c>
      <c r="AU119" s="19" t="s">
        <v>22</v>
      </c>
      <c r="AY119" s="19" t="s">
        <v>183</v>
      </c>
      <c r="BE119" s="206">
        <f>IF(N119="základní",J119,0)</f>
        <v>0</v>
      </c>
      <c r="BF119" s="206">
        <f>IF(N119="snížená",J119,0)</f>
        <v>0</v>
      </c>
      <c r="BG119" s="206">
        <f>IF(N119="zákl. přenesená",J119,0)</f>
        <v>0</v>
      </c>
      <c r="BH119" s="206">
        <f>IF(N119="sníž. přenesená",J119,0)</f>
        <v>0</v>
      </c>
      <c r="BI119" s="206">
        <f>IF(N119="nulová",J119,0)</f>
        <v>0</v>
      </c>
      <c r="BJ119" s="19" t="s">
        <v>22</v>
      </c>
      <c r="BK119" s="206">
        <f>ROUND(I119*H119,2)</f>
        <v>0</v>
      </c>
      <c r="BL119" s="19" t="s">
        <v>190</v>
      </c>
      <c r="BM119" s="19" t="s">
        <v>756</v>
      </c>
    </row>
    <row r="120" spans="2:65" s="1" customFormat="1" ht="22.5" customHeight="1">
      <c r="B120" s="36"/>
      <c r="C120" s="195" t="s">
        <v>384</v>
      </c>
      <c r="D120" s="195" t="s">
        <v>186</v>
      </c>
      <c r="E120" s="196" t="s">
        <v>757</v>
      </c>
      <c r="F120" s="197" t="s">
        <v>758</v>
      </c>
      <c r="G120" s="198" t="s">
        <v>189</v>
      </c>
      <c r="H120" s="199">
        <v>1</v>
      </c>
      <c r="I120" s="200"/>
      <c r="J120" s="201">
        <f>ROUND(I120*H120,2)</f>
        <v>0</v>
      </c>
      <c r="K120" s="197" t="s">
        <v>20</v>
      </c>
      <c r="L120" s="56"/>
      <c r="M120" s="202" t="s">
        <v>20</v>
      </c>
      <c r="N120" s="203" t="s">
        <v>49</v>
      </c>
      <c r="O120" s="37"/>
      <c r="P120" s="204">
        <f>O120*H120</f>
        <v>0</v>
      </c>
      <c r="Q120" s="204">
        <v>0</v>
      </c>
      <c r="R120" s="204">
        <f>Q120*H120</f>
        <v>0</v>
      </c>
      <c r="S120" s="204">
        <v>0</v>
      </c>
      <c r="T120" s="205">
        <f>S120*H120</f>
        <v>0</v>
      </c>
      <c r="AR120" s="19" t="s">
        <v>190</v>
      </c>
      <c r="AT120" s="19" t="s">
        <v>186</v>
      </c>
      <c r="AU120" s="19" t="s">
        <v>22</v>
      </c>
      <c r="AY120" s="19" t="s">
        <v>183</v>
      </c>
      <c r="BE120" s="206">
        <f>IF(N120="základní",J120,0)</f>
        <v>0</v>
      </c>
      <c r="BF120" s="206">
        <f>IF(N120="snížená",J120,0)</f>
        <v>0</v>
      </c>
      <c r="BG120" s="206">
        <f>IF(N120="zákl. přenesená",J120,0)</f>
        <v>0</v>
      </c>
      <c r="BH120" s="206">
        <f>IF(N120="sníž. přenesená",J120,0)</f>
        <v>0</v>
      </c>
      <c r="BI120" s="206">
        <f>IF(N120="nulová",J120,0)</f>
        <v>0</v>
      </c>
      <c r="BJ120" s="19" t="s">
        <v>22</v>
      </c>
      <c r="BK120" s="206">
        <f>ROUND(I120*H120,2)</f>
        <v>0</v>
      </c>
      <c r="BL120" s="19" t="s">
        <v>190</v>
      </c>
      <c r="BM120" s="19" t="s">
        <v>759</v>
      </c>
    </row>
    <row r="121" spans="2:65" s="1" customFormat="1" ht="22.5" customHeight="1">
      <c r="B121" s="36"/>
      <c r="C121" s="195" t="s">
        <v>389</v>
      </c>
      <c r="D121" s="195" t="s">
        <v>186</v>
      </c>
      <c r="E121" s="196" t="s">
        <v>760</v>
      </c>
      <c r="F121" s="197" t="s">
        <v>761</v>
      </c>
      <c r="G121" s="198" t="s">
        <v>189</v>
      </c>
      <c r="H121" s="199">
        <v>1</v>
      </c>
      <c r="I121" s="200"/>
      <c r="J121" s="201">
        <f>ROUND(I121*H121,2)</f>
        <v>0</v>
      </c>
      <c r="K121" s="197" t="s">
        <v>20</v>
      </c>
      <c r="L121" s="56"/>
      <c r="M121" s="202" t="s">
        <v>20</v>
      </c>
      <c r="N121" s="216" t="s">
        <v>49</v>
      </c>
      <c r="O121" s="212"/>
      <c r="P121" s="217">
        <f>O121*H121</f>
        <v>0</v>
      </c>
      <c r="Q121" s="217">
        <v>0</v>
      </c>
      <c r="R121" s="217">
        <f>Q121*H121</f>
        <v>0</v>
      </c>
      <c r="S121" s="217">
        <v>0</v>
      </c>
      <c r="T121" s="218">
        <f>S121*H121</f>
        <v>0</v>
      </c>
      <c r="AR121" s="19" t="s">
        <v>190</v>
      </c>
      <c r="AT121" s="19" t="s">
        <v>186</v>
      </c>
      <c r="AU121" s="19" t="s">
        <v>22</v>
      </c>
      <c r="AY121" s="19" t="s">
        <v>183</v>
      </c>
      <c r="BE121" s="206">
        <f>IF(N121="základní",J121,0)</f>
        <v>0</v>
      </c>
      <c r="BF121" s="206">
        <f>IF(N121="snížená",J121,0)</f>
        <v>0</v>
      </c>
      <c r="BG121" s="206">
        <f>IF(N121="zákl. přenesená",J121,0)</f>
        <v>0</v>
      </c>
      <c r="BH121" s="206">
        <f>IF(N121="sníž. přenesená",J121,0)</f>
        <v>0</v>
      </c>
      <c r="BI121" s="206">
        <f>IF(N121="nulová",J121,0)</f>
        <v>0</v>
      </c>
      <c r="BJ121" s="19" t="s">
        <v>22</v>
      </c>
      <c r="BK121" s="206">
        <f>ROUND(I121*H121,2)</f>
        <v>0</v>
      </c>
      <c r="BL121" s="19" t="s">
        <v>190</v>
      </c>
      <c r="BM121" s="19" t="s">
        <v>762</v>
      </c>
    </row>
    <row r="122" spans="2:65" s="1" customFormat="1" ht="6.95" customHeight="1">
      <c r="B122" s="51"/>
      <c r="C122" s="52"/>
      <c r="D122" s="52"/>
      <c r="E122" s="52"/>
      <c r="F122" s="52"/>
      <c r="G122" s="52"/>
      <c r="H122" s="52"/>
      <c r="I122" s="139"/>
      <c r="J122" s="52"/>
      <c r="K122" s="52"/>
      <c r="L122" s="56"/>
    </row>
  </sheetData>
  <sheetProtection password="CC35" sheet="1" objects="1" scenarios="1" formatColumns="0" formatRows="0" sort="0" autoFilter="0"/>
  <autoFilter ref="C88:K88"/>
  <mergeCells count="12">
    <mergeCell ref="E79:H79"/>
    <mergeCell ref="E81:H81"/>
    <mergeCell ref="E7:H7"/>
    <mergeCell ref="E9:H9"/>
    <mergeCell ref="E11:H11"/>
    <mergeCell ref="E26:H26"/>
    <mergeCell ref="E47:H47"/>
    <mergeCell ref="G1:H1"/>
    <mergeCell ref="L2:V2"/>
    <mergeCell ref="E49:H49"/>
    <mergeCell ref="E51:H51"/>
    <mergeCell ref="E77:H77"/>
  </mergeCells>
  <hyperlinks>
    <hyperlink ref="F1:G1" location="C2" tooltip="Krycí list soupisu" display="1) Krycí list soupisu"/>
    <hyperlink ref="G1:H1" location="C58" tooltip="Rekapitulace" display="2) Rekapitulace"/>
    <hyperlink ref="J1" location="C8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30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112</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678</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763</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680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ROUND(J109,2)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ROUND(SUM(BE109:BE303), 2)</f>
        <v>0</v>
      </c>
      <c r="G32" s="37"/>
      <c r="H32" s="37"/>
      <c r="I32" s="131">
        <v>0.21</v>
      </c>
      <c r="J32" s="130">
        <f>ROUND(ROUND((SUM(BE109:BE303)), 2)*I32, 2)</f>
        <v>0</v>
      </c>
      <c r="K32" s="40"/>
    </row>
    <row r="33" spans="2:11" s="1" customFormat="1" ht="14.45" customHeight="1">
      <c r="B33" s="36"/>
      <c r="C33" s="37"/>
      <c r="D33" s="37"/>
      <c r="E33" s="44" t="s">
        <v>50</v>
      </c>
      <c r="F33" s="130">
        <f>ROUND(SUM(BF109:BF303), 2)</f>
        <v>0</v>
      </c>
      <c r="G33" s="37"/>
      <c r="H33" s="37"/>
      <c r="I33" s="131">
        <v>0.15</v>
      </c>
      <c r="J33" s="130">
        <f>ROUND(ROUND((SUM(BF109:BF303)), 2)*I33, 2)</f>
        <v>0</v>
      </c>
      <c r="K33" s="40"/>
    </row>
    <row r="34" spans="2:11" s="1" customFormat="1" ht="14.45" hidden="1" customHeight="1">
      <c r="B34" s="36"/>
      <c r="C34" s="37"/>
      <c r="D34" s="37"/>
      <c r="E34" s="44" t="s">
        <v>51</v>
      </c>
      <c r="F34" s="130">
        <f>ROUND(SUM(BG109:BG303), 2)</f>
        <v>0</v>
      </c>
      <c r="G34" s="37"/>
      <c r="H34" s="37"/>
      <c r="I34" s="131">
        <v>0.21</v>
      </c>
      <c r="J34" s="130">
        <v>0</v>
      </c>
      <c r="K34" s="40"/>
    </row>
    <row r="35" spans="2:11" s="1" customFormat="1" ht="14.45" hidden="1" customHeight="1">
      <c r="B35" s="36"/>
      <c r="C35" s="37"/>
      <c r="D35" s="37"/>
      <c r="E35" s="44" t="s">
        <v>52</v>
      </c>
      <c r="F35" s="130">
        <f>ROUND(SUM(BH109:BH303), 2)</f>
        <v>0</v>
      </c>
      <c r="G35" s="37"/>
      <c r="H35" s="37"/>
      <c r="I35" s="131">
        <v>0.15</v>
      </c>
      <c r="J35" s="130">
        <v>0</v>
      </c>
      <c r="K35" s="40"/>
    </row>
    <row r="36" spans="2:11" s="1" customFormat="1" ht="14.45" hidden="1" customHeight="1">
      <c r="B36" s="36"/>
      <c r="C36" s="37"/>
      <c r="D36" s="37"/>
      <c r="E36" s="44" t="s">
        <v>53</v>
      </c>
      <c r="F36" s="130">
        <f>ROUND(SUM(BI109:BI303),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678</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DPS 02.2 - Provozní rozvod silnoproudu</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J109</f>
        <v>0</v>
      </c>
      <c r="K60" s="40"/>
      <c r="AU60" s="19" t="s">
        <v>159</v>
      </c>
    </row>
    <row r="61" spans="2:47" s="8" customFormat="1" ht="24.95" customHeight="1">
      <c r="B61" s="149"/>
      <c r="C61" s="150"/>
      <c r="D61" s="151" t="s">
        <v>764</v>
      </c>
      <c r="E61" s="152"/>
      <c r="F61" s="152"/>
      <c r="G61" s="152"/>
      <c r="H61" s="152"/>
      <c r="I61" s="153"/>
      <c r="J61" s="154">
        <f>J110</f>
        <v>0</v>
      </c>
      <c r="K61" s="155"/>
    </row>
    <row r="62" spans="2:47" s="9" customFormat="1" ht="19.899999999999999" customHeight="1">
      <c r="B62" s="156"/>
      <c r="C62" s="157"/>
      <c r="D62" s="158" t="s">
        <v>765</v>
      </c>
      <c r="E62" s="159"/>
      <c r="F62" s="159"/>
      <c r="G62" s="159"/>
      <c r="H62" s="159"/>
      <c r="I62" s="160"/>
      <c r="J62" s="161">
        <f>J111</f>
        <v>0</v>
      </c>
      <c r="K62" s="162"/>
    </row>
    <row r="63" spans="2:47" s="9" customFormat="1" ht="19.899999999999999" customHeight="1">
      <c r="B63" s="156"/>
      <c r="C63" s="157"/>
      <c r="D63" s="158" t="s">
        <v>766</v>
      </c>
      <c r="E63" s="159"/>
      <c r="F63" s="159"/>
      <c r="G63" s="159"/>
      <c r="H63" s="159"/>
      <c r="I63" s="160"/>
      <c r="J63" s="161">
        <f>J117</f>
        <v>0</v>
      </c>
      <c r="K63" s="162"/>
    </row>
    <row r="64" spans="2:47" s="9" customFormat="1" ht="19.899999999999999" customHeight="1">
      <c r="B64" s="156"/>
      <c r="C64" s="157"/>
      <c r="D64" s="158" t="s">
        <v>767</v>
      </c>
      <c r="E64" s="159"/>
      <c r="F64" s="159"/>
      <c r="G64" s="159"/>
      <c r="H64" s="159"/>
      <c r="I64" s="160"/>
      <c r="J64" s="161">
        <f>J122</f>
        <v>0</v>
      </c>
      <c r="K64" s="162"/>
    </row>
    <row r="65" spans="2:11" s="9" customFormat="1" ht="19.899999999999999" customHeight="1">
      <c r="B65" s="156"/>
      <c r="C65" s="157"/>
      <c r="D65" s="158" t="s">
        <v>768</v>
      </c>
      <c r="E65" s="159"/>
      <c r="F65" s="159"/>
      <c r="G65" s="159"/>
      <c r="H65" s="159"/>
      <c r="I65" s="160"/>
      <c r="J65" s="161">
        <f>J127</f>
        <v>0</v>
      </c>
      <c r="K65" s="162"/>
    </row>
    <row r="66" spans="2:11" s="8" customFormat="1" ht="24.95" customHeight="1">
      <c r="B66" s="149"/>
      <c r="C66" s="150"/>
      <c r="D66" s="151" t="s">
        <v>769</v>
      </c>
      <c r="E66" s="152"/>
      <c r="F66" s="152"/>
      <c r="G66" s="152"/>
      <c r="H66" s="152"/>
      <c r="I66" s="153"/>
      <c r="J66" s="154">
        <f>J131</f>
        <v>0</v>
      </c>
      <c r="K66" s="155"/>
    </row>
    <row r="67" spans="2:11" s="8" customFormat="1" ht="24.95" customHeight="1">
      <c r="B67" s="149"/>
      <c r="C67" s="150"/>
      <c r="D67" s="151" t="s">
        <v>770</v>
      </c>
      <c r="E67" s="152"/>
      <c r="F67" s="152"/>
      <c r="G67" s="152"/>
      <c r="H67" s="152"/>
      <c r="I67" s="153"/>
      <c r="J67" s="154">
        <f>J144</f>
        <v>0</v>
      </c>
      <c r="K67" s="155"/>
    </row>
    <row r="68" spans="2:11" s="8" customFormat="1" ht="24.95" customHeight="1">
      <c r="B68" s="149"/>
      <c r="C68" s="150"/>
      <c r="D68" s="151" t="s">
        <v>771</v>
      </c>
      <c r="E68" s="152"/>
      <c r="F68" s="152"/>
      <c r="G68" s="152"/>
      <c r="H68" s="152"/>
      <c r="I68" s="153"/>
      <c r="J68" s="154">
        <f>J152</f>
        <v>0</v>
      </c>
      <c r="K68" s="155"/>
    </row>
    <row r="69" spans="2:11" s="9" customFormat="1" ht="19.899999999999999" customHeight="1">
      <c r="B69" s="156"/>
      <c r="C69" s="157"/>
      <c r="D69" s="158" t="s">
        <v>772</v>
      </c>
      <c r="E69" s="159"/>
      <c r="F69" s="159"/>
      <c r="G69" s="159"/>
      <c r="H69" s="159"/>
      <c r="I69" s="160"/>
      <c r="J69" s="161">
        <f>J153</f>
        <v>0</v>
      </c>
      <c r="K69" s="162"/>
    </row>
    <row r="70" spans="2:11" s="9" customFormat="1" ht="19.899999999999999" customHeight="1">
      <c r="B70" s="156"/>
      <c r="C70" s="157"/>
      <c r="D70" s="158" t="s">
        <v>773</v>
      </c>
      <c r="E70" s="159"/>
      <c r="F70" s="159"/>
      <c r="G70" s="159"/>
      <c r="H70" s="159"/>
      <c r="I70" s="160"/>
      <c r="J70" s="161">
        <f>J160</f>
        <v>0</v>
      </c>
      <c r="K70" s="162"/>
    </row>
    <row r="71" spans="2:11" s="8" customFormat="1" ht="24.95" customHeight="1">
      <c r="B71" s="149"/>
      <c r="C71" s="150"/>
      <c r="D71" s="151" t="s">
        <v>774</v>
      </c>
      <c r="E71" s="152"/>
      <c r="F71" s="152"/>
      <c r="G71" s="152"/>
      <c r="H71" s="152"/>
      <c r="I71" s="153"/>
      <c r="J71" s="154">
        <f>J167</f>
        <v>0</v>
      </c>
      <c r="K71" s="155"/>
    </row>
    <row r="72" spans="2:11" s="9" customFormat="1" ht="19.899999999999999" customHeight="1">
      <c r="B72" s="156"/>
      <c r="C72" s="157"/>
      <c r="D72" s="158" t="s">
        <v>775</v>
      </c>
      <c r="E72" s="159"/>
      <c r="F72" s="159"/>
      <c r="G72" s="159"/>
      <c r="H72" s="159"/>
      <c r="I72" s="160"/>
      <c r="J72" s="161">
        <f>J168</f>
        <v>0</v>
      </c>
      <c r="K72" s="162"/>
    </row>
    <row r="73" spans="2:11" s="9" customFormat="1" ht="19.899999999999999" customHeight="1">
      <c r="B73" s="156"/>
      <c r="C73" s="157"/>
      <c r="D73" s="158" t="s">
        <v>776</v>
      </c>
      <c r="E73" s="159"/>
      <c r="F73" s="159"/>
      <c r="G73" s="159"/>
      <c r="H73" s="159"/>
      <c r="I73" s="160"/>
      <c r="J73" s="161">
        <f>J174</f>
        <v>0</v>
      </c>
      <c r="K73" s="162"/>
    </row>
    <row r="74" spans="2:11" s="9" customFormat="1" ht="19.899999999999999" customHeight="1">
      <c r="B74" s="156"/>
      <c r="C74" s="157"/>
      <c r="D74" s="158" t="s">
        <v>777</v>
      </c>
      <c r="E74" s="159"/>
      <c r="F74" s="159"/>
      <c r="G74" s="159"/>
      <c r="H74" s="159"/>
      <c r="I74" s="160"/>
      <c r="J74" s="161">
        <f>J180</f>
        <v>0</v>
      </c>
      <c r="K74" s="162"/>
    </row>
    <row r="75" spans="2:11" s="8" customFormat="1" ht="24.95" customHeight="1">
      <c r="B75" s="149"/>
      <c r="C75" s="150"/>
      <c r="D75" s="151" t="s">
        <v>778</v>
      </c>
      <c r="E75" s="152"/>
      <c r="F75" s="152"/>
      <c r="G75" s="152"/>
      <c r="H75" s="152"/>
      <c r="I75" s="153"/>
      <c r="J75" s="154">
        <f>J186</f>
        <v>0</v>
      </c>
      <c r="K75" s="155"/>
    </row>
    <row r="76" spans="2:11" s="8" customFormat="1" ht="24.95" customHeight="1">
      <c r="B76" s="149"/>
      <c r="C76" s="150"/>
      <c r="D76" s="151" t="s">
        <v>779</v>
      </c>
      <c r="E76" s="152"/>
      <c r="F76" s="152"/>
      <c r="G76" s="152"/>
      <c r="H76" s="152"/>
      <c r="I76" s="153"/>
      <c r="J76" s="154">
        <f>J201</f>
        <v>0</v>
      </c>
      <c r="K76" s="155"/>
    </row>
    <row r="77" spans="2:11" s="9" customFormat="1" ht="19.899999999999999" customHeight="1">
      <c r="B77" s="156"/>
      <c r="C77" s="157"/>
      <c r="D77" s="158" t="s">
        <v>780</v>
      </c>
      <c r="E77" s="159"/>
      <c r="F77" s="159"/>
      <c r="G77" s="159"/>
      <c r="H77" s="159"/>
      <c r="I77" s="160"/>
      <c r="J77" s="161">
        <f>J202</f>
        <v>0</v>
      </c>
      <c r="K77" s="162"/>
    </row>
    <row r="78" spans="2:11" s="9" customFormat="1" ht="19.899999999999999" customHeight="1">
      <c r="B78" s="156"/>
      <c r="C78" s="157"/>
      <c r="D78" s="158" t="s">
        <v>781</v>
      </c>
      <c r="E78" s="159"/>
      <c r="F78" s="159"/>
      <c r="G78" s="159"/>
      <c r="H78" s="159"/>
      <c r="I78" s="160"/>
      <c r="J78" s="161">
        <f>J219</f>
        <v>0</v>
      </c>
      <c r="K78" s="162"/>
    </row>
    <row r="79" spans="2:11" s="9" customFormat="1" ht="19.899999999999999" customHeight="1">
      <c r="B79" s="156"/>
      <c r="C79" s="157"/>
      <c r="D79" s="158" t="s">
        <v>782</v>
      </c>
      <c r="E79" s="159"/>
      <c r="F79" s="159"/>
      <c r="G79" s="159"/>
      <c r="H79" s="159"/>
      <c r="I79" s="160"/>
      <c r="J79" s="161">
        <f>J236</f>
        <v>0</v>
      </c>
      <c r="K79" s="162"/>
    </row>
    <row r="80" spans="2:11" s="8" customFormat="1" ht="24.95" customHeight="1">
      <c r="B80" s="149"/>
      <c r="C80" s="150"/>
      <c r="D80" s="151" t="s">
        <v>783</v>
      </c>
      <c r="E80" s="152"/>
      <c r="F80" s="152"/>
      <c r="G80" s="152"/>
      <c r="H80" s="152"/>
      <c r="I80" s="153"/>
      <c r="J80" s="154">
        <f>J253</f>
        <v>0</v>
      </c>
      <c r="K80" s="155"/>
    </row>
    <row r="81" spans="2:12" s="8" customFormat="1" ht="24.95" customHeight="1">
      <c r="B81" s="149"/>
      <c r="C81" s="150"/>
      <c r="D81" s="151" t="s">
        <v>784</v>
      </c>
      <c r="E81" s="152"/>
      <c r="F81" s="152"/>
      <c r="G81" s="152"/>
      <c r="H81" s="152"/>
      <c r="I81" s="153"/>
      <c r="J81" s="154">
        <f>J258</f>
        <v>0</v>
      </c>
      <c r="K81" s="155"/>
    </row>
    <row r="82" spans="2:12" s="9" customFormat="1" ht="19.899999999999999" customHeight="1">
      <c r="B82" s="156"/>
      <c r="C82" s="157"/>
      <c r="D82" s="158" t="s">
        <v>785</v>
      </c>
      <c r="E82" s="159"/>
      <c r="F82" s="159"/>
      <c r="G82" s="159"/>
      <c r="H82" s="159"/>
      <c r="I82" s="160"/>
      <c r="J82" s="161">
        <f>J259</f>
        <v>0</v>
      </c>
      <c r="K82" s="162"/>
    </row>
    <row r="83" spans="2:12" s="9" customFormat="1" ht="19.899999999999999" customHeight="1">
      <c r="B83" s="156"/>
      <c r="C83" s="157"/>
      <c r="D83" s="158" t="s">
        <v>786</v>
      </c>
      <c r="E83" s="159"/>
      <c r="F83" s="159"/>
      <c r="G83" s="159"/>
      <c r="H83" s="159"/>
      <c r="I83" s="160"/>
      <c r="J83" s="161">
        <f>J268</f>
        <v>0</v>
      </c>
      <c r="K83" s="162"/>
    </row>
    <row r="84" spans="2:12" s="9" customFormat="1" ht="19.899999999999999" customHeight="1">
      <c r="B84" s="156"/>
      <c r="C84" s="157"/>
      <c r="D84" s="158" t="s">
        <v>787</v>
      </c>
      <c r="E84" s="159"/>
      <c r="F84" s="159"/>
      <c r="G84" s="159"/>
      <c r="H84" s="159"/>
      <c r="I84" s="160"/>
      <c r="J84" s="161">
        <f>J277</f>
        <v>0</v>
      </c>
      <c r="K84" s="162"/>
    </row>
    <row r="85" spans="2:12" s="8" customFormat="1" ht="24.95" customHeight="1">
      <c r="B85" s="149"/>
      <c r="C85" s="150"/>
      <c r="D85" s="151" t="s">
        <v>788</v>
      </c>
      <c r="E85" s="152"/>
      <c r="F85" s="152"/>
      <c r="G85" s="152"/>
      <c r="H85" s="152"/>
      <c r="I85" s="153"/>
      <c r="J85" s="154">
        <f>J286</f>
        <v>0</v>
      </c>
      <c r="K85" s="155"/>
    </row>
    <row r="86" spans="2:12" s="8" customFormat="1" ht="24.95" customHeight="1">
      <c r="B86" s="149"/>
      <c r="C86" s="150"/>
      <c r="D86" s="151" t="s">
        <v>789</v>
      </c>
      <c r="E86" s="152"/>
      <c r="F86" s="152"/>
      <c r="G86" s="152"/>
      <c r="H86" s="152"/>
      <c r="I86" s="153"/>
      <c r="J86" s="154">
        <f>J295</f>
        <v>0</v>
      </c>
      <c r="K86" s="155"/>
    </row>
    <row r="87" spans="2:12" s="8" customFormat="1" ht="24.95" customHeight="1">
      <c r="B87" s="149"/>
      <c r="C87" s="150"/>
      <c r="D87" s="151" t="s">
        <v>790</v>
      </c>
      <c r="E87" s="152"/>
      <c r="F87" s="152"/>
      <c r="G87" s="152"/>
      <c r="H87" s="152"/>
      <c r="I87" s="153"/>
      <c r="J87" s="154">
        <f>J300</f>
        <v>0</v>
      </c>
      <c r="K87" s="155"/>
    </row>
    <row r="88" spans="2:12" s="1" customFormat="1" ht="21.75" customHeight="1">
      <c r="B88" s="36"/>
      <c r="C88" s="37"/>
      <c r="D88" s="37"/>
      <c r="E88" s="37"/>
      <c r="F88" s="37"/>
      <c r="G88" s="37"/>
      <c r="H88" s="37"/>
      <c r="I88" s="118"/>
      <c r="J88" s="37"/>
      <c r="K88" s="40"/>
    </row>
    <row r="89" spans="2:12" s="1" customFormat="1" ht="6.95" customHeight="1">
      <c r="B89" s="51"/>
      <c r="C89" s="52"/>
      <c r="D89" s="52"/>
      <c r="E89" s="52"/>
      <c r="F89" s="52"/>
      <c r="G89" s="52"/>
      <c r="H89" s="52"/>
      <c r="I89" s="139"/>
      <c r="J89" s="52"/>
      <c r="K89" s="53"/>
    </row>
    <row r="93" spans="2:12" s="1" customFormat="1" ht="6.95" customHeight="1">
      <c r="B93" s="54"/>
      <c r="C93" s="55"/>
      <c r="D93" s="55"/>
      <c r="E93" s="55"/>
      <c r="F93" s="55"/>
      <c r="G93" s="55"/>
      <c r="H93" s="55"/>
      <c r="I93" s="142"/>
      <c r="J93" s="55"/>
      <c r="K93" s="55"/>
      <c r="L93" s="56"/>
    </row>
    <row r="94" spans="2:12" s="1" customFormat="1" ht="36.950000000000003" customHeight="1">
      <c r="B94" s="36"/>
      <c r="C94" s="57" t="s">
        <v>166</v>
      </c>
      <c r="D94" s="58"/>
      <c r="E94" s="58"/>
      <c r="F94" s="58"/>
      <c r="G94" s="58"/>
      <c r="H94" s="58"/>
      <c r="I94" s="163"/>
      <c r="J94" s="58"/>
      <c r="K94" s="58"/>
      <c r="L94" s="56"/>
    </row>
    <row r="95" spans="2:12" s="1" customFormat="1" ht="6.95" customHeight="1">
      <c r="B95" s="36"/>
      <c r="C95" s="58"/>
      <c r="D95" s="58"/>
      <c r="E95" s="58"/>
      <c r="F95" s="58"/>
      <c r="G95" s="58"/>
      <c r="H95" s="58"/>
      <c r="I95" s="163"/>
      <c r="J95" s="58"/>
      <c r="K95" s="58"/>
      <c r="L95" s="56"/>
    </row>
    <row r="96" spans="2:12" s="1" customFormat="1" ht="14.45" customHeight="1">
      <c r="B96" s="36"/>
      <c r="C96" s="60" t="s">
        <v>16</v>
      </c>
      <c r="D96" s="58"/>
      <c r="E96" s="58"/>
      <c r="F96" s="58"/>
      <c r="G96" s="58"/>
      <c r="H96" s="58"/>
      <c r="I96" s="163"/>
      <c r="J96" s="58"/>
      <c r="K96" s="58"/>
      <c r="L96" s="56"/>
    </row>
    <row r="97" spans="2:65" s="1" customFormat="1" ht="22.5" customHeight="1">
      <c r="B97" s="36"/>
      <c r="C97" s="58"/>
      <c r="D97" s="58"/>
      <c r="E97" s="423" t="str">
        <f>E7</f>
        <v>MVE Štvanice - rekonstrukce technologie</v>
      </c>
      <c r="F97" s="394"/>
      <c r="G97" s="394"/>
      <c r="H97" s="394"/>
      <c r="I97" s="163"/>
      <c r="J97" s="58"/>
      <c r="K97" s="58"/>
      <c r="L97" s="56"/>
    </row>
    <row r="98" spans="2:65" ht="15">
      <c r="B98" s="23"/>
      <c r="C98" s="60" t="s">
        <v>151</v>
      </c>
      <c r="D98" s="164"/>
      <c r="E98" s="164"/>
      <c r="F98" s="164"/>
      <c r="G98" s="164"/>
      <c r="H98" s="164"/>
      <c r="J98" s="164"/>
      <c r="K98" s="164"/>
      <c r="L98" s="165"/>
    </row>
    <row r="99" spans="2:65" s="1" customFormat="1" ht="22.5" customHeight="1">
      <c r="B99" s="36"/>
      <c r="C99" s="58"/>
      <c r="D99" s="58"/>
      <c r="E99" s="423" t="s">
        <v>678</v>
      </c>
      <c r="F99" s="394"/>
      <c r="G99" s="394"/>
      <c r="H99" s="394"/>
      <c r="I99" s="163"/>
      <c r="J99" s="58"/>
      <c r="K99" s="58"/>
      <c r="L99" s="56"/>
    </row>
    <row r="100" spans="2:65" s="1" customFormat="1" ht="14.45" customHeight="1">
      <c r="B100" s="36"/>
      <c r="C100" s="60" t="s">
        <v>153</v>
      </c>
      <c r="D100" s="58"/>
      <c r="E100" s="58"/>
      <c r="F100" s="58"/>
      <c r="G100" s="58"/>
      <c r="H100" s="58"/>
      <c r="I100" s="163"/>
      <c r="J100" s="58"/>
      <c r="K100" s="58"/>
      <c r="L100" s="56"/>
    </row>
    <row r="101" spans="2:65" s="1" customFormat="1" ht="23.25" customHeight="1">
      <c r="B101" s="36"/>
      <c r="C101" s="58"/>
      <c r="D101" s="58"/>
      <c r="E101" s="391" t="str">
        <f>E11</f>
        <v>DPS 02.2 - Provozní rozvod silnoproudu</v>
      </c>
      <c r="F101" s="394"/>
      <c r="G101" s="394"/>
      <c r="H101" s="394"/>
      <c r="I101" s="163"/>
      <c r="J101" s="58"/>
      <c r="K101" s="58"/>
      <c r="L101" s="56"/>
    </row>
    <row r="102" spans="2:65" s="1" customFormat="1" ht="6.95" customHeight="1">
      <c r="B102" s="36"/>
      <c r="C102" s="58"/>
      <c r="D102" s="58"/>
      <c r="E102" s="58"/>
      <c r="F102" s="58"/>
      <c r="G102" s="58"/>
      <c r="H102" s="58"/>
      <c r="I102" s="163"/>
      <c r="J102" s="58"/>
      <c r="K102" s="58"/>
      <c r="L102" s="56"/>
    </row>
    <row r="103" spans="2:65" s="1" customFormat="1" ht="18" customHeight="1">
      <c r="B103" s="36"/>
      <c r="C103" s="60" t="s">
        <v>23</v>
      </c>
      <c r="D103" s="58"/>
      <c r="E103" s="58"/>
      <c r="F103" s="166" t="str">
        <f>F14</f>
        <v>VD Štvanice - Praha</v>
      </c>
      <c r="G103" s="58"/>
      <c r="H103" s="58"/>
      <c r="I103" s="167" t="s">
        <v>25</v>
      </c>
      <c r="J103" s="68" t="str">
        <f>IF(J14="","",J14)</f>
        <v>29. 7. 2016</v>
      </c>
      <c r="K103" s="58"/>
      <c r="L103" s="56"/>
    </row>
    <row r="104" spans="2:65" s="1" customFormat="1" ht="6.95" customHeight="1">
      <c r="B104" s="36"/>
      <c r="C104" s="58"/>
      <c r="D104" s="58"/>
      <c r="E104" s="58"/>
      <c r="F104" s="58"/>
      <c r="G104" s="58"/>
      <c r="H104" s="58"/>
      <c r="I104" s="163"/>
      <c r="J104" s="58"/>
      <c r="K104" s="58"/>
      <c r="L104" s="56"/>
    </row>
    <row r="105" spans="2:65" s="1" customFormat="1" ht="15">
      <c r="B105" s="36"/>
      <c r="C105" s="60" t="s">
        <v>29</v>
      </c>
      <c r="D105" s="58"/>
      <c r="E105" s="58"/>
      <c r="F105" s="166" t="str">
        <f>E17</f>
        <v>Povodí Vltavy, státní podnik</v>
      </c>
      <c r="G105" s="58"/>
      <c r="H105" s="58"/>
      <c r="I105" s="167" t="s">
        <v>37</v>
      </c>
      <c r="J105" s="166" t="str">
        <f>E23</f>
        <v>AQUATIS a. s.</v>
      </c>
      <c r="K105" s="58"/>
      <c r="L105" s="56"/>
    </row>
    <row r="106" spans="2:65" s="1" customFormat="1" ht="14.45" customHeight="1">
      <c r="B106" s="36"/>
      <c r="C106" s="60" t="s">
        <v>35</v>
      </c>
      <c r="D106" s="58"/>
      <c r="E106" s="58"/>
      <c r="F106" s="166" t="str">
        <f>IF(E20="","",E20)</f>
        <v/>
      </c>
      <c r="G106" s="58"/>
      <c r="H106" s="58"/>
      <c r="I106" s="163"/>
      <c r="J106" s="58"/>
      <c r="K106" s="58"/>
      <c r="L106" s="56"/>
    </row>
    <row r="107" spans="2:65" s="1" customFormat="1" ht="10.35" customHeight="1">
      <c r="B107" s="36"/>
      <c r="C107" s="58"/>
      <c r="D107" s="58"/>
      <c r="E107" s="58"/>
      <c r="F107" s="58"/>
      <c r="G107" s="58"/>
      <c r="H107" s="58"/>
      <c r="I107" s="163"/>
      <c r="J107" s="58"/>
      <c r="K107" s="58"/>
      <c r="L107" s="56"/>
    </row>
    <row r="108" spans="2:65" s="10" customFormat="1" ht="29.25" customHeight="1">
      <c r="B108" s="168"/>
      <c r="C108" s="169" t="s">
        <v>167</v>
      </c>
      <c r="D108" s="170" t="s">
        <v>63</v>
      </c>
      <c r="E108" s="170" t="s">
        <v>59</v>
      </c>
      <c r="F108" s="170" t="s">
        <v>168</v>
      </c>
      <c r="G108" s="170" t="s">
        <v>169</v>
      </c>
      <c r="H108" s="170" t="s">
        <v>170</v>
      </c>
      <c r="I108" s="171" t="s">
        <v>171</v>
      </c>
      <c r="J108" s="170" t="s">
        <v>157</v>
      </c>
      <c r="K108" s="172" t="s">
        <v>172</v>
      </c>
      <c r="L108" s="173"/>
      <c r="M108" s="77" t="s">
        <v>173</v>
      </c>
      <c r="N108" s="78" t="s">
        <v>48</v>
      </c>
      <c r="O108" s="78" t="s">
        <v>174</v>
      </c>
      <c r="P108" s="78" t="s">
        <v>175</v>
      </c>
      <c r="Q108" s="78" t="s">
        <v>176</v>
      </c>
      <c r="R108" s="78" t="s">
        <v>177</v>
      </c>
      <c r="S108" s="78" t="s">
        <v>178</v>
      </c>
      <c r="T108" s="79" t="s">
        <v>179</v>
      </c>
    </row>
    <row r="109" spans="2:65" s="1" customFormat="1" ht="29.25" customHeight="1">
      <c r="B109" s="36"/>
      <c r="C109" s="83" t="s">
        <v>158</v>
      </c>
      <c r="D109" s="58"/>
      <c r="E109" s="58"/>
      <c r="F109" s="58"/>
      <c r="G109" s="58"/>
      <c r="H109" s="58"/>
      <c r="I109" s="163"/>
      <c r="J109" s="174">
        <f>BK109</f>
        <v>0</v>
      </c>
      <c r="K109" s="58"/>
      <c r="L109" s="56"/>
      <c r="M109" s="80"/>
      <c r="N109" s="81"/>
      <c r="O109" s="81"/>
      <c r="P109" s="175">
        <f>P110+P131+P144+P152+P167+P186+P201+P253+P258+P286+P295+P300</f>
        <v>0</v>
      </c>
      <c r="Q109" s="81"/>
      <c r="R109" s="175">
        <f>R110+R131+R144+R152+R167+R186+R201+R253+R258+R286+R295+R300</f>
        <v>0</v>
      </c>
      <c r="S109" s="81"/>
      <c r="T109" s="176">
        <f>T110+T131+T144+T152+T167+T186+T201+T253+T258+T286+T295+T300</f>
        <v>0</v>
      </c>
      <c r="AT109" s="19" t="s">
        <v>77</v>
      </c>
      <c r="AU109" s="19" t="s">
        <v>159</v>
      </c>
      <c r="BK109" s="177">
        <f>BK110+BK131+BK144+BK152+BK167+BK186+BK201+BK253+BK258+BK286+BK295+BK300</f>
        <v>0</v>
      </c>
    </row>
    <row r="110" spans="2:65" s="11" customFormat="1" ht="37.35" customHeight="1">
      <c r="B110" s="178"/>
      <c r="C110" s="179"/>
      <c r="D110" s="180" t="s">
        <v>77</v>
      </c>
      <c r="E110" s="181" t="s">
        <v>791</v>
      </c>
      <c r="F110" s="181" t="s">
        <v>792</v>
      </c>
      <c r="G110" s="179"/>
      <c r="H110" s="179"/>
      <c r="I110" s="182"/>
      <c r="J110" s="183">
        <f>BK110</f>
        <v>0</v>
      </c>
      <c r="K110" s="179"/>
      <c r="L110" s="184"/>
      <c r="M110" s="185"/>
      <c r="N110" s="186"/>
      <c r="O110" s="186"/>
      <c r="P110" s="187">
        <f>P111+P117+P122+P127</f>
        <v>0</v>
      </c>
      <c r="Q110" s="186"/>
      <c r="R110" s="187">
        <f>R111+R117+R122+R127</f>
        <v>0</v>
      </c>
      <c r="S110" s="186"/>
      <c r="T110" s="188">
        <f>T111+T117+T122+T127</f>
        <v>0</v>
      </c>
      <c r="AR110" s="189" t="s">
        <v>182</v>
      </c>
      <c r="AT110" s="190" t="s">
        <v>77</v>
      </c>
      <c r="AU110" s="190" t="s">
        <v>78</v>
      </c>
      <c r="AY110" s="189" t="s">
        <v>183</v>
      </c>
      <c r="BK110" s="191">
        <f>BK111+BK117+BK122+BK127</f>
        <v>0</v>
      </c>
    </row>
    <row r="111" spans="2:65" s="11" customFormat="1" ht="19.899999999999999" customHeight="1">
      <c r="B111" s="178"/>
      <c r="C111" s="179"/>
      <c r="D111" s="192" t="s">
        <v>77</v>
      </c>
      <c r="E111" s="193" t="s">
        <v>793</v>
      </c>
      <c r="F111" s="193" t="s">
        <v>794</v>
      </c>
      <c r="G111" s="179"/>
      <c r="H111" s="179"/>
      <c r="I111" s="182"/>
      <c r="J111" s="194">
        <f>BK111</f>
        <v>0</v>
      </c>
      <c r="K111" s="179"/>
      <c r="L111" s="184"/>
      <c r="M111" s="185"/>
      <c r="N111" s="186"/>
      <c r="O111" s="186"/>
      <c r="P111" s="187">
        <f>SUM(P112:P116)</f>
        <v>0</v>
      </c>
      <c r="Q111" s="186"/>
      <c r="R111" s="187">
        <f>SUM(R112:R116)</f>
        <v>0</v>
      </c>
      <c r="S111" s="186"/>
      <c r="T111" s="188">
        <f>SUM(T112:T116)</f>
        <v>0</v>
      </c>
      <c r="AR111" s="189" t="s">
        <v>182</v>
      </c>
      <c r="AT111" s="190" t="s">
        <v>77</v>
      </c>
      <c r="AU111" s="190" t="s">
        <v>22</v>
      </c>
      <c r="AY111" s="189" t="s">
        <v>183</v>
      </c>
      <c r="BK111" s="191">
        <f>SUM(BK112:BK116)</f>
        <v>0</v>
      </c>
    </row>
    <row r="112" spans="2:65" s="1" customFormat="1" ht="22.5" customHeight="1">
      <c r="B112" s="36"/>
      <c r="C112" s="195" t="s">
        <v>22</v>
      </c>
      <c r="D112" s="195" t="s">
        <v>186</v>
      </c>
      <c r="E112" s="196" t="s">
        <v>795</v>
      </c>
      <c r="F112" s="197" t="s">
        <v>796</v>
      </c>
      <c r="G112" s="198" t="s">
        <v>189</v>
      </c>
      <c r="H112" s="199">
        <v>3</v>
      </c>
      <c r="I112" s="200"/>
      <c r="J112" s="201">
        <f>ROUND(I112*H112,2)</f>
        <v>0</v>
      </c>
      <c r="K112" s="197" t="s">
        <v>20</v>
      </c>
      <c r="L112" s="56"/>
      <c r="M112" s="202" t="s">
        <v>20</v>
      </c>
      <c r="N112" s="203" t="s">
        <v>49</v>
      </c>
      <c r="O112" s="37"/>
      <c r="P112" s="204">
        <f>O112*H112</f>
        <v>0</v>
      </c>
      <c r="Q112" s="204">
        <v>0</v>
      </c>
      <c r="R112" s="204">
        <f>Q112*H112</f>
        <v>0</v>
      </c>
      <c r="S112" s="204">
        <v>0</v>
      </c>
      <c r="T112" s="205">
        <f>S112*H112</f>
        <v>0</v>
      </c>
      <c r="AR112" s="19" t="s">
        <v>190</v>
      </c>
      <c r="AT112" s="19" t="s">
        <v>186</v>
      </c>
      <c r="AU112" s="19" t="s">
        <v>86</v>
      </c>
      <c r="AY112" s="19" t="s">
        <v>183</v>
      </c>
      <c r="BE112" s="206">
        <f>IF(N112="základní",J112,0)</f>
        <v>0</v>
      </c>
      <c r="BF112" s="206">
        <f>IF(N112="snížená",J112,0)</f>
        <v>0</v>
      </c>
      <c r="BG112" s="206">
        <f>IF(N112="zákl. přenesená",J112,0)</f>
        <v>0</v>
      </c>
      <c r="BH112" s="206">
        <f>IF(N112="sníž. přenesená",J112,0)</f>
        <v>0</v>
      </c>
      <c r="BI112" s="206">
        <f>IF(N112="nulová",J112,0)</f>
        <v>0</v>
      </c>
      <c r="BJ112" s="19" t="s">
        <v>22</v>
      </c>
      <c r="BK112" s="206">
        <f>ROUND(I112*H112,2)</f>
        <v>0</v>
      </c>
      <c r="BL112" s="19" t="s">
        <v>190</v>
      </c>
      <c r="BM112" s="19" t="s">
        <v>797</v>
      </c>
    </row>
    <row r="113" spans="2:65" s="1" customFormat="1" ht="22.5" customHeight="1">
      <c r="B113" s="36"/>
      <c r="C113" s="195" t="s">
        <v>86</v>
      </c>
      <c r="D113" s="195" t="s">
        <v>186</v>
      </c>
      <c r="E113" s="196" t="s">
        <v>798</v>
      </c>
      <c r="F113" s="197" t="s">
        <v>799</v>
      </c>
      <c r="G113" s="198" t="s">
        <v>189</v>
      </c>
      <c r="H113" s="199">
        <v>3</v>
      </c>
      <c r="I113" s="200"/>
      <c r="J113" s="201">
        <f>ROUND(I113*H113,2)</f>
        <v>0</v>
      </c>
      <c r="K113" s="197" t="s">
        <v>20</v>
      </c>
      <c r="L113" s="56"/>
      <c r="M113" s="202" t="s">
        <v>20</v>
      </c>
      <c r="N113" s="203" t="s">
        <v>49</v>
      </c>
      <c r="O113" s="37"/>
      <c r="P113" s="204">
        <f>O113*H113</f>
        <v>0</v>
      </c>
      <c r="Q113" s="204">
        <v>0</v>
      </c>
      <c r="R113" s="204">
        <f>Q113*H113</f>
        <v>0</v>
      </c>
      <c r="S113" s="204">
        <v>0</v>
      </c>
      <c r="T113" s="205">
        <f>S113*H113</f>
        <v>0</v>
      </c>
      <c r="AR113" s="19" t="s">
        <v>190</v>
      </c>
      <c r="AT113" s="19" t="s">
        <v>186</v>
      </c>
      <c r="AU113" s="19" t="s">
        <v>86</v>
      </c>
      <c r="AY113" s="19" t="s">
        <v>183</v>
      </c>
      <c r="BE113" s="206">
        <f>IF(N113="základní",J113,0)</f>
        <v>0</v>
      </c>
      <c r="BF113" s="206">
        <f>IF(N113="snížená",J113,0)</f>
        <v>0</v>
      </c>
      <c r="BG113" s="206">
        <f>IF(N113="zákl. přenesená",J113,0)</f>
        <v>0</v>
      </c>
      <c r="BH113" s="206">
        <f>IF(N113="sníž. přenesená",J113,0)</f>
        <v>0</v>
      </c>
      <c r="BI113" s="206">
        <f>IF(N113="nulová",J113,0)</f>
        <v>0</v>
      </c>
      <c r="BJ113" s="19" t="s">
        <v>22</v>
      </c>
      <c r="BK113" s="206">
        <f>ROUND(I113*H113,2)</f>
        <v>0</v>
      </c>
      <c r="BL113" s="19" t="s">
        <v>190</v>
      </c>
      <c r="BM113" s="19" t="s">
        <v>800</v>
      </c>
    </row>
    <row r="114" spans="2:65" s="1" customFormat="1" ht="22.5" customHeight="1">
      <c r="B114" s="36"/>
      <c r="C114" s="195" t="s">
        <v>182</v>
      </c>
      <c r="D114" s="195" t="s">
        <v>186</v>
      </c>
      <c r="E114" s="196" t="s">
        <v>801</v>
      </c>
      <c r="F114" s="197" t="s">
        <v>802</v>
      </c>
      <c r="G114" s="198" t="s">
        <v>189</v>
      </c>
      <c r="H114" s="199">
        <v>1</v>
      </c>
      <c r="I114" s="200"/>
      <c r="J114" s="201">
        <f>ROUND(I114*H114,2)</f>
        <v>0</v>
      </c>
      <c r="K114" s="197" t="s">
        <v>20</v>
      </c>
      <c r="L114" s="56"/>
      <c r="M114" s="202" t="s">
        <v>20</v>
      </c>
      <c r="N114" s="203" t="s">
        <v>49</v>
      </c>
      <c r="O114" s="37"/>
      <c r="P114" s="204">
        <f>O114*H114</f>
        <v>0</v>
      </c>
      <c r="Q114" s="204">
        <v>0</v>
      </c>
      <c r="R114" s="204">
        <f>Q114*H114</f>
        <v>0</v>
      </c>
      <c r="S114" s="204">
        <v>0</v>
      </c>
      <c r="T114" s="205">
        <f>S114*H114</f>
        <v>0</v>
      </c>
      <c r="AR114" s="19" t="s">
        <v>190</v>
      </c>
      <c r="AT114" s="19" t="s">
        <v>186</v>
      </c>
      <c r="AU114" s="19" t="s">
        <v>86</v>
      </c>
      <c r="AY114" s="19" t="s">
        <v>183</v>
      </c>
      <c r="BE114" s="206">
        <f>IF(N114="základní",J114,0)</f>
        <v>0</v>
      </c>
      <c r="BF114" s="206">
        <f>IF(N114="snížená",J114,0)</f>
        <v>0</v>
      </c>
      <c r="BG114" s="206">
        <f>IF(N114="zákl. přenesená",J114,0)</f>
        <v>0</v>
      </c>
      <c r="BH114" s="206">
        <f>IF(N114="sníž. přenesená",J114,0)</f>
        <v>0</v>
      </c>
      <c r="BI114" s="206">
        <f>IF(N114="nulová",J114,0)</f>
        <v>0</v>
      </c>
      <c r="BJ114" s="19" t="s">
        <v>22</v>
      </c>
      <c r="BK114" s="206">
        <f>ROUND(I114*H114,2)</f>
        <v>0</v>
      </c>
      <c r="BL114" s="19" t="s">
        <v>190</v>
      </c>
      <c r="BM114" s="19" t="s">
        <v>803</v>
      </c>
    </row>
    <row r="115" spans="2:65" s="1" customFormat="1" ht="22.5" customHeight="1">
      <c r="B115" s="36"/>
      <c r="C115" s="195" t="s">
        <v>200</v>
      </c>
      <c r="D115" s="195" t="s">
        <v>186</v>
      </c>
      <c r="E115" s="196" t="s">
        <v>804</v>
      </c>
      <c r="F115" s="197" t="s">
        <v>805</v>
      </c>
      <c r="G115" s="198" t="s">
        <v>189</v>
      </c>
      <c r="H115" s="199">
        <v>1</v>
      </c>
      <c r="I115" s="200"/>
      <c r="J115" s="201">
        <f>ROUND(I115*H115,2)</f>
        <v>0</v>
      </c>
      <c r="K115" s="197" t="s">
        <v>20</v>
      </c>
      <c r="L115" s="56"/>
      <c r="M115" s="202" t="s">
        <v>20</v>
      </c>
      <c r="N115" s="203" t="s">
        <v>49</v>
      </c>
      <c r="O115" s="37"/>
      <c r="P115" s="204">
        <f>O115*H115</f>
        <v>0</v>
      </c>
      <c r="Q115" s="204">
        <v>0</v>
      </c>
      <c r="R115" s="204">
        <f>Q115*H115</f>
        <v>0</v>
      </c>
      <c r="S115" s="204">
        <v>0</v>
      </c>
      <c r="T115" s="205">
        <f>S115*H115</f>
        <v>0</v>
      </c>
      <c r="AR115" s="19" t="s">
        <v>190</v>
      </c>
      <c r="AT115" s="19" t="s">
        <v>186</v>
      </c>
      <c r="AU115" s="19" t="s">
        <v>86</v>
      </c>
      <c r="AY115" s="19" t="s">
        <v>183</v>
      </c>
      <c r="BE115" s="206">
        <f>IF(N115="základní",J115,0)</f>
        <v>0</v>
      </c>
      <c r="BF115" s="206">
        <f>IF(N115="snížená",J115,0)</f>
        <v>0</v>
      </c>
      <c r="BG115" s="206">
        <f>IF(N115="zákl. přenesená",J115,0)</f>
        <v>0</v>
      </c>
      <c r="BH115" s="206">
        <f>IF(N115="sníž. přenesená",J115,0)</f>
        <v>0</v>
      </c>
      <c r="BI115" s="206">
        <f>IF(N115="nulová",J115,0)</f>
        <v>0</v>
      </c>
      <c r="BJ115" s="19" t="s">
        <v>22</v>
      </c>
      <c r="BK115" s="206">
        <f>ROUND(I115*H115,2)</f>
        <v>0</v>
      </c>
      <c r="BL115" s="19" t="s">
        <v>190</v>
      </c>
      <c r="BM115" s="19" t="s">
        <v>806</v>
      </c>
    </row>
    <row r="116" spans="2:65" s="1" customFormat="1" ht="22.5" customHeight="1">
      <c r="B116" s="36"/>
      <c r="C116" s="195" t="s">
        <v>205</v>
      </c>
      <c r="D116" s="195" t="s">
        <v>186</v>
      </c>
      <c r="E116" s="196" t="s">
        <v>807</v>
      </c>
      <c r="F116" s="197" t="s">
        <v>808</v>
      </c>
      <c r="G116" s="198" t="s">
        <v>189</v>
      </c>
      <c r="H116" s="199">
        <v>1</v>
      </c>
      <c r="I116" s="200"/>
      <c r="J116" s="201">
        <f>ROUND(I116*H116,2)</f>
        <v>0</v>
      </c>
      <c r="K116" s="197" t="s">
        <v>20</v>
      </c>
      <c r="L116" s="56"/>
      <c r="M116" s="202" t="s">
        <v>20</v>
      </c>
      <c r="N116" s="203" t="s">
        <v>49</v>
      </c>
      <c r="O116" s="37"/>
      <c r="P116" s="204">
        <f>O116*H116</f>
        <v>0</v>
      </c>
      <c r="Q116" s="204">
        <v>0</v>
      </c>
      <c r="R116" s="204">
        <f>Q116*H116</f>
        <v>0</v>
      </c>
      <c r="S116" s="204">
        <v>0</v>
      </c>
      <c r="T116" s="205">
        <f>S116*H116</f>
        <v>0</v>
      </c>
      <c r="AR116" s="19" t="s">
        <v>190</v>
      </c>
      <c r="AT116" s="19" t="s">
        <v>186</v>
      </c>
      <c r="AU116" s="19" t="s">
        <v>86</v>
      </c>
      <c r="AY116" s="19" t="s">
        <v>183</v>
      </c>
      <c r="BE116" s="206">
        <f>IF(N116="základní",J116,0)</f>
        <v>0</v>
      </c>
      <c r="BF116" s="206">
        <f>IF(N116="snížená",J116,0)</f>
        <v>0</v>
      </c>
      <c r="BG116" s="206">
        <f>IF(N116="zákl. přenesená",J116,0)</f>
        <v>0</v>
      </c>
      <c r="BH116" s="206">
        <f>IF(N116="sníž. přenesená",J116,0)</f>
        <v>0</v>
      </c>
      <c r="BI116" s="206">
        <f>IF(N116="nulová",J116,0)</f>
        <v>0</v>
      </c>
      <c r="BJ116" s="19" t="s">
        <v>22</v>
      </c>
      <c r="BK116" s="206">
        <f>ROUND(I116*H116,2)</f>
        <v>0</v>
      </c>
      <c r="BL116" s="19" t="s">
        <v>190</v>
      </c>
      <c r="BM116" s="19" t="s">
        <v>809</v>
      </c>
    </row>
    <row r="117" spans="2:65" s="11" customFormat="1" ht="29.85" customHeight="1">
      <c r="B117" s="178"/>
      <c r="C117" s="179"/>
      <c r="D117" s="192" t="s">
        <v>77</v>
      </c>
      <c r="E117" s="193" t="s">
        <v>810</v>
      </c>
      <c r="F117" s="193" t="s">
        <v>811</v>
      </c>
      <c r="G117" s="179"/>
      <c r="H117" s="179"/>
      <c r="I117" s="182"/>
      <c r="J117" s="194">
        <f>BK117</f>
        <v>0</v>
      </c>
      <c r="K117" s="179"/>
      <c r="L117" s="184"/>
      <c r="M117" s="185"/>
      <c r="N117" s="186"/>
      <c r="O117" s="186"/>
      <c r="P117" s="187">
        <f>SUM(P118:P121)</f>
        <v>0</v>
      </c>
      <c r="Q117" s="186"/>
      <c r="R117" s="187">
        <f>SUM(R118:R121)</f>
        <v>0</v>
      </c>
      <c r="S117" s="186"/>
      <c r="T117" s="188">
        <f>SUM(T118:T121)</f>
        <v>0</v>
      </c>
      <c r="AR117" s="189" t="s">
        <v>182</v>
      </c>
      <c r="AT117" s="190" t="s">
        <v>77</v>
      </c>
      <c r="AU117" s="190" t="s">
        <v>22</v>
      </c>
      <c r="AY117" s="189" t="s">
        <v>183</v>
      </c>
      <c r="BK117" s="191">
        <f>SUM(BK118:BK121)</f>
        <v>0</v>
      </c>
    </row>
    <row r="118" spans="2:65" s="1" customFormat="1" ht="22.5" customHeight="1">
      <c r="B118" s="36"/>
      <c r="C118" s="195" t="s">
        <v>210</v>
      </c>
      <c r="D118" s="195" t="s">
        <v>186</v>
      </c>
      <c r="E118" s="196" t="s">
        <v>812</v>
      </c>
      <c r="F118" s="197" t="s">
        <v>813</v>
      </c>
      <c r="G118" s="198" t="s">
        <v>189</v>
      </c>
      <c r="H118" s="199">
        <v>3</v>
      </c>
      <c r="I118" s="200"/>
      <c r="J118" s="201">
        <f>ROUND(I118*H118,2)</f>
        <v>0</v>
      </c>
      <c r="K118" s="197" t="s">
        <v>20</v>
      </c>
      <c r="L118" s="56"/>
      <c r="M118" s="202" t="s">
        <v>20</v>
      </c>
      <c r="N118" s="203" t="s">
        <v>49</v>
      </c>
      <c r="O118" s="37"/>
      <c r="P118" s="204">
        <f>O118*H118</f>
        <v>0</v>
      </c>
      <c r="Q118" s="204">
        <v>0</v>
      </c>
      <c r="R118" s="204">
        <f>Q118*H118</f>
        <v>0</v>
      </c>
      <c r="S118" s="204">
        <v>0</v>
      </c>
      <c r="T118" s="205">
        <f>S118*H118</f>
        <v>0</v>
      </c>
      <c r="AR118" s="19" t="s">
        <v>190</v>
      </c>
      <c r="AT118" s="19" t="s">
        <v>186</v>
      </c>
      <c r="AU118" s="19" t="s">
        <v>86</v>
      </c>
      <c r="AY118" s="19" t="s">
        <v>183</v>
      </c>
      <c r="BE118" s="206">
        <f>IF(N118="základní",J118,0)</f>
        <v>0</v>
      </c>
      <c r="BF118" s="206">
        <f>IF(N118="snížená",J118,0)</f>
        <v>0</v>
      </c>
      <c r="BG118" s="206">
        <f>IF(N118="zákl. přenesená",J118,0)</f>
        <v>0</v>
      </c>
      <c r="BH118" s="206">
        <f>IF(N118="sníž. přenesená",J118,0)</f>
        <v>0</v>
      </c>
      <c r="BI118" s="206">
        <f>IF(N118="nulová",J118,0)</f>
        <v>0</v>
      </c>
      <c r="BJ118" s="19" t="s">
        <v>22</v>
      </c>
      <c r="BK118" s="206">
        <f>ROUND(I118*H118,2)</f>
        <v>0</v>
      </c>
      <c r="BL118" s="19" t="s">
        <v>190</v>
      </c>
      <c r="BM118" s="19" t="s">
        <v>814</v>
      </c>
    </row>
    <row r="119" spans="2:65" s="1" customFormat="1" ht="22.5" customHeight="1">
      <c r="B119" s="36"/>
      <c r="C119" s="195" t="s">
        <v>214</v>
      </c>
      <c r="D119" s="195" t="s">
        <v>186</v>
      </c>
      <c r="E119" s="196" t="s">
        <v>815</v>
      </c>
      <c r="F119" s="197" t="s">
        <v>816</v>
      </c>
      <c r="G119" s="198" t="s">
        <v>189</v>
      </c>
      <c r="H119" s="199">
        <v>1</v>
      </c>
      <c r="I119" s="200"/>
      <c r="J119" s="201">
        <f>ROUND(I119*H119,2)</f>
        <v>0</v>
      </c>
      <c r="K119" s="197" t="s">
        <v>20</v>
      </c>
      <c r="L119" s="56"/>
      <c r="M119" s="202" t="s">
        <v>20</v>
      </c>
      <c r="N119" s="203" t="s">
        <v>49</v>
      </c>
      <c r="O119" s="37"/>
      <c r="P119" s="204">
        <f>O119*H119</f>
        <v>0</v>
      </c>
      <c r="Q119" s="204">
        <v>0</v>
      </c>
      <c r="R119" s="204">
        <f>Q119*H119</f>
        <v>0</v>
      </c>
      <c r="S119" s="204">
        <v>0</v>
      </c>
      <c r="T119" s="205">
        <f>S119*H119</f>
        <v>0</v>
      </c>
      <c r="AR119" s="19" t="s">
        <v>190</v>
      </c>
      <c r="AT119" s="19" t="s">
        <v>186</v>
      </c>
      <c r="AU119" s="19" t="s">
        <v>86</v>
      </c>
      <c r="AY119" s="19" t="s">
        <v>183</v>
      </c>
      <c r="BE119" s="206">
        <f>IF(N119="základní",J119,0)</f>
        <v>0</v>
      </c>
      <c r="BF119" s="206">
        <f>IF(N119="snížená",J119,0)</f>
        <v>0</v>
      </c>
      <c r="BG119" s="206">
        <f>IF(N119="zákl. přenesená",J119,0)</f>
        <v>0</v>
      </c>
      <c r="BH119" s="206">
        <f>IF(N119="sníž. přenesená",J119,0)</f>
        <v>0</v>
      </c>
      <c r="BI119" s="206">
        <f>IF(N119="nulová",J119,0)</f>
        <v>0</v>
      </c>
      <c r="BJ119" s="19" t="s">
        <v>22</v>
      </c>
      <c r="BK119" s="206">
        <f>ROUND(I119*H119,2)</f>
        <v>0</v>
      </c>
      <c r="BL119" s="19" t="s">
        <v>190</v>
      </c>
      <c r="BM119" s="19" t="s">
        <v>817</v>
      </c>
    </row>
    <row r="120" spans="2:65" s="1" customFormat="1" ht="22.5" customHeight="1">
      <c r="B120" s="36"/>
      <c r="C120" s="195" t="s">
        <v>218</v>
      </c>
      <c r="D120" s="195" t="s">
        <v>186</v>
      </c>
      <c r="E120" s="196" t="s">
        <v>818</v>
      </c>
      <c r="F120" s="197" t="s">
        <v>819</v>
      </c>
      <c r="G120" s="198" t="s">
        <v>189</v>
      </c>
      <c r="H120" s="199">
        <v>1</v>
      </c>
      <c r="I120" s="200"/>
      <c r="J120" s="201">
        <f>ROUND(I120*H120,2)</f>
        <v>0</v>
      </c>
      <c r="K120" s="197" t="s">
        <v>20</v>
      </c>
      <c r="L120" s="56"/>
      <c r="M120" s="202" t="s">
        <v>20</v>
      </c>
      <c r="N120" s="203" t="s">
        <v>49</v>
      </c>
      <c r="O120" s="37"/>
      <c r="P120" s="204">
        <f>O120*H120</f>
        <v>0</v>
      </c>
      <c r="Q120" s="204">
        <v>0</v>
      </c>
      <c r="R120" s="204">
        <f>Q120*H120</f>
        <v>0</v>
      </c>
      <c r="S120" s="204">
        <v>0</v>
      </c>
      <c r="T120" s="205">
        <f>S120*H120</f>
        <v>0</v>
      </c>
      <c r="AR120" s="19" t="s">
        <v>190</v>
      </c>
      <c r="AT120" s="19" t="s">
        <v>186</v>
      </c>
      <c r="AU120" s="19" t="s">
        <v>86</v>
      </c>
      <c r="AY120" s="19" t="s">
        <v>183</v>
      </c>
      <c r="BE120" s="206">
        <f>IF(N120="základní",J120,0)</f>
        <v>0</v>
      </c>
      <c r="BF120" s="206">
        <f>IF(N120="snížená",J120,0)</f>
        <v>0</v>
      </c>
      <c r="BG120" s="206">
        <f>IF(N120="zákl. přenesená",J120,0)</f>
        <v>0</v>
      </c>
      <c r="BH120" s="206">
        <f>IF(N120="sníž. přenesená",J120,0)</f>
        <v>0</v>
      </c>
      <c r="BI120" s="206">
        <f>IF(N120="nulová",J120,0)</f>
        <v>0</v>
      </c>
      <c r="BJ120" s="19" t="s">
        <v>22</v>
      </c>
      <c r="BK120" s="206">
        <f>ROUND(I120*H120,2)</f>
        <v>0</v>
      </c>
      <c r="BL120" s="19" t="s">
        <v>190</v>
      </c>
      <c r="BM120" s="19" t="s">
        <v>820</v>
      </c>
    </row>
    <row r="121" spans="2:65" s="1" customFormat="1" ht="22.5" customHeight="1">
      <c r="B121" s="36"/>
      <c r="C121" s="195" t="s">
        <v>225</v>
      </c>
      <c r="D121" s="195" t="s">
        <v>186</v>
      </c>
      <c r="E121" s="196" t="s">
        <v>821</v>
      </c>
      <c r="F121" s="197" t="s">
        <v>822</v>
      </c>
      <c r="G121" s="198" t="s">
        <v>189</v>
      </c>
      <c r="H121" s="199">
        <v>1</v>
      </c>
      <c r="I121" s="200"/>
      <c r="J121" s="201">
        <f>ROUND(I121*H121,2)</f>
        <v>0</v>
      </c>
      <c r="K121" s="197" t="s">
        <v>20</v>
      </c>
      <c r="L121" s="56"/>
      <c r="M121" s="202" t="s">
        <v>20</v>
      </c>
      <c r="N121" s="203" t="s">
        <v>49</v>
      </c>
      <c r="O121" s="37"/>
      <c r="P121" s="204">
        <f>O121*H121</f>
        <v>0</v>
      </c>
      <c r="Q121" s="204">
        <v>0</v>
      </c>
      <c r="R121" s="204">
        <f>Q121*H121</f>
        <v>0</v>
      </c>
      <c r="S121" s="204">
        <v>0</v>
      </c>
      <c r="T121" s="205">
        <f>S121*H121</f>
        <v>0</v>
      </c>
      <c r="AR121" s="19" t="s">
        <v>190</v>
      </c>
      <c r="AT121" s="19" t="s">
        <v>186</v>
      </c>
      <c r="AU121" s="19" t="s">
        <v>86</v>
      </c>
      <c r="AY121" s="19" t="s">
        <v>183</v>
      </c>
      <c r="BE121" s="206">
        <f>IF(N121="základní",J121,0)</f>
        <v>0</v>
      </c>
      <c r="BF121" s="206">
        <f>IF(N121="snížená",J121,0)</f>
        <v>0</v>
      </c>
      <c r="BG121" s="206">
        <f>IF(N121="zákl. přenesená",J121,0)</f>
        <v>0</v>
      </c>
      <c r="BH121" s="206">
        <f>IF(N121="sníž. přenesená",J121,0)</f>
        <v>0</v>
      </c>
      <c r="BI121" s="206">
        <f>IF(N121="nulová",J121,0)</f>
        <v>0</v>
      </c>
      <c r="BJ121" s="19" t="s">
        <v>22</v>
      </c>
      <c r="BK121" s="206">
        <f>ROUND(I121*H121,2)</f>
        <v>0</v>
      </c>
      <c r="BL121" s="19" t="s">
        <v>190</v>
      </c>
      <c r="BM121" s="19" t="s">
        <v>823</v>
      </c>
    </row>
    <row r="122" spans="2:65" s="11" customFormat="1" ht="29.85" customHeight="1">
      <c r="B122" s="178"/>
      <c r="C122" s="179"/>
      <c r="D122" s="192" t="s">
        <v>77</v>
      </c>
      <c r="E122" s="193" t="s">
        <v>824</v>
      </c>
      <c r="F122" s="193" t="s">
        <v>825</v>
      </c>
      <c r="G122" s="179"/>
      <c r="H122" s="179"/>
      <c r="I122" s="182"/>
      <c r="J122" s="194">
        <f>BK122</f>
        <v>0</v>
      </c>
      <c r="K122" s="179"/>
      <c r="L122" s="184"/>
      <c r="M122" s="185"/>
      <c r="N122" s="186"/>
      <c r="O122" s="186"/>
      <c r="P122" s="187">
        <f>SUM(P123:P126)</f>
        <v>0</v>
      </c>
      <c r="Q122" s="186"/>
      <c r="R122" s="187">
        <f>SUM(R123:R126)</f>
        <v>0</v>
      </c>
      <c r="S122" s="186"/>
      <c r="T122" s="188">
        <f>SUM(T123:T126)</f>
        <v>0</v>
      </c>
      <c r="AR122" s="189" t="s">
        <v>182</v>
      </c>
      <c r="AT122" s="190" t="s">
        <v>77</v>
      </c>
      <c r="AU122" s="190" t="s">
        <v>22</v>
      </c>
      <c r="AY122" s="189" t="s">
        <v>183</v>
      </c>
      <c r="BK122" s="191">
        <f>SUM(BK123:BK126)</f>
        <v>0</v>
      </c>
    </row>
    <row r="123" spans="2:65" s="1" customFormat="1" ht="22.5" customHeight="1">
      <c r="B123" s="36"/>
      <c r="C123" s="195" t="s">
        <v>27</v>
      </c>
      <c r="D123" s="195" t="s">
        <v>186</v>
      </c>
      <c r="E123" s="196" t="s">
        <v>826</v>
      </c>
      <c r="F123" s="197" t="s">
        <v>827</v>
      </c>
      <c r="G123" s="198" t="s">
        <v>189</v>
      </c>
      <c r="H123" s="199">
        <v>1</v>
      </c>
      <c r="I123" s="200"/>
      <c r="J123" s="201">
        <f>ROUND(I123*H123,2)</f>
        <v>0</v>
      </c>
      <c r="K123" s="197" t="s">
        <v>20</v>
      </c>
      <c r="L123" s="56"/>
      <c r="M123" s="202" t="s">
        <v>20</v>
      </c>
      <c r="N123" s="203" t="s">
        <v>49</v>
      </c>
      <c r="O123" s="37"/>
      <c r="P123" s="204">
        <f>O123*H123</f>
        <v>0</v>
      </c>
      <c r="Q123" s="204">
        <v>0</v>
      </c>
      <c r="R123" s="204">
        <f>Q123*H123</f>
        <v>0</v>
      </c>
      <c r="S123" s="204">
        <v>0</v>
      </c>
      <c r="T123" s="205">
        <f>S123*H123</f>
        <v>0</v>
      </c>
      <c r="AR123" s="19" t="s">
        <v>190</v>
      </c>
      <c r="AT123" s="19" t="s">
        <v>186</v>
      </c>
      <c r="AU123" s="19" t="s">
        <v>86</v>
      </c>
      <c r="AY123" s="19" t="s">
        <v>183</v>
      </c>
      <c r="BE123" s="206">
        <f>IF(N123="základní",J123,0)</f>
        <v>0</v>
      </c>
      <c r="BF123" s="206">
        <f>IF(N123="snížená",J123,0)</f>
        <v>0</v>
      </c>
      <c r="BG123" s="206">
        <f>IF(N123="zákl. přenesená",J123,0)</f>
        <v>0</v>
      </c>
      <c r="BH123" s="206">
        <f>IF(N123="sníž. přenesená",J123,0)</f>
        <v>0</v>
      </c>
      <c r="BI123" s="206">
        <f>IF(N123="nulová",J123,0)</f>
        <v>0</v>
      </c>
      <c r="BJ123" s="19" t="s">
        <v>22</v>
      </c>
      <c r="BK123" s="206">
        <f>ROUND(I123*H123,2)</f>
        <v>0</v>
      </c>
      <c r="BL123" s="19" t="s">
        <v>190</v>
      </c>
      <c r="BM123" s="19" t="s">
        <v>828</v>
      </c>
    </row>
    <row r="124" spans="2:65" s="1" customFormat="1" ht="22.5" customHeight="1">
      <c r="B124" s="36"/>
      <c r="C124" s="195" t="s">
        <v>232</v>
      </c>
      <c r="D124" s="195" t="s">
        <v>186</v>
      </c>
      <c r="E124" s="196" t="s">
        <v>829</v>
      </c>
      <c r="F124" s="197" t="s">
        <v>830</v>
      </c>
      <c r="G124" s="198" t="s">
        <v>189</v>
      </c>
      <c r="H124" s="199">
        <v>1</v>
      </c>
      <c r="I124" s="200"/>
      <c r="J124" s="201">
        <f>ROUND(I124*H124,2)</f>
        <v>0</v>
      </c>
      <c r="K124" s="197" t="s">
        <v>20</v>
      </c>
      <c r="L124" s="56"/>
      <c r="M124" s="202" t="s">
        <v>20</v>
      </c>
      <c r="N124" s="203" t="s">
        <v>49</v>
      </c>
      <c r="O124" s="37"/>
      <c r="P124" s="204">
        <f>O124*H124</f>
        <v>0</v>
      </c>
      <c r="Q124" s="204">
        <v>0</v>
      </c>
      <c r="R124" s="204">
        <f>Q124*H124</f>
        <v>0</v>
      </c>
      <c r="S124" s="204">
        <v>0</v>
      </c>
      <c r="T124" s="205">
        <f>S124*H124</f>
        <v>0</v>
      </c>
      <c r="AR124" s="19" t="s">
        <v>190</v>
      </c>
      <c r="AT124" s="19" t="s">
        <v>186</v>
      </c>
      <c r="AU124" s="19" t="s">
        <v>86</v>
      </c>
      <c r="AY124" s="19" t="s">
        <v>183</v>
      </c>
      <c r="BE124" s="206">
        <f>IF(N124="základní",J124,0)</f>
        <v>0</v>
      </c>
      <c r="BF124" s="206">
        <f>IF(N124="snížená",J124,0)</f>
        <v>0</v>
      </c>
      <c r="BG124" s="206">
        <f>IF(N124="zákl. přenesená",J124,0)</f>
        <v>0</v>
      </c>
      <c r="BH124" s="206">
        <f>IF(N124="sníž. přenesená",J124,0)</f>
        <v>0</v>
      </c>
      <c r="BI124" s="206">
        <f>IF(N124="nulová",J124,0)</f>
        <v>0</v>
      </c>
      <c r="BJ124" s="19" t="s">
        <v>22</v>
      </c>
      <c r="BK124" s="206">
        <f>ROUND(I124*H124,2)</f>
        <v>0</v>
      </c>
      <c r="BL124" s="19" t="s">
        <v>190</v>
      </c>
      <c r="BM124" s="19" t="s">
        <v>831</v>
      </c>
    </row>
    <row r="125" spans="2:65" s="1" customFormat="1" ht="22.5" customHeight="1">
      <c r="B125" s="36"/>
      <c r="C125" s="195" t="s">
        <v>236</v>
      </c>
      <c r="D125" s="195" t="s">
        <v>186</v>
      </c>
      <c r="E125" s="196" t="s">
        <v>832</v>
      </c>
      <c r="F125" s="197" t="s">
        <v>833</v>
      </c>
      <c r="G125" s="198" t="s">
        <v>189</v>
      </c>
      <c r="H125" s="199">
        <v>1</v>
      </c>
      <c r="I125" s="200"/>
      <c r="J125" s="201">
        <f>ROUND(I125*H125,2)</f>
        <v>0</v>
      </c>
      <c r="K125" s="197" t="s">
        <v>20</v>
      </c>
      <c r="L125" s="56"/>
      <c r="M125" s="202" t="s">
        <v>20</v>
      </c>
      <c r="N125" s="203" t="s">
        <v>49</v>
      </c>
      <c r="O125" s="37"/>
      <c r="P125" s="204">
        <f>O125*H125</f>
        <v>0</v>
      </c>
      <c r="Q125" s="204">
        <v>0</v>
      </c>
      <c r="R125" s="204">
        <f>Q125*H125</f>
        <v>0</v>
      </c>
      <c r="S125" s="204">
        <v>0</v>
      </c>
      <c r="T125" s="205">
        <f>S125*H125</f>
        <v>0</v>
      </c>
      <c r="AR125" s="19" t="s">
        <v>190</v>
      </c>
      <c r="AT125" s="19" t="s">
        <v>186</v>
      </c>
      <c r="AU125" s="19" t="s">
        <v>86</v>
      </c>
      <c r="AY125" s="19" t="s">
        <v>183</v>
      </c>
      <c r="BE125" s="206">
        <f>IF(N125="základní",J125,0)</f>
        <v>0</v>
      </c>
      <c r="BF125" s="206">
        <f>IF(N125="snížená",J125,0)</f>
        <v>0</v>
      </c>
      <c r="BG125" s="206">
        <f>IF(N125="zákl. přenesená",J125,0)</f>
        <v>0</v>
      </c>
      <c r="BH125" s="206">
        <f>IF(N125="sníž. přenesená",J125,0)</f>
        <v>0</v>
      </c>
      <c r="BI125" s="206">
        <f>IF(N125="nulová",J125,0)</f>
        <v>0</v>
      </c>
      <c r="BJ125" s="19" t="s">
        <v>22</v>
      </c>
      <c r="BK125" s="206">
        <f>ROUND(I125*H125,2)</f>
        <v>0</v>
      </c>
      <c r="BL125" s="19" t="s">
        <v>190</v>
      </c>
      <c r="BM125" s="19" t="s">
        <v>834</v>
      </c>
    </row>
    <row r="126" spans="2:65" s="1" customFormat="1" ht="22.5" customHeight="1">
      <c r="B126" s="36"/>
      <c r="C126" s="195" t="s">
        <v>243</v>
      </c>
      <c r="D126" s="195" t="s">
        <v>186</v>
      </c>
      <c r="E126" s="196" t="s">
        <v>835</v>
      </c>
      <c r="F126" s="197" t="s">
        <v>836</v>
      </c>
      <c r="G126" s="198" t="s">
        <v>189</v>
      </c>
      <c r="H126" s="199">
        <v>1</v>
      </c>
      <c r="I126" s="200"/>
      <c r="J126" s="201">
        <f>ROUND(I126*H126,2)</f>
        <v>0</v>
      </c>
      <c r="K126" s="197" t="s">
        <v>20</v>
      </c>
      <c r="L126" s="56"/>
      <c r="M126" s="202" t="s">
        <v>20</v>
      </c>
      <c r="N126" s="203" t="s">
        <v>49</v>
      </c>
      <c r="O126" s="37"/>
      <c r="P126" s="204">
        <f>O126*H126</f>
        <v>0</v>
      </c>
      <c r="Q126" s="204">
        <v>0</v>
      </c>
      <c r="R126" s="204">
        <f>Q126*H126</f>
        <v>0</v>
      </c>
      <c r="S126" s="204">
        <v>0</v>
      </c>
      <c r="T126" s="205">
        <f>S126*H126</f>
        <v>0</v>
      </c>
      <c r="AR126" s="19" t="s">
        <v>190</v>
      </c>
      <c r="AT126" s="19" t="s">
        <v>186</v>
      </c>
      <c r="AU126" s="19" t="s">
        <v>86</v>
      </c>
      <c r="AY126" s="19" t="s">
        <v>183</v>
      </c>
      <c r="BE126" s="206">
        <f>IF(N126="základní",J126,0)</f>
        <v>0</v>
      </c>
      <c r="BF126" s="206">
        <f>IF(N126="snížená",J126,0)</f>
        <v>0</v>
      </c>
      <c r="BG126" s="206">
        <f>IF(N126="zákl. přenesená",J126,0)</f>
        <v>0</v>
      </c>
      <c r="BH126" s="206">
        <f>IF(N126="sníž. přenesená",J126,0)</f>
        <v>0</v>
      </c>
      <c r="BI126" s="206">
        <f>IF(N126="nulová",J126,0)</f>
        <v>0</v>
      </c>
      <c r="BJ126" s="19" t="s">
        <v>22</v>
      </c>
      <c r="BK126" s="206">
        <f>ROUND(I126*H126,2)</f>
        <v>0</v>
      </c>
      <c r="BL126" s="19" t="s">
        <v>190</v>
      </c>
      <c r="BM126" s="19" t="s">
        <v>837</v>
      </c>
    </row>
    <row r="127" spans="2:65" s="11" customFormat="1" ht="29.85" customHeight="1">
      <c r="B127" s="178"/>
      <c r="C127" s="179"/>
      <c r="D127" s="192" t="s">
        <v>77</v>
      </c>
      <c r="E127" s="193" t="s">
        <v>838</v>
      </c>
      <c r="F127" s="193" t="s">
        <v>839</v>
      </c>
      <c r="G127" s="179"/>
      <c r="H127" s="179"/>
      <c r="I127" s="182"/>
      <c r="J127" s="194">
        <f>BK127</f>
        <v>0</v>
      </c>
      <c r="K127" s="179"/>
      <c r="L127" s="184"/>
      <c r="M127" s="185"/>
      <c r="N127" s="186"/>
      <c r="O127" s="186"/>
      <c r="P127" s="187">
        <f>SUM(P128:P130)</f>
        <v>0</v>
      </c>
      <c r="Q127" s="186"/>
      <c r="R127" s="187">
        <f>SUM(R128:R130)</f>
        <v>0</v>
      </c>
      <c r="S127" s="186"/>
      <c r="T127" s="188">
        <f>SUM(T128:T130)</f>
        <v>0</v>
      </c>
      <c r="AR127" s="189" t="s">
        <v>182</v>
      </c>
      <c r="AT127" s="190" t="s">
        <v>77</v>
      </c>
      <c r="AU127" s="190" t="s">
        <v>22</v>
      </c>
      <c r="AY127" s="189" t="s">
        <v>183</v>
      </c>
      <c r="BK127" s="191">
        <f>SUM(BK128:BK130)</f>
        <v>0</v>
      </c>
    </row>
    <row r="128" spans="2:65" s="1" customFormat="1" ht="22.5" customHeight="1">
      <c r="B128" s="36"/>
      <c r="C128" s="195" t="s">
        <v>247</v>
      </c>
      <c r="D128" s="195" t="s">
        <v>186</v>
      </c>
      <c r="E128" s="196" t="s">
        <v>840</v>
      </c>
      <c r="F128" s="197" t="s">
        <v>841</v>
      </c>
      <c r="G128" s="198" t="s">
        <v>189</v>
      </c>
      <c r="H128" s="199">
        <v>1</v>
      </c>
      <c r="I128" s="200"/>
      <c r="J128" s="201">
        <f>ROUND(I128*H128,2)</f>
        <v>0</v>
      </c>
      <c r="K128" s="197" t="s">
        <v>20</v>
      </c>
      <c r="L128" s="56"/>
      <c r="M128" s="202" t="s">
        <v>20</v>
      </c>
      <c r="N128" s="203" t="s">
        <v>49</v>
      </c>
      <c r="O128" s="37"/>
      <c r="P128" s="204">
        <f>O128*H128</f>
        <v>0</v>
      </c>
      <c r="Q128" s="204">
        <v>0</v>
      </c>
      <c r="R128" s="204">
        <f>Q128*H128</f>
        <v>0</v>
      </c>
      <c r="S128" s="204">
        <v>0</v>
      </c>
      <c r="T128" s="205">
        <f>S128*H128</f>
        <v>0</v>
      </c>
      <c r="AR128" s="19" t="s">
        <v>190</v>
      </c>
      <c r="AT128" s="19" t="s">
        <v>186</v>
      </c>
      <c r="AU128" s="19" t="s">
        <v>86</v>
      </c>
      <c r="AY128" s="19" t="s">
        <v>183</v>
      </c>
      <c r="BE128" s="206">
        <f>IF(N128="základní",J128,0)</f>
        <v>0</v>
      </c>
      <c r="BF128" s="206">
        <f>IF(N128="snížená",J128,0)</f>
        <v>0</v>
      </c>
      <c r="BG128" s="206">
        <f>IF(N128="zákl. přenesená",J128,0)</f>
        <v>0</v>
      </c>
      <c r="BH128" s="206">
        <f>IF(N128="sníž. přenesená",J128,0)</f>
        <v>0</v>
      </c>
      <c r="BI128" s="206">
        <f>IF(N128="nulová",J128,0)</f>
        <v>0</v>
      </c>
      <c r="BJ128" s="19" t="s">
        <v>22</v>
      </c>
      <c r="BK128" s="206">
        <f>ROUND(I128*H128,2)</f>
        <v>0</v>
      </c>
      <c r="BL128" s="19" t="s">
        <v>190</v>
      </c>
      <c r="BM128" s="19" t="s">
        <v>842</v>
      </c>
    </row>
    <row r="129" spans="2:65" s="1" customFormat="1" ht="22.5" customHeight="1">
      <c r="B129" s="36"/>
      <c r="C129" s="195" t="s">
        <v>8</v>
      </c>
      <c r="D129" s="195" t="s">
        <v>186</v>
      </c>
      <c r="E129" s="196" t="s">
        <v>843</v>
      </c>
      <c r="F129" s="197" t="s">
        <v>844</v>
      </c>
      <c r="G129" s="198" t="s">
        <v>189</v>
      </c>
      <c r="H129" s="199">
        <v>1</v>
      </c>
      <c r="I129" s="200"/>
      <c r="J129" s="201">
        <f>ROUND(I129*H129,2)</f>
        <v>0</v>
      </c>
      <c r="K129" s="197" t="s">
        <v>20</v>
      </c>
      <c r="L129" s="56"/>
      <c r="M129" s="202" t="s">
        <v>20</v>
      </c>
      <c r="N129" s="203" t="s">
        <v>49</v>
      </c>
      <c r="O129" s="37"/>
      <c r="P129" s="204">
        <f>O129*H129</f>
        <v>0</v>
      </c>
      <c r="Q129" s="204">
        <v>0</v>
      </c>
      <c r="R129" s="204">
        <f>Q129*H129</f>
        <v>0</v>
      </c>
      <c r="S129" s="204">
        <v>0</v>
      </c>
      <c r="T129" s="205">
        <f>S129*H129</f>
        <v>0</v>
      </c>
      <c r="AR129" s="19" t="s">
        <v>190</v>
      </c>
      <c r="AT129" s="19" t="s">
        <v>186</v>
      </c>
      <c r="AU129" s="19" t="s">
        <v>86</v>
      </c>
      <c r="AY129" s="19" t="s">
        <v>183</v>
      </c>
      <c r="BE129" s="206">
        <f>IF(N129="základní",J129,0)</f>
        <v>0</v>
      </c>
      <c r="BF129" s="206">
        <f>IF(N129="snížená",J129,0)</f>
        <v>0</v>
      </c>
      <c r="BG129" s="206">
        <f>IF(N129="zákl. přenesená",J129,0)</f>
        <v>0</v>
      </c>
      <c r="BH129" s="206">
        <f>IF(N129="sníž. přenesená",J129,0)</f>
        <v>0</v>
      </c>
      <c r="BI129" s="206">
        <f>IF(N129="nulová",J129,0)</f>
        <v>0</v>
      </c>
      <c r="BJ129" s="19" t="s">
        <v>22</v>
      </c>
      <c r="BK129" s="206">
        <f>ROUND(I129*H129,2)</f>
        <v>0</v>
      </c>
      <c r="BL129" s="19" t="s">
        <v>190</v>
      </c>
      <c r="BM129" s="19" t="s">
        <v>845</v>
      </c>
    </row>
    <row r="130" spans="2:65" s="1" customFormat="1" ht="22.5" customHeight="1">
      <c r="B130" s="36"/>
      <c r="C130" s="195" t="s">
        <v>254</v>
      </c>
      <c r="D130" s="195" t="s">
        <v>186</v>
      </c>
      <c r="E130" s="196" t="s">
        <v>846</v>
      </c>
      <c r="F130" s="197" t="s">
        <v>847</v>
      </c>
      <c r="G130" s="198" t="s">
        <v>189</v>
      </c>
      <c r="H130" s="199">
        <v>1</v>
      </c>
      <c r="I130" s="200"/>
      <c r="J130" s="201">
        <f>ROUND(I130*H130,2)</f>
        <v>0</v>
      </c>
      <c r="K130" s="197" t="s">
        <v>20</v>
      </c>
      <c r="L130" s="56"/>
      <c r="M130" s="202" t="s">
        <v>20</v>
      </c>
      <c r="N130" s="203" t="s">
        <v>49</v>
      </c>
      <c r="O130" s="37"/>
      <c r="P130" s="204">
        <f>O130*H130</f>
        <v>0</v>
      </c>
      <c r="Q130" s="204">
        <v>0</v>
      </c>
      <c r="R130" s="204">
        <f>Q130*H130</f>
        <v>0</v>
      </c>
      <c r="S130" s="204">
        <v>0</v>
      </c>
      <c r="T130" s="205">
        <f>S130*H130</f>
        <v>0</v>
      </c>
      <c r="AR130" s="19" t="s">
        <v>190</v>
      </c>
      <c r="AT130" s="19" t="s">
        <v>186</v>
      </c>
      <c r="AU130" s="19" t="s">
        <v>86</v>
      </c>
      <c r="AY130" s="19" t="s">
        <v>183</v>
      </c>
      <c r="BE130" s="206">
        <f>IF(N130="základní",J130,0)</f>
        <v>0</v>
      </c>
      <c r="BF130" s="206">
        <f>IF(N130="snížená",J130,0)</f>
        <v>0</v>
      </c>
      <c r="BG130" s="206">
        <f>IF(N130="zákl. přenesená",J130,0)</f>
        <v>0</v>
      </c>
      <c r="BH130" s="206">
        <f>IF(N130="sníž. přenesená",J130,0)</f>
        <v>0</v>
      </c>
      <c r="BI130" s="206">
        <f>IF(N130="nulová",J130,0)</f>
        <v>0</v>
      </c>
      <c r="BJ130" s="19" t="s">
        <v>22</v>
      </c>
      <c r="BK130" s="206">
        <f>ROUND(I130*H130,2)</f>
        <v>0</v>
      </c>
      <c r="BL130" s="19" t="s">
        <v>190</v>
      </c>
      <c r="BM130" s="19" t="s">
        <v>848</v>
      </c>
    </row>
    <row r="131" spans="2:65" s="11" customFormat="1" ht="37.35" customHeight="1">
      <c r="B131" s="178"/>
      <c r="C131" s="179"/>
      <c r="D131" s="192" t="s">
        <v>77</v>
      </c>
      <c r="E131" s="214" t="s">
        <v>849</v>
      </c>
      <c r="F131" s="214" t="s">
        <v>850</v>
      </c>
      <c r="G131" s="179"/>
      <c r="H131" s="179"/>
      <c r="I131" s="182"/>
      <c r="J131" s="215">
        <f>BK131</f>
        <v>0</v>
      </c>
      <c r="K131" s="179"/>
      <c r="L131" s="184"/>
      <c r="M131" s="185"/>
      <c r="N131" s="186"/>
      <c r="O131" s="186"/>
      <c r="P131" s="187">
        <f>SUM(P132:P143)</f>
        <v>0</v>
      </c>
      <c r="Q131" s="186"/>
      <c r="R131" s="187">
        <f>SUM(R132:R143)</f>
        <v>0</v>
      </c>
      <c r="S131" s="186"/>
      <c r="T131" s="188">
        <f>SUM(T132:T143)</f>
        <v>0</v>
      </c>
      <c r="AR131" s="189" t="s">
        <v>182</v>
      </c>
      <c r="AT131" s="190" t="s">
        <v>77</v>
      </c>
      <c r="AU131" s="190" t="s">
        <v>78</v>
      </c>
      <c r="AY131" s="189" t="s">
        <v>183</v>
      </c>
      <c r="BK131" s="191">
        <f>SUM(BK132:BK143)</f>
        <v>0</v>
      </c>
    </row>
    <row r="132" spans="2:65" s="1" customFormat="1" ht="22.5" customHeight="1">
      <c r="B132" s="36"/>
      <c r="C132" s="195" t="s">
        <v>258</v>
      </c>
      <c r="D132" s="195" t="s">
        <v>186</v>
      </c>
      <c r="E132" s="196" t="s">
        <v>851</v>
      </c>
      <c r="F132" s="197" t="s">
        <v>852</v>
      </c>
      <c r="G132" s="198" t="s">
        <v>189</v>
      </c>
      <c r="H132" s="199">
        <v>3</v>
      </c>
      <c r="I132" s="200"/>
      <c r="J132" s="201">
        <f t="shared" ref="J132:J143" si="0">ROUND(I132*H132,2)</f>
        <v>0</v>
      </c>
      <c r="K132" s="197" t="s">
        <v>20</v>
      </c>
      <c r="L132" s="56"/>
      <c r="M132" s="202" t="s">
        <v>20</v>
      </c>
      <c r="N132" s="203" t="s">
        <v>49</v>
      </c>
      <c r="O132" s="37"/>
      <c r="P132" s="204">
        <f t="shared" ref="P132:P143" si="1">O132*H132</f>
        <v>0</v>
      </c>
      <c r="Q132" s="204">
        <v>0</v>
      </c>
      <c r="R132" s="204">
        <f t="shared" ref="R132:R143" si="2">Q132*H132</f>
        <v>0</v>
      </c>
      <c r="S132" s="204">
        <v>0</v>
      </c>
      <c r="T132" s="205">
        <f t="shared" ref="T132:T143" si="3">S132*H132</f>
        <v>0</v>
      </c>
      <c r="AR132" s="19" t="s">
        <v>190</v>
      </c>
      <c r="AT132" s="19" t="s">
        <v>186</v>
      </c>
      <c r="AU132" s="19" t="s">
        <v>22</v>
      </c>
      <c r="AY132" s="19" t="s">
        <v>183</v>
      </c>
      <c r="BE132" s="206">
        <f t="shared" ref="BE132:BE143" si="4">IF(N132="základní",J132,0)</f>
        <v>0</v>
      </c>
      <c r="BF132" s="206">
        <f t="shared" ref="BF132:BF143" si="5">IF(N132="snížená",J132,0)</f>
        <v>0</v>
      </c>
      <c r="BG132" s="206">
        <f t="shared" ref="BG132:BG143" si="6">IF(N132="zákl. přenesená",J132,0)</f>
        <v>0</v>
      </c>
      <c r="BH132" s="206">
        <f t="shared" ref="BH132:BH143" si="7">IF(N132="sníž. přenesená",J132,0)</f>
        <v>0</v>
      </c>
      <c r="BI132" s="206">
        <f t="shared" ref="BI132:BI143" si="8">IF(N132="nulová",J132,0)</f>
        <v>0</v>
      </c>
      <c r="BJ132" s="19" t="s">
        <v>22</v>
      </c>
      <c r="BK132" s="206">
        <f t="shared" ref="BK132:BK143" si="9">ROUND(I132*H132,2)</f>
        <v>0</v>
      </c>
      <c r="BL132" s="19" t="s">
        <v>190</v>
      </c>
      <c r="BM132" s="19" t="s">
        <v>853</v>
      </c>
    </row>
    <row r="133" spans="2:65" s="1" customFormat="1" ht="22.5" customHeight="1">
      <c r="B133" s="36"/>
      <c r="C133" s="195" t="s">
        <v>262</v>
      </c>
      <c r="D133" s="195" t="s">
        <v>186</v>
      </c>
      <c r="E133" s="196" t="s">
        <v>854</v>
      </c>
      <c r="F133" s="197" t="s">
        <v>855</v>
      </c>
      <c r="G133" s="198" t="s">
        <v>189</v>
      </c>
      <c r="H133" s="199">
        <v>1</v>
      </c>
      <c r="I133" s="200"/>
      <c r="J133" s="201">
        <f t="shared" si="0"/>
        <v>0</v>
      </c>
      <c r="K133" s="197" t="s">
        <v>20</v>
      </c>
      <c r="L133" s="56"/>
      <c r="M133" s="202" t="s">
        <v>20</v>
      </c>
      <c r="N133" s="203" t="s">
        <v>49</v>
      </c>
      <c r="O133" s="37"/>
      <c r="P133" s="204">
        <f t="shared" si="1"/>
        <v>0</v>
      </c>
      <c r="Q133" s="204">
        <v>0</v>
      </c>
      <c r="R133" s="204">
        <f t="shared" si="2"/>
        <v>0</v>
      </c>
      <c r="S133" s="204">
        <v>0</v>
      </c>
      <c r="T133" s="205">
        <f t="shared" si="3"/>
        <v>0</v>
      </c>
      <c r="AR133" s="19" t="s">
        <v>190</v>
      </c>
      <c r="AT133" s="19" t="s">
        <v>186</v>
      </c>
      <c r="AU133" s="19" t="s">
        <v>22</v>
      </c>
      <c r="AY133" s="19" t="s">
        <v>183</v>
      </c>
      <c r="BE133" s="206">
        <f t="shared" si="4"/>
        <v>0</v>
      </c>
      <c r="BF133" s="206">
        <f t="shared" si="5"/>
        <v>0</v>
      </c>
      <c r="BG133" s="206">
        <f t="shared" si="6"/>
        <v>0</v>
      </c>
      <c r="BH133" s="206">
        <f t="shared" si="7"/>
        <v>0</v>
      </c>
      <c r="BI133" s="206">
        <f t="shared" si="8"/>
        <v>0</v>
      </c>
      <c r="BJ133" s="19" t="s">
        <v>22</v>
      </c>
      <c r="BK133" s="206">
        <f t="shared" si="9"/>
        <v>0</v>
      </c>
      <c r="BL133" s="19" t="s">
        <v>190</v>
      </c>
      <c r="BM133" s="19" t="s">
        <v>856</v>
      </c>
    </row>
    <row r="134" spans="2:65" s="1" customFormat="1" ht="22.5" customHeight="1">
      <c r="B134" s="36"/>
      <c r="C134" s="195" t="s">
        <v>270</v>
      </c>
      <c r="D134" s="195" t="s">
        <v>186</v>
      </c>
      <c r="E134" s="196" t="s">
        <v>857</v>
      </c>
      <c r="F134" s="197" t="s">
        <v>858</v>
      </c>
      <c r="G134" s="198" t="s">
        <v>189</v>
      </c>
      <c r="H134" s="199">
        <v>1</v>
      </c>
      <c r="I134" s="200"/>
      <c r="J134" s="201">
        <f t="shared" si="0"/>
        <v>0</v>
      </c>
      <c r="K134" s="197" t="s">
        <v>20</v>
      </c>
      <c r="L134" s="56"/>
      <c r="M134" s="202" t="s">
        <v>20</v>
      </c>
      <c r="N134" s="203" t="s">
        <v>49</v>
      </c>
      <c r="O134" s="37"/>
      <c r="P134" s="204">
        <f t="shared" si="1"/>
        <v>0</v>
      </c>
      <c r="Q134" s="204">
        <v>0</v>
      </c>
      <c r="R134" s="204">
        <f t="shared" si="2"/>
        <v>0</v>
      </c>
      <c r="S134" s="204">
        <v>0</v>
      </c>
      <c r="T134" s="205">
        <f t="shared" si="3"/>
        <v>0</v>
      </c>
      <c r="AR134" s="19" t="s">
        <v>190</v>
      </c>
      <c r="AT134" s="19" t="s">
        <v>186</v>
      </c>
      <c r="AU134" s="19" t="s">
        <v>22</v>
      </c>
      <c r="AY134" s="19" t="s">
        <v>183</v>
      </c>
      <c r="BE134" s="206">
        <f t="shared" si="4"/>
        <v>0</v>
      </c>
      <c r="BF134" s="206">
        <f t="shared" si="5"/>
        <v>0</v>
      </c>
      <c r="BG134" s="206">
        <f t="shared" si="6"/>
        <v>0</v>
      </c>
      <c r="BH134" s="206">
        <f t="shared" si="7"/>
        <v>0</v>
      </c>
      <c r="BI134" s="206">
        <f t="shared" si="8"/>
        <v>0</v>
      </c>
      <c r="BJ134" s="19" t="s">
        <v>22</v>
      </c>
      <c r="BK134" s="206">
        <f t="shared" si="9"/>
        <v>0</v>
      </c>
      <c r="BL134" s="19" t="s">
        <v>190</v>
      </c>
      <c r="BM134" s="19" t="s">
        <v>859</v>
      </c>
    </row>
    <row r="135" spans="2:65" s="1" customFormat="1" ht="22.5" customHeight="1">
      <c r="B135" s="36"/>
      <c r="C135" s="195" t="s">
        <v>369</v>
      </c>
      <c r="D135" s="195" t="s">
        <v>186</v>
      </c>
      <c r="E135" s="196" t="s">
        <v>860</v>
      </c>
      <c r="F135" s="197" t="s">
        <v>861</v>
      </c>
      <c r="G135" s="198" t="s">
        <v>189</v>
      </c>
      <c r="H135" s="199">
        <v>3</v>
      </c>
      <c r="I135" s="200"/>
      <c r="J135" s="201">
        <f t="shared" si="0"/>
        <v>0</v>
      </c>
      <c r="K135" s="197" t="s">
        <v>20</v>
      </c>
      <c r="L135" s="56"/>
      <c r="M135" s="202" t="s">
        <v>20</v>
      </c>
      <c r="N135" s="203" t="s">
        <v>49</v>
      </c>
      <c r="O135" s="37"/>
      <c r="P135" s="204">
        <f t="shared" si="1"/>
        <v>0</v>
      </c>
      <c r="Q135" s="204">
        <v>0</v>
      </c>
      <c r="R135" s="204">
        <f t="shared" si="2"/>
        <v>0</v>
      </c>
      <c r="S135" s="204">
        <v>0</v>
      </c>
      <c r="T135" s="205">
        <f t="shared" si="3"/>
        <v>0</v>
      </c>
      <c r="AR135" s="19" t="s">
        <v>190</v>
      </c>
      <c r="AT135" s="19" t="s">
        <v>186</v>
      </c>
      <c r="AU135" s="19" t="s">
        <v>22</v>
      </c>
      <c r="AY135" s="19" t="s">
        <v>183</v>
      </c>
      <c r="BE135" s="206">
        <f t="shared" si="4"/>
        <v>0</v>
      </c>
      <c r="BF135" s="206">
        <f t="shared" si="5"/>
        <v>0</v>
      </c>
      <c r="BG135" s="206">
        <f t="shared" si="6"/>
        <v>0</v>
      </c>
      <c r="BH135" s="206">
        <f t="shared" si="7"/>
        <v>0</v>
      </c>
      <c r="BI135" s="206">
        <f t="shared" si="8"/>
        <v>0</v>
      </c>
      <c r="BJ135" s="19" t="s">
        <v>22</v>
      </c>
      <c r="BK135" s="206">
        <f t="shared" si="9"/>
        <v>0</v>
      </c>
      <c r="BL135" s="19" t="s">
        <v>190</v>
      </c>
      <c r="BM135" s="19" t="s">
        <v>862</v>
      </c>
    </row>
    <row r="136" spans="2:65" s="1" customFormat="1" ht="22.5" customHeight="1">
      <c r="B136" s="36"/>
      <c r="C136" s="195" t="s">
        <v>7</v>
      </c>
      <c r="D136" s="195" t="s">
        <v>186</v>
      </c>
      <c r="E136" s="196" t="s">
        <v>863</v>
      </c>
      <c r="F136" s="197" t="s">
        <v>864</v>
      </c>
      <c r="G136" s="198" t="s">
        <v>189</v>
      </c>
      <c r="H136" s="199">
        <v>1</v>
      </c>
      <c r="I136" s="200"/>
      <c r="J136" s="201">
        <f t="shared" si="0"/>
        <v>0</v>
      </c>
      <c r="K136" s="197" t="s">
        <v>20</v>
      </c>
      <c r="L136" s="56"/>
      <c r="M136" s="202" t="s">
        <v>20</v>
      </c>
      <c r="N136" s="203" t="s">
        <v>49</v>
      </c>
      <c r="O136" s="37"/>
      <c r="P136" s="204">
        <f t="shared" si="1"/>
        <v>0</v>
      </c>
      <c r="Q136" s="204">
        <v>0</v>
      </c>
      <c r="R136" s="204">
        <f t="shared" si="2"/>
        <v>0</v>
      </c>
      <c r="S136" s="204">
        <v>0</v>
      </c>
      <c r="T136" s="205">
        <f t="shared" si="3"/>
        <v>0</v>
      </c>
      <c r="AR136" s="19" t="s">
        <v>190</v>
      </c>
      <c r="AT136" s="19" t="s">
        <v>186</v>
      </c>
      <c r="AU136" s="19" t="s">
        <v>22</v>
      </c>
      <c r="AY136" s="19" t="s">
        <v>183</v>
      </c>
      <c r="BE136" s="206">
        <f t="shared" si="4"/>
        <v>0</v>
      </c>
      <c r="BF136" s="206">
        <f t="shared" si="5"/>
        <v>0</v>
      </c>
      <c r="BG136" s="206">
        <f t="shared" si="6"/>
        <v>0</v>
      </c>
      <c r="BH136" s="206">
        <f t="shared" si="7"/>
        <v>0</v>
      </c>
      <c r="BI136" s="206">
        <f t="shared" si="8"/>
        <v>0</v>
      </c>
      <c r="BJ136" s="19" t="s">
        <v>22</v>
      </c>
      <c r="BK136" s="206">
        <f t="shared" si="9"/>
        <v>0</v>
      </c>
      <c r="BL136" s="19" t="s">
        <v>190</v>
      </c>
      <c r="BM136" s="19" t="s">
        <v>865</v>
      </c>
    </row>
    <row r="137" spans="2:65" s="1" customFormat="1" ht="22.5" customHeight="1">
      <c r="B137" s="36"/>
      <c r="C137" s="195" t="s">
        <v>376</v>
      </c>
      <c r="D137" s="195" t="s">
        <v>186</v>
      </c>
      <c r="E137" s="196" t="s">
        <v>866</v>
      </c>
      <c r="F137" s="197" t="s">
        <v>867</v>
      </c>
      <c r="G137" s="198" t="s">
        <v>189</v>
      </c>
      <c r="H137" s="199">
        <v>1</v>
      </c>
      <c r="I137" s="200"/>
      <c r="J137" s="201">
        <f t="shared" si="0"/>
        <v>0</v>
      </c>
      <c r="K137" s="197" t="s">
        <v>20</v>
      </c>
      <c r="L137" s="56"/>
      <c r="M137" s="202" t="s">
        <v>20</v>
      </c>
      <c r="N137" s="203" t="s">
        <v>49</v>
      </c>
      <c r="O137" s="37"/>
      <c r="P137" s="204">
        <f t="shared" si="1"/>
        <v>0</v>
      </c>
      <c r="Q137" s="204">
        <v>0</v>
      </c>
      <c r="R137" s="204">
        <f t="shared" si="2"/>
        <v>0</v>
      </c>
      <c r="S137" s="204">
        <v>0</v>
      </c>
      <c r="T137" s="205">
        <f t="shared" si="3"/>
        <v>0</v>
      </c>
      <c r="AR137" s="19" t="s">
        <v>190</v>
      </c>
      <c r="AT137" s="19" t="s">
        <v>186</v>
      </c>
      <c r="AU137" s="19" t="s">
        <v>22</v>
      </c>
      <c r="AY137" s="19" t="s">
        <v>183</v>
      </c>
      <c r="BE137" s="206">
        <f t="shared" si="4"/>
        <v>0</v>
      </c>
      <c r="BF137" s="206">
        <f t="shared" si="5"/>
        <v>0</v>
      </c>
      <c r="BG137" s="206">
        <f t="shared" si="6"/>
        <v>0</v>
      </c>
      <c r="BH137" s="206">
        <f t="shared" si="7"/>
        <v>0</v>
      </c>
      <c r="BI137" s="206">
        <f t="shared" si="8"/>
        <v>0</v>
      </c>
      <c r="BJ137" s="19" t="s">
        <v>22</v>
      </c>
      <c r="BK137" s="206">
        <f t="shared" si="9"/>
        <v>0</v>
      </c>
      <c r="BL137" s="19" t="s">
        <v>190</v>
      </c>
      <c r="BM137" s="19" t="s">
        <v>868</v>
      </c>
    </row>
    <row r="138" spans="2:65" s="1" customFormat="1" ht="22.5" customHeight="1">
      <c r="B138" s="36"/>
      <c r="C138" s="195" t="s">
        <v>380</v>
      </c>
      <c r="D138" s="195" t="s">
        <v>186</v>
      </c>
      <c r="E138" s="196" t="s">
        <v>869</v>
      </c>
      <c r="F138" s="197" t="s">
        <v>870</v>
      </c>
      <c r="G138" s="198" t="s">
        <v>189</v>
      </c>
      <c r="H138" s="199">
        <v>1</v>
      </c>
      <c r="I138" s="200"/>
      <c r="J138" s="201">
        <f t="shared" si="0"/>
        <v>0</v>
      </c>
      <c r="K138" s="197" t="s">
        <v>20</v>
      </c>
      <c r="L138" s="56"/>
      <c r="M138" s="202" t="s">
        <v>20</v>
      </c>
      <c r="N138" s="203" t="s">
        <v>49</v>
      </c>
      <c r="O138" s="37"/>
      <c r="P138" s="204">
        <f t="shared" si="1"/>
        <v>0</v>
      </c>
      <c r="Q138" s="204">
        <v>0</v>
      </c>
      <c r="R138" s="204">
        <f t="shared" si="2"/>
        <v>0</v>
      </c>
      <c r="S138" s="204">
        <v>0</v>
      </c>
      <c r="T138" s="205">
        <f t="shared" si="3"/>
        <v>0</v>
      </c>
      <c r="AR138" s="19" t="s">
        <v>190</v>
      </c>
      <c r="AT138" s="19" t="s">
        <v>186</v>
      </c>
      <c r="AU138" s="19" t="s">
        <v>22</v>
      </c>
      <c r="AY138" s="19" t="s">
        <v>183</v>
      </c>
      <c r="BE138" s="206">
        <f t="shared" si="4"/>
        <v>0</v>
      </c>
      <c r="BF138" s="206">
        <f t="shared" si="5"/>
        <v>0</v>
      </c>
      <c r="BG138" s="206">
        <f t="shared" si="6"/>
        <v>0</v>
      </c>
      <c r="BH138" s="206">
        <f t="shared" si="7"/>
        <v>0</v>
      </c>
      <c r="BI138" s="206">
        <f t="shared" si="8"/>
        <v>0</v>
      </c>
      <c r="BJ138" s="19" t="s">
        <v>22</v>
      </c>
      <c r="BK138" s="206">
        <f t="shared" si="9"/>
        <v>0</v>
      </c>
      <c r="BL138" s="19" t="s">
        <v>190</v>
      </c>
      <c r="BM138" s="19" t="s">
        <v>871</v>
      </c>
    </row>
    <row r="139" spans="2:65" s="1" customFormat="1" ht="22.5" customHeight="1">
      <c r="B139" s="36"/>
      <c r="C139" s="195" t="s">
        <v>384</v>
      </c>
      <c r="D139" s="195" t="s">
        <v>186</v>
      </c>
      <c r="E139" s="196" t="s">
        <v>872</v>
      </c>
      <c r="F139" s="197" t="s">
        <v>873</v>
      </c>
      <c r="G139" s="198" t="s">
        <v>189</v>
      </c>
      <c r="H139" s="199">
        <v>1</v>
      </c>
      <c r="I139" s="200"/>
      <c r="J139" s="201">
        <f t="shared" si="0"/>
        <v>0</v>
      </c>
      <c r="K139" s="197" t="s">
        <v>20</v>
      </c>
      <c r="L139" s="56"/>
      <c r="M139" s="202" t="s">
        <v>20</v>
      </c>
      <c r="N139" s="203" t="s">
        <v>49</v>
      </c>
      <c r="O139" s="37"/>
      <c r="P139" s="204">
        <f t="shared" si="1"/>
        <v>0</v>
      </c>
      <c r="Q139" s="204">
        <v>0</v>
      </c>
      <c r="R139" s="204">
        <f t="shared" si="2"/>
        <v>0</v>
      </c>
      <c r="S139" s="204">
        <v>0</v>
      </c>
      <c r="T139" s="205">
        <f t="shared" si="3"/>
        <v>0</v>
      </c>
      <c r="AR139" s="19" t="s">
        <v>190</v>
      </c>
      <c r="AT139" s="19" t="s">
        <v>186</v>
      </c>
      <c r="AU139" s="19" t="s">
        <v>22</v>
      </c>
      <c r="AY139" s="19" t="s">
        <v>183</v>
      </c>
      <c r="BE139" s="206">
        <f t="shared" si="4"/>
        <v>0</v>
      </c>
      <c r="BF139" s="206">
        <f t="shared" si="5"/>
        <v>0</v>
      </c>
      <c r="BG139" s="206">
        <f t="shared" si="6"/>
        <v>0</v>
      </c>
      <c r="BH139" s="206">
        <f t="shared" si="7"/>
        <v>0</v>
      </c>
      <c r="BI139" s="206">
        <f t="shared" si="8"/>
        <v>0</v>
      </c>
      <c r="BJ139" s="19" t="s">
        <v>22</v>
      </c>
      <c r="BK139" s="206">
        <f t="shared" si="9"/>
        <v>0</v>
      </c>
      <c r="BL139" s="19" t="s">
        <v>190</v>
      </c>
      <c r="BM139" s="19" t="s">
        <v>874</v>
      </c>
    </row>
    <row r="140" spans="2:65" s="1" customFormat="1" ht="22.5" customHeight="1">
      <c r="B140" s="36"/>
      <c r="C140" s="195" t="s">
        <v>389</v>
      </c>
      <c r="D140" s="195" t="s">
        <v>186</v>
      </c>
      <c r="E140" s="196" t="s">
        <v>875</v>
      </c>
      <c r="F140" s="197" t="s">
        <v>876</v>
      </c>
      <c r="G140" s="198" t="s">
        <v>189</v>
      </c>
      <c r="H140" s="199">
        <v>1</v>
      </c>
      <c r="I140" s="200"/>
      <c r="J140" s="201">
        <f t="shared" si="0"/>
        <v>0</v>
      </c>
      <c r="K140" s="197" t="s">
        <v>20</v>
      </c>
      <c r="L140" s="56"/>
      <c r="M140" s="202" t="s">
        <v>20</v>
      </c>
      <c r="N140" s="203" t="s">
        <v>49</v>
      </c>
      <c r="O140" s="37"/>
      <c r="P140" s="204">
        <f t="shared" si="1"/>
        <v>0</v>
      </c>
      <c r="Q140" s="204">
        <v>0</v>
      </c>
      <c r="R140" s="204">
        <f t="shared" si="2"/>
        <v>0</v>
      </c>
      <c r="S140" s="204">
        <v>0</v>
      </c>
      <c r="T140" s="205">
        <f t="shared" si="3"/>
        <v>0</v>
      </c>
      <c r="AR140" s="19" t="s">
        <v>190</v>
      </c>
      <c r="AT140" s="19" t="s">
        <v>186</v>
      </c>
      <c r="AU140" s="19" t="s">
        <v>22</v>
      </c>
      <c r="AY140" s="19" t="s">
        <v>183</v>
      </c>
      <c r="BE140" s="206">
        <f t="shared" si="4"/>
        <v>0</v>
      </c>
      <c r="BF140" s="206">
        <f t="shared" si="5"/>
        <v>0</v>
      </c>
      <c r="BG140" s="206">
        <f t="shared" si="6"/>
        <v>0</v>
      </c>
      <c r="BH140" s="206">
        <f t="shared" si="7"/>
        <v>0</v>
      </c>
      <c r="BI140" s="206">
        <f t="shared" si="8"/>
        <v>0</v>
      </c>
      <c r="BJ140" s="19" t="s">
        <v>22</v>
      </c>
      <c r="BK140" s="206">
        <f t="shared" si="9"/>
        <v>0</v>
      </c>
      <c r="BL140" s="19" t="s">
        <v>190</v>
      </c>
      <c r="BM140" s="19" t="s">
        <v>877</v>
      </c>
    </row>
    <row r="141" spans="2:65" s="1" customFormat="1" ht="22.5" customHeight="1">
      <c r="B141" s="36"/>
      <c r="C141" s="195" t="s">
        <v>397</v>
      </c>
      <c r="D141" s="195" t="s">
        <v>186</v>
      </c>
      <c r="E141" s="196" t="s">
        <v>878</v>
      </c>
      <c r="F141" s="197" t="s">
        <v>879</v>
      </c>
      <c r="G141" s="198" t="s">
        <v>189</v>
      </c>
      <c r="H141" s="199">
        <v>1</v>
      </c>
      <c r="I141" s="200"/>
      <c r="J141" s="201">
        <f t="shared" si="0"/>
        <v>0</v>
      </c>
      <c r="K141" s="197" t="s">
        <v>20</v>
      </c>
      <c r="L141" s="56"/>
      <c r="M141" s="202" t="s">
        <v>20</v>
      </c>
      <c r="N141" s="203" t="s">
        <v>49</v>
      </c>
      <c r="O141" s="37"/>
      <c r="P141" s="204">
        <f t="shared" si="1"/>
        <v>0</v>
      </c>
      <c r="Q141" s="204">
        <v>0</v>
      </c>
      <c r="R141" s="204">
        <f t="shared" si="2"/>
        <v>0</v>
      </c>
      <c r="S141" s="204">
        <v>0</v>
      </c>
      <c r="T141" s="205">
        <f t="shared" si="3"/>
        <v>0</v>
      </c>
      <c r="AR141" s="19" t="s">
        <v>190</v>
      </c>
      <c r="AT141" s="19" t="s">
        <v>186</v>
      </c>
      <c r="AU141" s="19" t="s">
        <v>22</v>
      </c>
      <c r="AY141" s="19" t="s">
        <v>183</v>
      </c>
      <c r="BE141" s="206">
        <f t="shared" si="4"/>
        <v>0</v>
      </c>
      <c r="BF141" s="206">
        <f t="shared" si="5"/>
        <v>0</v>
      </c>
      <c r="BG141" s="206">
        <f t="shared" si="6"/>
        <v>0</v>
      </c>
      <c r="BH141" s="206">
        <f t="shared" si="7"/>
        <v>0</v>
      </c>
      <c r="BI141" s="206">
        <f t="shared" si="8"/>
        <v>0</v>
      </c>
      <c r="BJ141" s="19" t="s">
        <v>22</v>
      </c>
      <c r="BK141" s="206">
        <f t="shared" si="9"/>
        <v>0</v>
      </c>
      <c r="BL141" s="19" t="s">
        <v>190</v>
      </c>
      <c r="BM141" s="19" t="s">
        <v>880</v>
      </c>
    </row>
    <row r="142" spans="2:65" s="1" customFormat="1" ht="22.5" customHeight="1">
      <c r="B142" s="36"/>
      <c r="C142" s="195" t="s">
        <v>403</v>
      </c>
      <c r="D142" s="195" t="s">
        <v>186</v>
      </c>
      <c r="E142" s="196" t="s">
        <v>881</v>
      </c>
      <c r="F142" s="197" t="s">
        <v>882</v>
      </c>
      <c r="G142" s="198" t="s">
        <v>189</v>
      </c>
      <c r="H142" s="199">
        <v>1</v>
      </c>
      <c r="I142" s="200"/>
      <c r="J142" s="201">
        <f t="shared" si="0"/>
        <v>0</v>
      </c>
      <c r="K142" s="197" t="s">
        <v>20</v>
      </c>
      <c r="L142" s="56"/>
      <c r="M142" s="202" t="s">
        <v>20</v>
      </c>
      <c r="N142" s="203" t="s">
        <v>49</v>
      </c>
      <c r="O142" s="37"/>
      <c r="P142" s="204">
        <f t="shared" si="1"/>
        <v>0</v>
      </c>
      <c r="Q142" s="204">
        <v>0</v>
      </c>
      <c r="R142" s="204">
        <f t="shared" si="2"/>
        <v>0</v>
      </c>
      <c r="S142" s="204">
        <v>0</v>
      </c>
      <c r="T142" s="205">
        <f t="shared" si="3"/>
        <v>0</v>
      </c>
      <c r="AR142" s="19" t="s">
        <v>190</v>
      </c>
      <c r="AT142" s="19" t="s">
        <v>186</v>
      </c>
      <c r="AU142" s="19" t="s">
        <v>22</v>
      </c>
      <c r="AY142" s="19" t="s">
        <v>183</v>
      </c>
      <c r="BE142" s="206">
        <f t="shared" si="4"/>
        <v>0</v>
      </c>
      <c r="BF142" s="206">
        <f t="shared" si="5"/>
        <v>0</v>
      </c>
      <c r="BG142" s="206">
        <f t="shared" si="6"/>
        <v>0</v>
      </c>
      <c r="BH142" s="206">
        <f t="shared" si="7"/>
        <v>0</v>
      </c>
      <c r="BI142" s="206">
        <f t="shared" si="8"/>
        <v>0</v>
      </c>
      <c r="BJ142" s="19" t="s">
        <v>22</v>
      </c>
      <c r="BK142" s="206">
        <f t="shared" si="9"/>
        <v>0</v>
      </c>
      <c r="BL142" s="19" t="s">
        <v>190</v>
      </c>
      <c r="BM142" s="19" t="s">
        <v>883</v>
      </c>
    </row>
    <row r="143" spans="2:65" s="1" customFormat="1" ht="22.5" customHeight="1">
      <c r="B143" s="36"/>
      <c r="C143" s="195" t="s">
        <v>407</v>
      </c>
      <c r="D143" s="195" t="s">
        <v>186</v>
      </c>
      <c r="E143" s="196" t="s">
        <v>884</v>
      </c>
      <c r="F143" s="197" t="s">
        <v>885</v>
      </c>
      <c r="G143" s="198" t="s">
        <v>189</v>
      </c>
      <c r="H143" s="199">
        <v>1</v>
      </c>
      <c r="I143" s="200"/>
      <c r="J143" s="201">
        <f t="shared" si="0"/>
        <v>0</v>
      </c>
      <c r="K143" s="197" t="s">
        <v>20</v>
      </c>
      <c r="L143" s="56"/>
      <c r="M143" s="202" t="s">
        <v>20</v>
      </c>
      <c r="N143" s="203" t="s">
        <v>49</v>
      </c>
      <c r="O143" s="37"/>
      <c r="P143" s="204">
        <f t="shared" si="1"/>
        <v>0</v>
      </c>
      <c r="Q143" s="204">
        <v>0</v>
      </c>
      <c r="R143" s="204">
        <f t="shared" si="2"/>
        <v>0</v>
      </c>
      <c r="S143" s="204">
        <v>0</v>
      </c>
      <c r="T143" s="205">
        <f t="shared" si="3"/>
        <v>0</v>
      </c>
      <c r="AR143" s="19" t="s">
        <v>190</v>
      </c>
      <c r="AT143" s="19" t="s">
        <v>186</v>
      </c>
      <c r="AU143" s="19" t="s">
        <v>22</v>
      </c>
      <c r="AY143" s="19" t="s">
        <v>183</v>
      </c>
      <c r="BE143" s="206">
        <f t="shared" si="4"/>
        <v>0</v>
      </c>
      <c r="BF143" s="206">
        <f t="shared" si="5"/>
        <v>0</v>
      </c>
      <c r="BG143" s="206">
        <f t="shared" si="6"/>
        <v>0</v>
      </c>
      <c r="BH143" s="206">
        <f t="shared" si="7"/>
        <v>0</v>
      </c>
      <c r="BI143" s="206">
        <f t="shared" si="8"/>
        <v>0</v>
      </c>
      <c r="BJ143" s="19" t="s">
        <v>22</v>
      </c>
      <c r="BK143" s="206">
        <f t="shared" si="9"/>
        <v>0</v>
      </c>
      <c r="BL143" s="19" t="s">
        <v>190</v>
      </c>
      <c r="BM143" s="19" t="s">
        <v>886</v>
      </c>
    </row>
    <row r="144" spans="2:65" s="11" customFormat="1" ht="37.35" customHeight="1">
      <c r="B144" s="178"/>
      <c r="C144" s="179"/>
      <c r="D144" s="192" t="s">
        <v>77</v>
      </c>
      <c r="E144" s="214" t="s">
        <v>887</v>
      </c>
      <c r="F144" s="214" t="s">
        <v>888</v>
      </c>
      <c r="G144" s="179"/>
      <c r="H144" s="179"/>
      <c r="I144" s="182"/>
      <c r="J144" s="215">
        <f>BK144</f>
        <v>0</v>
      </c>
      <c r="K144" s="179"/>
      <c r="L144" s="184"/>
      <c r="M144" s="185"/>
      <c r="N144" s="186"/>
      <c r="O144" s="186"/>
      <c r="P144" s="187">
        <f>SUM(P145:P151)</f>
        <v>0</v>
      </c>
      <c r="Q144" s="186"/>
      <c r="R144" s="187">
        <f>SUM(R145:R151)</f>
        <v>0</v>
      </c>
      <c r="S144" s="186"/>
      <c r="T144" s="188">
        <f>SUM(T145:T151)</f>
        <v>0</v>
      </c>
      <c r="AR144" s="189" t="s">
        <v>182</v>
      </c>
      <c r="AT144" s="190" t="s">
        <v>77</v>
      </c>
      <c r="AU144" s="190" t="s">
        <v>78</v>
      </c>
      <c r="AY144" s="189" t="s">
        <v>183</v>
      </c>
      <c r="BK144" s="191">
        <f>SUM(BK145:BK151)</f>
        <v>0</v>
      </c>
    </row>
    <row r="145" spans="2:65" s="1" customFormat="1" ht="22.5" customHeight="1">
      <c r="B145" s="36"/>
      <c r="C145" s="195" t="s">
        <v>411</v>
      </c>
      <c r="D145" s="195" t="s">
        <v>186</v>
      </c>
      <c r="E145" s="196" t="s">
        <v>889</v>
      </c>
      <c r="F145" s="197" t="s">
        <v>852</v>
      </c>
      <c r="G145" s="198" t="s">
        <v>189</v>
      </c>
      <c r="H145" s="199">
        <v>3</v>
      </c>
      <c r="I145" s="200"/>
      <c r="J145" s="201">
        <f t="shared" ref="J145:J151" si="10">ROUND(I145*H145,2)</f>
        <v>0</v>
      </c>
      <c r="K145" s="197" t="s">
        <v>20</v>
      </c>
      <c r="L145" s="56"/>
      <c r="M145" s="202" t="s">
        <v>20</v>
      </c>
      <c r="N145" s="203" t="s">
        <v>49</v>
      </c>
      <c r="O145" s="37"/>
      <c r="P145" s="204">
        <f t="shared" ref="P145:P151" si="11">O145*H145</f>
        <v>0</v>
      </c>
      <c r="Q145" s="204">
        <v>0</v>
      </c>
      <c r="R145" s="204">
        <f t="shared" ref="R145:R151" si="12">Q145*H145</f>
        <v>0</v>
      </c>
      <c r="S145" s="204">
        <v>0</v>
      </c>
      <c r="T145" s="205">
        <f t="shared" ref="T145:T151" si="13">S145*H145</f>
        <v>0</v>
      </c>
      <c r="AR145" s="19" t="s">
        <v>190</v>
      </c>
      <c r="AT145" s="19" t="s">
        <v>186</v>
      </c>
      <c r="AU145" s="19" t="s">
        <v>22</v>
      </c>
      <c r="AY145" s="19" t="s">
        <v>183</v>
      </c>
      <c r="BE145" s="206">
        <f t="shared" ref="BE145:BE151" si="14">IF(N145="základní",J145,0)</f>
        <v>0</v>
      </c>
      <c r="BF145" s="206">
        <f t="shared" ref="BF145:BF151" si="15">IF(N145="snížená",J145,0)</f>
        <v>0</v>
      </c>
      <c r="BG145" s="206">
        <f t="shared" ref="BG145:BG151" si="16">IF(N145="zákl. přenesená",J145,0)</f>
        <v>0</v>
      </c>
      <c r="BH145" s="206">
        <f t="shared" ref="BH145:BH151" si="17">IF(N145="sníž. přenesená",J145,0)</f>
        <v>0</v>
      </c>
      <c r="BI145" s="206">
        <f t="shared" ref="BI145:BI151" si="18">IF(N145="nulová",J145,0)</f>
        <v>0</v>
      </c>
      <c r="BJ145" s="19" t="s">
        <v>22</v>
      </c>
      <c r="BK145" s="206">
        <f t="shared" ref="BK145:BK151" si="19">ROUND(I145*H145,2)</f>
        <v>0</v>
      </c>
      <c r="BL145" s="19" t="s">
        <v>190</v>
      </c>
      <c r="BM145" s="19" t="s">
        <v>890</v>
      </c>
    </row>
    <row r="146" spans="2:65" s="1" customFormat="1" ht="22.5" customHeight="1">
      <c r="B146" s="36"/>
      <c r="C146" s="195" t="s">
        <v>415</v>
      </c>
      <c r="D146" s="195" t="s">
        <v>186</v>
      </c>
      <c r="E146" s="196" t="s">
        <v>891</v>
      </c>
      <c r="F146" s="197" t="s">
        <v>892</v>
      </c>
      <c r="G146" s="198" t="s">
        <v>189</v>
      </c>
      <c r="H146" s="199">
        <v>3</v>
      </c>
      <c r="I146" s="200"/>
      <c r="J146" s="201">
        <f t="shared" si="10"/>
        <v>0</v>
      </c>
      <c r="K146" s="197" t="s">
        <v>20</v>
      </c>
      <c r="L146" s="56"/>
      <c r="M146" s="202" t="s">
        <v>20</v>
      </c>
      <c r="N146" s="203" t="s">
        <v>49</v>
      </c>
      <c r="O146" s="37"/>
      <c r="P146" s="204">
        <f t="shared" si="11"/>
        <v>0</v>
      </c>
      <c r="Q146" s="204">
        <v>0</v>
      </c>
      <c r="R146" s="204">
        <f t="shared" si="12"/>
        <v>0</v>
      </c>
      <c r="S146" s="204">
        <v>0</v>
      </c>
      <c r="T146" s="205">
        <f t="shared" si="13"/>
        <v>0</v>
      </c>
      <c r="AR146" s="19" t="s">
        <v>190</v>
      </c>
      <c r="AT146" s="19" t="s">
        <v>186</v>
      </c>
      <c r="AU146" s="19" t="s">
        <v>22</v>
      </c>
      <c r="AY146" s="19" t="s">
        <v>183</v>
      </c>
      <c r="BE146" s="206">
        <f t="shared" si="14"/>
        <v>0</v>
      </c>
      <c r="BF146" s="206">
        <f t="shared" si="15"/>
        <v>0</v>
      </c>
      <c r="BG146" s="206">
        <f t="shared" si="16"/>
        <v>0</v>
      </c>
      <c r="BH146" s="206">
        <f t="shared" si="17"/>
        <v>0</v>
      </c>
      <c r="BI146" s="206">
        <f t="shared" si="18"/>
        <v>0</v>
      </c>
      <c r="BJ146" s="19" t="s">
        <v>22</v>
      </c>
      <c r="BK146" s="206">
        <f t="shared" si="19"/>
        <v>0</v>
      </c>
      <c r="BL146" s="19" t="s">
        <v>190</v>
      </c>
      <c r="BM146" s="19" t="s">
        <v>893</v>
      </c>
    </row>
    <row r="147" spans="2:65" s="1" customFormat="1" ht="22.5" customHeight="1">
      <c r="B147" s="36"/>
      <c r="C147" s="195" t="s">
        <v>421</v>
      </c>
      <c r="D147" s="195" t="s">
        <v>186</v>
      </c>
      <c r="E147" s="196" t="s">
        <v>894</v>
      </c>
      <c r="F147" s="197" t="s">
        <v>895</v>
      </c>
      <c r="G147" s="198" t="s">
        <v>189</v>
      </c>
      <c r="H147" s="199">
        <v>1</v>
      </c>
      <c r="I147" s="200"/>
      <c r="J147" s="201">
        <f t="shared" si="10"/>
        <v>0</v>
      </c>
      <c r="K147" s="197" t="s">
        <v>20</v>
      </c>
      <c r="L147" s="56"/>
      <c r="M147" s="202" t="s">
        <v>20</v>
      </c>
      <c r="N147" s="203" t="s">
        <v>49</v>
      </c>
      <c r="O147" s="37"/>
      <c r="P147" s="204">
        <f t="shared" si="11"/>
        <v>0</v>
      </c>
      <c r="Q147" s="204">
        <v>0</v>
      </c>
      <c r="R147" s="204">
        <f t="shared" si="12"/>
        <v>0</v>
      </c>
      <c r="S147" s="204">
        <v>0</v>
      </c>
      <c r="T147" s="205">
        <f t="shared" si="13"/>
        <v>0</v>
      </c>
      <c r="AR147" s="19" t="s">
        <v>190</v>
      </c>
      <c r="AT147" s="19" t="s">
        <v>186</v>
      </c>
      <c r="AU147" s="19" t="s">
        <v>22</v>
      </c>
      <c r="AY147" s="19" t="s">
        <v>183</v>
      </c>
      <c r="BE147" s="206">
        <f t="shared" si="14"/>
        <v>0</v>
      </c>
      <c r="BF147" s="206">
        <f t="shared" si="15"/>
        <v>0</v>
      </c>
      <c r="BG147" s="206">
        <f t="shared" si="16"/>
        <v>0</v>
      </c>
      <c r="BH147" s="206">
        <f t="shared" si="17"/>
        <v>0</v>
      </c>
      <c r="BI147" s="206">
        <f t="shared" si="18"/>
        <v>0</v>
      </c>
      <c r="BJ147" s="19" t="s">
        <v>22</v>
      </c>
      <c r="BK147" s="206">
        <f t="shared" si="19"/>
        <v>0</v>
      </c>
      <c r="BL147" s="19" t="s">
        <v>190</v>
      </c>
      <c r="BM147" s="19" t="s">
        <v>896</v>
      </c>
    </row>
    <row r="148" spans="2:65" s="1" customFormat="1" ht="22.5" customHeight="1">
      <c r="B148" s="36"/>
      <c r="C148" s="195" t="s">
        <v>427</v>
      </c>
      <c r="D148" s="195" t="s">
        <v>186</v>
      </c>
      <c r="E148" s="196" t="s">
        <v>897</v>
      </c>
      <c r="F148" s="197" t="s">
        <v>898</v>
      </c>
      <c r="G148" s="198" t="s">
        <v>189</v>
      </c>
      <c r="H148" s="199">
        <v>3</v>
      </c>
      <c r="I148" s="200"/>
      <c r="J148" s="201">
        <f t="shared" si="10"/>
        <v>0</v>
      </c>
      <c r="K148" s="197" t="s">
        <v>20</v>
      </c>
      <c r="L148" s="56"/>
      <c r="M148" s="202" t="s">
        <v>20</v>
      </c>
      <c r="N148" s="203" t="s">
        <v>49</v>
      </c>
      <c r="O148" s="37"/>
      <c r="P148" s="204">
        <f t="shared" si="11"/>
        <v>0</v>
      </c>
      <c r="Q148" s="204">
        <v>0</v>
      </c>
      <c r="R148" s="204">
        <f t="shared" si="12"/>
        <v>0</v>
      </c>
      <c r="S148" s="204">
        <v>0</v>
      </c>
      <c r="T148" s="205">
        <f t="shared" si="13"/>
        <v>0</v>
      </c>
      <c r="AR148" s="19" t="s">
        <v>190</v>
      </c>
      <c r="AT148" s="19" t="s">
        <v>186</v>
      </c>
      <c r="AU148" s="19" t="s">
        <v>22</v>
      </c>
      <c r="AY148" s="19" t="s">
        <v>183</v>
      </c>
      <c r="BE148" s="206">
        <f t="shared" si="14"/>
        <v>0</v>
      </c>
      <c r="BF148" s="206">
        <f t="shared" si="15"/>
        <v>0</v>
      </c>
      <c r="BG148" s="206">
        <f t="shared" si="16"/>
        <v>0</v>
      </c>
      <c r="BH148" s="206">
        <f t="shared" si="17"/>
        <v>0</v>
      </c>
      <c r="BI148" s="206">
        <f t="shared" si="18"/>
        <v>0</v>
      </c>
      <c r="BJ148" s="19" t="s">
        <v>22</v>
      </c>
      <c r="BK148" s="206">
        <f t="shared" si="19"/>
        <v>0</v>
      </c>
      <c r="BL148" s="19" t="s">
        <v>190</v>
      </c>
      <c r="BM148" s="19" t="s">
        <v>899</v>
      </c>
    </row>
    <row r="149" spans="2:65" s="1" customFormat="1" ht="22.5" customHeight="1">
      <c r="B149" s="36"/>
      <c r="C149" s="195" t="s">
        <v>435</v>
      </c>
      <c r="D149" s="195" t="s">
        <v>186</v>
      </c>
      <c r="E149" s="196" t="s">
        <v>900</v>
      </c>
      <c r="F149" s="197" t="s">
        <v>901</v>
      </c>
      <c r="G149" s="198" t="s">
        <v>189</v>
      </c>
      <c r="H149" s="199">
        <v>1</v>
      </c>
      <c r="I149" s="200"/>
      <c r="J149" s="201">
        <f t="shared" si="10"/>
        <v>0</v>
      </c>
      <c r="K149" s="197" t="s">
        <v>20</v>
      </c>
      <c r="L149" s="56"/>
      <c r="M149" s="202" t="s">
        <v>20</v>
      </c>
      <c r="N149" s="203" t="s">
        <v>49</v>
      </c>
      <c r="O149" s="37"/>
      <c r="P149" s="204">
        <f t="shared" si="11"/>
        <v>0</v>
      </c>
      <c r="Q149" s="204">
        <v>0</v>
      </c>
      <c r="R149" s="204">
        <f t="shared" si="12"/>
        <v>0</v>
      </c>
      <c r="S149" s="204">
        <v>0</v>
      </c>
      <c r="T149" s="205">
        <f t="shared" si="13"/>
        <v>0</v>
      </c>
      <c r="AR149" s="19" t="s">
        <v>190</v>
      </c>
      <c r="AT149" s="19" t="s">
        <v>186</v>
      </c>
      <c r="AU149" s="19" t="s">
        <v>22</v>
      </c>
      <c r="AY149" s="19" t="s">
        <v>183</v>
      </c>
      <c r="BE149" s="206">
        <f t="shared" si="14"/>
        <v>0</v>
      </c>
      <c r="BF149" s="206">
        <f t="shared" si="15"/>
        <v>0</v>
      </c>
      <c r="BG149" s="206">
        <f t="shared" si="16"/>
        <v>0</v>
      </c>
      <c r="BH149" s="206">
        <f t="shared" si="17"/>
        <v>0</v>
      </c>
      <c r="BI149" s="206">
        <f t="shared" si="18"/>
        <v>0</v>
      </c>
      <c r="BJ149" s="19" t="s">
        <v>22</v>
      </c>
      <c r="BK149" s="206">
        <f t="shared" si="19"/>
        <v>0</v>
      </c>
      <c r="BL149" s="19" t="s">
        <v>190</v>
      </c>
      <c r="BM149" s="19" t="s">
        <v>902</v>
      </c>
    </row>
    <row r="150" spans="2:65" s="1" customFormat="1" ht="22.5" customHeight="1">
      <c r="B150" s="36"/>
      <c r="C150" s="195" t="s">
        <v>439</v>
      </c>
      <c r="D150" s="195" t="s">
        <v>186</v>
      </c>
      <c r="E150" s="196" t="s">
        <v>903</v>
      </c>
      <c r="F150" s="197" t="s">
        <v>882</v>
      </c>
      <c r="G150" s="198" t="s">
        <v>189</v>
      </c>
      <c r="H150" s="199">
        <v>1</v>
      </c>
      <c r="I150" s="200"/>
      <c r="J150" s="201">
        <f t="shared" si="10"/>
        <v>0</v>
      </c>
      <c r="K150" s="197" t="s">
        <v>20</v>
      </c>
      <c r="L150" s="56"/>
      <c r="M150" s="202" t="s">
        <v>20</v>
      </c>
      <c r="N150" s="203" t="s">
        <v>49</v>
      </c>
      <c r="O150" s="37"/>
      <c r="P150" s="204">
        <f t="shared" si="11"/>
        <v>0</v>
      </c>
      <c r="Q150" s="204">
        <v>0</v>
      </c>
      <c r="R150" s="204">
        <f t="shared" si="12"/>
        <v>0</v>
      </c>
      <c r="S150" s="204">
        <v>0</v>
      </c>
      <c r="T150" s="205">
        <f t="shared" si="13"/>
        <v>0</v>
      </c>
      <c r="AR150" s="19" t="s">
        <v>190</v>
      </c>
      <c r="AT150" s="19" t="s">
        <v>186</v>
      </c>
      <c r="AU150" s="19" t="s">
        <v>22</v>
      </c>
      <c r="AY150" s="19" t="s">
        <v>183</v>
      </c>
      <c r="BE150" s="206">
        <f t="shared" si="14"/>
        <v>0</v>
      </c>
      <c r="BF150" s="206">
        <f t="shared" si="15"/>
        <v>0</v>
      </c>
      <c r="BG150" s="206">
        <f t="shared" si="16"/>
        <v>0</v>
      </c>
      <c r="BH150" s="206">
        <f t="shared" si="17"/>
        <v>0</v>
      </c>
      <c r="BI150" s="206">
        <f t="shared" si="18"/>
        <v>0</v>
      </c>
      <c r="BJ150" s="19" t="s">
        <v>22</v>
      </c>
      <c r="BK150" s="206">
        <f t="shared" si="19"/>
        <v>0</v>
      </c>
      <c r="BL150" s="19" t="s">
        <v>190</v>
      </c>
      <c r="BM150" s="19" t="s">
        <v>904</v>
      </c>
    </row>
    <row r="151" spans="2:65" s="1" customFormat="1" ht="22.5" customHeight="1">
      <c r="B151" s="36"/>
      <c r="C151" s="195" t="s">
        <v>443</v>
      </c>
      <c r="D151" s="195" t="s">
        <v>186</v>
      </c>
      <c r="E151" s="196" t="s">
        <v>905</v>
      </c>
      <c r="F151" s="197" t="s">
        <v>885</v>
      </c>
      <c r="G151" s="198" t="s">
        <v>189</v>
      </c>
      <c r="H151" s="199">
        <v>1</v>
      </c>
      <c r="I151" s="200"/>
      <c r="J151" s="201">
        <f t="shared" si="10"/>
        <v>0</v>
      </c>
      <c r="K151" s="197" t="s">
        <v>20</v>
      </c>
      <c r="L151" s="56"/>
      <c r="M151" s="202" t="s">
        <v>20</v>
      </c>
      <c r="N151" s="203" t="s">
        <v>49</v>
      </c>
      <c r="O151" s="37"/>
      <c r="P151" s="204">
        <f t="shared" si="11"/>
        <v>0</v>
      </c>
      <c r="Q151" s="204">
        <v>0</v>
      </c>
      <c r="R151" s="204">
        <f t="shared" si="12"/>
        <v>0</v>
      </c>
      <c r="S151" s="204">
        <v>0</v>
      </c>
      <c r="T151" s="205">
        <f t="shared" si="13"/>
        <v>0</v>
      </c>
      <c r="AR151" s="19" t="s">
        <v>190</v>
      </c>
      <c r="AT151" s="19" t="s">
        <v>186</v>
      </c>
      <c r="AU151" s="19" t="s">
        <v>22</v>
      </c>
      <c r="AY151" s="19" t="s">
        <v>183</v>
      </c>
      <c r="BE151" s="206">
        <f t="shared" si="14"/>
        <v>0</v>
      </c>
      <c r="BF151" s="206">
        <f t="shared" si="15"/>
        <v>0</v>
      </c>
      <c r="BG151" s="206">
        <f t="shared" si="16"/>
        <v>0</v>
      </c>
      <c r="BH151" s="206">
        <f t="shared" si="17"/>
        <v>0</v>
      </c>
      <c r="BI151" s="206">
        <f t="shared" si="18"/>
        <v>0</v>
      </c>
      <c r="BJ151" s="19" t="s">
        <v>22</v>
      </c>
      <c r="BK151" s="206">
        <f t="shared" si="19"/>
        <v>0</v>
      </c>
      <c r="BL151" s="19" t="s">
        <v>190</v>
      </c>
      <c r="BM151" s="19" t="s">
        <v>906</v>
      </c>
    </row>
    <row r="152" spans="2:65" s="11" customFormat="1" ht="37.35" customHeight="1">
      <c r="B152" s="178"/>
      <c r="C152" s="179"/>
      <c r="D152" s="180" t="s">
        <v>77</v>
      </c>
      <c r="E152" s="181" t="s">
        <v>907</v>
      </c>
      <c r="F152" s="181" t="s">
        <v>908</v>
      </c>
      <c r="G152" s="179"/>
      <c r="H152" s="179"/>
      <c r="I152" s="182"/>
      <c r="J152" s="183">
        <f>BK152</f>
        <v>0</v>
      </c>
      <c r="K152" s="179"/>
      <c r="L152" s="184"/>
      <c r="M152" s="185"/>
      <c r="N152" s="186"/>
      <c r="O152" s="186"/>
      <c r="P152" s="187">
        <f>P153+P160</f>
        <v>0</v>
      </c>
      <c r="Q152" s="186"/>
      <c r="R152" s="187">
        <f>R153+R160</f>
        <v>0</v>
      </c>
      <c r="S152" s="186"/>
      <c r="T152" s="188">
        <f>T153+T160</f>
        <v>0</v>
      </c>
      <c r="AR152" s="189" t="s">
        <v>182</v>
      </c>
      <c r="AT152" s="190" t="s">
        <v>77</v>
      </c>
      <c r="AU152" s="190" t="s">
        <v>78</v>
      </c>
      <c r="AY152" s="189" t="s">
        <v>183</v>
      </c>
      <c r="BK152" s="191">
        <f>BK153+BK160</f>
        <v>0</v>
      </c>
    </row>
    <row r="153" spans="2:65" s="11" customFormat="1" ht="19.899999999999999" customHeight="1">
      <c r="B153" s="178"/>
      <c r="C153" s="179"/>
      <c r="D153" s="192" t="s">
        <v>77</v>
      </c>
      <c r="E153" s="193" t="s">
        <v>909</v>
      </c>
      <c r="F153" s="193" t="s">
        <v>910</v>
      </c>
      <c r="G153" s="179"/>
      <c r="H153" s="179"/>
      <c r="I153" s="182"/>
      <c r="J153" s="194">
        <f>BK153</f>
        <v>0</v>
      </c>
      <c r="K153" s="179"/>
      <c r="L153" s="184"/>
      <c r="M153" s="185"/>
      <c r="N153" s="186"/>
      <c r="O153" s="186"/>
      <c r="P153" s="187">
        <f>SUM(P154:P159)</f>
        <v>0</v>
      </c>
      <c r="Q153" s="186"/>
      <c r="R153" s="187">
        <f>SUM(R154:R159)</f>
        <v>0</v>
      </c>
      <c r="S153" s="186"/>
      <c r="T153" s="188">
        <f>SUM(T154:T159)</f>
        <v>0</v>
      </c>
      <c r="AR153" s="189" t="s">
        <v>182</v>
      </c>
      <c r="AT153" s="190" t="s">
        <v>77</v>
      </c>
      <c r="AU153" s="190" t="s">
        <v>22</v>
      </c>
      <c r="AY153" s="189" t="s">
        <v>183</v>
      </c>
      <c r="BK153" s="191">
        <f>SUM(BK154:BK159)</f>
        <v>0</v>
      </c>
    </row>
    <row r="154" spans="2:65" s="1" customFormat="1" ht="22.5" customHeight="1">
      <c r="B154" s="36"/>
      <c r="C154" s="195" t="s">
        <v>447</v>
      </c>
      <c r="D154" s="195" t="s">
        <v>186</v>
      </c>
      <c r="E154" s="196" t="s">
        <v>911</v>
      </c>
      <c r="F154" s="197" t="s">
        <v>912</v>
      </c>
      <c r="G154" s="198" t="s">
        <v>189</v>
      </c>
      <c r="H154" s="199">
        <v>3</v>
      </c>
      <c r="I154" s="200"/>
      <c r="J154" s="201">
        <f t="shared" ref="J154:J159" si="20">ROUND(I154*H154,2)</f>
        <v>0</v>
      </c>
      <c r="K154" s="197" t="s">
        <v>20</v>
      </c>
      <c r="L154" s="56"/>
      <c r="M154" s="202" t="s">
        <v>20</v>
      </c>
      <c r="N154" s="203" t="s">
        <v>49</v>
      </c>
      <c r="O154" s="37"/>
      <c r="P154" s="204">
        <f t="shared" ref="P154:P159" si="21">O154*H154</f>
        <v>0</v>
      </c>
      <c r="Q154" s="204">
        <v>0</v>
      </c>
      <c r="R154" s="204">
        <f t="shared" ref="R154:R159" si="22">Q154*H154</f>
        <v>0</v>
      </c>
      <c r="S154" s="204">
        <v>0</v>
      </c>
      <c r="T154" s="205">
        <f t="shared" ref="T154:T159" si="23">S154*H154</f>
        <v>0</v>
      </c>
      <c r="AR154" s="19" t="s">
        <v>190</v>
      </c>
      <c r="AT154" s="19" t="s">
        <v>186</v>
      </c>
      <c r="AU154" s="19" t="s">
        <v>86</v>
      </c>
      <c r="AY154" s="19" t="s">
        <v>183</v>
      </c>
      <c r="BE154" s="206">
        <f t="shared" ref="BE154:BE159" si="24">IF(N154="základní",J154,0)</f>
        <v>0</v>
      </c>
      <c r="BF154" s="206">
        <f t="shared" ref="BF154:BF159" si="25">IF(N154="snížená",J154,0)</f>
        <v>0</v>
      </c>
      <c r="BG154" s="206">
        <f t="shared" ref="BG154:BG159" si="26">IF(N154="zákl. přenesená",J154,0)</f>
        <v>0</v>
      </c>
      <c r="BH154" s="206">
        <f t="shared" ref="BH154:BH159" si="27">IF(N154="sníž. přenesená",J154,0)</f>
        <v>0</v>
      </c>
      <c r="BI154" s="206">
        <f t="shared" ref="BI154:BI159" si="28">IF(N154="nulová",J154,0)</f>
        <v>0</v>
      </c>
      <c r="BJ154" s="19" t="s">
        <v>22</v>
      </c>
      <c r="BK154" s="206">
        <f t="shared" ref="BK154:BK159" si="29">ROUND(I154*H154,2)</f>
        <v>0</v>
      </c>
      <c r="BL154" s="19" t="s">
        <v>190</v>
      </c>
      <c r="BM154" s="19" t="s">
        <v>913</v>
      </c>
    </row>
    <row r="155" spans="2:65" s="1" customFormat="1" ht="22.5" customHeight="1">
      <c r="B155" s="36"/>
      <c r="C155" s="195" t="s">
        <v>453</v>
      </c>
      <c r="D155" s="195" t="s">
        <v>186</v>
      </c>
      <c r="E155" s="196" t="s">
        <v>914</v>
      </c>
      <c r="F155" s="197" t="s">
        <v>915</v>
      </c>
      <c r="G155" s="198" t="s">
        <v>189</v>
      </c>
      <c r="H155" s="199">
        <v>1</v>
      </c>
      <c r="I155" s="200"/>
      <c r="J155" s="201">
        <f t="shared" si="20"/>
        <v>0</v>
      </c>
      <c r="K155" s="197" t="s">
        <v>20</v>
      </c>
      <c r="L155" s="56"/>
      <c r="M155" s="202" t="s">
        <v>20</v>
      </c>
      <c r="N155" s="203" t="s">
        <v>49</v>
      </c>
      <c r="O155" s="37"/>
      <c r="P155" s="204">
        <f t="shared" si="21"/>
        <v>0</v>
      </c>
      <c r="Q155" s="204">
        <v>0</v>
      </c>
      <c r="R155" s="204">
        <f t="shared" si="22"/>
        <v>0</v>
      </c>
      <c r="S155" s="204">
        <v>0</v>
      </c>
      <c r="T155" s="205">
        <f t="shared" si="23"/>
        <v>0</v>
      </c>
      <c r="AR155" s="19" t="s">
        <v>190</v>
      </c>
      <c r="AT155" s="19" t="s">
        <v>186</v>
      </c>
      <c r="AU155" s="19" t="s">
        <v>86</v>
      </c>
      <c r="AY155" s="19" t="s">
        <v>183</v>
      </c>
      <c r="BE155" s="206">
        <f t="shared" si="24"/>
        <v>0</v>
      </c>
      <c r="BF155" s="206">
        <f t="shared" si="25"/>
        <v>0</v>
      </c>
      <c r="BG155" s="206">
        <f t="shared" si="26"/>
        <v>0</v>
      </c>
      <c r="BH155" s="206">
        <f t="shared" si="27"/>
        <v>0</v>
      </c>
      <c r="BI155" s="206">
        <f t="shared" si="28"/>
        <v>0</v>
      </c>
      <c r="BJ155" s="19" t="s">
        <v>22</v>
      </c>
      <c r="BK155" s="206">
        <f t="shared" si="29"/>
        <v>0</v>
      </c>
      <c r="BL155" s="19" t="s">
        <v>190</v>
      </c>
      <c r="BM155" s="19" t="s">
        <v>916</v>
      </c>
    </row>
    <row r="156" spans="2:65" s="1" customFormat="1" ht="22.5" customHeight="1">
      <c r="B156" s="36"/>
      <c r="C156" s="195" t="s">
        <v>917</v>
      </c>
      <c r="D156" s="195" t="s">
        <v>186</v>
      </c>
      <c r="E156" s="196" t="s">
        <v>918</v>
      </c>
      <c r="F156" s="197" t="s">
        <v>919</v>
      </c>
      <c r="G156" s="198" t="s">
        <v>189</v>
      </c>
      <c r="H156" s="199">
        <v>3</v>
      </c>
      <c r="I156" s="200"/>
      <c r="J156" s="201">
        <f t="shared" si="20"/>
        <v>0</v>
      </c>
      <c r="K156" s="197" t="s">
        <v>20</v>
      </c>
      <c r="L156" s="56"/>
      <c r="M156" s="202" t="s">
        <v>20</v>
      </c>
      <c r="N156" s="203" t="s">
        <v>49</v>
      </c>
      <c r="O156" s="37"/>
      <c r="P156" s="204">
        <f t="shared" si="21"/>
        <v>0</v>
      </c>
      <c r="Q156" s="204">
        <v>0</v>
      </c>
      <c r="R156" s="204">
        <f t="shared" si="22"/>
        <v>0</v>
      </c>
      <c r="S156" s="204">
        <v>0</v>
      </c>
      <c r="T156" s="205">
        <f t="shared" si="23"/>
        <v>0</v>
      </c>
      <c r="AR156" s="19" t="s">
        <v>190</v>
      </c>
      <c r="AT156" s="19" t="s">
        <v>186</v>
      </c>
      <c r="AU156" s="19" t="s">
        <v>86</v>
      </c>
      <c r="AY156" s="19" t="s">
        <v>183</v>
      </c>
      <c r="BE156" s="206">
        <f t="shared" si="24"/>
        <v>0</v>
      </c>
      <c r="BF156" s="206">
        <f t="shared" si="25"/>
        <v>0</v>
      </c>
      <c r="BG156" s="206">
        <f t="shared" si="26"/>
        <v>0</v>
      </c>
      <c r="BH156" s="206">
        <f t="shared" si="27"/>
        <v>0</v>
      </c>
      <c r="BI156" s="206">
        <f t="shared" si="28"/>
        <v>0</v>
      </c>
      <c r="BJ156" s="19" t="s">
        <v>22</v>
      </c>
      <c r="BK156" s="206">
        <f t="shared" si="29"/>
        <v>0</v>
      </c>
      <c r="BL156" s="19" t="s">
        <v>190</v>
      </c>
      <c r="BM156" s="19" t="s">
        <v>920</v>
      </c>
    </row>
    <row r="157" spans="2:65" s="1" customFormat="1" ht="22.5" customHeight="1">
      <c r="B157" s="36"/>
      <c r="C157" s="195" t="s">
        <v>921</v>
      </c>
      <c r="D157" s="195" t="s">
        <v>186</v>
      </c>
      <c r="E157" s="196" t="s">
        <v>922</v>
      </c>
      <c r="F157" s="197" t="s">
        <v>923</v>
      </c>
      <c r="G157" s="198" t="s">
        <v>189</v>
      </c>
      <c r="H157" s="199">
        <v>3</v>
      </c>
      <c r="I157" s="200"/>
      <c r="J157" s="201">
        <f t="shared" si="20"/>
        <v>0</v>
      </c>
      <c r="K157" s="197" t="s">
        <v>20</v>
      </c>
      <c r="L157" s="56"/>
      <c r="M157" s="202" t="s">
        <v>20</v>
      </c>
      <c r="N157" s="203" t="s">
        <v>49</v>
      </c>
      <c r="O157" s="37"/>
      <c r="P157" s="204">
        <f t="shared" si="21"/>
        <v>0</v>
      </c>
      <c r="Q157" s="204">
        <v>0</v>
      </c>
      <c r="R157" s="204">
        <f t="shared" si="22"/>
        <v>0</v>
      </c>
      <c r="S157" s="204">
        <v>0</v>
      </c>
      <c r="T157" s="205">
        <f t="shared" si="23"/>
        <v>0</v>
      </c>
      <c r="AR157" s="19" t="s">
        <v>190</v>
      </c>
      <c r="AT157" s="19" t="s">
        <v>186</v>
      </c>
      <c r="AU157" s="19" t="s">
        <v>86</v>
      </c>
      <c r="AY157" s="19" t="s">
        <v>183</v>
      </c>
      <c r="BE157" s="206">
        <f t="shared" si="24"/>
        <v>0</v>
      </c>
      <c r="BF157" s="206">
        <f t="shared" si="25"/>
        <v>0</v>
      </c>
      <c r="BG157" s="206">
        <f t="shared" si="26"/>
        <v>0</v>
      </c>
      <c r="BH157" s="206">
        <f t="shared" si="27"/>
        <v>0</v>
      </c>
      <c r="BI157" s="206">
        <f t="shared" si="28"/>
        <v>0</v>
      </c>
      <c r="BJ157" s="19" t="s">
        <v>22</v>
      </c>
      <c r="BK157" s="206">
        <f t="shared" si="29"/>
        <v>0</v>
      </c>
      <c r="BL157" s="19" t="s">
        <v>190</v>
      </c>
      <c r="BM157" s="19" t="s">
        <v>924</v>
      </c>
    </row>
    <row r="158" spans="2:65" s="1" customFormat="1" ht="22.5" customHeight="1">
      <c r="B158" s="36"/>
      <c r="C158" s="195" t="s">
        <v>925</v>
      </c>
      <c r="D158" s="195" t="s">
        <v>186</v>
      </c>
      <c r="E158" s="196" t="s">
        <v>926</v>
      </c>
      <c r="F158" s="197" t="s">
        <v>927</v>
      </c>
      <c r="G158" s="198" t="s">
        <v>189</v>
      </c>
      <c r="H158" s="199">
        <v>3</v>
      </c>
      <c r="I158" s="200"/>
      <c r="J158" s="201">
        <f t="shared" si="20"/>
        <v>0</v>
      </c>
      <c r="K158" s="197" t="s">
        <v>20</v>
      </c>
      <c r="L158" s="56"/>
      <c r="M158" s="202" t="s">
        <v>20</v>
      </c>
      <c r="N158" s="203" t="s">
        <v>49</v>
      </c>
      <c r="O158" s="37"/>
      <c r="P158" s="204">
        <f t="shared" si="21"/>
        <v>0</v>
      </c>
      <c r="Q158" s="204">
        <v>0</v>
      </c>
      <c r="R158" s="204">
        <f t="shared" si="22"/>
        <v>0</v>
      </c>
      <c r="S158" s="204">
        <v>0</v>
      </c>
      <c r="T158" s="205">
        <f t="shared" si="23"/>
        <v>0</v>
      </c>
      <c r="AR158" s="19" t="s">
        <v>190</v>
      </c>
      <c r="AT158" s="19" t="s">
        <v>186</v>
      </c>
      <c r="AU158" s="19" t="s">
        <v>86</v>
      </c>
      <c r="AY158" s="19" t="s">
        <v>183</v>
      </c>
      <c r="BE158" s="206">
        <f t="shared" si="24"/>
        <v>0</v>
      </c>
      <c r="BF158" s="206">
        <f t="shared" si="25"/>
        <v>0</v>
      </c>
      <c r="BG158" s="206">
        <f t="shared" si="26"/>
        <v>0</v>
      </c>
      <c r="BH158" s="206">
        <f t="shared" si="27"/>
        <v>0</v>
      </c>
      <c r="BI158" s="206">
        <f t="shared" si="28"/>
        <v>0</v>
      </c>
      <c r="BJ158" s="19" t="s">
        <v>22</v>
      </c>
      <c r="BK158" s="206">
        <f t="shared" si="29"/>
        <v>0</v>
      </c>
      <c r="BL158" s="19" t="s">
        <v>190</v>
      </c>
      <c r="BM158" s="19" t="s">
        <v>928</v>
      </c>
    </row>
    <row r="159" spans="2:65" s="1" customFormat="1" ht="22.5" customHeight="1">
      <c r="B159" s="36"/>
      <c r="C159" s="195" t="s">
        <v>929</v>
      </c>
      <c r="D159" s="195" t="s">
        <v>186</v>
      </c>
      <c r="E159" s="196" t="s">
        <v>930</v>
      </c>
      <c r="F159" s="197" t="s">
        <v>879</v>
      </c>
      <c r="G159" s="198" t="s">
        <v>189</v>
      </c>
      <c r="H159" s="199">
        <v>1</v>
      </c>
      <c r="I159" s="200"/>
      <c r="J159" s="201">
        <f t="shared" si="20"/>
        <v>0</v>
      </c>
      <c r="K159" s="197" t="s">
        <v>20</v>
      </c>
      <c r="L159" s="56"/>
      <c r="M159" s="202" t="s">
        <v>20</v>
      </c>
      <c r="N159" s="203" t="s">
        <v>49</v>
      </c>
      <c r="O159" s="37"/>
      <c r="P159" s="204">
        <f t="shared" si="21"/>
        <v>0</v>
      </c>
      <c r="Q159" s="204">
        <v>0</v>
      </c>
      <c r="R159" s="204">
        <f t="shared" si="22"/>
        <v>0</v>
      </c>
      <c r="S159" s="204">
        <v>0</v>
      </c>
      <c r="T159" s="205">
        <f t="shared" si="23"/>
        <v>0</v>
      </c>
      <c r="AR159" s="19" t="s">
        <v>190</v>
      </c>
      <c r="AT159" s="19" t="s">
        <v>186</v>
      </c>
      <c r="AU159" s="19" t="s">
        <v>86</v>
      </c>
      <c r="AY159" s="19" t="s">
        <v>183</v>
      </c>
      <c r="BE159" s="206">
        <f t="shared" si="24"/>
        <v>0</v>
      </c>
      <c r="BF159" s="206">
        <f t="shared" si="25"/>
        <v>0</v>
      </c>
      <c r="BG159" s="206">
        <f t="shared" si="26"/>
        <v>0</v>
      </c>
      <c r="BH159" s="206">
        <f t="shared" si="27"/>
        <v>0</v>
      </c>
      <c r="BI159" s="206">
        <f t="shared" si="28"/>
        <v>0</v>
      </c>
      <c r="BJ159" s="19" t="s">
        <v>22</v>
      </c>
      <c r="BK159" s="206">
        <f t="shared" si="29"/>
        <v>0</v>
      </c>
      <c r="BL159" s="19" t="s">
        <v>190</v>
      </c>
      <c r="BM159" s="19" t="s">
        <v>931</v>
      </c>
    </row>
    <row r="160" spans="2:65" s="11" customFormat="1" ht="29.85" customHeight="1">
      <c r="B160" s="178"/>
      <c r="C160" s="179"/>
      <c r="D160" s="192" t="s">
        <v>77</v>
      </c>
      <c r="E160" s="193" t="s">
        <v>932</v>
      </c>
      <c r="F160" s="193" t="s">
        <v>933</v>
      </c>
      <c r="G160" s="179"/>
      <c r="H160" s="179"/>
      <c r="I160" s="182"/>
      <c r="J160" s="194">
        <f>BK160</f>
        <v>0</v>
      </c>
      <c r="K160" s="179"/>
      <c r="L160" s="184"/>
      <c r="M160" s="185"/>
      <c r="N160" s="186"/>
      <c r="O160" s="186"/>
      <c r="P160" s="187">
        <f>SUM(P161:P166)</f>
        <v>0</v>
      </c>
      <c r="Q160" s="186"/>
      <c r="R160" s="187">
        <f>SUM(R161:R166)</f>
        <v>0</v>
      </c>
      <c r="S160" s="186"/>
      <c r="T160" s="188">
        <f>SUM(T161:T166)</f>
        <v>0</v>
      </c>
      <c r="AR160" s="189" t="s">
        <v>182</v>
      </c>
      <c r="AT160" s="190" t="s">
        <v>77</v>
      </c>
      <c r="AU160" s="190" t="s">
        <v>22</v>
      </c>
      <c r="AY160" s="189" t="s">
        <v>183</v>
      </c>
      <c r="BK160" s="191">
        <f>SUM(BK161:BK166)</f>
        <v>0</v>
      </c>
    </row>
    <row r="161" spans="2:65" s="1" customFormat="1" ht="22.5" customHeight="1">
      <c r="B161" s="36"/>
      <c r="C161" s="195" t="s">
        <v>934</v>
      </c>
      <c r="D161" s="195" t="s">
        <v>186</v>
      </c>
      <c r="E161" s="196" t="s">
        <v>911</v>
      </c>
      <c r="F161" s="197" t="s">
        <v>912</v>
      </c>
      <c r="G161" s="198" t="s">
        <v>189</v>
      </c>
      <c r="H161" s="199">
        <v>3</v>
      </c>
      <c r="I161" s="200"/>
      <c r="J161" s="201">
        <f t="shared" ref="J161:J166" si="30">ROUND(I161*H161,2)</f>
        <v>0</v>
      </c>
      <c r="K161" s="197" t="s">
        <v>20</v>
      </c>
      <c r="L161" s="56"/>
      <c r="M161" s="202" t="s">
        <v>20</v>
      </c>
      <c r="N161" s="203" t="s">
        <v>49</v>
      </c>
      <c r="O161" s="37"/>
      <c r="P161" s="204">
        <f t="shared" ref="P161:P166" si="31">O161*H161</f>
        <v>0</v>
      </c>
      <c r="Q161" s="204">
        <v>0</v>
      </c>
      <c r="R161" s="204">
        <f t="shared" ref="R161:R166" si="32">Q161*H161</f>
        <v>0</v>
      </c>
      <c r="S161" s="204">
        <v>0</v>
      </c>
      <c r="T161" s="205">
        <f t="shared" ref="T161:T166" si="33">S161*H161</f>
        <v>0</v>
      </c>
      <c r="AR161" s="19" t="s">
        <v>190</v>
      </c>
      <c r="AT161" s="19" t="s">
        <v>186</v>
      </c>
      <c r="AU161" s="19" t="s">
        <v>86</v>
      </c>
      <c r="AY161" s="19" t="s">
        <v>183</v>
      </c>
      <c r="BE161" s="206">
        <f t="shared" ref="BE161:BE166" si="34">IF(N161="základní",J161,0)</f>
        <v>0</v>
      </c>
      <c r="BF161" s="206">
        <f t="shared" ref="BF161:BF166" si="35">IF(N161="snížená",J161,0)</f>
        <v>0</v>
      </c>
      <c r="BG161" s="206">
        <f t="shared" ref="BG161:BG166" si="36">IF(N161="zákl. přenesená",J161,0)</f>
        <v>0</v>
      </c>
      <c r="BH161" s="206">
        <f t="shared" ref="BH161:BH166" si="37">IF(N161="sníž. přenesená",J161,0)</f>
        <v>0</v>
      </c>
      <c r="BI161" s="206">
        <f t="shared" ref="BI161:BI166" si="38">IF(N161="nulová",J161,0)</f>
        <v>0</v>
      </c>
      <c r="BJ161" s="19" t="s">
        <v>22</v>
      </c>
      <c r="BK161" s="206">
        <f t="shared" ref="BK161:BK166" si="39">ROUND(I161*H161,2)</f>
        <v>0</v>
      </c>
      <c r="BL161" s="19" t="s">
        <v>190</v>
      </c>
      <c r="BM161" s="19" t="s">
        <v>935</v>
      </c>
    </row>
    <row r="162" spans="2:65" s="1" customFormat="1" ht="22.5" customHeight="1">
      <c r="B162" s="36"/>
      <c r="C162" s="195" t="s">
        <v>936</v>
      </c>
      <c r="D162" s="195" t="s">
        <v>186</v>
      </c>
      <c r="E162" s="196" t="s">
        <v>914</v>
      </c>
      <c r="F162" s="197" t="s">
        <v>915</v>
      </c>
      <c r="G162" s="198" t="s">
        <v>189</v>
      </c>
      <c r="H162" s="199">
        <v>1</v>
      </c>
      <c r="I162" s="200"/>
      <c r="J162" s="201">
        <f t="shared" si="30"/>
        <v>0</v>
      </c>
      <c r="K162" s="197" t="s">
        <v>20</v>
      </c>
      <c r="L162" s="56"/>
      <c r="M162" s="202" t="s">
        <v>20</v>
      </c>
      <c r="N162" s="203" t="s">
        <v>49</v>
      </c>
      <c r="O162" s="37"/>
      <c r="P162" s="204">
        <f t="shared" si="31"/>
        <v>0</v>
      </c>
      <c r="Q162" s="204">
        <v>0</v>
      </c>
      <c r="R162" s="204">
        <f t="shared" si="32"/>
        <v>0</v>
      </c>
      <c r="S162" s="204">
        <v>0</v>
      </c>
      <c r="T162" s="205">
        <f t="shared" si="33"/>
        <v>0</v>
      </c>
      <c r="AR162" s="19" t="s">
        <v>190</v>
      </c>
      <c r="AT162" s="19" t="s">
        <v>186</v>
      </c>
      <c r="AU162" s="19" t="s">
        <v>86</v>
      </c>
      <c r="AY162" s="19" t="s">
        <v>183</v>
      </c>
      <c r="BE162" s="206">
        <f t="shared" si="34"/>
        <v>0</v>
      </c>
      <c r="BF162" s="206">
        <f t="shared" si="35"/>
        <v>0</v>
      </c>
      <c r="BG162" s="206">
        <f t="shared" si="36"/>
        <v>0</v>
      </c>
      <c r="BH162" s="206">
        <f t="shared" si="37"/>
        <v>0</v>
      </c>
      <c r="BI162" s="206">
        <f t="shared" si="38"/>
        <v>0</v>
      </c>
      <c r="BJ162" s="19" t="s">
        <v>22</v>
      </c>
      <c r="BK162" s="206">
        <f t="shared" si="39"/>
        <v>0</v>
      </c>
      <c r="BL162" s="19" t="s">
        <v>190</v>
      </c>
      <c r="BM162" s="19" t="s">
        <v>937</v>
      </c>
    </row>
    <row r="163" spans="2:65" s="1" customFormat="1" ht="22.5" customHeight="1">
      <c r="B163" s="36"/>
      <c r="C163" s="195" t="s">
        <v>938</v>
      </c>
      <c r="D163" s="195" t="s">
        <v>186</v>
      </c>
      <c r="E163" s="196" t="s">
        <v>918</v>
      </c>
      <c r="F163" s="197" t="s">
        <v>919</v>
      </c>
      <c r="G163" s="198" t="s">
        <v>189</v>
      </c>
      <c r="H163" s="199">
        <v>3</v>
      </c>
      <c r="I163" s="200"/>
      <c r="J163" s="201">
        <f t="shared" si="30"/>
        <v>0</v>
      </c>
      <c r="K163" s="197" t="s">
        <v>20</v>
      </c>
      <c r="L163" s="56"/>
      <c r="M163" s="202" t="s">
        <v>20</v>
      </c>
      <c r="N163" s="203" t="s">
        <v>49</v>
      </c>
      <c r="O163" s="37"/>
      <c r="P163" s="204">
        <f t="shared" si="31"/>
        <v>0</v>
      </c>
      <c r="Q163" s="204">
        <v>0</v>
      </c>
      <c r="R163" s="204">
        <f t="shared" si="32"/>
        <v>0</v>
      </c>
      <c r="S163" s="204">
        <v>0</v>
      </c>
      <c r="T163" s="205">
        <f t="shared" si="33"/>
        <v>0</v>
      </c>
      <c r="AR163" s="19" t="s">
        <v>190</v>
      </c>
      <c r="AT163" s="19" t="s">
        <v>186</v>
      </c>
      <c r="AU163" s="19" t="s">
        <v>86</v>
      </c>
      <c r="AY163" s="19" t="s">
        <v>183</v>
      </c>
      <c r="BE163" s="206">
        <f t="shared" si="34"/>
        <v>0</v>
      </c>
      <c r="BF163" s="206">
        <f t="shared" si="35"/>
        <v>0</v>
      </c>
      <c r="BG163" s="206">
        <f t="shared" si="36"/>
        <v>0</v>
      </c>
      <c r="BH163" s="206">
        <f t="shared" si="37"/>
        <v>0</v>
      </c>
      <c r="BI163" s="206">
        <f t="shared" si="38"/>
        <v>0</v>
      </c>
      <c r="BJ163" s="19" t="s">
        <v>22</v>
      </c>
      <c r="BK163" s="206">
        <f t="shared" si="39"/>
        <v>0</v>
      </c>
      <c r="BL163" s="19" t="s">
        <v>190</v>
      </c>
      <c r="BM163" s="19" t="s">
        <v>939</v>
      </c>
    </row>
    <row r="164" spans="2:65" s="1" customFormat="1" ht="22.5" customHeight="1">
      <c r="B164" s="36"/>
      <c r="C164" s="195" t="s">
        <v>940</v>
      </c>
      <c r="D164" s="195" t="s">
        <v>186</v>
      </c>
      <c r="E164" s="196" t="s">
        <v>922</v>
      </c>
      <c r="F164" s="197" t="s">
        <v>923</v>
      </c>
      <c r="G164" s="198" t="s">
        <v>189</v>
      </c>
      <c r="H164" s="199">
        <v>3</v>
      </c>
      <c r="I164" s="200"/>
      <c r="J164" s="201">
        <f t="shared" si="30"/>
        <v>0</v>
      </c>
      <c r="K164" s="197" t="s">
        <v>20</v>
      </c>
      <c r="L164" s="56"/>
      <c r="M164" s="202" t="s">
        <v>20</v>
      </c>
      <c r="N164" s="203" t="s">
        <v>49</v>
      </c>
      <c r="O164" s="37"/>
      <c r="P164" s="204">
        <f t="shared" si="31"/>
        <v>0</v>
      </c>
      <c r="Q164" s="204">
        <v>0</v>
      </c>
      <c r="R164" s="204">
        <f t="shared" si="32"/>
        <v>0</v>
      </c>
      <c r="S164" s="204">
        <v>0</v>
      </c>
      <c r="T164" s="205">
        <f t="shared" si="33"/>
        <v>0</v>
      </c>
      <c r="AR164" s="19" t="s">
        <v>190</v>
      </c>
      <c r="AT164" s="19" t="s">
        <v>186</v>
      </c>
      <c r="AU164" s="19" t="s">
        <v>86</v>
      </c>
      <c r="AY164" s="19" t="s">
        <v>183</v>
      </c>
      <c r="BE164" s="206">
        <f t="shared" si="34"/>
        <v>0</v>
      </c>
      <c r="BF164" s="206">
        <f t="shared" si="35"/>
        <v>0</v>
      </c>
      <c r="BG164" s="206">
        <f t="shared" si="36"/>
        <v>0</v>
      </c>
      <c r="BH164" s="206">
        <f t="shared" si="37"/>
        <v>0</v>
      </c>
      <c r="BI164" s="206">
        <f t="shared" si="38"/>
        <v>0</v>
      </c>
      <c r="BJ164" s="19" t="s">
        <v>22</v>
      </c>
      <c r="BK164" s="206">
        <f t="shared" si="39"/>
        <v>0</v>
      </c>
      <c r="BL164" s="19" t="s">
        <v>190</v>
      </c>
      <c r="BM164" s="19" t="s">
        <v>941</v>
      </c>
    </row>
    <row r="165" spans="2:65" s="1" customFormat="1" ht="22.5" customHeight="1">
      <c r="B165" s="36"/>
      <c r="C165" s="195" t="s">
        <v>942</v>
      </c>
      <c r="D165" s="195" t="s">
        <v>186</v>
      </c>
      <c r="E165" s="196" t="s">
        <v>926</v>
      </c>
      <c r="F165" s="197" t="s">
        <v>927</v>
      </c>
      <c r="G165" s="198" t="s">
        <v>189</v>
      </c>
      <c r="H165" s="199">
        <v>3</v>
      </c>
      <c r="I165" s="200"/>
      <c r="J165" s="201">
        <f t="shared" si="30"/>
        <v>0</v>
      </c>
      <c r="K165" s="197" t="s">
        <v>20</v>
      </c>
      <c r="L165" s="56"/>
      <c r="M165" s="202" t="s">
        <v>20</v>
      </c>
      <c r="N165" s="203" t="s">
        <v>49</v>
      </c>
      <c r="O165" s="37"/>
      <c r="P165" s="204">
        <f t="shared" si="31"/>
        <v>0</v>
      </c>
      <c r="Q165" s="204">
        <v>0</v>
      </c>
      <c r="R165" s="204">
        <f t="shared" si="32"/>
        <v>0</v>
      </c>
      <c r="S165" s="204">
        <v>0</v>
      </c>
      <c r="T165" s="205">
        <f t="shared" si="33"/>
        <v>0</v>
      </c>
      <c r="AR165" s="19" t="s">
        <v>190</v>
      </c>
      <c r="AT165" s="19" t="s">
        <v>186</v>
      </c>
      <c r="AU165" s="19" t="s">
        <v>86</v>
      </c>
      <c r="AY165" s="19" t="s">
        <v>183</v>
      </c>
      <c r="BE165" s="206">
        <f t="shared" si="34"/>
        <v>0</v>
      </c>
      <c r="BF165" s="206">
        <f t="shared" si="35"/>
        <v>0</v>
      </c>
      <c r="BG165" s="206">
        <f t="shared" si="36"/>
        <v>0</v>
      </c>
      <c r="BH165" s="206">
        <f t="shared" si="37"/>
        <v>0</v>
      </c>
      <c r="BI165" s="206">
        <f t="shared" si="38"/>
        <v>0</v>
      </c>
      <c r="BJ165" s="19" t="s">
        <v>22</v>
      </c>
      <c r="BK165" s="206">
        <f t="shared" si="39"/>
        <v>0</v>
      </c>
      <c r="BL165" s="19" t="s">
        <v>190</v>
      </c>
      <c r="BM165" s="19" t="s">
        <v>943</v>
      </c>
    </row>
    <row r="166" spans="2:65" s="1" customFormat="1" ht="22.5" customHeight="1">
      <c r="B166" s="36"/>
      <c r="C166" s="195" t="s">
        <v>944</v>
      </c>
      <c r="D166" s="195" t="s">
        <v>186</v>
      </c>
      <c r="E166" s="196" t="s">
        <v>930</v>
      </c>
      <c r="F166" s="197" t="s">
        <v>879</v>
      </c>
      <c r="G166" s="198" t="s">
        <v>189</v>
      </c>
      <c r="H166" s="199">
        <v>1</v>
      </c>
      <c r="I166" s="200"/>
      <c r="J166" s="201">
        <f t="shared" si="30"/>
        <v>0</v>
      </c>
      <c r="K166" s="197" t="s">
        <v>20</v>
      </c>
      <c r="L166" s="56"/>
      <c r="M166" s="202" t="s">
        <v>20</v>
      </c>
      <c r="N166" s="203" t="s">
        <v>49</v>
      </c>
      <c r="O166" s="37"/>
      <c r="P166" s="204">
        <f t="shared" si="31"/>
        <v>0</v>
      </c>
      <c r="Q166" s="204">
        <v>0</v>
      </c>
      <c r="R166" s="204">
        <f t="shared" si="32"/>
        <v>0</v>
      </c>
      <c r="S166" s="204">
        <v>0</v>
      </c>
      <c r="T166" s="205">
        <f t="shared" si="33"/>
        <v>0</v>
      </c>
      <c r="AR166" s="19" t="s">
        <v>190</v>
      </c>
      <c r="AT166" s="19" t="s">
        <v>186</v>
      </c>
      <c r="AU166" s="19" t="s">
        <v>86</v>
      </c>
      <c r="AY166" s="19" t="s">
        <v>183</v>
      </c>
      <c r="BE166" s="206">
        <f t="shared" si="34"/>
        <v>0</v>
      </c>
      <c r="BF166" s="206">
        <f t="shared" si="35"/>
        <v>0</v>
      </c>
      <c r="BG166" s="206">
        <f t="shared" si="36"/>
        <v>0</v>
      </c>
      <c r="BH166" s="206">
        <f t="shared" si="37"/>
        <v>0</v>
      </c>
      <c r="BI166" s="206">
        <f t="shared" si="38"/>
        <v>0</v>
      </c>
      <c r="BJ166" s="19" t="s">
        <v>22</v>
      </c>
      <c r="BK166" s="206">
        <f t="shared" si="39"/>
        <v>0</v>
      </c>
      <c r="BL166" s="19" t="s">
        <v>190</v>
      </c>
      <c r="BM166" s="19" t="s">
        <v>945</v>
      </c>
    </row>
    <row r="167" spans="2:65" s="11" customFormat="1" ht="37.35" customHeight="1">
      <c r="B167" s="178"/>
      <c r="C167" s="179"/>
      <c r="D167" s="180" t="s">
        <v>77</v>
      </c>
      <c r="E167" s="181" t="s">
        <v>946</v>
      </c>
      <c r="F167" s="181" t="s">
        <v>947</v>
      </c>
      <c r="G167" s="179"/>
      <c r="H167" s="179"/>
      <c r="I167" s="182"/>
      <c r="J167" s="183">
        <f>BK167</f>
        <v>0</v>
      </c>
      <c r="K167" s="179"/>
      <c r="L167" s="184"/>
      <c r="M167" s="185"/>
      <c r="N167" s="186"/>
      <c r="O167" s="186"/>
      <c r="P167" s="187">
        <f>P168+P174+P180</f>
        <v>0</v>
      </c>
      <c r="Q167" s="186"/>
      <c r="R167" s="187">
        <f>R168+R174+R180</f>
        <v>0</v>
      </c>
      <c r="S167" s="186"/>
      <c r="T167" s="188">
        <f>T168+T174+T180</f>
        <v>0</v>
      </c>
      <c r="AR167" s="189" t="s">
        <v>182</v>
      </c>
      <c r="AT167" s="190" t="s">
        <v>77</v>
      </c>
      <c r="AU167" s="190" t="s">
        <v>78</v>
      </c>
      <c r="AY167" s="189" t="s">
        <v>183</v>
      </c>
      <c r="BK167" s="191">
        <f>BK168+BK174+BK180</f>
        <v>0</v>
      </c>
    </row>
    <row r="168" spans="2:65" s="11" customFormat="1" ht="19.899999999999999" customHeight="1">
      <c r="B168" s="178"/>
      <c r="C168" s="179"/>
      <c r="D168" s="192" t="s">
        <v>77</v>
      </c>
      <c r="E168" s="193" t="s">
        <v>948</v>
      </c>
      <c r="F168" s="193" t="s">
        <v>949</v>
      </c>
      <c r="G168" s="179"/>
      <c r="H168" s="179"/>
      <c r="I168" s="182"/>
      <c r="J168" s="194">
        <f>BK168</f>
        <v>0</v>
      </c>
      <c r="K168" s="179"/>
      <c r="L168" s="184"/>
      <c r="M168" s="185"/>
      <c r="N168" s="186"/>
      <c r="O168" s="186"/>
      <c r="P168" s="187">
        <f>SUM(P169:P173)</f>
        <v>0</v>
      </c>
      <c r="Q168" s="186"/>
      <c r="R168" s="187">
        <f>SUM(R169:R173)</f>
        <v>0</v>
      </c>
      <c r="S168" s="186"/>
      <c r="T168" s="188">
        <f>SUM(T169:T173)</f>
        <v>0</v>
      </c>
      <c r="AR168" s="189" t="s">
        <v>182</v>
      </c>
      <c r="AT168" s="190" t="s">
        <v>77</v>
      </c>
      <c r="AU168" s="190" t="s">
        <v>22</v>
      </c>
      <c r="AY168" s="189" t="s">
        <v>183</v>
      </c>
      <c r="BK168" s="191">
        <f>SUM(BK169:BK173)</f>
        <v>0</v>
      </c>
    </row>
    <row r="169" spans="2:65" s="1" customFormat="1" ht="22.5" customHeight="1">
      <c r="B169" s="36"/>
      <c r="C169" s="195" t="s">
        <v>950</v>
      </c>
      <c r="D169" s="195" t="s">
        <v>186</v>
      </c>
      <c r="E169" s="196" t="s">
        <v>951</v>
      </c>
      <c r="F169" s="197" t="s">
        <v>912</v>
      </c>
      <c r="G169" s="198" t="s">
        <v>189</v>
      </c>
      <c r="H169" s="199">
        <v>3</v>
      </c>
      <c r="I169" s="200"/>
      <c r="J169" s="201">
        <f>ROUND(I169*H169,2)</f>
        <v>0</v>
      </c>
      <c r="K169" s="197" t="s">
        <v>20</v>
      </c>
      <c r="L169" s="56"/>
      <c r="M169" s="202" t="s">
        <v>20</v>
      </c>
      <c r="N169" s="203" t="s">
        <v>49</v>
      </c>
      <c r="O169" s="37"/>
      <c r="P169" s="204">
        <f>O169*H169</f>
        <v>0</v>
      </c>
      <c r="Q169" s="204">
        <v>0</v>
      </c>
      <c r="R169" s="204">
        <f>Q169*H169</f>
        <v>0</v>
      </c>
      <c r="S169" s="204">
        <v>0</v>
      </c>
      <c r="T169" s="205">
        <f>S169*H169</f>
        <v>0</v>
      </c>
      <c r="AR169" s="19" t="s">
        <v>190</v>
      </c>
      <c r="AT169" s="19" t="s">
        <v>186</v>
      </c>
      <c r="AU169" s="19" t="s">
        <v>86</v>
      </c>
      <c r="AY169" s="19" t="s">
        <v>183</v>
      </c>
      <c r="BE169" s="206">
        <f>IF(N169="základní",J169,0)</f>
        <v>0</v>
      </c>
      <c r="BF169" s="206">
        <f>IF(N169="snížená",J169,0)</f>
        <v>0</v>
      </c>
      <c r="BG169" s="206">
        <f>IF(N169="zákl. přenesená",J169,0)</f>
        <v>0</v>
      </c>
      <c r="BH169" s="206">
        <f>IF(N169="sníž. přenesená",J169,0)</f>
        <v>0</v>
      </c>
      <c r="BI169" s="206">
        <f>IF(N169="nulová",J169,0)</f>
        <v>0</v>
      </c>
      <c r="BJ169" s="19" t="s">
        <v>22</v>
      </c>
      <c r="BK169" s="206">
        <f>ROUND(I169*H169,2)</f>
        <v>0</v>
      </c>
      <c r="BL169" s="19" t="s">
        <v>190</v>
      </c>
      <c r="BM169" s="19" t="s">
        <v>952</v>
      </c>
    </row>
    <row r="170" spans="2:65" s="1" customFormat="1" ht="22.5" customHeight="1">
      <c r="B170" s="36"/>
      <c r="C170" s="195" t="s">
        <v>953</v>
      </c>
      <c r="D170" s="195" t="s">
        <v>186</v>
      </c>
      <c r="E170" s="196" t="s">
        <v>954</v>
      </c>
      <c r="F170" s="197" t="s">
        <v>915</v>
      </c>
      <c r="G170" s="198" t="s">
        <v>189</v>
      </c>
      <c r="H170" s="199">
        <v>1</v>
      </c>
      <c r="I170" s="200"/>
      <c r="J170" s="201">
        <f>ROUND(I170*H170,2)</f>
        <v>0</v>
      </c>
      <c r="K170" s="197" t="s">
        <v>20</v>
      </c>
      <c r="L170" s="56"/>
      <c r="M170" s="202" t="s">
        <v>20</v>
      </c>
      <c r="N170" s="203" t="s">
        <v>49</v>
      </c>
      <c r="O170" s="37"/>
      <c r="P170" s="204">
        <f>O170*H170</f>
        <v>0</v>
      </c>
      <c r="Q170" s="204">
        <v>0</v>
      </c>
      <c r="R170" s="204">
        <f>Q170*H170</f>
        <v>0</v>
      </c>
      <c r="S170" s="204">
        <v>0</v>
      </c>
      <c r="T170" s="205">
        <f>S170*H170</f>
        <v>0</v>
      </c>
      <c r="AR170" s="19" t="s">
        <v>190</v>
      </c>
      <c r="AT170" s="19" t="s">
        <v>186</v>
      </c>
      <c r="AU170" s="19" t="s">
        <v>86</v>
      </c>
      <c r="AY170" s="19" t="s">
        <v>183</v>
      </c>
      <c r="BE170" s="206">
        <f>IF(N170="základní",J170,0)</f>
        <v>0</v>
      </c>
      <c r="BF170" s="206">
        <f>IF(N170="snížená",J170,0)</f>
        <v>0</v>
      </c>
      <c r="BG170" s="206">
        <f>IF(N170="zákl. přenesená",J170,0)</f>
        <v>0</v>
      </c>
      <c r="BH170" s="206">
        <f>IF(N170="sníž. přenesená",J170,0)</f>
        <v>0</v>
      </c>
      <c r="BI170" s="206">
        <f>IF(N170="nulová",J170,0)</f>
        <v>0</v>
      </c>
      <c r="BJ170" s="19" t="s">
        <v>22</v>
      </c>
      <c r="BK170" s="206">
        <f>ROUND(I170*H170,2)</f>
        <v>0</v>
      </c>
      <c r="BL170" s="19" t="s">
        <v>190</v>
      </c>
      <c r="BM170" s="19" t="s">
        <v>955</v>
      </c>
    </row>
    <row r="171" spans="2:65" s="1" customFormat="1" ht="22.5" customHeight="1">
      <c r="B171" s="36"/>
      <c r="C171" s="195" t="s">
        <v>956</v>
      </c>
      <c r="D171" s="195" t="s">
        <v>186</v>
      </c>
      <c r="E171" s="196" t="s">
        <v>957</v>
      </c>
      <c r="F171" s="197" t="s">
        <v>919</v>
      </c>
      <c r="G171" s="198" t="s">
        <v>189</v>
      </c>
      <c r="H171" s="199">
        <v>3</v>
      </c>
      <c r="I171" s="200"/>
      <c r="J171" s="201">
        <f>ROUND(I171*H171,2)</f>
        <v>0</v>
      </c>
      <c r="K171" s="197" t="s">
        <v>20</v>
      </c>
      <c r="L171" s="56"/>
      <c r="M171" s="202" t="s">
        <v>20</v>
      </c>
      <c r="N171" s="203" t="s">
        <v>49</v>
      </c>
      <c r="O171" s="37"/>
      <c r="P171" s="204">
        <f>O171*H171</f>
        <v>0</v>
      </c>
      <c r="Q171" s="204">
        <v>0</v>
      </c>
      <c r="R171" s="204">
        <f>Q171*H171</f>
        <v>0</v>
      </c>
      <c r="S171" s="204">
        <v>0</v>
      </c>
      <c r="T171" s="205">
        <f>S171*H171</f>
        <v>0</v>
      </c>
      <c r="AR171" s="19" t="s">
        <v>190</v>
      </c>
      <c r="AT171" s="19" t="s">
        <v>186</v>
      </c>
      <c r="AU171" s="19" t="s">
        <v>86</v>
      </c>
      <c r="AY171" s="19" t="s">
        <v>183</v>
      </c>
      <c r="BE171" s="206">
        <f>IF(N171="základní",J171,0)</f>
        <v>0</v>
      </c>
      <c r="BF171" s="206">
        <f>IF(N171="snížená",J171,0)</f>
        <v>0</v>
      </c>
      <c r="BG171" s="206">
        <f>IF(N171="zákl. přenesená",J171,0)</f>
        <v>0</v>
      </c>
      <c r="BH171" s="206">
        <f>IF(N171="sníž. přenesená",J171,0)</f>
        <v>0</v>
      </c>
      <c r="BI171" s="206">
        <f>IF(N171="nulová",J171,0)</f>
        <v>0</v>
      </c>
      <c r="BJ171" s="19" t="s">
        <v>22</v>
      </c>
      <c r="BK171" s="206">
        <f>ROUND(I171*H171,2)</f>
        <v>0</v>
      </c>
      <c r="BL171" s="19" t="s">
        <v>190</v>
      </c>
      <c r="BM171" s="19" t="s">
        <v>958</v>
      </c>
    </row>
    <row r="172" spans="2:65" s="1" customFormat="1" ht="22.5" customHeight="1">
      <c r="B172" s="36"/>
      <c r="C172" s="195" t="s">
        <v>959</v>
      </c>
      <c r="D172" s="195" t="s">
        <v>186</v>
      </c>
      <c r="E172" s="196" t="s">
        <v>960</v>
      </c>
      <c r="F172" s="197" t="s">
        <v>927</v>
      </c>
      <c r="G172" s="198" t="s">
        <v>189</v>
      </c>
      <c r="H172" s="199">
        <v>3</v>
      </c>
      <c r="I172" s="200"/>
      <c r="J172" s="201">
        <f>ROUND(I172*H172,2)</f>
        <v>0</v>
      </c>
      <c r="K172" s="197" t="s">
        <v>20</v>
      </c>
      <c r="L172" s="56"/>
      <c r="M172" s="202" t="s">
        <v>20</v>
      </c>
      <c r="N172" s="203" t="s">
        <v>49</v>
      </c>
      <c r="O172" s="37"/>
      <c r="P172" s="204">
        <f>O172*H172</f>
        <v>0</v>
      </c>
      <c r="Q172" s="204">
        <v>0</v>
      </c>
      <c r="R172" s="204">
        <f>Q172*H172</f>
        <v>0</v>
      </c>
      <c r="S172" s="204">
        <v>0</v>
      </c>
      <c r="T172" s="205">
        <f>S172*H172</f>
        <v>0</v>
      </c>
      <c r="AR172" s="19" t="s">
        <v>190</v>
      </c>
      <c r="AT172" s="19" t="s">
        <v>186</v>
      </c>
      <c r="AU172" s="19" t="s">
        <v>86</v>
      </c>
      <c r="AY172" s="19" t="s">
        <v>183</v>
      </c>
      <c r="BE172" s="206">
        <f>IF(N172="základní",J172,0)</f>
        <v>0</v>
      </c>
      <c r="BF172" s="206">
        <f>IF(N172="snížená",J172,0)</f>
        <v>0</v>
      </c>
      <c r="BG172" s="206">
        <f>IF(N172="zákl. přenesená",J172,0)</f>
        <v>0</v>
      </c>
      <c r="BH172" s="206">
        <f>IF(N172="sníž. přenesená",J172,0)</f>
        <v>0</v>
      </c>
      <c r="BI172" s="206">
        <f>IF(N172="nulová",J172,0)</f>
        <v>0</v>
      </c>
      <c r="BJ172" s="19" t="s">
        <v>22</v>
      </c>
      <c r="BK172" s="206">
        <f>ROUND(I172*H172,2)</f>
        <v>0</v>
      </c>
      <c r="BL172" s="19" t="s">
        <v>190</v>
      </c>
      <c r="BM172" s="19" t="s">
        <v>961</v>
      </c>
    </row>
    <row r="173" spans="2:65" s="1" customFormat="1" ht="22.5" customHeight="1">
      <c r="B173" s="36"/>
      <c r="C173" s="195" t="s">
        <v>962</v>
      </c>
      <c r="D173" s="195" t="s">
        <v>186</v>
      </c>
      <c r="E173" s="196" t="s">
        <v>963</v>
      </c>
      <c r="F173" s="197" t="s">
        <v>879</v>
      </c>
      <c r="G173" s="198" t="s">
        <v>189</v>
      </c>
      <c r="H173" s="199">
        <v>1</v>
      </c>
      <c r="I173" s="200"/>
      <c r="J173" s="201">
        <f>ROUND(I173*H173,2)</f>
        <v>0</v>
      </c>
      <c r="K173" s="197" t="s">
        <v>20</v>
      </c>
      <c r="L173" s="56"/>
      <c r="M173" s="202" t="s">
        <v>20</v>
      </c>
      <c r="N173" s="203" t="s">
        <v>49</v>
      </c>
      <c r="O173" s="37"/>
      <c r="P173" s="204">
        <f>O173*H173</f>
        <v>0</v>
      </c>
      <c r="Q173" s="204">
        <v>0</v>
      </c>
      <c r="R173" s="204">
        <f>Q173*H173</f>
        <v>0</v>
      </c>
      <c r="S173" s="204">
        <v>0</v>
      </c>
      <c r="T173" s="205">
        <f>S173*H173</f>
        <v>0</v>
      </c>
      <c r="AR173" s="19" t="s">
        <v>190</v>
      </c>
      <c r="AT173" s="19" t="s">
        <v>186</v>
      </c>
      <c r="AU173" s="19" t="s">
        <v>86</v>
      </c>
      <c r="AY173" s="19" t="s">
        <v>183</v>
      </c>
      <c r="BE173" s="206">
        <f>IF(N173="základní",J173,0)</f>
        <v>0</v>
      </c>
      <c r="BF173" s="206">
        <f>IF(N173="snížená",J173,0)</f>
        <v>0</v>
      </c>
      <c r="BG173" s="206">
        <f>IF(N173="zákl. přenesená",J173,0)</f>
        <v>0</v>
      </c>
      <c r="BH173" s="206">
        <f>IF(N173="sníž. přenesená",J173,0)</f>
        <v>0</v>
      </c>
      <c r="BI173" s="206">
        <f>IF(N173="nulová",J173,0)</f>
        <v>0</v>
      </c>
      <c r="BJ173" s="19" t="s">
        <v>22</v>
      </c>
      <c r="BK173" s="206">
        <f>ROUND(I173*H173,2)</f>
        <v>0</v>
      </c>
      <c r="BL173" s="19" t="s">
        <v>190</v>
      </c>
      <c r="BM173" s="19" t="s">
        <v>964</v>
      </c>
    </row>
    <row r="174" spans="2:65" s="11" customFormat="1" ht="29.85" customHeight="1">
      <c r="B174" s="178"/>
      <c r="C174" s="179"/>
      <c r="D174" s="192" t="s">
        <v>77</v>
      </c>
      <c r="E174" s="193" t="s">
        <v>965</v>
      </c>
      <c r="F174" s="193" t="s">
        <v>966</v>
      </c>
      <c r="G174" s="179"/>
      <c r="H174" s="179"/>
      <c r="I174" s="182"/>
      <c r="J174" s="194">
        <f>BK174</f>
        <v>0</v>
      </c>
      <c r="K174" s="179"/>
      <c r="L174" s="184"/>
      <c r="M174" s="185"/>
      <c r="N174" s="186"/>
      <c r="O174" s="186"/>
      <c r="P174" s="187">
        <f>SUM(P175:P179)</f>
        <v>0</v>
      </c>
      <c r="Q174" s="186"/>
      <c r="R174" s="187">
        <f>SUM(R175:R179)</f>
        <v>0</v>
      </c>
      <c r="S174" s="186"/>
      <c r="T174" s="188">
        <f>SUM(T175:T179)</f>
        <v>0</v>
      </c>
      <c r="AR174" s="189" t="s">
        <v>182</v>
      </c>
      <c r="AT174" s="190" t="s">
        <v>77</v>
      </c>
      <c r="AU174" s="190" t="s">
        <v>22</v>
      </c>
      <c r="AY174" s="189" t="s">
        <v>183</v>
      </c>
      <c r="BK174" s="191">
        <f>SUM(BK175:BK179)</f>
        <v>0</v>
      </c>
    </row>
    <row r="175" spans="2:65" s="1" customFormat="1" ht="22.5" customHeight="1">
      <c r="B175" s="36"/>
      <c r="C175" s="195" t="s">
        <v>967</v>
      </c>
      <c r="D175" s="195" t="s">
        <v>186</v>
      </c>
      <c r="E175" s="196" t="s">
        <v>951</v>
      </c>
      <c r="F175" s="197" t="s">
        <v>912</v>
      </c>
      <c r="G175" s="198" t="s">
        <v>189</v>
      </c>
      <c r="H175" s="199">
        <v>3</v>
      </c>
      <c r="I175" s="200"/>
      <c r="J175" s="201">
        <f>ROUND(I175*H175,2)</f>
        <v>0</v>
      </c>
      <c r="K175" s="197" t="s">
        <v>20</v>
      </c>
      <c r="L175" s="56"/>
      <c r="M175" s="202" t="s">
        <v>20</v>
      </c>
      <c r="N175" s="203" t="s">
        <v>49</v>
      </c>
      <c r="O175" s="37"/>
      <c r="P175" s="204">
        <f>O175*H175</f>
        <v>0</v>
      </c>
      <c r="Q175" s="204">
        <v>0</v>
      </c>
      <c r="R175" s="204">
        <f>Q175*H175</f>
        <v>0</v>
      </c>
      <c r="S175" s="204">
        <v>0</v>
      </c>
      <c r="T175" s="205">
        <f>S175*H175</f>
        <v>0</v>
      </c>
      <c r="AR175" s="19" t="s">
        <v>190</v>
      </c>
      <c r="AT175" s="19" t="s">
        <v>186</v>
      </c>
      <c r="AU175" s="19" t="s">
        <v>86</v>
      </c>
      <c r="AY175" s="19" t="s">
        <v>183</v>
      </c>
      <c r="BE175" s="206">
        <f>IF(N175="základní",J175,0)</f>
        <v>0</v>
      </c>
      <c r="BF175" s="206">
        <f>IF(N175="snížená",J175,0)</f>
        <v>0</v>
      </c>
      <c r="BG175" s="206">
        <f>IF(N175="zákl. přenesená",J175,0)</f>
        <v>0</v>
      </c>
      <c r="BH175" s="206">
        <f>IF(N175="sníž. přenesená",J175,0)</f>
        <v>0</v>
      </c>
      <c r="BI175" s="206">
        <f>IF(N175="nulová",J175,0)</f>
        <v>0</v>
      </c>
      <c r="BJ175" s="19" t="s">
        <v>22</v>
      </c>
      <c r="BK175" s="206">
        <f>ROUND(I175*H175,2)</f>
        <v>0</v>
      </c>
      <c r="BL175" s="19" t="s">
        <v>190</v>
      </c>
      <c r="BM175" s="19" t="s">
        <v>968</v>
      </c>
    </row>
    <row r="176" spans="2:65" s="1" customFormat="1" ht="22.5" customHeight="1">
      <c r="B176" s="36"/>
      <c r="C176" s="195" t="s">
        <v>969</v>
      </c>
      <c r="D176" s="195" t="s">
        <v>186</v>
      </c>
      <c r="E176" s="196" t="s">
        <v>954</v>
      </c>
      <c r="F176" s="197" t="s">
        <v>915</v>
      </c>
      <c r="G176" s="198" t="s">
        <v>189</v>
      </c>
      <c r="H176" s="199">
        <v>1</v>
      </c>
      <c r="I176" s="200"/>
      <c r="J176" s="201">
        <f>ROUND(I176*H176,2)</f>
        <v>0</v>
      </c>
      <c r="K176" s="197" t="s">
        <v>20</v>
      </c>
      <c r="L176" s="56"/>
      <c r="M176" s="202" t="s">
        <v>20</v>
      </c>
      <c r="N176" s="203" t="s">
        <v>49</v>
      </c>
      <c r="O176" s="37"/>
      <c r="P176" s="204">
        <f>O176*H176</f>
        <v>0</v>
      </c>
      <c r="Q176" s="204">
        <v>0</v>
      </c>
      <c r="R176" s="204">
        <f>Q176*H176</f>
        <v>0</v>
      </c>
      <c r="S176" s="204">
        <v>0</v>
      </c>
      <c r="T176" s="205">
        <f>S176*H176</f>
        <v>0</v>
      </c>
      <c r="AR176" s="19" t="s">
        <v>190</v>
      </c>
      <c r="AT176" s="19" t="s">
        <v>186</v>
      </c>
      <c r="AU176" s="19" t="s">
        <v>86</v>
      </c>
      <c r="AY176" s="19" t="s">
        <v>183</v>
      </c>
      <c r="BE176" s="206">
        <f>IF(N176="základní",J176,0)</f>
        <v>0</v>
      </c>
      <c r="BF176" s="206">
        <f>IF(N176="snížená",J176,0)</f>
        <v>0</v>
      </c>
      <c r="BG176" s="206">
        <f>IF(N176="zákl. přenesená",J176,0)</f>
        <v>0</v>
      </c>
      <c r="BH176" s="206">
        <f>IF(N176="sníž. přenesená",J176,0)</f>
        <v>0</v>
      </c>
      <c r="BI176" s="206">
        <f>IF(N176="nulová",J176,0)</f>
        <v>0</v>
      </c>
      <c r="BJ176" s="19" t="s">
        <v>22</v>
      </c>
      <c r="BK176" s="206">
        <f>ROUND(I176*H176,2)</f>
        <v>0</v>
      </c>
      <c r="BL176" s="19" t="s">
        <v>190</v>
      </c>
      <c r="BM176" s="19" t="s">
        <v>970</v>
      </c>
    </row>
    <row r="177" spans="2:65" s="1" customFormat="1" ht="22.5" customHeight="1">
      <c r="B177" s="36"/>
      <c r="C177" s="195" t="s">
        <v>971</v>
      </c>
      <c r="D177" s="195" t="s">
        <v>186</v>
      </c>
      <c r="E177" s="196" t="s">
        <v>957</v>
      </c>
      <c r="F177" s="197" t="s">
        <v>919</v>
      </c>
      <c r="G177" s="198" t="s">
        <v>189</v>
      </c>
      <c r="H177" s="199">
        <v>3</v>
      </c>
      <c r="I177" s="200"/>
      <c r="J177" s="201">
        <f>ROUND(I177*H177,2)</f>
        <v>0</v>
      </c>
      <c r="K177" s="197" t="s">
        <v>20</v>
      </c>
      <c r="L177" s="56"/>
      <c r="M177" s="202" t="s">
        <v>20</v>
      </c>
      <c r="N177" s="203" t="s">
        <v>49</v>
      </c>
      <c r="O177" s="37"/>
      <c r="P177" s="204">
        <f>O177*H177</f>
        <v>0</v>
      </c>
      <c r="Q177" s="204">
        <v>0</v>
      </c>
      <c r="R177" s="204">
        <f>Q177*H177</f>
        <v>0</v>
      </c>
      <c r="S177" s="204">
        <v>0</v>
      </c>
      <c r="T177" s="205">
        <f>S177*H177</f>
        <v>0</v>
      </c>
      <c r="AR177" s="19" t="s">
        <v>190</v>
      </c>
      <c r="AT177" s="19" t="s">
        <v>186</v>
      </c>
      <c r="AU177" s="19" t="s">
        <v>86</v>
      </c>
      <c r="AY177" s="19" t="s">
        <v>183</v>
      </c>
      <c r="BE177" s="206">
        <f>IF(N177="základní",J177,0)</f>
        <v>0</v>
      </c>
      <c r="BF177" s="206">
        <f>IF(N177="snížená",J177,0)</f>
        <v>0</v>
      </c>
      <c r="BG177" s="206">
        <f>IF(N177="zákl. přenesená",J177,0)</f>
        <v>0</v>
      </c>
      <c r="BH177" s="206">
        <f>IF(N177="sníž. přenesená",J177,0)</f>
        <v>0</v>
      </c>
      <c r="BI177" s="206">
        <f>IF(N177="nulová",J177,0)</f>
        <v>0</v>
      </c>
      <c r="BJ177" s="19" t="s">
        <v>22</v>
      </c>
      <c r="BK177" s="206">
        <f>ROUND(I177*H177,2)</f>
        <v>0</v>
      </c>
      <c r="BL177" s="19" t="s">
        <v>190</v>
      </c>
      <c r="BM177" s="19" t="s">
        <v>972</v>
      </c>
    </row>
    <row r="178" spans="2:65" s="1" customFormat="1" ht="22.5" customHeight="1">
      <c r="B178" s="36"/>
      <c r="C178" s="195" t="s">
        <v>973</v>
      </c>
      <c r="D178" s="195" t="s">
        <v>186</v>
      </c>
      <c r="E178" s="196" t="s">
        <v>960</v>
      </c>
      <c r="F178" s="197" t="s">
        <v>927</v>
      </c>
      <c r="G178" s="198" t="s">
        <v>189</v>
      </c>
      <c r="H178" s="199">
        <v>3</v>
      </c>
      <c r="I178" s="200"/>
      <c r="J178" s="201">
        <f>ROUND(I178*H178,2)</f>
        <v>0</v>
      </c>
      <c r="K178" s="197" t="s">
        <v>20</v>
      </c>
      <c r="L178" s="56"/>
      <c r="M178" s="202" t="s">
        <v>20</v>
      </c>
      <c r="N178" s="203" t="s">
        <v>49</v>
      </c>
      <c r="O178" s="37"/>
      <c r="P178" s="204">
        <f>O178*H178</f>
        <v>0</v>
      </c>
      <c r="Q178" s="204">
        <v>0</v>
      </c>
      <c r="R178" s="204">
        <f>Q178*H178</f>
        <v>0</v>
      </c>
      <c r="S178" s="204">
        <v>0</v>
      </c>
      <c r="T178" s="205">
        <f>S178*H178</f>
        <v>0</v>
      </c>
      <c r="AR178" s="19" t="s">
        <v>190</v>
      </c>
      <c r="AT178" s="19" t="s">
        <v>186</v>
      </c>
      <c r="AU178" s="19" t="s">
        <v>86</v>
      </c>
      <c r="AY178" s="19" t="s">
        <v>183</v>
      </c>
      <c r="BE178" s="206">
        <f>IF(N178="základní",J178,0)</f>
        <v>0</v>
      </c>
      <c r="BF178" s="206">
        <f>IF(N178="snížená",J178,0)</f>
        <v>0</v>
      </c>
      <c r="BG178" s="206">
        <f>IF(N178="zákl. přenesená",J178,0)</f>
        <v>0</v>
      </c>
      <c r="BH178" s="206">
        <f>IF(N178="sníž. přenesená",J178,0)</f>
        <v>0</v>
      </c>
      <c r="BI178" s="206">
        <f>IF(N178="nulová",J178,0)</f>
        <v>0</v>
      </c>
      <c r="BJ178" s="19" t="s">
        <v>22</v>
      </c>
      <c r="BK178" s="206">
        <f>ROUND(I178*H178,2)</f>
        <v>0</v>
      </c>
      <c r="BL178" s="19" t="s">
        <v>190</v>
      </c>
      <c r="BM178" s="19" t="s">
        <v>974</v>
      </c>
    </row>
    <row r="179" spans="2:65" s="1" customFormat="1" ht="22.5" customHeight="1">
      <c r="B179" s="36"/>
      <c r="C179" s="195" t="s">
        <v>975</v>
      </c>
      <c r="D179" s="195" t="s">
        <v>186</v>
      </c>
      <c r="E179" s="196" t="s">
        <v>963</v>
      </c>
      <c r="F179" s="197" t="s">
        <v>879</v>
      </c>
      <c r="G179" s="198" t="s">
        <v>189</v>
      </c>
      <c r="H179" s="199">
        <v>1</v>
      </c>
      <c r="I179" s="200"/>
      <c r="J179" s="201">
        <f>ROUND(I179*H179,2)</f>
        <v>0</v>
      </c>
      <c r="K179" s="197" t="s">
        <v>20</v>
      </c>
      <c r="L179" s="56"/>
      <c r="M179" s="202" t="s">
        <v>20</v>
      </c>
      <c r="N179" s="203" t="s">
        <v>49</v>
      </c>
      <c r="O179" s="37"/>
      <c r="P179" s="204">
        <f>O179*H179</f>
        <v>0</v>
      </c>
      <c r="Q179" s="204">
        <v>0</v>
      </c>
      <c r="R179" s="204">
        <f>Q179*H179</f>
        <v>0</v>
      </c>
      <c r="S179" s="204">
        <v>0</v>
      </c>
      <c r="T179" s="205">
        <f>S179*H179</f>
        <v>0</v>
      </c>
      <c r="AR179" s="19" t="s">
        <v>190</v>
      </c>
      <c r="AT179" s="19" t="s">
        <v>186</v>
      </c>
      <c r="AU179" s="19" t="s">
        <v>86</v>
      </c>
      <c r="AY179" s="19" t="s">
        <v>183</v>
      </c>
      <c r="BE179" s="206">
        <f>IF(N179="základní",J179,0)</f>
        <v>0</v>
      </c>
      <c r="BF179" s="206">
        <f>IF(N179="snížená",J179,0)</f>
        <v>0</v>
      </c>
      <c r="BG179" s="206">
        <f>IF(N179="zákl. přenesená",J179,0)</f>
        <v>0</v>
      </c>
      <c r="BH179" s="206">
        <f>IF(N179="sníž. přenesená",J179,0)</f>
        <v>0</v>
      </c>
      <c r="BI179" s="206">
        <f>IF(N179="nulová",J179,0)</f>
        <v>0</v>
      </c>
      <c r="BJ179" s="19" t="s">
        <v>22</v>
      </c>
      <c r="BK179" s="206">
        <f>ROUND(I179*H179,2)</f>
        <v>0</v>
      </c>
      <c r="BL179" s="19" t="s">
        <v>190</v>
      </c>
      <c r="BM179" s="19" t="s">
        <v>976</v>
      </c>
    </row>
    <row r="180" spans="2:65" s="11" customFormat="1" ht="29.85" customHeight="1">
      <c r="B180" s="178"/>
      <c r="C180" s="179"/>
      <c r="D180" s="192" t="s">
        <v>77</v>
      </c>
      <c r="E180" s="193" t="s">
        <v>977</v>
      </c>
      <c r="F180" s="193" t="s">
        <v>978</v>
      </c>
      <c r="G180" s="179"/>
      <c r="H180" s="179"/>
      <c r="I180" s="182"/>
      <c r="J180" s="194">
        <f>BK180</f>
        <v>0</v>
      </c>
      <c r="K180" s="179"/>
      <c r="L180" s="184"/>
      <c r="M180" s="185"/>
      <c r="N180" s="186"/>
      <c r="O180" s="186"/>
      <c r="P180" s="187">
        <f>SUM(P181:P185)</f>
        <v>0</v>
      </c>
      <c r="Q180" s="186"/>
      <c r="R180" s="187">
        <f>SUM(R181:R185)</f>
        <v>0</v>
      </c>
      <c r="S180" s="186"/>
      <c r="T180" s="188">
        <f>SUM(T181:T185)</f>
        <v>0</v>
      </c>
      <c r="AR180" s="189" t="s">
        <v>182</v>
      </c>
      <c r="AT180" s="190" t="s">
        <v>77</v>
      </c>
      <c r="AU180" s="190" t="s">
        <v>22</v>
      </c>
      <c r="AY180" s="189" t="s">
        <v>183</v>
      </c>
      <c r="BK180" s="191">
        <f>SUM(BK181:BK185)</f>
        <v>0</v>
      </c>
    </row>
    <row r="181" spans="2:65" s="1" customFormat="1" ht="22.5" customHeight="1">
      <c r="B181" s="36"/>
      <c r="C181" s="195" t="s">
        <v>979</v>
      </c>
      <c r="D181" s="195" t="s">
        <v>186</v>
      </c>
      <c r="E181" s="196" t="s">
        <v>951</v>
      </c>
      <c r="F181" s="197" t="s">
        <v>912</v>
      </c>
      <c r="G181" s="198" t="s">
        <v>189</v>
      </c>
      <c r="H181" s="199">
        <v>3</v>
      </c>
      <c r="I181" s="200"/>
      <c r="J181" s="201">
        <f>ROUND(I181*H181,2)</f>
        <v>0</v>
      </c>
      <c r="K181" s="197" t="s">
        <v>20</v>
      </c>
      <c r="L181" s="56"/>
      <c r="M181" s="202" t="s">
        <v>20</v>
      </c>
      <c r="N181" s="203" t="s">
        <v>49</v>
      </c>
      <c r="O181" s="37"/>
      <c r="P181" s="204">
        <f>O181*H181</f>
        <v>0</v>
      </c>
      <c r="Q181" s="204">
        <v>0</v>
      </c>
      <c r="R181" s="204">
        <f>Q181*H181</f>
        <v>0</v>
      </c>
      <c r="S181" s="204">
        <v>0</v>
      </c>
      <c r="T181" s="205">
        <f>S181*H181</f>
        <v>0</v>
      </c>
      <c r="AR181" s="19" t="s">
        <v>190</v>
      </c>
      <c r="AT181" s="19" t="s">
        <v>186</v>
      </c>
      <c r="AU181" s="19" t="s">
        <v>86</v>
      </c>
      <c r="AY181" s="19" t="s">
        <v>183</v>
      </c>
      <c r="BE181" s="206">
        <f>IF(N181="základní",J181,0)</f>
        <v>0</v>
      </c>
      <c r="BF181" s="206">
        <f>IF(N181="snížená",J181,0)</f>
        <v>0</v>
      </c>
      <c r="BG181" s="206">
        <f>IF(N181="zákl. přenesená",J181,0)</f>
        <v>0</v>
      </c>
      <c r="BH181" s="206">
        <f>IF(N181="sníž. přenesená",J181,0)</f>
        <v>0</v>
      </c>
      <c r="BI181" s="206">
        <f>IF(N181="nulová",J181,0)</f>
        <v>0</v>
      </c>
      <c r="BJ181" s="19" t="s">
        <v>22</v>
      </c>
      <c r="BK181" s="206">
        <f>ROUND(I181*H181,2)</f>
        <v>0</v>
      </c>
      <c r="BL181" s="19" t="s">
        <v>190</v>
      </c>
      <c r="BM181" s="19" t="s">
        <v>980</v>
      </c>
    </row>
    <row r="182" spans="2:65" s="1" customFormat="1" ht="22.5" customHeight="1">
      <c r="B182" s="36"/>
      <c r="C182" s="195" t="s">
        <v>981</v>
      </c>
      <c r="D182" s="195" t="s">
        <v>186</v>
      </c>
      <c r="E182" s="196" t="s">
        <v>954</v>
      </c>
      <c r="F182" s="197" t="s">
        <v>915</v>
      </c>
      <c r="G182" s="198" t="s">
        <v>189</v>
      </c>
      <c r="H182" s="199">
        <v>1</v>
      </c>
      <c r="I182" s="200"/>
      <c r="J182" s="201">
        <f>ROUND(I182*H182,2)</f>
        <v>0</v>
      </c>
      <c r="K182" s="197" t="s">
        <v>20</v>
      </c>
      <c r="L182" s="56"/>
      <c r="M182" s="202" t="s">
        <v>20</v>
      </c>
      <c r="N182" s="203" t="s">
        <v>49</v>
      </c>
      <c r="O182" s="37"/>
      <c r="P182" s="204">
        <f>O182*H182</f>
        <v>0</v>
      </c>
      <c r="Q182" s="204">
        <v>0</v>
      </c>
      <c r="R182" s="204">
        <f>Q182*H182</f>
        <v>0</v>
      </c>
      <c r="S182" s="204">
        <v>0</v>
      </c>
      <c r="T182" s="205">
        <f>S182*H182</f>
        <v>0</v>
      </c>
      <c r="AR182" s="19" t="s">
        <v>190</v>
      </c>
      <c r="AT182" s="19" t="s">
        <v>186</v>
      </c>
      <c r="AU182" s="19" t="s">
        <v>86</v>
      </c>
      <c r="AY182" s="19" t="s">
        <v>183</v>
      </c>
      <c r="BE182" s="206">
        <f>IF(N182="základní",J182,0)</f>
        <v>0</v>
      </c>
      <c r="BF182" s="206">
        <f>IF(N182="snížená",J182,0)</f>
        <v>0</v>
      </c>
      <c r="BG182" s="206">
        <f>IF(N182="zákl. přenesená",J182,0)</f>
        <v>0</v>
      </c>
      <c r="BH182" s="206">
        <f>IF(N182="sníž. přenesená",J182,0)</f>
        <v>0</v>
      </c>
      <c r="BI182" s="206">
        <f>IF(N182="nulová",J182,0)</f>
        <v>0</v>
      </c>
      <c r="BJ182" s="19" t="s">
        <v>22</v>
      </c>
      <c r="BK182" s="206">
        <f>ROUND(I182*H182,2)</f>
        <v>0</v>
      </c>
      <c r="BL182" s="19" t="s">
        <v>190</v>
      </c>
      <c r="BM182" s="19" t="s">
        <v>982</v>
      </c>
    </row>
    <row r="183" spans="2:65" s="1" customFormat="1" ht="22.5" customHeight="1">
      <c r="B183" s="36"/>
      <c r="C183" s="195" t="s">
        <v>983</v>
      </c>
      <c r="D183" s="195" t="s">
        <v>186</v>
      </c>
      <c r="E183" s="196" t="s">
        <v>957</v>
      </c>
      <c r="F183" s="197" t="s">
        <v>919</v>
      </c>
      <c r="G183" s="198" t="s">
        <v>189</v>
      </c>
      <c r="H183" s="199">
        <v>3</v>
      </c>
      <c r="I183" s="200"/>
      <c r="J183" s="201">
        <f>ROUND(I183*H183,2)</f>
        <v>0</v>
      </c>
      <c r="K183" s="197" t="s">
        <v>20</v>
      </c>
      <c r="L183" s="56"/>
      <c r="M183" s="202" t="s">
        <v>20</v>
      </c>
      <c r="N183" s="203" t="s">
        <v>49</v>
      </c>
      <c r="O183" s="37"/>
      <c r="P183" s="204">
        <f>O183*H183</f>
        <v>0</v>
      </c>
      <c r="Q183" s="204">
        <v>0</v>
      </c>
      <c r="R183" s="204">
        <f>Q183*H183</f>
        <v>0</v>
      </c>
      <c r="S183" s="204">
        <v>0</v>
      </c>
      <c r="T183" s="205">
        <f>S183*H183</f>
        <v>0</v>
      </c>
      <c r="AR183" s="19" t="s">
        <v>190</v>
      </c>
      <c r="AT183" s="19" t="s">
        <v>186</v>
      </c>
      <c r="AU183" s="19" t="s">
        <v>86</v>
      </c>
      <c r="AY183" s="19" t="s">
        <v>183</v>
      </c>
      <c r="BE183" s="206">
        <f>IF(N183="základní",J183,0)</f>
        <v>0</v>
      </c>
      <c r="BF183" s="206">
        <f>IF(N183="snížená",J183,0)</f>
        <v>0</v>
      </c>
      <c r="BG183" s="206">
        <f>IF(N183="zákl. přenesená",J183,0)</f>
        <v>0</v>
      </c>
      <c r="BH183" s="206">
        <f>IF(N183="sníž. přenesená",J183,0)</f>
        <v>0</v>
      </c>
      <c r="BI183" s="206">
        <f>IF(N183="nulová",J183,0)</f>
        <v>0</v>
      </c>
      <c r="BJ183" s="19" t="s">
        <v>22</v>
      </c>
      <c r="BK183" s="206">
        <f>ROUND(I183*H183,2)</f>
        <v>0</v>
      </c>
      <c r="BL183" s="19" t="s">
        <v>190</v>
      </c>
      <c r="BM183" s="19" t="s">
        <v>984</v>
      </c>
    </row>
    <row r="184" spans="2:65" s="1" customFormat="1" ht="22.5" customHeight="1">
      <c r="B184" s="36"/>
      <c r="C184" s="195" t="s">
        <v>985</v>
      </c>
      <c r="D184" s="195" t="s">
        <v>186</v>
      </c>
      <c r="E184" s="196" t="s">
        <v>960</v>
      </c>
      <c r="F184" s="197" t="s">
        <v>927</v>
      </c>
      <c r="G184" s="198" t="s">
        <v>189</v>
      </c>
      <c r="H184" s="199">
        <v>3</v>
      </c>
      <c r="I184" s="200"/>
      <c r="J184" s="201">
        <f>ROUND(I184*H184,2)</f>
        <v>0</v>
      </c>
      <c r="K184" s="197" t="s">
        <v>20</v>
      </c>
      <c r="L184" s="56"/>
      <c r="M184" s="202" t="s">
        <v>20</v>
      </c>
      <c r="N184" s="203" t="s">
        <v>49</v>
      </c>
      <c r="O184" s="37"/>
      <c r="P184" s="204">
        <f>O184*H184</f>
        <v>0</v>
      </c>
      <c r="Q184" s="204">
        <v>0</v>
      </c>
      <c r="R184" s="204">
        <f>Q184*H184</f>
        <v>0</v>
      </c>
      <c r="S184" s="204">
        <v>0</v>
      </c>
      <c r="T184" s="205">
        <f>S184*H184</f>
        <v>0</v>
      </c>
      <c r="AR184" s="19" t="s">
        <v>190</v>
      </c>
      <c r="AT184" s="19" t="s">
        <v>186</v>
      </c>
      <c r="AU184" s="19" t="s">
        <v>86</v>
      </c>
      <c r="AY184" s="19" t="s">
        <v>183</v>
      </c>
      <c r="BE184" s="206">
        <f>IF(N184="základní",J184,0)</f>
        <v>0</v>
      </c>
      <c r="BF184" s="206">
        <f>IF(N184="snížená",J184,0)</f>
        <v>0</v>
      </c>
      <c r="BG184" s="206">
        <f>IF(N184="zákl. přenesená",J184,0)</f>
        <v>0</v>
      </c>
      <c r="BH184" s="206">
        <f>IF(N184="sníž. přenesená",J184,0)</f>
        <v>0</v>
      </c>
      <c r="BI184" s="206">
        <f>IF(N184="nulová",J184,0)</f>
        <v>0</v>
      </c>
      <c r="BJ184" s="19" t="s">
        <v>22</v>
      </c>
      <c r="BK184" s="206">
        <f>ROUND(I184*H184,2)</f>
        <v>0</v>
      </c>
      <c r="BL184" s="19" t="s">
        <v>190</v>
      </c>
      <c r="BM184" s="19" t="s">
        <v>986</v>
      </c>
    </row>
    <row r="185" spans="2:65" s="1" customFormat="1" ht="22.5" customHeight="1">
      <c r="B185" s="36"/>
      <c r="C185" s="195" t="s">
        <v>987</v>
      </c>
      <c r="D185" s="195" t="s">
        <v>186</v>
      </c>
      <c r="E185" s="196" t="s">
        <v>963</v>
      </c>
      <c r="F185" s="197" t="s">
        <v>879</v>
      </c>
      <c r="G185" s="198" t="s">
        <v>189</v>
      </c>
      <c r="H185" s="199">
        <v>1</v>
      </c>
      <c r="I185" s="200"/>
      <c r="J185" s="201">
        <f>ROUND(I185*H185,2)</f>
        <v>0</v>
      </c>
      <c r="K185" s="197" t="s">
        <v>20</v>
      </c>
      <c r="L185" s="56"/>
      <c r="M185" s="202" t="s">
        <v>20</v>
      </c>
      <c r="N185" s="203" t="s">
        <v>49</v>
      </c>
      <c r="O185" s="37"/>
      <c r="P185" s="204">
        <f>O185*H185</f>
        <v>0</v>
      </c>
      <c r="Q185" s="204">
        <v>0</v>
      </c>
      <c r="R185" s="204">
        <f>Q185*H185</f>
        <v>0</v>
      </c>
      <c r="S185" s="204">
        <v>0</v>
      </c>
      <c r="T185" s="205">
        <f>S185*H185</f>
        <v>0</v>
      </c>
      <c r="AR185" s="19" t="s">
        <v>190</v>
      </c>
      <c r="AT185" s="19" t="s">
        <v>186</v>
      </c>
      <c r="AU185" s="19" t="s">
        <v>86</v>
      </c>
      <c r="AY185" s="19" t="s">
        <v>183</v>
      </c>
      <c r="BE185" s="206">
        <f>IF(N185="základní",J185,0)</f>
        <v>0</v>
      </c>
      <c r="BF185" s="206">
        <f>IF(N185="snížená",J185,0)</f>
        <v>0</v>
      </c>
      <c r="BG185" s="206">
        <f>IF(N185="zákl. přenesená",J185,0)</f>
        <v>0</v>
      </c>
      <c r="BH185" s="206">
        <f>IF(N185="sníž. přenesená",J185,0)</f>
        <v>0</v>
      </c>
      <c r="BI185" s="206">
        <f>IF(N185="nulová",J185,0)</f>
        <v>0</v>
      </c>
      <c r="BJ185" s="19" t="s">
        <v>22</v>
      </c>
      <c r="BK185" s="206">
        <f>ROUND(I185*H185,2)</f>
        <v>0</v>
      </c>
      <c r="BL185" s="19" t="s">
        <v>190</v>
      </c>
      <c r="BM185" s="19" t="s">
        <v>988</v>
      </c>
    </row>
    <row r="186" spans="2:65" s="11" customFormat="1" ht="37.35" customHeight="1">
      <c r="B186" s="178"/>
      <c r="C186" s="179"/>
      <c r="D186" s="192" t="s">
        <v>77</v>
      </c>
      <c r="E186" s="214" t="s">
        <v>989</v>
      </c>
      <c r="F186" s="214" t="s">
        <v>990</v>
      </c>
      <c r="G186" s="179"/>
      <c r="H186" s="179"/>
      <c r="I186" s="182"/>
      <c r="J186" s="215">
        <f>BK186</f>
        <v>0</v>
      </c>
      <c r="K186" s="179"/>
      <c r="L186" s="184"/>
      <c r="M186" s="185"/>
      <c r="N186" s="186"/>
      <c r="O186" s="186"/>
      <c r="P186" s="187">
        <f>SUM(P187:P200)</f>
        <v>0</v>
      </c>
      <c r="Q186" s="186"/>
      <c r="R186" s="187">
        <f>SUM(R187:R200)</f>
        <v>0</v>
      </c>
      <c r="S186" s="186"/>
      <c r="T186" s="188">
        <f>SUM(T187:T200)</f>
        <v>0</v>
      </c>
      <c r="AR186" s="189" t="s">
        <v>182</v>
      </c>
      <c r="AT186" s="190" t="s">
        <v>77</v>
      </c>
      <c r="AU186" s="190" t="s">
        <v>78</v>
      </c>
      <c r="AY186" s="189" t="s">
        <v>183</v>
      </c>
      <c r="BK186" s="191">
        <f>SUM(BK187:BK200)</f>
        <v>0</v>
      </c>
    </row>
    <row r="187" spans="2:65" s="1" customFormat="1" ht="22.5" customHeight="1">
      <c r="B187" s="36"/>
      <c r="C187" s="195" t="s">
        <v>991</v>
      </c>
      <c r="D187" s="195" t="s">
        <v>186</v>
      </c>
      <c r="E187" s="196" t="s">
        <v>992</v>
      </c>
      <c r="F187" s="197" t="s">
        <v>993</v>
      </c>
      <c r="G187" s="198" t="s">
        <v>189</v>
      </c>
      <c r="H187" s="199">
        <v>1</v>
      </c>
      <c r="I187" s="200"/>
      <c r="J187" s="201">
        <f t="shared" ref="J187:J200" si="40">ROUND(I187*H187,2)</f>
        <v>0</v>
      </c>
      <c r="K187" s="197" t="s">
        <v>20</v>
      </c>
      <c r="L187" s="56"/>
      <c r="M187" s="202" t="s">
        <v>20</v>
      </c>
      <c r="N187" s="203" t="s">
        <v>49</v>
      </c>
      <c r="O187" s="37"/>
      <c r="P187" s="204">
        <f t="shared" ref="P187:P200" si="41">O187*H187</f>
        <v>0</v>
      </c>
      <c r="Q187" s="204">
        <v>0</v>
      </c>
      <c r="R187" s="204">
        <f t="shared" ref="R187:R200" si="42">Q187*H187</f>
        <v>0</v>
      </c>
      <c r="S187" s="204">
        <v>0</v>
      </c>
      <c r="T187" s="205">
        <f t="shared" ref="T187:T200" si="43">S187*H187</f>
        <v>0</v>
      </c>
      <c r="AR187" s="19" t="s">
        <v>190</v>
      </c>
      <c r="AT187" s="19" t="s">
        <v>186</v>
      </c>
      <c r="AU187" s="19" t="s">
        <v>22</v>
      </c>
      <c r="AY187" s="19" t="s">
        <v>183</v>
      </c>
      <c r="BE187" s="206">
        <f t="shared" ref="BE187:BE200" si="44">IF(N187="základní",J187,0)</f>
        <v>0</v>
      </c>
      <c r="BF187" s="206">
        <f t="shared" ref="BF187:BF200" si="45">IF(N187="snížená",J187,0)</f>
        <v>0</v>
      </c>
      <c r="BG187" s="206">
        <f t="shared" ref="BG187:BG200" si="46">IF(N187="zákl. přenesená",J187,0)</f>
        <v>0</v>
      </c>
      <c r="BH187" s="206">
        <f t="shared" ref="BH187:BH200" si="47">IF(N187="sníž. přenesená",J187,0)</f>
        <v>0</v>
      </c>
      <c r="BI187" s="206">
        <f t="shared" ref="BI187:BI200" si="48">IF(N187="nulová",J187,0)</f>
        <v>0</v>
      </c>
      <c r="BJ187" s="19" t="s">
        <v>22</v>
      </c>
      <c r="BK187" s="206">
        <f t="shared" ref="BK187:BK200" si="49">ROUND(I187*H187,2)</f>
        <v>0</v>
      </c>
      <c r="BL187" s="19" t="s">
        <v>190</v>
      </c>
      <c r="BM187" s="19" t="s">
        <v>994</v>
      </c>
    </row>
    <row r="188" spans="2:65" s="1" customFormat="1" ht="22.5" customHeight="1">
      <c r="B188" s="36"/>
      <c r="C188" s="195" t="s">
        <v>190</v>
      </c>
      <c r="D188" s="195" t="s">
        <v>186</v>
      </c>
      <c r="E188" s="196" t="s">
        <v>995</v>
      </c>
      <c r="F188" s="197" t="s">
        <v>996</v>
      </c>
      <c r="G188" s="198" t="s">
        <v>189</v>
      </c>
      <c r="H188" s="199">
        <v>1</v>
      </c>
      <c r="I188" s="200"/>
      <c r="J188" s="201">
        <f t="shared" si="40"/>
        <v>0</v>
      </c>
      <c r="K188" s="197" t="s">
        <v>20</v>
      </c>
      <c r="L188" s="56"/>
      <c r="M188" s="202" t="s">
        <v>20</v>
      </c>
      <c r="N188" s="203" t="s">
        <v>49</v>
      </c>
      <c r="O188" s="37"/>
      <c r="P188" s="204">
        <f t="shared" si="41"/>
        <v>0</v>
      </c>
      <c r="Q188" s="204">
        <v>0</v>
      </c>
      <c r="R188" s="204">
        <f t="shared" si="42"/>
        <v>0</v>
      </c>
      <c r="S188" s="204">
        <v>0</v>
      </c>
      <c r="T188" s="205">
        <f t="shared" si="43"/>
        <v>0</v>
      </c>
      <c r="AR188" s="19" t="s">
        <v>190</v>
      </c>
      <c r="AT188" s="19" t="s">
        <v>186</v>
      </c>
      <c r="AU188" s="19" t="s">
        <v>22</v>
      </c>
      <c r="AY188" s="19" t="s">
        <v>183</v>
      </c>
      <c r="BE188" s="206">
        <f t="shared" si="44"/>
        <v>0</v>
      </c>
      <c r="BF188" s="206">
        <f t="shared" si="45"/>
        <v>0</v>
      </c>
      <c r="BG188" s="206">
        <f t="shared" si="46"/>
        <v>0</v>
      </c>
      <c r="BH188" s="206">
        <f t="shared" si="47"/>
        <v>0</v>
      </c>
      <c r="BI188" s="206">
        <f t="shared" si="48"/>
        <v>0</v>
      </c>
      <c r="BJ188" s="19" t="s">
        <v>22</v>
      </c>
      <c r="BK188" s="206">
        <f t="shared" si="49"/>
        <v>0</v>
      </c>
      <c r="BL188" s="19" t="s">
        <v>190</v>
      </c>
      <c r="BM188" s="19" t="s">
        <v>997</v>
      </c>
    </row>
    <row r="189" spans="2:65" s="1" customFormat="1" ht="22.5" customHeight="1">
      <c r="B189" s="36"/>
      <c r="C189" s="195" t="s">
        <v>998</v>
      </c>
      <c r="D189" s="195" t="s">
        <v>186</v>
      </c>
      <c r="E189" s="196" t="s">
        <v>999</v>
      </c>
      <c r="F189" s="197" t="s">
        <v>1000</v>
      </c>
      <c r="G189" s="198" t="s">
        <v>189</v>
      </c>
      <c r="H189" s="199">
        <v>6</v>
      </c>
      <c r="I189" s="200"/>
      <c r="J189" s="201">
        <f t="shared" si="40"/>
        <v>0</v>
      </c>
      <c r="K189" s="197" t="s">
        <v>20</v>
      </c>
      <c r="L189" s="56"/>
      <c r="M189" s="202" t="s">
        <v>20</v>
      </c>
      <c r="N189" s="203" t="s">
        <v>49</v>
      </c>
      <c r="O189" s="37"/>
      <c r="P189" s="204">
        <f t="shared" si="41"/>
        <v>0</v>
      </c>
      <c r="Q189" s="204">
        <v>0</v>
      </c>
      <c r="R189" s="204">
        <f t="shared" si="42"/>
        <v>0</v>
      </c>
      <c r="S189" s="204">
        <v>0</v>
      </c>
      <c r="T189" s="205">
        <f t="shared" si="43"/>
        <v>0</v>
      </c>
      <c r="AR189" s="19" t="s">
        <v>190</v>
      </c>
      <c r="AT189" s="19" t="s">
        <v>186</v>
      </c>
      <c r="AU189" s="19" t="s">
        <v>22</v>
      </c>
      <c r="AY189" s="19" t="s">
        <v>183</v>
      </c>
      <c r="BE189" s="206">
        <f t="shared" si="44"/>
        <v>0</v>
      </c>
      <c r="BF189" s="206">
        <f t="shared" si="45"/>
        <v>0</v>
      </c>
      <c r="BG189" s="206">
        <f t="shared" si="46"/>
        <v>0</v>
      </c>
      <c r="BH189" s="206">
        <f t="shared" si="47"/>
        <v>0</v>
      </c>
      <c r="BI189" s="206">
        <f t="shared" si="48"/>
        <v>0</v>
      </c>
      <c r="BJ189" s="19" t="s">
        <v>22</v>
      </c>
      <c r="BK189" s="206">
        <f t="shared" si="49"/>
        <v>0</v>
      </c>
      <c r="BL189" s="19" t="s">
        <v>190</v>
      </c>
      <c r="BM189" s="19" t="s">
        <v>1001</v>
      </c>
    </row>
    <row r="190" spans="2:65" s="1" customFormat="1" ht="22.5" customHeight="1">
      <c r="B190" s="36"/>
      <c r="C190" s="195" t="s">
        <v>1002</v>
      </c>
      <c r="D190" s="195" t="s">
        <v>186</v>
      </c>
      <c r="E190" s="196" t="s">
        <v>1003</v>
      </c>
      <c r="F190" s="197" t="s">
        <v>919</v>
      </c>
      <c r="G190" s="198" t="s">
        <v>189</v>
      </c>
      <c r="H190" s="199">
        <v>6</v>
      </c>
      <c r="I190" s="200"/>
      <c r="J190" s="201">
        <f t="shared" si="40"/>
        <v>0</v>
      </c>
      <c r="K190" s="197" t="s">
        <v>20</v>
      </c>
      <c r="L190" s="56"/>
      <c r="M190" s="202" t="s">
        <v>20</v>
      </c>
      <c r="N190" s="203" t="s">
        <v>49</v>
      </c>
      <c r="O190" s="37"/>
      <c r="P190" s="204">
        <f t="shared" si="41"/>
        <v>0</v>
      </c>
      <c r="Q190" s="204">
        <v>0</v>
      </c>
      <c r="R190" s="204">
        <f t="shared" si="42"/>
        <v>0</v>
      </c>
      <c r="S190" s="204">
        <v>0</v>
      </c>
      <c r="T190" s="205">
        <f t="shared" si="43"/>
        <v>0</v>
      </c>
      <c r="AR190" s="19" t="s">
        <v>190</v>
      </c>
      <c r="AT190" s="19" t="s">
        <v>186</v>
      </c>
      <c r="AU190" s="19" t="s">
        <v>22</v>
      </c>
      <c r="AY190" s="19" t="s">
        <v>183</v>
      </c>
      <c r="BE190" s="206">
        <f t="shared" si="44"/>
        <v>0</v>
      </c>
      <c r="BF190" s="206">
        <f t="shared" si="45"/>
        <v>0</v>
      </c>
      <c r="BG190" s="206">
        <f t="shared" si="46"/>
        <v>0</v>
      </c>
      <c r="BH190" s="206">
        <f t="shared" si="47"/>
        <v>0</v>
      </c>
      <c r="BI190" s="206">
        <f t="shared" si="48"/>
        <v>0</v>
      </c>
      <c r="BJ190" s="19" t="s">
        <v>22</v>
      </c>
      <c r="BK190" s="206">
        <f t="shared" si="49"/>
        <v>0</v>
      </c>
      <c r="BL190" s="19" t="s">
        <v>190</v>
      </c>
      <c r="BM190" s="19" t="s">
        <v>1004</v>
      </c>
    </row>
    <row r="191" spans="2:65" s="1" customFormat="1" ht="22.5" customHeight="1">
      <c r="B191" s="36"/>
      <c r="C191" s="195" t="s">
        <v>1005</v>
      </c>
      <c r="D191" s="195" t="s">
        <v>186</v>
      </c>
      <c r="E191" s="196" t="s">
        <v>1006</v>
      </c>
      <c r="F191" s="197" t="s">
        <v>1007</v>
      </c>
      <c r="G191" s="198" t="s">
        <v>189</v>
      </c>
      <c r="H191" s="199">
        <v>4</v>
      </c>
      <c r="I191" s="200"/>
      <c r="J191" s="201">
        <f t="shared" si="40"/>
        <v>0</v>
      </c>
      <c r="K191" s="197" t="s">
        <v>20</v>
      </c>
      <c r="L191" s="56"/>
      <c r="M191" s="202" t="s">
        <v>20</v>
      </c>
      <c r="N191" s="203" t="s">
        <v>49</v>
      </c>
      <c r="O191" s="37"/>
      <c r="P191" s="204">
        <f t="shared" si="41"/>
        <v>0</v>
      </c>
      <c r="Q191" s="204">
        <v>0</v>
      </c>
      <c r="R191" s="204">
        <f t="shared" si="42"/>
        <v>0</v>
      </c>
      <c r="S191" s="204">
        <v>0</v>
      </c>
      <c r="T191" s="205">
        <f t="shared" si="43"/>
        <v>0</v>
      </c>
      <c r="AR191" s="19" t="s">
        <v>190</v>
      </c>
      <c r="AT191" s="19" t="s">
        <v>186</v>
      </c>
      <c r="AU191" s="19" t="s">
        <v>22</v>
      </c>
      <c r="AY191" s="19" t="s">
        <v>183</v>
      </c>
      <c r="BE191" s="206">
        <f t="shared" si="44"/>
        <v>0</v>
      </c>
      <c r="BF191" s="206">
        <f t="shared" si="45"/>
        <v>0</v>
      </c>
      <c r="BG191" s="206">
        <f t="shared" si="46"/>
        <v>0</v>
      </c>
      <c r="BH191" s="206">
        <f t="shared" si="47"/>
        <v>0</v>
      </c>
      <c r="BI191" s="206">
        <f t="shared" si="48"/>
        <v>0</v>
      </c>
      <c r="BJ191" s="19" t="s">
        <v>22</v>
      </c>
      <c r="BK191" s="206">
        <f t="shared" si="49"/>
        <v>0</v>
      </c>
      <c r="BL191" s="19" t="s">
        <v>190</v>
      </c>
      <c r="BM191" s="19" t="s">
        <v>1008</v>
      </c>
    </row>
    <row r="192" spans="2:65" s="1" customFormat="1" ht="22.5" customHeight="1">
      <c r="B192" s="36"/>
      <c r="C192" s="195" t="s">
        <v>1009</v>
      </c>
      <c r="D192" s="195" t="s">
        <v>186</v>
      </c>
      <c r="E192" s="196" t="s">
        <v>1010</v>
      </c>
      <c r="F192" s="197" t="s">
        <v>927</v>
      </c>
      <c r="G192" s="198" t="s">
        <v>189</v>
      </c>
      <c r="H192" s="199">
        <v>8</v>
      </c>
      <c r="I192" s="200"/>
      <c r="J192" s="201">
        <f t="shared" si="40"/>
        <v>0</v>
      </c>
      <c r="K192" s="197" t="s">
        <v>20</v>
      </c>
      <c r="L192" s="56"/>
      <c r="M192" s="202" t="s">
        <v>20</v>
      </c>
      <c r="N192" s="203" t="s">
        <v>49</v>
      </c>
      <c r="O192" s="37"/>
      <c r="P192" s="204">
        <f t="shared" si="41"/>
        <v>0</v>
      </c>
      <c r="Q192" s="204">
        <v>0</v>
      </c>
      <c r="R192" s="204">
        <f t="shared" si="42"/>
        <v>0</v>
      </c>
      <c r="S192" s="204">
        <v>0</v>
      </c>
      <c r="T192" s="205">
        <f t="shared" si="43"/>
        <v>0</v>
      </c>
      <c r="AR192" s="19" t="s">
        <v>190</v>
      </c>
      <c r="AT192" s="19" t="s">
        <v>186</v>
      </c>
      <c r="AU192" s="19" t="s">
        <v>22</v>
      </c>
      <c r="AY192" s="19" t="s">
        <v>183</v>
      </c>
      <c r="BE192" s="206">
        <f t="shared" si="44"/>
        <v>0</v>
      </c>
      <c r="BF192" s="206">
        <f t="shared" si="45"/>
        <v>0</v>
      </c>
      <c r="BG192" s="206">
        <f t="shared" si="46"/>
        <v>0</v>
      </c>
      <c r="BH192" s="206">
        <f t="shared" si="47"/>
        <v>0</v>
      </c>
      <c r="BI192" s="206">
        <f t="shared" si="48"/>
        <v>0</v>
      </c>
      <c r="BJ192" s="19" t="s">
        <v>22</v>
      </c>
      <c r="BK192" s="206">
        <f t="shared" si="49"/>
        <v>0</v>
      </c>
      <c r="BL192" s="19" t="s">
        <v>190</v>
      </c>
      <c r="BM192" s="19" t="s">
        <v>1011</v>
      </c>
    </row>
    <row r="193" spans="2:65" s="1" customFormat="1" ht="22.5" customHeight="1">
      <c r="B193" s="36"/>
      <c r="C193" s="195" t="s">
        <v>1012</v>
      </c>
      <c r="D193" s="195" t="s">
        <v>186</v>
      </c>
      <c r="E193" s="196" t="s">
        <v>1013</v>
      </c>
      <c r="F193" s="197" t="s">
        <v>879</v>
      </c>
      <c r="G193" s="198" t="s">
        <v>189</v>
      </c>
      <c r="H193" s="199">
        <v>1</v>
      </c>
      <c r="I193" s="200"/>
      <c r="J193" s="201">
        <f t="shared" si="40"/>
        <v>0</v>
      </c>
      <c r="K193" s="197" t="s">
        <v>20</v>
      </c>
      <c r="L193" s="56"/>
      <c r="M193" s="202" t="s">
        <v>20</v>
      </c>
      <c r="N193" s="203" t="s">
        <v>49</v>
      </c>
      <c r="O193" s="37"/>
      <c r="P193" s="204">
        <f t="shared" si="41"/>
        <v>0</v>
      </c>
      <c r="Q193" s="204">
        <v>0</v>
      </c>
      <c r="R193" s="204">
        <f t="shared" si="42"/>
        <v>0</v>
      </c>
      <c r="S193" s="204">
        <v>0</v>
      </c>
      <c r="T193" s="205">
        <f t="shared" si="43"/>
        <v>0</v>
      </c>
      <c r="AR193" s="19" t="s">
        <v>190</v>
      </c>
      <c r="AT193" s="19" t="s">
        <v>186</v>
      </c>
      <c r="AU193" s="19" t="s">
        <v>22</v>
      </c>
      <c r="AY193" s="19" t="s">
        <v>183</v>
      </c>
      <c r="BE193" s="206">
        <f t="shared" si="44"/>
        <v>0</v>
      </c>
      <c r="BF193" s="206">
        <f t="shared" si="45"/>
        <v>0</v>
      </c>
      <c r="BG193" s="206">
        <f t="shared" si="46"/>
        <v>0</v>
      </c>
      <c r="BH193" s="206">
        <f t="shared" si="47"/>
        <v>0</v>
      </c>
      <c r="BI193" s="206">
        <f t="shared" si="48"/>
        <v>0</v>
      </c>
      <c r="BJ193" s="19" t="s">
        <v>22</v>
      </c>
      <c r="BK193" s="206">
        <f t="shared" si="49"/>
        <v>0</v>
      </c>
      <c r="BL193" s="19" t="s">
        <v>190</v>
      </c>
      <c r="BM193" s="19" t="s">
        <v>1014</v>
      </c>
    </row>
    <row r="194" spans="2:65" s="1" customFormat="1" ht="22.5" customHeight="1">
      <c r="B194" s="36"/>
      <c r="C194" s="195" t="s">
        <v>1015</v>
      </c>
      <c r="D194" s="195" t="s">
        <v>186</v>
      </c>
      <c r="E194" s="196" t="s">
        <v>1016</v>
      </c>
      <c r="F194" s="197" t="s">
        <v>1017</v>
      </c>
      <c r="G194" s="198" t="s">
        <v>189</v>
      </c>
      <c r="H194" s="199">
        <v>8</v>
      </c>
      <c r="I194" s="200"/>
      <c r="J194" s="201">
        <f t="shared" si="40"/>
        <v>0</v>
      </c>
      <c r="K194" s="197" t="s">
        <v>20</v>
      </c>
      <c r="L194" s="56"/>
      <c r="M194" s="202" t="s">
        <v>20</v>
      </c>
      <c r="N194" s="203" t="s">
        <v>49</v>
      </c>
      <c r="O194" s="37"/>
      <c r="P194" s="204">
        <f t="shared" si="41"/>
        <v>0</v>
      </c>
      <c r="Q194" s="204">
        <v>0</v>
      </c>
      <c r="R194" s="204">
        <f t="shared" si="42"/>
        <v>0</v>
      </c>
      <c r="S194" s="204">
        <v>0</v>
      </c>
      <c r="T194" s="205">
        <f t="shared" si="43"/>
        <v>0</v>
      </c>
      <c r="AR194" s="19" t="s">
        <v>190</v>
      </c>
      <c r="AT194" s="19" t="s">
        <v>186</v>
      </c>
      <c r="AU194" s="19" t="s">
        <v>22</v>
      </c>
      <c r="AY194" s="19" t="s">
        <v>183</v>
      </c>
      <c r="BE194" s="206">
        <f t="shared" si="44"/>
        <v>0</v>
      </c>
      <c r="BF194" s="206">
        <f t="shared" si="45"/>
        <v>0</v>
      </c>
      <c r="BG194" s="206">
        <f t="shared" si="46"/>
        <v>0</v>
      </c>
      <c r="BH194" s="206">
        <f t="shared" si="47"/>
        <v>0</v>
      </c>
      <c r="BI194" s="206">
        <f t="shared" si="48"/>
        <v>0</v>
      </c>
      <c r="BJ194" s="19" t="s">
        <v>22</v>
      </c>
      <c r="BK194" s="206">
        <f t="shared" si="49"/>
        <v>0</v>
      </c>
      <c r="BL194" s="19" t="s">
        <v>190</v>
      </c>
      <c r="BM194" s="19" t="s">
        <v>1018</v>
      </c>
    </row>
    <row r="195" spans="2:65" s="1" customFormat="1" ht="22.5" customHeight="1">
      <c r="B195" s="36"/>
      <c r="C195" s="195" t="s">
        <v>1019</v>
      </c>
      <c r="D195" s="195" t="s">
        <v>186</v>
      </c>
      <c r="E195" s="196" t="s">
        <v>1020</v>
      </c>
      <c r="F195" s="197" t="s">
        <v>1021</v>
      </c>
      <c r="G195" s="198" t="s">
        <v>189</v>
      </c>
      <c r="H195" s="199">
        <v>16</v>
      </c>
      <c r="I195" s="200"/>
      <c r="J195" s="201">
        <f t="shared" si="40"/>
        <v>0</v>
      </c>
      <c r="K195" s="197" t="s">
        <v>20</v>
      </c>
      <c r="L195" s="56"/>
      <c r="M195" s="202" t="s">
        <v>20</v>
      </c>
      <c r="N195" s="203" t="s">
        <v>49</v>
      </c>
      <c r="O195" s="37"/>
      <c r="P195" s="204">
        <f t="shared" si="41"/>
        <v>0</v>
      </c>
      <c r="Q195" s="204">
        <v>0</v>
      </c>
      <c r="R195" s="204">
        <f t="shared" si="42"/>
        <v>0</v>
      </c>
      <c r="S195" s="204">
        <v>0</v>
      </c>
      <c r="T195" s="205">
        <f t="shared" si="43"/>
        <v>0</v>
      </c>
      <c r="AR195" s="19" t="s">
        <v>190</v>
      </c>
      <c r="AT195" s="19" t="s">
        <v>186</v>
      </c>
      <c r="AU195" s="19" t="s">
        <v>22</v>
      </c>
      <c r="AY195" s="19" t="s">
        <v>183</v>
      </c>
      <c r="BE195" s="206">
        <f t="shared" si="44"/>
        <v>0</v>
      </c>
      <c r="BF195" s="206">
        <f t="shared" si="45"/>
        <v>0</v>
      </c>
      <c r="BG195" s="206">
        <f t="shared" si="46"/>
        <v>0</v>
      </c>
      <c r="BH195" s="206">
        <f t="shared" si="47"/>
        <v>0</v>
      </c>
      <c r="BI195" s="206">
        <f t="shared" si="48"/>
        <v>0</v>
      </c>
      <c r="BJ195" s="19" t="s">
        <v>22</v>
      </c>
      <c r="BK195" s="206">
        <f t="shared" si="49"/>
        <v>0</v>
      </c>
      <c r="BL195" s="19" t="s">
        <v>190</v>
      </c>
      <c r="BM195" s="19" t="s">
        <v>1022</v>
      </c>
    </row>
    <row r="196" spans="2:65" s="1" customFormat="1" ht="22.5" customHeight="1">
      <c r="B196" s="36"/>
      <c r="C196" s="195" t="s">
        <v>1023</v>
      </c>
      <c r="D196" s="195" t="s">
        <v>186</v>
      </c>
      <c r="E196" s="196" t="s">
        <v>1024</v>
      </c>
      <c r="F196" s="197" t="s">
        <v>1025</v>
      </c>
      <c r="G196" s="198" t="s">
        <v>189</v>
      </c>
      <c r="H196" s="199">
        <v>3</v>
      </c>
      <c r="I196" s="200"/>
      <c r="J196" s="201">
        <f t="shared" si="40"/>
        <v>0</v>
      </c>
      <c r="K196" s="197" t="s">
        <v>20</v>
      </c>
      <c r="L196" s="56"/>
      <c r="M196" s="202" t="s">
        <v>20</v>
      </c>
      <c r="N196" s="203" t="s">
        <v>49</v>
      </c>
      <c r="O196" s="37"/>
      <c r="P196" s="204">
        <f t="shared" si="41"/>
        <v>0</v>
      </c>
      <c r="Q196" s="204">
        <v>0</v>
      </c>
      <c r="R196" s="204">
        <f t="shared" si="42"/>
        <v>0</v>
      </c>
      <c r="S196" s="204">
        <v>0</v>
      </c>
      <c r="T196" s="205">
        <f t="shared" si="43"/>
        <v>0</v>
      </c>
      <c r="AR196" s="19" t="s">
        <v>190</v>
      </c>
      <c r="AT196" s="19" t="s">
        <v>186</v>
      </c>
      <c r="AU196" s="19" t="s">
        <v>22</v>
      </c>
      <c r="AY196" s="19" t="s">
        <v>183</v>
      </c>
      <c r="BE196" s="206">
        <f t="shared" si="44"/>
        <v>0</v>
      </c>
      <c r="BF196" s="206">
        <f t="shared" si="45"/>
        <v>0</v>
      </c>
      <c r="BG196" s="206">
        <f t="shared" si="46"/>
        <v>0</v>
      </c>
      <c r="BH196" s="206">
        <f t="shared" si="47"/>
        <v>0</v>
      </c>
      <c r="BI196" s="206">
        <f t="shared" si="48"/>
        <v>0</v>
      </c>
      <c r="BJ196" s="19" t="s">
        <v>22</v>
      </c>
      <c r="BK196" s="206">
        <f t="shared" si="49"/>
        <v>0</v>
      </c>
      <c r="BL196" s="19" t="s">
        <v>190</v>
      </c>
      <c r="BM196" s="19" t="s">
        <v>1026</v>
      </c>
    </row>
    <row r="197" spans="2:65" s="1" customFormat="1" ht="22.5" customHeight="1">
      <c r="B197" s="36"/>
      <c r="C197" s="195" t="s">
        <v>1027</v>
      </c>
      <c r="D197" s="195" t="s">
        <v>186</v>
      </c>
      <c r="E197" s="196" t="s">
        <v>1028</v>
      </c>
      <c r="F197" s="197" t="s">
        <v>1029</v>
      </c>
      <c r="G197" s="198" t="s">
        <v>189</v>
      </c>
      <c r="H197" s="199">
        <v>4</v>
      </c>
      <c r="I197" s="200"/>
      <c r="J197" s="201">
        <f t="shared" si="40"/>
        <v>0</v>
      </c>
      <c r="K197" s="197" t="s">
        <v>20</v>
      </c>
      <c r="L197" s="56"/>
      <c r="M197" s="202" t="s">
        <v>20</v>
      </c>
      <c r="N197" s="203" t="s">
        <v>49</v>
      </c>
      <c r="O197" s="37"/>
      <c r="P197" s="204">
        <f t="shared" si="41"/>
        <v>0</v>
      </c>
      <c r="Q197" s="204">
        <v>0</v>
      </c>
      <c r="R197" s="204">
        <f t="shared" si="42"/>
        <v>0</v>
      </c>
      <c r="S197" s="204">
        <v>0</v>
      </c>
      <c r="T197" s="205">
        <f t="shared" si="43"/>
        <v>0</v>
      </c>
      <c r="AR197" s="19" t="s">
        <v>190</v>
      </c>
      <c r="AT197" s="19" t="s">
        <v>186</v>
      </c>
      <c r="AU197" s="19" t="s">
        <v>22</v>
      </c>
      <c r="AY197" s="19" t="s">
        <v>183</v>
      </c>
      <c r="BE197" s="206">
        <f t="shared" si="44"/>
        <v>0</v>
      </c>
      <c r="BF197" s="206">
        <f t="shared" si="45"/>
        <v>0</v>
      </c>
      <c r="BG197" s="206">
        <f t="shared" si="46"/>
        <v>0</v>
      </c>
      <c r="BH197" s="206">
        <f t="shared" si="47"/>
        <v>0</v>
      </c>
      <c r="BI197" s="206">
        <f t="shared" si="48"/>
        <v>0</v>
      </c>
      <c r="BJ197" s="19" t="s">
        <v>22</v>
      </c>
      <c r="BK197" s="206">
        <f t="shared" si="49"/>
        <v>0</v>
      </c>
      <c r="BL197" s="19" t="s">
        <v>190</v>
      </c>
      <c r="BM197" s="19" t="s">
        <v>1030</v>
      </c>
    </row>
    <row r="198" spans="2:65" s="1" customFormat="1" ht="22.5" customHeight="1">
      <c r="B198" s="36"/>
      <c r="C198" s="195" t="s">
        <v>1031</v>
      </c>
      <c r="D198" s="195" t="s">
        <v>186</v>
      </c>
      <c r="E198" s="196" t="s">
        <v>1032</v>
      </c>
      <c r="F198" s="197" t="s">
        <v>1033</v>
      </c>
      <c r="G198" s="198" t="s">
        <v>189</v>
      </c>
      <c r="H198" s="199">
        <v>1</v>
      </c>
      <c r="I198" s="200"/>
      <c r="J198" s="201">
        <f t="shared" si="40"/>
        <v>0</v>
      </c>
      <c r="K198" s="197" t="s">
        <v>20</v>
      </c>
      <c r="L198" s="56"/>
      <c r="M198" s="202" t="s">
        <v>20</v>
      </c>
      <c r="N198" s="203" t="s">
        <v>49</v>
      </c>
      <c r="O198" s="37"/>
      <c r="P198" s="204">
        <f t="shared" si="41"/>
        <v>0</v>
      </c>
      <c r="Q198" s="204">
        <v>0</v>
      </c>
      <c r="R198" s="204">
        <f t="shared" si="42"/>
        <v>0</v>
      </c>
      <c r="S198" s="204">
        <v>0</v>
      </c>
      <c r="T198" s="205">
        <f t="shared" si="43"/>
        <v>0</v>
      </c>
      <c r="AR198" s="19" t="s">
        <v>190</v>
      </c>
      <c r="AT198" s="19" t="s">
        <v>186</v>
      </c>
      <c r="AU198" s="19" t="s">
        <v>22</v>
      </c>
      <c r="AY198" s="19" t="s">
        <v>183</v>
      </c>
      <c r="BE198" s="206">
        <f t="shared" si="44"/>
        <v>0</v>
      </c>
      <c r="BF198" s="206">
        <f t="shared" si="45"/>
        <v>0</v>
      </c>
      <c r="BG198" s="206">
        <f t="shared" si="46"/>
        <v>0</v>
      </c>
      <c r="BH198" s="206">
        <f t="shared" si="47"/>
        <v>0</v>
      </c>
      <c r="BI198" s="206">
        <f t="shared" si="48"/>
        <v>0</v>
      </c>
      <c r="BJ198" s="19" t="s">
        <v>22</v>
      </c>
      <c r="BK198" s="206">
        <f t="shared" si="49"/>
        <v>0</v>
      </c>
      <c r="BL198" s="19" t="s">
        <v>190</v>
      </c>
      <c r="BM198" s="19" t="s">
        <v>1034</v>
      </c>
    </row>
    <row r="199" spans="2:65" s="1" customFormat="1" ht="22.5" customHeight="1">
      <c r="B199" s="36"/>
      <c r="C199" s="195" t="s">
        <v>1035</v>
      </c>
      <c r="D199" s="195" t="s">
        <v>186</v>
      </c>
      <c r="E199" s="196" t="s">
        <v>1036</v>
      </c>
      <c r="F199" s="197" t="s">
        <v>1037</v>
      </c>
      <c r="G199" s="198" t="s">
        <v>189</v>
      </c>
      <c r="H199" s="199">
        <v>1</v>
      </c>
      <c r="I199" s="200"/>
      <c r="J199" s="201">
        <f t="shared" si="40"/>
        <v>0</v>
      </c>
      <c r="K199" s="197" t="s">
        <v>20</v>
      </c>
      <c r="L199" s="56"/>
      <c r="M199" s="202" t="s">
        <v>20</v>
      </c>
      <c r="N199" s="203" t="s">
        <v>49</v>
      </c>
      <c r="O199" s="37"/>
      <c r="P199" s="204">
        <f t="shared" si="41"/>
        <v>0</v>
      </c>
      <c r="Q199" s="204">
        <v>0</v>
      </c>
      <c r="R199" s="204">
        <f t="shared" si="42"/>
        <v>0</v>
      </c>
      <c r="S199" s="204">
        <v>0</v>
      </c>
      <c r="T199" s="205">
        <f t="shared" si="43"/>
        <v>0</v>
      </c>
      <c r="AR199" s="19" t="s">
        <v>190</v>
      </c>
      <c r="AT199" s="19" t="s">
        <v>186</v>
      </c>
      <c r="AU199" s="19" t="s">
        <v>22</v>
      </c>
      <c r="AY199" s="19" t="s">
        <v>183</v>
      </c>
      <c r="BE199" s="206">
        <f t="shared" si="44"/>
        <v>0</v>
      </c>
      <c r="BF199" s="206">
        <f t="shared" si="45"/>
        <v>0</v>
      </c>
      <c r="BG199" s="206">
        <f t="shared" si="46"/>
        <v>0</v>
      </c>
      <c r="BH199" s="206">
        <f t="shared" si="47"/>
        <v>0</v>
      </c>
      <c r="BI199" s="206">
        <f t="shared" si="48"/>
        <v>0</v>
      </c>
      <c r="BJ199" s="19" t="s">
        <v>22</v>
      </c>
      <c r="BK199" s="206">
        <f t="shared" si="49"/>
        <v>0</v>
      </c>
      <c r="BL199" s="19" t="s">
        <v>190</v>
      </c>
      <c r="BM199" s="19" t="s">
        <v>1038</v>
      </c>
    </row>
    <row r="200" spans="2:65" s="1" customFormat="1" ht="22.5" customHeight="1">
      <c r="B200" s="36"/>
      <c r="C200" s="195" t="s">
        <v>1039</v>
      </c>
      <c r="D200" s="195" t="s">
        <v>186</v>
      </c>
      <c r="E200" s="196" t="s">
        <v>1040</v>
      </c>
      <c r="F200" s="197" t="s">
        <v>1041</v>
      </c>
      <c r="G200" s="198" t="s">
        <v>189</v>
      </c>
      <c r="H200" s="199">
        <v>1</v>
      </c>
      <c r="I200" s="200"/>
      <c r="J200" s="201">
        <f t="shared" si="40"/>
        <v>0</v>
      </c>
      <c r="K200" s="197" t="s">
        <v>20</v>
      </c>
      <c r="L200" s="56"/>
      <c r="M200" s="202" t="s">
        <v>20</v>
      </c>
      <c r="N200" s="203" t="s">
        <v>49</v>
      </c>
      <c r="O200" s="37"/>
      <c r="P200" s="204">
        <f t="shared" si="41"/>
        <v>0</v>
      </c>
      <c r="Q200" s="204">
        <v>0</v>
      </c>
      <c r="R200" s="204">
        <f t="shared" si="42"/>
        <v>0</v>
      </c>
      <c r="S200" s="204">
        <v>0</v>
      </c>
      <c r="T200" s="205">
        <f t="shared" si="43"/>
        <v>0</v>
      </c>
      <c r="AR200" s="19" t="s">
        <v>190</v>
      </c>
      <c r="AT200" s="19" t="s">
        <v>186</v>
      </c>
      <c r="AU200" s="19" t="s">
        <v>22</v>
      </c>
      <c r="AY200" s="19" t="s">
        <v>183</v>
      </c>
      <c r="BE200" s="206">
        <f t="shared" si="44"/>
        <v>0</v>
      </c>
      <c r="BF200" s="206">
        <f t="shared" si="45"/>
        <v>0</v>
      </c>
      <c r="BG200" s="206">
        <f t="shared" si="46"/>
        <v>0</v>
      </c>
      <c r="BH200" s="206">
        <f t="shared" si="47"/>
        <v>0</v>
      </c>
      <c r="BI200" s="206">
        <f t="shared" si="48"/>
        <v>0</v>
      </c>
      <c r="BJ200" s="19" t="s">
        <v>22</v>
      </c>
      <c r="BK200" s="206">
        <f t="shared" si="49"/>
        <v>0</v>
      </c>
      <c r="BL200" s="19" t="s">
        <v>190</v>
      </c>
      <c r="BM200" s="19" t="s">
        <v>1042</v>
      </c>
    </row>
    <row r="201" spans="2:65" s="11" customFormat="1" ht="37.35" customHeight="1">
      <c r="B201" s="178"/>
      <c r="C201" s="179"/>
      <c r="D201" s="180" t="s">
        <v>77</v>
      </c>
      <c r="E201" s="181" t="s">
        <v>1043</v>
      </c>
      <c r="F201" s="181" t="s">
        <v>1044</v>
      </c>
      <c r="G201" s="179"/>
      <c r="H201" s="179"/>
      <c r="I201" s="182"/>
      <c r="J201" s="183">
        <f>BK201</f>
        <v>0</v>
      </c>
      <c r="K201" s="179"/>
      <c r="L201" s="184"/>
      <c r="M201" s="185"/>
      <c r="N201" s="186"/>
      <c r="O201" s="186"/>
      <c r="P201" s="187">
        <f>P202+P219+P236</f>
        <v>0</v>
      </c>
      <c r="Q201" s="186"/>
      <c r="R201" s="187">
        <f>R202+R219+R236</f>
        <v>0</v>
      </c>
      <c r="S201" s="186"/>
      <c r="T201" s="188">
        <f>T202+T219+T236</f>
        <v>0</v>
      </c>
      <c r="AR201" s="189" t="s">
        <v>182</v>
      </c>
      <c r="AT201" s="190" t="s">
        <v>77</v>
      </c>
      <c r="AU201" s="190" t="s">
        <v>78</v>
      </c>
      <c r="AY201" s="189" t="s">
        <v>183</v>
      </c>
      <c r="BK201" s="191">
        <f>BK202+BK219+BK236</f>
        <v>0</v>
      </c>
    </row>
    <row r="202" spans="2:65" s="11" customFormat="1" ht="19.899999999999999" customHeight="1">
      <c r="B202" s="178"/>
      <c r="C202" s="179"/>
      <c r="D202" s="192" t="s">
        <v>77</v>
      </c>
      <c r="E202" s="193" t="s">
        <v>1045</v>
      </c>
      <c r="F202" s="193" t="s">
        <v>1046</v>
      </c>
      <c r="G202" s="179"/>
      <c r="H202" s="179"/>
      <c r="I202" s="182"/>
      <c r="J202" s="194">
        <f>BK202</f>
        <v>0</v>
      </c>
      <c r="K202" s="179"/>
      <c r="L202" s="184"/>
      <c r="M202" s="185"/>
      <c r="N202" s="186"/>
      <c r="O202" s="186"/>
      <c r="P202" s="187">
        <f>SUM(P203:P218)</f>
        <v>0</v>
      </c>
      <c r="Q202" s="186"/>
      <c r="R202" s="187">
        <f>SUM(R203:R218)</f>
        <v>0</v>
      </c>
      <c r="S202" s="186"/>
      <c r="T202" s="188">
        <f>SUM(T203:T218)</f>
        <v>0</v>
      </c>
      <c r="AR202" s="189" t="s">
        <v>182</v>
      </c>
      <c r="AT202" s="190" t="s">
        <v>77</v>
      </c>
      <c r="AU202" s="190" t="s">
        <v>22</v>
      </c>
      <c r="AY202" s="189" t="s">
        <v>183</v>
      </c>
      <c r="BK202" s="191">
        <f>SUM(BK203:BK218)</f>
        <v>0</v>
      </c>
    </row>
    <row r="203" spans="2:65" s="1" customFormat="1" ht="22.5" customHeight="1">
      <c r="B203" s="36"/>
      <c r="C203" s="195" t="s">
        <v>1047</v>
      </c>
      <c r="D203" s="195" t="s">
        <v>186</v>
      </c>
      <c r="E203" s="196" t="s">
        <v>1048</v>
      </c>
      <c r="F203" s="197" t="s">
        <v>993</v>
      </c>
      <c r="G203" s="198" t="s">
        <v>189</v>
      </c>
      <c r="H203" s="199">
        <v>1</v>
      </c>
      <c r="I203" s="200"/>
      <c r="J203" s="201">
        <f t="shared" ref="J203:J218" si="50">ROUND(I203*H203,2)</f>
        <v>0</v>
      </c>
      <c r="K203" s="197" t="s">
        <v>20</v>
      </c>
      <c r="L203" s="56"/>
      <c r="M203" s="202" t="s">
        <v>20</v>
      </c>
      <c r="N203" s="203" t="s">
        <v>49</v>
      </c>
      <c r="O203" s="37"/>
      <c r="P203" s="204">
        <f t="shared" ref="P203:P218" si="51">O203*H203</f>
        <v>0</v>
      </c>
      <c r="Q203" s="204">
        <v>0</v>
      </c>
      <c r="R203" s="204">
        <f t="shared" ref="R203:R218" si="52">Q203*H203</f>
        <v>0</v>
      </c>
      <c r="S203" s="204">
        <v>0</v>
      </c>
      <c r="T203" s="205">
        <f t="shared" ref="T203:T218" si="53">S203*H203</f>
        <v>0</v>
      </c>
      <c r="AR203" s="19" t="s">
        <v>190</v>
      </c>
      <c r="AT203" s="19" t="s">
        <v>186</v>
      </c>
      <c r="AU203" s="19" t="s">
        <v>86</v>
      </c>
      <c r="AY203" s="19" t="s">
        <v>183</v>
      </c>
      <c r="BE203" s="206">
        <f t="shared" ref="BE203:BE218" si="54">IF(N203="základní",J203,0)</f>
        <v>0</v>
      </c>
      <c r="BF203" s="206">
        <f t="shared" ref="BF203:BF218" si="55">IF(N203="snížená",J203,0)</f>
        <v>0</v>
      </c>
      <c r="BG203" s="206">
        <f t="shared" ref="BG203:BG218" si="56">IF(N203="zákl. přenesená",J203,0)</f>
        <v>0</v>
      </c>
      <c r="BH203" s="206">
        <f t="shared" ref="BH203:BH218" si="57">IF(N203="sníž. přenesená",J203,0)</f>
        <v>0</v>
      </c>
      <c r="BI203" s="206">
        <f t="shared" ref="BI203:BI218" si="58">IF(N203="nulová",J203,0)</f>
        <v>0</v>
      </c>
      <c r="BJ203" s="19" t="s">
        <v>22</v>
      </c>
      <c r="BK203" s="206">
        <f t="shared" ref="BK203:BK218" si="59">ROUND(I203*H203,2)</f>
        <v>0</v>
      </c>
      <c r="BL203" s="19" t="s">
        <v>190</v>
      </c>
      <c r="BM203" s="19" t="s">
        <v>1049</v>
      </c>
    </row>
    <row r="204" spans="2:65" s="1" customFormat="1" ht="22.5" customHeight="1">
      <c r="B204" s="36"/>
      <c r="C204" s="195" t="s">
        <v>1050</v>
      </c>
      <c r="D204" s="195" t="s">
        <v>186</v>
      </c>
      <c r="E204" s="196" t="s">
        <v>1051</v>
      </c>
      <c r="F204" s="197" t="s">
        <v>1052</v>
      </c>
      <c r="G204" s="198" t="s">
        <v>189</v>
      </c>
      <c r="H204" s="199">
        <v>10</v>
      </c>
      <c r="I204" s="200"/>
      <c r="J204" s="201">
        <f t="shared" si="50"/>
        <v>0</v>
      </c>
      <c r="K204" s="197" t="s">
        <v>20</v>
      </c>
      <c r="L204" s="56"/>
      <c r="M204" s="202" t="s">
        <v>20</v>
      </c>
      <c r="N204" s="203" t="s">
        <v>49</v>
      </c>
      <c r="O204" s="37"/>
      <c r="P204" s="204">
        <f t="shared" si="51"/>
        <v>0</v>
      </c>
      <c r="Q204" s="204">
        <v>0</v>
      </c>
      <c r="R204" s="204">
        <f t="shared" si="52"/>
        <v>0</v>
      </c>
      <c r="S204" s="204">
        <v>0</v>
      </c>
      <c r="T204" s="205">
        <f t="shared" si="53"/>
        <v>0</v>
      </c>
      <c r="AR204" s="19" t="s">
        <v>190</v>
      </c>
      <c r="AT204" s="19" t="s">
        <v>186</v>
      </c>
      <c r="AU204" s="19" t="s">
        <v>86</v>
      </c>
      <c r="AY204" s="19" t="s">
        <v>183</v>
      </c>
      <c r="BE204" s="206">
        <f t="shared" si="54"/>
        <v>0</v>
      </c>
      <c r="BF204" s="206">
        <f t="shared" si="55"/>
        <v>0</v>
      </c>
      <c r="BG204" s="206">
        <f t="shared" si="56"/>
        <v>0</v>
      </c>
      <c r="BH204" s="206">
        <f t="shared" si="57"/>
        <v>0</v>
      </c>
      <c r="BI204" s="206">
        <f t="shared" si="58"/>
        <v>0</v>
      </c>
      <c r="BJ204" s="19" t="s">
        <v>22</v>
      </c>
      <c r="BK204" s="206">
        <f t="shared" si="59"/>
        <v>0</v>
      </c>
      <c r="BL204" s="19" t="s">
        <v>190</v>
      </c>
      <c r="BM204" s="19" t="s">
        <v>1053</v>
      </c>
    </row>
    <row r="205" spans="2:65" s="1" customFormat="1" ht="22.5" customHeight="1">
      <c r="B205" s="36"/>
      <c r="C205" s="195" t="s">
        <v>1054</v>
      </c>
      <c r="D205" s="195" t="s">
        <v>186</v>
      </c>
      <c r="E205" s="196" t="s">
        <v>1055</v>
      </c>
      <c r="F205" s="197" t="s">
        <v>1056</v>
      </c>
      <c r="G205" s="198" t="s">
        <v>189</v>
      </c>
      <c r="H205" s="199">
        <v>15</v>
      </c>
      <c r="I205" s="200"/>
      <c r="J205" s="201">
        <f t="shared" si="50"/>
        <v>0</v>
      </c>
      <c r="K205" s="197" t="s">
        <v>20</v>
      </c>
      <c r="L205" s="56"/>
      <c r="M205" s="202" t="s">
        <v>20</v>
      </c>
      <c r="N205" s="203" t="s">
        <v>49</v>
      </c>
      <c r="O205" s="37"/>
      <c r="P205" s="204">
        <f t="shared" si="51"/>
        <v>0</v>
      </c>
      <c r="Q205" s="204">
        <v>0</v>
      </c>
      <c r="R205" s="204">
        <f t="shared" si="52"/>
        <v>0</v>
      </c>
      <c r="S205" s="204">
        <v>0</v>
      </c>
      <c r="T205" s="205">
        <f t="shared" si="53"/>
        <v>0</v>
      </c>
      <c r="AR205" s="19" t="s">
        <v>190</v>
      </c>
      <c r="AT205" s="19" t="s">
        <v>186</v>
      </c>
      <c r="AU205" s="19" t="s">
        <v>86</v>
      </c>
      <c r="AY205" s="19" t="s">
        <v>183</v>
      </c>
      <c r="BE205" s="206">
        <f t="shared" si="54"/>
        <v>0</v>
      </c>
      <c r="BF205" s="206">
        <f t="shared" si="55"/>
        <v>0</v>
      </c>
      <c r="BG205" s="206">
        <f t="shared" si="56"/>
        <v>0</v>
      </c>
      <c r="BH205" s="206">
        <f t="shared" si="57"/>
        <v>0</v>
      </c>
      <c r="BI205" s="206">
        <f t="shared" si="58"/>
        <v>0</v>
      </c>
      <c r="BJ205" s="19" t="s">
        <v>22</v>
      </c>
      <c r="BK205" s="206">
        <f t="shared" si="59"/>
        <v>0</v>
      </c>
      <c r="BL205" s="19" t="s">
        <v>190</v>
      </c>
      <c r="BM205" s="19" t="s">
        <v>1057</v>
      </c>
    </row>
    <row r="206" spans="2:65" s="1" customFormat="1" ht="22.5" customHeight="1">
      <c r="B206" s="36"/>
      <c r="C206" s="195" t="s">
        <v>1058</v>
      </c>
      <c r="D206" s="195" t="s">
        <v>186</v>
      </c>
      <c r="E206" s="196" t="s">
        <v>1059</v>
      </c>
      <c r="F206" s="197" t="s">
        <v>1060</v>
      </c>
      <c r="G206" s="198" t="s">
        <v>189</v>
      </c>
      <c r="H206" s="199">
        <v>25</v>
      </c>
      <c r="I206" s="200"/>
      <c r="J206" s="201">
        <f t="shared" si="50"/>
        <v>0</v>
      </c>
      <c r="K206" s="197" t="s">
        <v>20</v>
      </c>
      <c r="L206" s="56"/>
      <c r="M206" s="202" t="s">
        <v>20</v>
      </c>
      <c r="N206" s="203" t="s">
        <v>49</v>
      </c>
      <c r="O206" s="37"/>
      <c r="P206" s="204">
        <f t="shared" si="51"/>
        <v>0</v>
      </c>
      <c r="Q206" s="204">
        <v>0</v>
      </c>
      <c r="R206" s="204">
        <f t="shared" si="52"/>
        <v>0</v>
      </c>
      <c r="S206" s="204">
        <v>0</v>
      </c>
      <c r="T206" s="205">
        <f t="shared" si="53"/>
        <v>0</v>
      </c>
      <c r="AR206" s="19" t="s">
        <v>190</v>
      </c>
      <c r="AT206" s="19" t="s">
        <v>186</v>
      </c>
      <c r="AU206" s="19" t="s">
        <v>86</v>
      </c>
      <c r="AY206" s="19" t="s">
        <v>183</v>
      </c>
      <c r="BE206" s="206">
        <f t="shared" si="54"/>
        <v>0</v>
      </c>
      <c r="BF206" s="206">
        <f t="shared" si="55"/>
        <v>0</v>
      </c>
      <c r="BG206" s="206">
        <f t="shared" si="56"/>
        <v>0</v>
      </c>
      <c r="BH206" s="206">
        <f t="shared" si="57"/>
        <v>0</v>
      </c>
      <c r="BI206" s="206">
        <f t="shared" si="58"/>
        <v>0</v>
      </c>
      <c r="BJ206" s="19" t="s">
        <v>22</v>
      </c>
      <c r="BK206" s="206">
        <f t="shared" si="59"/>
        <v>0</v>
      </c>
      <c r="BL206" s="19" t="s">
        <v>190</v>
      </c>
      <c r="BM206" s="19" t="s">
        <v>1061</v>
      </c>
    </row>
    <row r="207" spans="2:65" s="1" customFormat="1" ht="22.5" customHeight="1">
      <c r="B207" s="36"/>
      <c r="C207" s="195" t="s">
        <v>1062</v>
      </c>
      <c r="D207" s="195" t="s">
        <v>186</v>
      </c>
      <c r="E207" s="196" t="s">
        <v>1063</v>
      </c>
      <c r="F207" s="197" t="s">
        <v>1064</v>
      </c>
      <c r="G207" s="198" t="s">
        <v>189</v>
      </c>
      <c r="H207" s="199">
        <v>30</v>
      </c>
      <c r="I207" s="200"/>
      <c r="J207" s="201">
        <f t="shared" si="50"/>
        <v>0</v>
      </c>
      <c r="K207" s="197" t="s">
        <v>20</v>
      </c>
      <c r="L207" s="56"/>
      <c r="M207" s="202" t="s">
        <v>20</v>
      </c>
      <c r="N207" s="203" t="s">
        <v>49</v>
      </c>
      <c r="O207" s="37"/>
      <c r="P207" s="204">
        <f t="shared" si="51"/>
        <v>0</v>
      </c>
      <c r="Q207" s="204">
        <v>0</v>
      </c>
      <c r="R207" s="204">
        <f t="shared" si="52"/>
        <v>0</v>
      </c>
      <c r="S207" s="204">
        <v>0</v>
      </c>
      <c r="T207" s="205">
        <f t="shared" si="53"/>
        <v>0</v>
      </c>
      <c r="AR207" s="19" t="s">
        <v>190</v>
      </c>
      <c r="AT207" s="19" t="s">
        <v>186</v>
      </c>
      <c r="AU207" s="19" t="s">
        <v>86</v>
      </c>
      <c r="AY207" s="19" t="s">
        <v>183</v>
      </c>
      <c r="BE207" s="206">
        <f t="shared" si="54"/>
        <v>0</v>
      </c>
      <c r="BF207" s="206">
        <f t="shared" si="55"/>
        <v>0</v>
      </c>
      <c r="BG207" s="206">
        <f t="shared" si="56"/>
        <v>0</v>
      </c>
      <c r="BH207" s="206">
        <f t="shared" si="57"/>
        <v>0</v>
      </c>
      <c r="BI207" s="206">
        <f t="shared" si="58"/>
        <v>0</v>
      </c>
      <c r="BJ207" s="19" t="s">
        <v>22</v>
      </c>
      <c r="BK207" s="206">
        <f t="shared" si="59"/>
        <v>0</v>
      </c>
      <c r="BL207" s="19" t="s">
        <v>190</v>
      </c>
      <c r="BM207" s="19" t="s">
        <v>1065</v>
      </c>
    </row>
    <row r="208" spans="2:65" s="1" customFormat="1" ht="22.5" customHeight="1">
      <c r="B208" s="36"/>
      <c r="C208" s="195" t="s">
        <v>1066</v>
      </c>
      <c r="D208" s="195" t="s">
        <v>186</v>
      </c>
      <c r="E208" s="196" t="s">
        <v>1067</v>
      </c>
      <c r="F208" s="197" t="s">
        <v>1068</v>
      </c>
      <c r="G208" s="198" t="s">
        <v>189</v>
      </c>
      <c r="H208" s="199">
        <v>5</v>
      </c>
      <c r="I208" s="200"/>
      <c r="J208" s="201">
        <f t="shared" si="50"/>
        <v>0</v>
      </c>
      <c r="K208" s="197" t="s">
        <v>20</v>
      </c>
      <c r="L208" s="56"/>
      <c r="M208" s="202" t="s">
        <v>20</v>
      </c>
      <c r="N208" s="203" t="s">
        <v>49</v>
      </c>
      <c r="O208" s="37"/>
      <c r="P208" s="204">
        <f t="shared" si="51"/>
        <v>0</v>
      </c>
      <c r="Q208" s="204">
        <v>0</v>
      </c>
      <c r="R208" s="204">
        <f t="shared" si="52"/>
        <v>0</v>
      </c>
      <c r="S208" s="204">
        <v>0</v>
      </c>
      <c r="T208" s="205">
        <f t="shared" si="53"/>
        <v>0</v>
      </c>
      <c r="AR208" s="19" t="s">
        <v>190</v>
      </c>
      <c r="AT208" s="19" t="s">
        <v>186</v>
      </c>
      <c r="AU208" s="19" t="s">
        <v>86</v>
      </c>
      <c r="AY208" s="19" t="s">
        <v>183</v>
      </c>
      <c r="BE208" s="206">
        <f t="shared" si="54"/>
        <v>0</v>
      </c>
      <c r="BF208" s="206">
        <f t="shared" si="55"/>
        <v>0</v>
      </c>
      <c r="BG208" s="206">
        <f t="shared" si="56"/>
        <v>0</v>
      </c>
      <c r="BH208" s="206">
        <f t="shared" si="57"/>
        <v>0</v>
      </c>
      <c r="BI208" s="206">
        <f t="shared" si="58"/>
        <v>0</v>
      </c>
      <c r="BJ208" s="19" t="s">
        <v>22</v>
      </c>
      <c r="BK208" s="206">
        <f t="shared" si="59"/>
        <v>0</v>
      </c>
      <c r="BL208" s="19" t="s">
        <v>190</v>
      </c>
      <c r="BM208" s="19" t="s">
        <v>1069</v>
      </c>
    </row>
    <row r="209" spans="2:65" s="1" customFormat="1" ht="22.5" customHeight="1">
      <c r="B209" s="36"/>
      <c r="C209" s="195" t="s">
        <v>1070</v>
      </c>
      <c r="D209" s="195" t="s">
        <v>186</v>
      </c>
      <c r="E209" s="196" t="s">
        <v>1071</v>
      </c>
      <c r="F209" s="197" t="s">
        <v>1072</v>
      </c>
      <c r="G209" s="198" t="s">
        <v>189</v>
      </c>
      <c r="H209" s="199">
        <v>10</v>
      </c>
      <c r="I209" s="200"/>
      <c r="J209" s="201">
        <f t="shared" si="50"/>
        <v>0</v>
      </c>
      <c r="K209" s="197" t="s">
        <v>20</v>
      </c>
      <c r="L209" s="56"/>
      <c r="M209" s="202" t="s">
        <v>20</v>
      </c>
      <c r="N209" s="203" t="s">
        <v>49</v>
      </c>
      <c r="O209" s="37"/>
      <c r="P209" s="204">
        <f t="shared" si="51"/>
        <v>0</v>
      </c>
      <c r="Q209" s="204">
        <v>0</v>
      </c>
      <c r="R209" s="204">
        <f t="shared" si="52"/>
        <v>0</v>
      </c>
      <c r="S209" s="204">
        <v>0</v>
      </c>
      <c r="T209" s="205">
        <f t="shared" si="53"/>
        <v>0</v>
      </c>
      <c r="AR209" s="19" t="s">
        <v>190</v>
      </c>
      <c r="AT209" s="19" t="s">
        <v>186</v>
      </c>
      <c r="AU209" s="19" t="s">
        <v>86</v>
      </c>
      <c r="AY209" s="19" t="s">
        <v>183</v>
      </c>
      <c r="BE209" s="206">
        <f t="shared" si="54"/>
        <v>0</v>
      </c>
      <c r="BF209" s="206">
        <f t="shared" si="55"/>
        <v>0</v>
      </c>
      <c r="BG209" s="206">
        <f t="shared" si="56"/>
        <v>0</v>
      </c>
      <c r="BH209" s="206">
        <f t="shared" si="57"/>
        <v>0</v>
      </c>
      <c r="BI209" s="206">
        <f t="shared" si="58"/>
        <v>0</v>
      </c>
      <c r="BJ209" s="19" t="s">
        <v>22</v>
      </c>
      <c r="BK209" s="206">
        <f t="shared" si="59"/>
        <v>0</v>
      </c>
      <c r="BL209" s="19" t="s">
        <v>190</v>
      </c>
      <c r="BM209" s="19" t="s">
        <v>1073</v>
      </c>
    </row>
    <row r="210" spans="2:65" s="1" customFormat="1" ht="22.5" customHeight="1">
      <c r="B210" s="36"/>
      <c r="C210" s="195" t="s">
        <v>1074</v>
      </c>
      <c r="D210" s="195" t="s">
        <v>186</v>
      </c>
      <c r="E210" s="196" t="s">
        <v>1075</v>
      </c>
      <c r="F210" s="197" t="s">
        <v>919</v>
      </c>
      <c r="G210" s="198" t="s">
        <v>189</v>
      </c>
      <c r="H210" s="199">
        <v>10</v>
      </c>
      <c r="I210" s="200"/>
      <c r="J210" s="201">
        <f t="shared" si="50"/>
        <v>0</v>
      </c>
      <c r="K210" s="197" t="s">
        <v>20</v>
      </c>
      <c r="L210" s="56"/>
      <c r="M210" s="202" t="s">
        <v>20</v>
      </c>
      <c r="N210" s="203" t="s">
        <v>49</v>
      </c>
      <c r="O210" s="37"/>
      <c r="P210" s="204">
        <f t="shared" si="51"/>
        <v>0</v>
      </c>
      <c r="Q210" s="204">
        <v>0</v>
      </c>
      <c r="R210" s="204">
        <f t="shared" si="52"/>
        <v>0</v>
      </c>
      <c r="S210" s="204">
        <v>0</v>
      </c>
      <c r="T210" s="205">
        <f t="shared" si="53"/>
        <v>0</v>
      </c>
      <c r="AR210" s="19" t="s">
        <v>190</v>
      </c>
      <c r="AT210" s="19" t="s">
        <v>186</v>
      </c>
      <c r="AU210" s="19" t="s">
        <v>86</v>
      </c>
      <c r="AY210" s="19" t="s">
        <v>183</v>
      </c>
      <c r="BE210" s="206">
        <f t="shared" si="54"/>
        <v>0</v>
      </c>
      <c r="BF210" s="206">
        <f t="shared" si="55"/>
        <v>0</v>
      </c>
      <c r="BG210" s="206">
        <f t="shared" si="56"/>
        <v>0</v>
      </c>
      <c r="BH210" s="206">
        <f t="shared" si="57"/>
        <v>0</v>
      </c>
      <c r="BI210" s="206">
        <f t="shared" si="58"/>
        <v>0</v>
      </c>
      <c r="BJ210" s="19" t="s">
        <v>22</v>
      </c>
      <c r="BK210" s="206">
        <f t="shared" si="59"/>
        <v>0</v>
      </c>
      <c r="BL210" s="19" t="s">
        <v>190</v>
      </c>
      <c r="BM210" s="19" t="s">
        <v>1076</v>
      </c>
    </row>
    <row r="211" spans="2:65" s="1" customFormat="1" ht="22.5" customHeight="1">
      <c r="B211" s="36"/>
      <c r="C211" s="195" t="s">
        <v>1077</v>
      </c>
      <c r="D211" s="195" t="s">
        <v>186</v>
      </c>
      <c r="E211" s="196" t="s">
        <v>1078</v>
      </c>
      <c r="F211" s="197" t="s">
        <v>1079</v>
      </c>
      <c r="G211" s="198" t="s">
        <v>189</v>
      </c>
      <c r="H211" s="199">
        <v>10</v>
      </c>
      <c r="I211" s="200"/>
      <c r="J211" s="201">
        <f t="shared" si="50"/>
        <v>0</v>
      </c>
      <c r="K211" s="197" t="s">
        <v>20</v>
      </c>
      <c r="L211" s="56"/>
      <c r="M211" s="202" t="s">
        <v>20</v>
      </c>
      <c r="N211" s="203" t="s">
        <v>49</v>
      </c>
      <c r="O211" s="37"/>
      <c r="P211" s="204">
        <f t="shared" si="51"/>
        <v>0</v>
      </c>
      <c r="Q211" s="204">
        <v>0</v>
      </c>
      <c r="R211" s="204">
        <f t="shared" si="52"/>
        <v>0</v>
      </c>
      <c r="S211" s="204">
        <v>0</v>
      </c>
      <c r="T211" s="205">
        <f t="shared" si="53"/>
        <v>0</v>
      </c>
      <c r="AR211" s="19" t="s">
        <v>190</v>
      </c>
      <c r="AT211" s="19" t="s">
        <v>186</v>
      </c>
      <c r="AU211" s="19" t="s">
        <v>86</v>
      </c>
      <c r="AY211" s="19" t="s">
        <v>183</v>
      </c>
      <c r="BE211" s="206">
        <f t="shared" si="54"/>
        <v>0</v>
      </c>
      <c r="BF211" s="206">
        <f t="shared" si="55"/>
        <v>0</v>
      </c>
      <c r="BG211" s="206">
        <f t="shared" si="56"/>
        <v>0</v>
      </c>
      <c r="BH211" s="206">
        <f t="shared" si="57"/>
        <v>0</v>
      </c>
      <c r="BI211" s="206">
        <f t="shared" si="58"/>
        <v>0</v>
      </c>
      <c r="BJ211" s="19" t="s">
        <v>22</v>
      </c>
      <c r="BK211" s="206">
        <f t="shared" si="59"/>
        <v>0</v>
      </c>
      <c r="BL211" s="19" t="s">
        <v>190</v>
      </c>
      <c r="BM211" s="19" t="s">
        <v>1080</v>
      </c>
    </row>
    <row r="212" spans="2:65" s="1" customFormat="1" ht="22.5" customHeight="1">
      <c r="B212" s="36"/>
      <c r="C212" s="195" t="s">
        <v>1081</v>
      </c>
      <c r="D212" s="195" t="s">
        <v>186</v>
      </c>
      <c r="E212" s="196" t="s">
        <v>1082</v>
      </c>
      <c r="F212" s="197" t="s">
        <v>1083</v>
      </c>
      <c r="G212" s="198" t="s">
        <v>189</v>
      </c>
      <c r="H212" s="199">
        <v>40</v>
      </c>
      <c r="I212" s="200"/>
      <c r="J212" s="201">
        <f t="shared" si="50"/>
        <v>0</v>
      </c>
      <c r="K212" s="197" t="s">
        <v>20</v>
      </c>
      <c r="L212" s="56"/>
      <c r="M212" s="202" t="s">
        <v>20</v>
      </c>
      <c r="N212" s="203" t="s">
        <v>49</v>
      </c>
      <c r="O212" s="37"/>
      <c r="P212" s="204">
        <f t="shared" si="51"/>
        <v>0</v>
      </c>
      <c r="Q212" s="204">
        <v>0</v>
      </c>
      <c r="R212" s="204">
        <f t="shared" si="52"/>
        <v>0</v>
      </c>
      <c r="S212" s="204">
        <v>0</v>
      </c>
      <c r="T212" s="205">
        <f t="shared" si="53"/>
        <v>0</v>
      </c>
      <c r="AR212" s="19" t="s">
        <v>190</v>
      </c>
      <c r="AT212" s="19" t="s">
        <v>186</v>
      </c>
      <c r="AU212" s="19" t="s">
        <v>86</v>
      </c>
      <c r="AY212" s="19" t="s">
        <v>183</v>
      </c>
      <c r="BE212" s="206">
        <f t="shared" si="54"/>
        <v>0</v>
      </c>
      <c r="BF212" s="206">
        <f t="shared" si="55"/>
        <v>0</v>
      </c>
      <c r="BG212" s="206">
        <f t="shared" si="56"/>
        <v>0</v>
      </c>
      <c r="BH212" s="206">
        <f t="shared" si="57"/>
        <v>0</v>
      </c>
      <c r="BI212" s="206">
        <f t="shared" si="58"/>
        <v>0</v>
      </c>
      <c r="BJ212" s="19" t="s">
        <v>22</v>
      </c>
      <c r="BK212" s="206">
        <f t="shared" si="59"/>
        <v>0</v>
      </c>
      <c r="BL212" s="19" t="s">
        <v>190</v>
      </c>
      <c r="BM212" s="19" t="s">
        <v>1084</v>
      </c>
    </row>
    <row r="213" spans="2:65" s="1" customFormat="1" ht="22.5" customHeight="1">
      <c r="B213" s="36"/>
      <c r="C213" s="195" t="s">
        <v>1085</v>
      </c>
      <c r="D213" s="195" t="s">
        <v>186</v>
      </c>
      <c r="E213" s="196" t="s">
        <v>1086</v>
      </c>
      <c r="F213" s="197" t="s">
        <v>1087</v>
      </c>
      <c r="G213" s="198" t="s">
        <v>189</v>
      </c>
      <c r="H213" s="199">
        <v>1</v>
      </c>
      <c r="I213" s="200"/>
      <c r="J213" s="201">
        <f t="shared" si="50"/>
        <v>0</v>
      </c>
      <c r="K213" s="197" t="s">
        <v>20</v>
      </c>
      <c r="L213" s="56"/>
      <c r="M213" s="202" t="s">
        <v>20</v>
      </c>
      <c r="N213" s="203" t="s">
        <v>49</v>
      </c>
      <c r="O213" s="37"/>
      <c r="P213" s="204">
        <f t="shared" si="51"/>
        <v>0</v>
      </c>
      <c r="Q213" s="204">
        <v>0</v>
      </c>
      <c r="R213" s="204">
        <f t="shared" si="52"/>
        <v>0</v>
      </c>
      <c r="S213" s="204">
        <v>0</v>
      </c>
      <c r="T213" s="205">
        <f t="shared" si="53"/>
        <v>0</v>
      </c>
      <c r="AR213" s="19" t="s">
        <v>190</v>
      </c>
      <c r="AT213" s="19" t="s">
        <v>186</v>
      </c>
      <c r="AU213" s="19" t="s">
        <v>86</v>
      </c>
      <c r="AY213" s="19" t="s">
        <v>183</v>
      </c>
      <c r="BE213" s="206">
        <f t="shared" si="54"/>
        <v>0</v>
      </c>
      <c r="BF213" s="206">
        <f t="shared" si="55"/>
        <v>0</v>
      </c>
      <c r="BG213" s="206">
        <f t="shared" si="56"/>
        <v>0</v>
      </c>
      <c r="BH213" s="206">
        <f t="shared" si="57"/>
        <v>0</v>
      </c>
      <c r="BI213" s="206">
        <f t="shared" si="58"/>
        <v>0</v>
      </c>
      <c r="BJ213" s="19" t="s">
        <v>22</v>
      </c>
      <c r="BK213" s="206">
        <f t="shared" si="59"/>
        <v>0</v>
      </c>
      <c r="BL213" s="19" t="s">
        <v>190</v>
      </c>
      <c r="BM213" s="19" t="s">
        <v>1088</v>
      </c>
    </row>
    <row r="214" spans="2:65" s="1" customFormat="1" ht="22.5" customHeight="1">
      <c r="B214" s="36"/>
      <c r="C214" s="195" t="s">
        <v>1089</v>
      </c>
      <c r="D214" s="195" t="s">
        <v>186</v>
      </c>
      <c r="E214" s="196" t="s">
        <v>1090</v>
      </c>
      <c r="F214" s="197" t="s">
        <v>1029</v>
      </c>
      <c r="G214" s="198" t="s">
        <v>189</v>
      </c>
      <c r="H214" s="199">
        <v>4</v>
      </c>
      <c r="I214" s="200"/>
      <c r="J214" s="201">
        <f t="shared" si="50"/>
        <v>0</v>
      </c>
      <c r="K214" s="197" t="s">
        <v>20</v>
      </c>
      <c r="L214" s="56"/>
      <c r="M214" s="202" t="s">
        <v>20</v>
      </c>
      <c r="N214" s="203" t="s">
        <v>49</v>
      </c>
      <c r="O214" s="37"/>
      <c r="P214" s="204">
        <f t="shared" si="51"/>
        <v>0</v>
      </c>
      <c r="Q214" s="204">
        <v>0</v>
      </c>
      <c r="R214" s="204">
        <f t="shared" si="52"/>
        <v>0</v>
      </c>
      <c r="S214" s="204">
        <v>0</v>
      </c>
      <c r="T214" s="205">
        <f t="shared" si="53"/>
        <v>0</v>
      </c>
      <c r="AR214" s="19" t="s">
        <v>190</v>
      </c>
      <c r="AT214" s="19" t="s">
        <v>186</v>
      </c>
      <c r="AU214" s="19" t="s">
        <v>86</v>
      </c>
      <c r="AY214" s="19" t="s">
        <v>183</v>
      </c>
      <c r="BE214" s="206">
        <f t="shared" si="54"/>
        <v>0</v>
      </c>
      <c r="BF214" s="206">
        <f t="shared" si="55"/>
        <v>0</v>
      </c>
      <c r="BG214" s="206">
        <f t="shared" si="56"/>
        <v>0</v>
      </c>
      <c r="BH214" s="206">
        <f t="shared" si="57"/>
        <v>0</v>
      </c>
      <c r="BI214" s="206">
        <f t="shared" si="58"/>
        <v>0</v>
      </c>
      <c r="BJ214" s="19" t="s">
        <v>22</v>
      </c>
      <c r="BK214" s="206">
        <f t="shared" si="59"/>
        <v>0</v>
      </c>
      <c r="BL214" s="19" t="s">
        <v>190</v>
      </c>
      <c r="BM214" s="19" t="s">
        <v>1091</v>
      </c>
    </row>
    <row r="215" spans="2:65" s="1" customFormat="1" ht="22.5" customHeight="1">
      <c r="B215" s="36"/>
      <c r="C215" s="195" t="s">
        <v>1092</v>
      </c>
      <c r="D215" s="195" t="s">
        <v>186</v>
      </c>
      <c r="E215" s="196" t="s">
        <v>1093</v>
      </c>
      <c r="F215" s="197" t="s">
        <v>879</v>
      </c>
      <c r="G215" s="198" t="s">
        <v>189</v>
      </c>
      <c r="H215" s="199">
        <v>1</v>
      </c>
      <c r="I215" s="200"/>
      <c r="J215" s="201">
        <f t="shared" si="50"/>
        <v>0</v>
      </c>
      <c r="K215" s="197" t="s">
        <v>20</v>
      </c>
      <c r="L215" s="56"/>
      <c r="M215" s="202" t="s">
        <v>20</v>
      </c>
      <c r="N215" s="203" t="s">
        <v>49</v>
      </c>
      <c r="O215" s="37"/>
      <c r="P215" s="204">
        <f t="shared" si="51"/>
        <v>0</v>
      </c>
      <c r="Q215" s="204">
        <v>0</v>
      </c>
      <c r="R215" s="204">
        <f t="shared" si="52"/>
        <v>0</v>
      </c>
      <c r="S215" s="204">
        <v>0</v>
      </c>
      <c r="T215" s="205">
        <f t="shared" si="53"/>
        <v>0</v>
      </c>
      <c r="AR215" s="19" t="s">
        <v>190</v>
      </c>
      <c r="AT215" s="19" t="s">
        <v>186</v>
      </c>
      <c r="AU215" s="19" t="s">
        <v>86</v>
      </c>
      <c r="AY215" s="19" t="s">
        <v>183</v>
      </c>
      <c r="BE215" s="206">
        <f t="shared" si="54"/>
        <v>0</v>
      </c>
      <c r="BF215" s="206">
        <f t="shared" si="55"/>
        <v>0</v>
      </c>
      <c r="BG215" s="206">
        <f t="shared" si="56"/>
        <v>0</v>
      </c>
      <c r="BH215" s="206">
        <f t="shared" si="57"/>
        <v>0</v>
      </c>
      <c r="BI215" s="206">
        <f t="shared" si="58"/>
        <v>0</v>
      </c>
      <c r="BJ215" s="19" t="s">
        <v>22</v>
      </c>
      <c r="BK215" s="206">
        <f t="shared" si="59"/>
        <v>0</v>
      </c>
      <c r="BL215" s="19" t="s">
        <v>190</v>
      </c>
      <c r="BM215" s="19" t="s">
        <v>1094</v>
      </c>
    </row>
    <row r="216" spans="2:65" s="1" customFormat="1" ht="22.5" customHeight="1">
      <c r="B216" s="36"/>
      <c r="C216" s="195" t="s">
        <v>1095</v>
      </c>
      <c r="D216" s="195" t="s">
        <v>186</v>
      </c>
      <c r="E216" s="196" t="s">
        <v>1096</v>
      </c>
      <c r="F216" s="197" t="s">
        <v>1097</v>
      </c>
      <c r="G216" s="198" t="s">
        <v>189</v>
      </c>
      <c r="H216" s="199">
        <v>1</v>
      </c>
      <c r="I216" s="200"/>
      <c r="J216" s="201">
        <f t="shared" si="50"/>
        <v>0</v>
      </c>
      <c r="K216" s="197" t="s">
        <v>20</v>
      </c>
      <c r="L216" s="56"/>
      <c r="M216" s="202" t="s">
        <v>20</v>
      </c>
      <c r="N216" s="203" t="s">
        <v>49</v>
      </c>
      <c r="O216" s="37"/>
      <c r="P216" s="204">
        <f t="shared" si="51"/>
        <v>0</v>
      </c>
      <c r="Q216" s="204">
        <v>0</v>
      </c>
      <c r="R216" s="204">
        <f t="shared" si="52"/>
        <v>0</v>
      </c>
      <c r="S216" s="204">
        <v>0</v>
      </c>
      <c r="T216" s="205">
        <f t="shared" si="53"/>
        <v>0</v>
      </c>
      <c r="AR216" s="19" t="s">
        <v>190</v>
      </c>
      <c r="AT216" s="19" t="s">
        <v>186</v>
      </c>
      <c r="AU216" s="19" t="s">
        <v>86</v>
      </c>
      <c r="AY216" s="19" t="s">
        <v>183</v>
      </c>
      <c r="BE216" s="206">
        <f t="shared" si="54"/>
        <v>0</v>
      </c>
      <c r="BF216" s="206">
        <f t="shared" si="55"/>
        <v>0</v>
      </c>
      <c r="BG216" s="206">
        <f t="shared" si="56"/>
        <v>0</v>
      </c>
      <c r="BH216" s="206">
        <f t="shared" si="57"/>
        <v>0</v>
      </c>
      <c r="BI216" s="206">
        <f t="shared" si="58"/>
        <v>0</v>
      </c>
      <c r="BJ216" s="19" t="s">
        <v>22</v>
      </c>
      <c r="BK216" s="206">
        <f t="shared" si="59"/>
        <v>0</v>
      </c>
      <c r="BL216" s="19" t="s">
        <v>190</v>
      </c>
      <c r="BM216" s="19" t="s">
        <v>1098</v>
      </c>
    </row>
    <row r="217" spans="2:65" s="1" customFormat="1" ht="22.5" customHeight="1">
      <c r="B217" s="36"/>
      <c r="C217" s="195" t="s">
        <v>1099</v>
      </c>
      <c r="D217" s="195" t="s">
        <v>186</v>
      </c>
      <c r="E217" s="196" t="s">
        <v>1100</v>
      </c>
      <c r="F217" s="197" t="s">
        <v>1101</v>
      </c>
      <c r="G217" s="198" t="s">
        <v>189</v>
      </c>
      <c r="H217" s="199">
        <v>1</v>
      </c>
      <c r="I217" s="200"/>
      <c r="J217" s="201">
        <f t="shared" si="50"/>
        <v>0</v>
      </c>
      <c r="K217" s="197" t="s">
        <v>20</v>
      </c>
      <c r="L217" s="56"/>
      <c r="M217" s="202" t="s">
        <v>20</v>
      </c>
      <c r="N217" s="203" t="s">
        <v>49</v>
      </c>
      <c r="O217" s="37"/>
      <c r="P217" s="204">
        <f t="shared" si="51"/>
        <v>0</v>
      </c>
      <c r="Q217" s="204">
        <v>0</v>
      </c>
      <c r="R217" s="204">
        <f t="shared" si="52"/>
        <v>0</v>
      </c>
      <c r="S217" s="204">
        <v>0</v>
      </c>
      <c r="T217" s="205">
        <f t="shared" si="53"/>
        <v>0</v>
      </c>
      <c r="AR217" s="19" t="s">
        <v>190</v>
      </c>
      <c r="AT217" s="19" t="s">
        <v>186</v>
      </c>
      <c r="AU217" s="19" t="s">
        <v>86</v>
      </c>
      <c r="AY217" s="19" t="s">
        <v>183</v>
      </c>
      <c r="BE217" s="206">
        <f t="shared" si="54"/>
        <v>0</v>
      </c>
      <c r="BF217" s="206">
        <f t="shared" si="55"/>
        <v>0</v>
      </c>
      <c r="BG217" s="206">
        <f t="shared" si="56"/>
        <v>0</v>
      </c>
      <c r="BH217" s="206">
        <f t="shared" si="57"/>
        <v>0</v>
      </c>
      <c r="BI217" s="206">
        <f t="shared" si="58"/>
        <v>0</v>
      </c>
      <c r="BJ217" s="19" t="s">
        <v>22</v>
      </c>
      <c r="BK217" s="206">
        <f t="shared" si="59"/>
        <v>0</v>
      </c>
      <c r="BL217" s="19" t="s">
        <v>190</v>
      </c>
      <c r="BM217" s="19" t="s">
        <v>1102</v>
      </c>
    </row>
    <row r="218" spans="2:65" s="1" customFormat="1" ht="22.5" customHeight="1">
      <c r="B218" s="36"/>
      <c r="C218" s="195" t="s">
        <v>1103</v>
      </c>
      <c r="D218" s="195" t="s">
        <v>186</v>
      </c>
      <c r="E218" s="196" t="s">
        <v>1104</v>
      </c>
      <c r="F218" s="197" t="s">
        <v>1041</v>
      </c>
      <c r="G218" s="198" t="s">
        <v>189</v>
      </c>
      <c r="H218" s="199">
        <v>1</v>
      </c>
      <c r="I218" s="200"/>
      <c r="J218" s="201">
        <f t="shared" si="50"/>
        <v>0</v>
      </c>
      <c r="K218" s="197" t="s">
        <v>20</v>
      </c>
      <c r="L218" s="56"/>
      <c r="M218" s="202" t="s">
        <v>20</v>
      </c>
      <c r="N218" s="203" t="s">
        <v>49</v>
      </c>
      <c r="O218" s="37"/>
      <c r="P218" s="204">
        <f t="shared" si="51"/>
        <v>0</v>
      </c>
      <c r="Q218" s="204">
        <v>0</v>
      </c>
      <c r="R218" s="204">
        <f t="shared" si="52"/>
        <v>0</v>
      </c>
      <c r="S218" s="204">
        <v>0</v>
      </c>
      <c r="T218" s="205">
        <f t="shared" si="53"/>
        <v>0</v>
      </c>
      <c r="AR218" s="19" t="s">
        <v>190</v>
      </c>
      <c r="AT218" s="19" t="s">
        <v>186</v>
      </c>
      <c r="AU218" s="19" t="s">
        <v>86</v>
      </c>
      <c r="AY218" s="19" t="s">
        <v>183</v>
      </c>
      <c r="BE218" s="206">
        <f t="shared" si="54"/>
        <v>0</v>
      </c>
      <c r="BF218" s="206">
        <f t="shared" si="55"/>
        <v>0</v>
      </c>
      <c r="BG218" s="206">
        <f t="shared" si="56"/>
        <v>0</v>
      </c>
      <c r="BH218" s="206">
        <f t="shared" si="57"/>
        <v>0</v>
      </c>
      <c r="BI218" s="206">
        <f t="shared" si="58"/>
        <v>0</v>
      </c>
      <c r="BJ218" s="19" t="s">
        <v>22</v>
      </c>
      <c r="BK218" s="206">
        <f t="shared" si="59"/>
        <v>0</v>
      </c>
      <c r="BL218" s="19" t="s">
        <v>190</v>
      </c>
      <c r="BM218" s="19" t="s">
        <v>1105</v>
      </c>
    </row>
    <row r="219" spans="2:65" s="11" customFormat="1" ht="29.85" customHeight="1">
      <c r="B219" s="178"/>
      <c r="C219" s="179"/>
      <c r="D219" s="192" t="s">
        <v>77</v>
      </c>
      <c r="E219" s="193" t="s">
        <v>1106</v>
      </c>
      <c r="F219" s="193" t="s">
        <v>1107</v>
      </c>
      <c r="G219" s="179"/>
      <c r="H219" s="179"/>
      <c r="I219" s="182"/>
      <c r="J219" s="194">
        <f>BK219</f>
        <v>0</v>
      </c>
      <c r="K219" s="179"/>
      <c r="L219" s="184"/>
      <c r="M219" s="185"/>
      <c r="N219" s="186"/>
      <c r="O219" s="186"/>
      <c r="P219" s="187">
        <f>SUM(P220:P235)</f>
        <v>0</v>
      </c>
      <c r="Q219" s="186"/>
      <c r="R219" s="187">
        <f>SUM(R220:R235)</f>
        <v>0</v>
      </c>
      <c r="S219" s="186"/>
      <c r="T219" s="188">
        <f>SUM(T220:T235)</f>
        <v>0</v>
      </c>
      <c r="AR219" s="189" t="s">
        <v>182</v>
      </c>
      <c r="AT219" s="190" t="s">
        <v>77</v>
      </c>
      <c r="AU219" s="190" t="s">
        <v>22</v>
      </c>
      <c r="AY219" s="189" t="s">
        <v>183</v>
      </c>
      <c r="BK219" s="191">
        <f>SUM(BK220:BK235)</f>
        <v>0</v>
      </c>
    </row>
    <row r="220" spans="2:65" s="1" customFormat="1" ht="22.5" customHeight="1">
      <c r="B220" s="36"/>
      <c r="C220" s="195" t="s">
        <v>1108</v>
      </c>
      <c r="D220" s="195" t="s">
        <v>186</v>
      </c>
      <c r="E220" s="196" t="s">
        <v>1048</v>
      </c>
      <c r="F220" s="197" t="s">
        <v>993</v>
      </c>
      <c r="G220" s="198" t="s">
        <v>189</v>
      </c>
      <c r="H220" s="199">
        <v>1</v>
      </c>
      <c r="I220" s="200"/>
      <c r="J220" s="201">
        <f t="shared" ref="J220:J235" si="60">ROUND(I220*H220,2)</f>
        <v>0</v>
      </c>
      <c r="K220" s="197" t="s">
        <v>20</v>
      </c>
      <c r="L220" s="56"/>
      <c r="M220" s="202" t="s">
        <v>20</v>
      </c>
      <c r="N220" s="203" t="s">
        <v>49</v>
      </c>
      <c r="O220" s="37"/>
      <c r="P220" s="204">
        <f t="shared" ref="P220:P235" si="61">O220*H220</f>
        <v>0</v>
      </c>
      <c r="Q220" s="204">
        <v>0</v>
      </c>
      <c r="R220" s="204">
        <f t="shared" ref="R220:R235" si="62">Q220*H220</f>
        <v>0</v>
      </c>
      <c r="S220" s="204">
        <v>0</v>
      </c>
      <c r="T220" s="205">
        <f t="shared" ref="T220:T235" si="63">S220*H220</f>
        <v>0</v>
      </c>
      <c r="AR220" s="19" t="s">
        <v>190</v>
      </c>
      <c r="AT220" s="19" t="s">
        <v>186</v>
      </c>
      <c r="AU220" s="19" t="s">
        <v>86</v>
      </c>
      <c r="AY220" s="19" t="s">
        <v>183</v>
      </c>
      <c r="BE220" s="206">
        <f t="shared" ref="BE220:BE235" si="64">IF(N220="základní",J220,0)</f>
        <v>0</v>
      </c>
      <c r="BF220" s="206">
        <f t="shared" ref="BF220:BF235" si="65">IF(N220="snížená",J220,0)</f>
        <v>0</v>
      </c>
      <c r="BG220" s="206">
        <f t="shared" ref="BG220:BG235" si="66">IF(N220="zákl. přenesená",J220,0)</f>
        <v>0</v>
      </c>
      <c r="BH220" s="206">
        <f t="shared" ref="BH220:BH235" si="67">IF(N220="sníž. přenesená",J220,0)</f>
        <v>0</v>
      </c>
      <c r="BI220" s="206">
        <f t="shared" ref="BI220:BI235" si="68">IF(N220="nulová",J220,0)</f>
        <v>0</v>
      </c>
      <c r="BJ220" s="19" t="s">
        <v>22</v>
      </c>
      <c r="BK220" s="206">
        <f t="shared" ref="BK220:BK235" si="69">ROUND(I220*H220,2)</f>
        <v>0</v>
      </c>
      <c r="BL220" s="19" t="s">
        <v>190</v>
      </c>
      <c r="BM220" s="19" t="s">
        <v>1109</v>
      </c>
    </row>
    <row r="221" spans="2:65" s="1" customFormat="1" ht="22.5" customHeight="1">
      <c r="B221" s="36"/>
      <c r="C221" s="195" t="s">
        <v>1110</v>
      </c>
      <c r="D221" s="195" t="s">
        <v>186</v>
      </c>
      <c r="E221" s="196" t="s">
        <v>1051</v>
      </c>
      <c r="F221" s="197" t="s">
        <v>1052</v>
      </c>
      <c r="G221" s="198" t="s">
        <v>189</v>
      </c>
      <c r="H221" s="199">
        <v>10</v>
      </c>
      <c r="I221" s="200"/>
      <c r="J221" s="201">
        <f t="shared" si="60"/>
        <v>0</v>
      </c>
      <c r="K221" s="197" t="s">
        <v>20</v>
      </c>
      <c r="L221" s="56"/>
      <c r="M221" s="202" t="s">
        <v>20</v>
      </c>
      <c r="N221" s="203" t="s">
        <v>49</v>
      </c>
      <c r="O221" s="37"/>
      <c r="P221" s="204">
        <f t="shared" si="61"/>
        <v>0</v>
      </c>
      <c r="Q221" s="204">
        <v>0</v>
      </c>
      <c r="R221" s="204">
        <f t="shared" si="62"/>
        <v>0</v>
      </c>
      <c r="S221" s="204">
        <v>0</v>
      </c>
      <c r="T221" s="205">
        <f t="shared" si="63"/>
        <v>0</v>
      </c>
      <c r="AR221" s="19" t="s">
        <v>190</v>
      </c>
      <c r="AT221" s="19" t="s">
        <v>186</v>
      </c>
      <c r="AU221" s="19" t="s">
        <v>86</v>
      </c>
      <c r="AY221" s="19" t="s">
        <v>183</v>
      </c>
      <c r="BE221" s="206">
        <f t="shared" si="64"/>
        <v>0</v>
      </c>
      <c r="BF221" s="206">
        <f t="shared" si="65"/>
        <v>0</v>
      </c>
      <c r="BG221" s="206">
        <f t="shared" si="66"/>
        <v>0</v>
      </c>
      <c r="BH221" s="206">
        <f t="shared" si="67"/>
        <v>0</v>
      </c>
      <c r="BI221" s="206">
        <f t="shared" si="68"/>
        <v>0</v>
      </c>
      <c r="BJ221" s="19" t="s">
        <v>22</v>
      </c>
      <c r="BK221" s="206">
        <f t="shared" si="69"/>
        <v>0</v>
      </c>
      <c r="BL221" s="19" t="s">
        <v>190</v>
      </c>
      <c r="BM221" s="19" t="s">
        <v>1111</v>
      </c>
    </row>
    <row r="222" spans="2:65" s="1" customFormat="1" ht="22.5" customHeight="1">
      <c r="B222" s="36"/>
      <c r="C222" s="195" t="s">
        <v>1112</v>
      </c>
      <c r="D222" s="195" t="s">
        <v>186</v>
      </c>
      <c r="E222" s="196" t="s">
        <v>1055</v>
      </c>
      <c r="F222" s="197" t="s">
        <v>1056</v>
      </c>
      <c r="G222" s="198" t="s">
        <v>189</v>
      </c>
      <c r="H222" s="199">
        <v>15</v>
      </c>
      <c r="I222" s="200"/>
      <c r="J222" s="201">
        <f t="shared" si="60"/>
        <v>0</v>
      </c>
      <c r="K222" s="197" t="s">
        <v>20</v>
      </c>
      <c r="L222" s="56"/>
      <c r="M222" s="202" t="s">
        <v>20</v>
      </c>
      <c r="N222" s="203" t="s">
        <v>49</v>
      </c>
      <c r="O222" s="37"/>
      <c r="P222" s="204">
        <f t="shared" si="61"/>
        <v>0</v>
      </c>
      <c r="Q222" s="204">
        <v>0</v>
      </c>
      <c r="R222" s="204">
        <f t="shared" si="62"/>
        <v>0</v>
      </c>
      <c r="S222" s="204">
        <v>0</v>
      </c>
      <c r="T222" s="205">
        <f t="shared" si="63"/>
        <v>0</v>
      </c>
      <c r="AR222" s="19" t="s">
        <v>190</v>
      </c>
      <c r="AT222" s="19" t="s">
        <v>186</v>
      </c>
      <c r="AU222" s="19" t="s">
        <v>86</v>
      </c>
      <c r="AY222" s="19" t="s">
        <v>183</v>
      </c>
      <c r="BE222" s="206">
        <f t="shared" si="64"/>
        <v>0</v>
      </c>
      <c r="BF222" s="206">
        <f t="shared" si="65"/>
        <v>0</v>
      </c>
      <c r="BG222" s="206">
        <f t="shared" si="66"/>
        <v>0</v>
      </c>
      <c r="BH222" s="206">
        <f t="shared" si="67"/>
        <v>0</v>
      </c>
      <c r="BI222" s="206">
        <f t="shared" si="68"/>
        <v>0</v>
      </c>
      <c r="BJ222" s="19" t="s">
        <v>22</v>
      </c>
      <c r="BK222" s="206">
        <f t="shared" si="69"/>
        <v>0</v>
      </c>
      <c r="BL222" s="19" t="s">
        <v>190</v>
      </c>
      <c r="BM222" s="19" t="s">
        <v>1113</v>
      </c>
    </row>
    <row r="223" spans="2:65" s="1" customFormat="1" ht="22.5" customHeight="1">
      <c r="B223" s="36"/>
      <c r="C223" s="195" t="s">
        <v>1114</v>
      </c>
      <c r="D223" s="195" t="s">
        <v>186</v>
      </c>
      <c r="E223" s="196" t="s">
        <v>1059</v>
      </c>
      <c r="F223" s="197" t="s">
        <v>1060</v>
      </c>
      <c r="G223" s="198" t="s">
        <v>189</v>
      </c>
      <c r="H223" s="199">
        <v>25</v>
      </c>
      <c r="I223" s="200"/>
      <c r="J223" s="201">
        <f t="shared" si="60"/>
        <v>0</v>
      </c>
      <c r="K223" s="197" t="s">
        <v>20</v>
      </c>
      <c r="L223" s="56"/>
      <c r="M223" s="202" t="s">
        <v>20</v>
      </c>
      <c r="N223" s="203" t="s">
        <v>49</v>
      </c>
      <c r="O223" s="37"/>
      <c r="P223" s="204">
        <f t="shared" si="61"/>
        <v>0</v>
      </c>
      <c r="Q223" s="204">
        <v>0</v>
      </c>
      <c r="R223" s="204">
        <f t="shared" si="62"/>
        <v>0</v>
      </c>
      <c r="S223" s="204">
        <v>0</v>
      </c>
      <c r="T223" s="205">
        <f t="shared" si="63"/>
        <v>0</v>
      </c>
      <c r="AR223" s="19" t="s">
        <v>190</v>
      </c>
      <c r="AT223" s="19" t="s">
        <v>186</v>
      </c>
      <c r="AU223" s="19" t="s">
        <v>86</v>
      </c>
      <c r="AY223" s="19" t="s">
        <v>183</v>
      </c>
      <c r="BE223" s="206">
        <f t="shared" si="64"/>
        <v>0</v>
      </c>
      <c r="BF223" s="206">
        <f t="shared" si="65"/>
        <v>0</v>
      </c>
      <c r="BG223" s="206">
        <f t="shared" si="66"/>
        <v>0</v>
      </c>
      <c r="BH223" s="206">
        <f t="shared" si="67"/>
        <v>0</v>
      </c>
      <c r="BI223" s="206">
        <f t="shared" si="68"/>
        <v>0</v>
      </c>
      <c r="BJ223" s="19" t="s">
        <v>22</v>
      </c>
      <c r="BK223" s="206">
        <f t="shared" si="69"/>
        <v>0</v>
      </c>
      <c r="BL223" s="19" t="s">
        <v>190</v>
      </c>
      <c r="BM223" s="19" t="s">
        <v>1115</v>
      </c>
    </row>
    <row r="224" spans="2:65" s="1" customFormat="1" ht="22.5" customHeight="1">
      <c r="B224" s="36"/>
      <c r="C224" s="195" t="s">
        <v>1116</v>
      </c>
      <c r="D224" s="195" t="s">
        <v>186</v>
      </c>
      <c r="E224" s="196" t="s">
        <v>1063</v>
      </c>
      <c r="F224" s="197" t="s">
        <v>1064</v>
      </c>
      <c r="G224" s="198" t="s">
        <v>189</v>
      </c>
      <c r="H224" s="199">
        <v>30</v>
      </c>
      <c r="I224" s="200"/>
      <c r="J224" s="201">
        <f t="shared" si="60"/>
        <v>0</v>
      </c>
      <c r="K224" s="197" t="s">
        <v>20</v>
      </c>
      <c r="L224" s="56"/>
      <c r="M224" s="202" t="s">
        <v>20</v>
      </c>
      <c r="N224" s="203" t="s">
        <v>49</v>
      </c>
      <c r="O224" s="37"/>
      <c r="P224" s="204">
        <f t="shared" si="61"/>
        <v>0</v>
      </c>
      <c r="Q224" s="204">
        <v>0</v>
      </c>
      <c r="R224" s="204">
        <f t="shared" si="62"/>
        <v>0</v>
      </c>
      <c r="S224" s="204">
        <v>0</v>
      </c>
      <c r="T224" s="205">
        <f t="shared" si="63"/>
        <v>0</v>
      </c>
      <c r="AR224" s="19" t="s">
        <v>190</v>
      </c>
      <c r="AT224" s="19" t="s">
        <v>186</v>
      </c>
      <c r="AU224" s="19" t="s">
        <v>86</v>
      </c>
      <c r="AY224" s="19" t="s">
        <v>183</v>
      </c>
      <c r="BE224" s="206">
        <f t="shared" si="64"/>
        <v>0</v>
      </c>
      <c r="BF224" s="206">
        <f t="shared" si="65"/>
        <v>0</v>
      </c>
      <c r="BG224" s="206">
        <f t="shared" si="66"/>
        <v>0</v>
      </c>
      <c r="BH224" s="206">
        <f t="shared" si="67"/>
        <v>0</v>
      </c>
      <c r="BI224" s="206">
        <f t="shared" si="68"/>
        <v>0</v>
      </c>
      <c r="BJ224" s="19" t="s">
        <v>22</v>
      </c>
      <c r="BK224" s="206">
        <f t="shared" si="69"/>
        <v>0</v>
      </c>
      <c r="BL224" s="19" t="s">
        <v>190</v>
      </c>
      <c r="BM224" s="19" t="s">
        <v>1117</v>
      </c>
    </row>
    <row r="225" spans="2:65" s="1" customFormat="1" ht="22.5" customHeight="1">
      <c r="B225" s="36"/>
      <c r="C225" s="195" t="s">
        <v>1118</v>
      </c>
      <c r="D225" s="195" t="s">
        <v>186</v>
      </c>
      <c r="E225" s="196" t="s">
        <v>1067</v>
      </c>
      <c r="F225" s="197" t="s">
        <v>1068</v>
      </c>
      <c r="G225" s="198" t="s">
        <v>189</v>
      </c>
      <c r="H225" s="199">
        <v>5</v>
      </c>
      <c r="I225" s="200"/>
      <c r="J225" s="201">
        <f t="shared" si="60"/>
        <v>0</v>
      </c>
      <c r="K225" s="197" t="s">
        <v>20</v>
      </c>
      <c r="L225" s="56"/>
      <c r="M225" s="202" t="s">
        <v>20</v>
      </c>
      <c r="N225" s="203" t="s">
        <v>49</v>
      </c>
      <c r="O225" s="37"/>
      <c r="P225" s="204">
        <f t="shared" si="61"/>
        <v>0</v>
      </c>
      <c r="Q225" s="204">
        <v>0</v>
      </c>
      <c r="R225" s="204">
        <f t="shared" si="62"/>
        <v>0</v>
      </c>
      <c r="S225" s="204">
        <v>0</v>
      </c>
      <c r="T225" s="205">
        <f t="shared" si="63"/>
        <v>0</v>
      </c>
      <c r="AR225" s="19" t="s">
        <v>190</v>
      </c>
      <c r="AT225" s="19" t="s">
        <v>186</v>
      </c>
      <c r="AU225" s="19" t="s">
        <v>86</v>
      </c>
      <c r="AY225" s="19" t="s">
        <v>183</v>
      </c>
      <c r="BE225" s="206">
        <f t="shared" si="64"/>
        <v>0</v>
      </c>
      <c r="BF225" s="206">
        <f t="shared" si="65"/>
        <v>0</v>
      </c>
      <c r="BG225" s="206">
        <f t="shared" si="66"/>
        <v>0</v>
      </c>
      <c r="BH225" s="206">
        <f t="shared" si="67"/>
        <v>0</v>
      </c>
      <c r="BI225" s="206">
        <f t="shared" si="68"/>
        <v>0</v>
      </c>
      <c r="BJ225" s="19" t="s">
        <v>22</v>
      </c>
      <c r="BK225" s="206">
        <f t="shared" si="69"/>
        <v>0</v>
      </c>
      <c r="BL225" s="19" t="s">
        <v>190</v>
      </c>
      <c r="BM225" s="19" t="s">
        <v>1119</v>
      </c>
    </row>
    <row r="226" spans="2:65" s="1" customFormat="1" ht="22.5" customHeight="1">
      <c r="B226" s="36"/>
      <c r="C226" s="195" t="s">
        <v>1120</v>
      </c>
      <c r="D226" s="195" t="s">
        <v>186</v>
      </c>
      <c r="E226" s="196" t="s">
        <v>1071</v>
      </c>
      <c r="F226" s="197" t="s">
        <v>1072</v>
      </c>
      <c r="G226" s="198" t="s">
        <v>189</v>
      </c>
      <c r="H226" s="199">
        <v>10</v>
      </c>
      <c r="I226" s="200"/>
      <c r="J226" s="201">
        <f t="shared" si="60"/>
        <v>0</v>
      </c>
      <c r="K226" s="197" t="s">
        <v>20</v>
      </c>
      <c r="L226" s="56"/>
      <c r="M226" s="202" t="s">
        <v>20</v>
      </c>
      <c r="N226" s="203" t="s">
        <v>49</v>
      </c>
      <c r="O226" s="37"/>
      <c r="P226" s="204">
        <f t="shared" si="61"/>
        <v>0</v>
      </c>
      <c r="Q226" s="204">
        <v>0</v>
      </c>
      <c r="R226" s="204">
        <f t="shared" si="62"/>
        <v>0</v>
      </c>
      <c r="S226" s="204">
        <v>0</v>
      </c>
      <c r="T226" s="205">
        <f t="shared" si="63"/>
        <v>0</v>
      </c>
      <c r="AR226" s="19" t="s">
        <v>190</v>
      </c>
      <c r="AT226" s="19" t="s">
        <v>186</v>
      </c>
      <c r="AU226" s="19" t="s">
        <v>86</v>
      </c>
      <c r="AY226" s="19" t="s">
        <v>183</v>
      </c>
      <c r="BE226" s="206">
        <f t="shared" si="64"/>
        <v>0</v>
      </c>
      <c r="BF226" s="206">
        <f t="shared" si="65"/>
        <v>0</v>
      </c>
      <c r="BG226" s="206">
        <f t="shared" si="66"/>
        <v>0</v>
      </c>
      <c r="BH226" s="206">
        <f t="shared" si="67"/>
        <v>0</v>
      </c>
      <c r="BI226" s="206">
        <f t="shared" si="68"/>
        <v>0</v>
      </c>
      <c r="BJ226" s="19" t="s">
        <v>22</v>
      </c>
      <c r="BK226" s="206">
        <f t="shared" si="69"/>
        <v>0</v>
      </c>
      <c r="BL226" s="19" t="s">
        <v>190</v>
      </c>
      <c r="BM226" s="19" t="s">
        <v>1121</v>
      </c>
    </row>
    <row r="227" spans="2:65" s="1" customFormat="1" ht="22.5" customHeight="1">
      <c r="B227" s="36"/>
      <c r="C227" s="195" t="s">
        <v>28</v>
      </c>
      <c r="D227" s="195" t="s">
        <v>186</v>
      </c>
      <c r="E227" s="196" t="s">
        <v>1075</v>
      </c>
      <c r="F227" s="197" t="s">
        <v>919</v>
      </c>
      <c r="G227" s="198" t="s">
        <v>189</v>
      </c>
      <c r="H227" s="199">
        <v>10</v>
      </c>
      <c r="I227" s="200"/>
      <c r="J227" s="201">
        <f t="shared" si="60"/>
        <v>0</v>
      </c>
      <c r="K227" s="197" t="s">
        <v>20</v>
      </c>
      <c r="L227" s="56"/>
      <c r="M227" s="202" t="s">
        <v>20</v>
      </c>
      <c r="N227" s="203" t="s">
        <v>49</v>
      </c>
      <c r="O227" s="37"/>
      <c r="P227" s="204">
        <f t="shared" si="61"/>
        <v>0</v>
      </c>
      <c r="Q227" s="204">
        <v>0</v>
      </c>
      <c r="R227" s="204">
        <f t="shared" si="62"/>
        <v>0</v>
      </c>
      <c r="S227" s="204">
        <v>0</v>
      </c>
      <c r="T227" s="205">
        <f t="shared" si="63"/>
        <v>0</v>
      </c>
      <c r="AR227" s="19" t="s">
        <v>190</v>
      </c>
      <c r="AT227" s="19" t="s">
        <v>186</v>
      </c>
      <c r="AU227" s="19" t="s">
        <v>86</v>
      </c>
      <c r="AY227" s="19" t="s">
        <v>183</v>
      </c>
      <c r="BE227" s="206">
        <f t="shared" si="64"/>
        <v>0</v>
      </c>
      <c r="BF227" s="206">
        <f t="shared" si="65"/>
        <v>0</v>
      </c>
      <c r="BG227" s="206">
        <f t="shared" si="66"/>
        <v>0</v>
      </c>
      <c r="BH227" s="206">
        <f t="shared" si="67"/>
        <v>0</v>
      </c>
      <c r="BI227" s="206">
        <f t="shared" si="68"/>
        <v>0</v>
      </c>
      <c r="BJ227" s="19" t="s">
        <v>22</v>
      </c>
      <c r="BK227" s="206">
        <f t="shared" si="69"/>
        <v>0</v>
      </c>
      <c r="BL227" s="19" t="s">
        <v>190</v>
      </c>
      <c r="BM227" s="19" t="s">
        <v>1122</v>
      </c>
    </row>
    <row r="228" spans="2:65" s="1" customFormat="1" ht="22.5" customHeight="1">
      <c r="B228" s="36"/>
      <c r="C228" s="195" t="s">
        <v>1123</v>
      </c>
      <c r="D228" s="195" t="s">
        <v>186</v>
      </c>
      <c r="E228" s="196" t="s">
        <v>1078</v>
      </c>
      <c r="F228" s="197" t="s">
        <v>1079</v>
      </c>
      <c r="G228" s="198" t="s">
        <v>189</v>
      </c>
      <c r="H228" s="199">
        <v>10</v>
      </c>
      <c r="I228" s="200"/>
      <c r="J228" s="201">
        <f t="shared" si="60"/>
        <v>0</v>
      </c>
      <c r="K228" s="197" t="s">
        <v>20</v>
      </c>
      <c r="L228" s="56"/>
      <c r="M228" s="202" t="s">
        <v>20</v>
      </c>
      <c r="N228" s="203" t="s">
        <v>49</v>
      </c>
      <c r="O228" s="37"/>
      <c r="P228" s="204">
        <f t="shared" si="61"/>
        <v>0</v>
      </c>
      <c r="Q228" s="204">
        <v>0</v>
      </c>
      <c r="R228" s="204">
        <f t="shared" si="62"/>
        <v>0</v>
      </c>
      <c r="S228" s="204">
        <v>0</v>
      </c>
      <c r="T228" s="205">
        <f t="shared" si="63"/>
        <v>0</v>
      </c>
      <c r="AR228" s="19" t="s">
        <v>190</v>
      </c>
      <c r="AT228" s="19" t="s">
        <v>186</v>
      </c>
      <c r="AU228" s="19" t="s">
        <v>86</v>
      </c>
      <c r="AY228" s="19" t="s">
        <v>183</v>
      </c>
      <c r="BE228" s="206">
        <f t="shared" si="64"/>
        <v>0</v>
      </c>
      <c r="BF228" s="206">
        <f t="shared" si="65"/>
        <v>0</v>
      </c>
      <c r="BG228" s="206">
        <f t="shared" si="66"/>
        <v>0</v>
      </c>
      <c r="BH228" s="206">
        <f t="shared" si="67"/>
        <v>0</v>
      </c>
      <c r="BI228" s="206">
        <f t="shared" si="68"/>
        <v>0</v>
      </c>
      <c r="BJ228" s="19" t="s">
        <v>22</v>
      </c>
      <c r="BK228" s="206">
        <f t="shared" si="69"/>
        <v>0</v>
      </c>
      <c r="BL228" s="19" t="s">
        <v>190</v>
      </c>
      <c r="BM228" s="19" t="s">
        <v>1124</v>
      </c>
    </row>
    <row r="229" spans="2:65" s="1" customFormat="1" ht="22.5" customHeight="1">
      <c r="B229" s="36"/>
      <c r="C229" s="195" t="s">
        <v>1125</v>
      </c>
      <c r="D229" s="195" t="s">
        <v>186</v>
      </c>
      <c r="E229" s="196" t="s">
        <v>1082</v>
      </c>
      <c r="F229" s="197" t="s">
        <v>1083</v>
      </c>
      <c r="G229" s="198" t="s">
        <v>189</v>
      </c>
      <c r="H229" s="199">
        <v>40</v>
      </c>
      <c r="I229" s="200"/>
      <c r="J229" s="201">
        <f t="shared" si="60"/>
        <v>0</v>
      </c>
      <c r="K229" s="197" t="s">
        <v>20</v>
      </c>
      <c r="L229" s="56"/>
      <c r="M229" s="202" t="s">
        <v>20</v>
      </c>
      <c r="N229" s="203" t="s">
        <v>49</v>
      </c>
      <c r="O229" s="37"/>
      <c r="P229" s="204">
        <f t="shared" si="61"/>
        <v>0</v>
      </c>
      <c r="Q229" s="204">
        <v>0</v>
      </c>
      <c r="R229" s="204">
        <f t="shared" si="62"/>
        <v>0</v>
      </c>
      <c r="S229" s="204">
        <v>0</v>
      </c>
      <c r="T229" s="205">
        <f t="shared" si="63"/>
        <v>0</v>
      </c>
      <c r="AR229" s="19" t="s">
        <v>190</v>
      </c>
      <c r="AT229" s="19" t="s">
        <v>186</v>
      </c>
      <c r="AU229" s="19" t="s">
        <v>86</v>
      </c>
      <c r="AY229" s="19" t="s">
        <v>183</v>
      </c>
      <c r="BE229" s="206">
        <f t="shared" si="64"/>
        <v>0</v>
      </c>
      <c r="BF229" s="206">
        <f t="shared" si="65"/>
        <v>0</v>
      </c>
      <c r="BG229" s="206">
        <f t="shared" si="66"/>
        <v>0</v>
      </c>
      <c r="BH229" s="206">
        <f t="shared" si="67"/>
        <v>0</v>
      </c>
      <c r="BI229" s="206">
        <f t="shared" si="68"/>
        <v>0</v>
      </c>
      <c r="BJ229" s="19" t="s">
        <v>22</v>
      </c>
      <c r="BK229" s="206">
        <f t="shared" si="69"/>
        <v>0</v>
      </c>
      <c r="BL229" s="19" t="s">
        <v>190</v>
      </c>
      <c r="BM229" s="19" t="s">
        <v>1126</v>
      </c>
    </row>
    <row r="230" spans="2:65" s="1" customFormat="1" ht="22.5" customHeight="1">
      <c r="B230" s="36"/>
      <c r="C230" s="195" t="s">
        <v>1127</v>
      </c>
      <c r="D230" s="195" t="s">
        <v>186</v>
      </c>
      <c r="E230" s="196" t="s">
        <v>1086</v>
      </c>
      <c r="F230" s="197" t="s">
        <v>1087</v>
      </c>
      <c r="G230" s="198" t="s">
        <v>189</v>
      </c>
      <c r="H230" s="199">
        <v>1</v>
      </c>
      <c r="I230" s="200"/>
      <c r="J230" s="201">
        <f t="shared" si="60"/>
        <v>0</v>
      </c>
      <c r="K230" s="197" t="s">
        <v>20</v>
      </c>
      <c r="L230" s="56"/>
      <c r="M230" s="202" t="s">
        <v>20</v>
      </c>
      <c r="N230" s="203" t="s">
        <v>49</v>
      </c>
      <c r="O230" s="37"/>
      <c r="P230" s="204">
        <f t="shared" si="61"/>
        <v>0</v>
      </c>
      <c r="Q230" s="204">
        <v>0</v>
      </c>
      <c r="R230" s="204">
        <f t="shared" si="62"/>
        <v>0</v>
      </c>
      <c r="S230" s="204">
        <v>0</v>
      </c>
      <c r="T230" s="205">
        <f t="shared" si="63"/>
        <v>0</v>
      </c>
      <c r="AR230" s="19" t="s">
        <v>190</v>
      </c>
      <c r="AT230" s="19" t="s">
        <v>186</v>
      </c>
      <c r="AU230" s="19" t="s">
        <v>86</v>
      </c>
      <c r="AY230" s="19" t="s">
        <v>183</v>
      </c>
      <c r="BE230" s="206">
        <f t="shared" si="64"/>
        <v>0</v>
      </c>
      <c r="BF230" s="206">
        <f t="shared" si="65"/>
        <v>0</v>
      </c>
      <c r="BG230" s="206">
        <f t="shared" si="66"/>
        <v>0</v>
      </c>
      <c r="BH230" s="206">
        <f t="shared" si="67"/>
        <v>0</v>
      </c>
      <c r="BI230" s="206">
        <f t="shared" si="68"/>
        <v>0</v>
      </c>
      <c r="BJ230" s="19" t="s">
        <v>22</v>
      </c>
      <c r="BK230" s="206">
        <f t="shared" si="69"/>
        <v>0</v>
      </c>
      <c r="BL230" s="19" t="s">
        <v>190</v>
      </c>
      <c r="BM230" s="19" t="s">
        <v>1128</v>
      </c>
    </row>
    <row r="231" spans="2:65" s="1" customFormat="1" ht="22.5" customHeight="1">
      <c r="B231" s="36"/>
      <c r="C231" s="195" t="s">
        <v>1129</v>
      </c>
      <c r="D231" s="195" t="s">
        <v>186</v>
      </c>
      <c r="E231" s="196" t="s">
        <v>1090</v>
      </c>
      <c r="F231" s="197" t="s">
        <v>1029</v>
      </c>
      <c r="G231" s="198" t="s">
        <v>189</v>
      </c>
      <c r="H231" s="199">
        <v>4</v>
      </c>
      <c r="I231" s="200"/>
      <c r="J231" s="201">
        <f t="shared" si="60"/>
        <v>0</v>
      </c>
      <c r="K231" s="197" t="s">
        <v>20</v>
      </c>
      <c r="L231" s="56"/>
      <c r="M231" s="202" t="s">
        <v>20</v>
      </c>
      <c r="N231" s="203" t="s">
        <v>49</v>
      </c>
      <c r="O231" s="37"/>
      <c r="P231" s="204">
        <f t="shared" si="61"/>
        <v>0</v>
      </c>
      <c r="Q231" s="204">
        <v>0</v>
      </c>
      <c r="R231" s="204">
        <f t="shared" si="62"/>
        <v>0</v>
      </c>
      <c r="S231" s="204">
        <v>0</v>
      </c>
      <c r="T231" s="205">
        <f t="shared" si="63"/>
        <v>0</v>
      </c>
      <c r="AR231" s="19" t="s">
        <v>190</v>
      </c>
      <c r="AT231" s="19" t="s">
        <v>186</v>
      </c>
      <c r="AU231" s="19" t="s">
        <v>86</v>
      </c>
      <c r="AY231" s="19" t="s">
        <v>183</v>
      </c>
      <c r="BE231" s="206">
        <f t="shared" si="64"/>
        <v>0</v>
      </c>
      <c r="BF231" s="206">
        <f t="shared" si="65"/>
        <v>0</v>
      </c>
      <c r="BG231" s="206">
        <f t="shared" si="66"/>
        <v>0</v>
      </c>
      <c r="BH231" s="206">
        <f t="shared" si="67"/>
        <v>0</v>
      </c>
      <c r="BI231" s="206">
        <f t="shared" si="68"/>
        <v>0</v>
      </c>
      <c r="BJ231" s="19" t="s">
        <v>22</v>
      </c>
      <c r="BK231" s="206">
        <f t="shared" si="69"/>
        <v>0</v>
      </c>
      <c r="BL231" s="19" t="s">
        <v>190</v>
      </c>
      <c r="BM231" s="19" t="s">
        <v>1130</v>
      </c>
    </row>
    <row r="232" spans="2:65" s="1" customFormat="1" ht="22.5" customHeight="1">
      <c r="B232" s="36"/>
      <c r="C232" s="195" t="s">
        <v>1131</v>
      </c>
      <c r="D232" s="195" t="s">
        <v>186</v>
      </c>
      <c r="E232" s="196" t="s">
        <v>1093</v>
      </c>
      <c r="F232" s="197" t="s">
        <v>879</v>
      </c>
      <c r="G232" s="198" t="s">
        <v>189</v>
      </c>
      <c r="H232" s="199">
        <v>1</v>
      </c>
      <c r="I232" s="200"/>
      <c r="J232" s="201">
        <f t="shared" si="60"/>
        <v>0</v>
      </c>
      <c r="K232" s="197" t="s">
        <v>20</v>
      </c>
      <c r="L232" s="56"/>
      <c r="M232" s="202" t="s">
        <v>20</v>
      </c>
      <c r="N232" s="203" t="s">
        <v>49</v>
      </c>
      <c r="O232" s="37"/>
      <c r="P232" s="204">
        <f t="shared" si="61"/>
        <v>0</v>
      </c>
      <c r="Q232" s="204">
        <v>0</v>
      </c>
      <c r="R232" s="204">
        <f t="shared" si="62"/>
        <v>0</v>
      </c>
      <c r="S232" s="204">
        <v>0</v>
      </c>
      <c r="T232" s="205">
        <f t="shared" si="63"/>
        <v>0</v>
      </c>
      <c r="AR232" s="19" t="s">
        <v>190</v>
      </c>
      <c r="AT232" s="19" t="s">
        <v>186</v>
      </c>
      <c r="AU232" s="19" t="s">
        <v>86</v>
      </c>
      <c r="AY232" s="19" t="s">
        <v>183</v>
      </c>
      <c r="BE232" s="206">
        <f t="shared" si="64"/>
        <v>0</v>
      </c>
      <c r="BF232" s="206">
        <f t="shared" si="65"/>
        <v>0</v>
      </c>
      <c r="BG232" s="206">
        <f t="shared" si="66"/>
        <v>0</v>
      </c>
      <c r="BH232" s="206">
        <f t="shared" si="67"/>
        <v>0</v>
      </c>
      <c r="BI232" s="206">
        <f t="shared" si="68"/>
        <v>0</v>
      </c>
      <c r="BJ232" s="19" t="s">
        <v>22</v>
      </c>
      <c r="BK232" s="206">
        <f t="shared" si="69"/>
        <v>0</v>
      </c>
      <c r="BL232" s="19" t="s">
        <v>190</v>
      </c>
      <c r="BM232" s="19" t="s">
        <v>1132</v>
      </c>
    </row>
    <row r="233" spans="2:65" s="1" customFormat="1" ht="22.5" customHeight="1">
      <c r="B233" s="36"/>
      <c r="C233" s="195" t="s">
        <v>1133</v>
      </c>
      <c r="D233" s="195" t="s">
        <v>186</v>
      </c>
      <c r="E233" s="196" t="s">
        <v>1096</v>
      </c>
      <c r="F233" s="197" t="s">
        <v>1097</v>
      </c>
      <c r="G233" s="198" t="s">
        <v>189</v>
      </c>
      <c r="H233" s="199">
        <v>1</v>
      </c>
      <c r="I233" s="200"/>
      <c r="J233" s="201">
        <f t="shared" si="60"/>
        <v>0</v>
      </c>
      <c r="K233" s="197" t="s">
        <v>20</v>
      </c>
      <c r="L233" s="56"/>
      <c r="M233" s="202" t="s">
        <v>20</v>
      </c>
      <c r="N233" s="203" t="s">
        <v>49</v>
      </c>
      <c r="O233" s="37"/>
      <c r="P233" s="204">
        <f t="shared" si="61"/>
        <v>0</v>
      </c>
      <c r="Q233" s="204">
        <v>0</v>
      </c>
      <c r="R233" s="204">
        <f t="shared" si="62"/>
        <v>0</v>
      </c>
      <c r="S233" s="204">
        <v>0</v>
      </c>
      <c r="T233" s="205">
        <f t="shared" si="63"/>
        <v>0</v>
      </c>
      <c r="AR233" s="19" t="s">
        <v>190</v>
      </c>
      <c r="AT233" s="19" t="s">
        <v>186</v>
      </c>
      <c r="AU233" s="19" t="s">
        <v>86</v>
      </c>
      <c r="AY233" s="19" t="s">
        <v>183</v>
      </c>
      <c r="BE233" s="206">
        <f t="shared" si="64"/>
        <v>0</v>
      </c>
      <c r="BF233" s="206">
        <f t="shared" si="65"/>
        <v>0</v>
      </c>
      <c r="BG233" s="206">
        <f t="shared" si="66"/>
        <v>0</v>
      </c>
      <c r="BH233" s="206">
        <f t="shared" si="67"/>
        <v>0</v>
      </c>
      <c r="BI233" s="206">
        <f t="shared" si="68"/>
        <v>0</v>
      </c>
      <c r="BJ233" s="19" t="s">
        <v>22</v>
      </c>
      <c r="BK233" s="206">
        <f t="shared" si="69"/>
        <v>0</v>
      </c>
      <c r="BL233" s="19" t="s">
        <v>190</v>
      </c>
      <c r="BM233" s="19" t="s">
        <v>1134</v>
      </c>
    </row>
    <row r="234" spans="2:65" s="1" customFormat="1" ht="22.5" customHeight="1">
      <c r="B234" s="36"/>
      <c r="C234" s="195" t="s">
        <v>1135</v>
      </c>
      <c r="D234" s="195" t="s">
        <v>186</v>
      </c>
      <c r="E234" s="196" t="s">
        <v>1100</v>
      </c>
      <c r="F234" s="197" t="s">
        <v>1101</v>
      </c>
      <c r="G234" s="198" t="s">
        <v>189</v>
      </c>
      <c r="H234" s="199">
        <v>1</v>
      </c>
      <c r="I234" s="200"/>
      <c r="J234" s="201">
        <f t="shared" si="60"/>
        <v>0</v>
      </c>
      <c r="K234" s="197" t="s">
        <v>20</v>
      </c>
      <c r="L234" s="56"/>
      <c r="M234" s="202" t="s">
        <v>20</v>
      </c>
      <c r="N234" s="203" t="s">
        <v>49</v>
      </c>
      <c r="O234" s="37"/>
      <c r="P234" s="204">
        <f t="shared" si="61"/>
        <v>0</v>
      </c>
      <c r="Q234" s="204">
        <v>0</v>
      </c>
      <c r="R234" s="204">
        <f t="shared" si="62"/>
        <v>0</v>
      </c>
      <c r="S234" s="204">
        <v>0</v>
      </c>
      <c r="T234" s="205">
        <f t="shared" si="63"/>
        <v>0</v>
      </c>
      <c r="AR234" s="19" t="s">
        <v>190</v>
      </c>
      <c r="AT234" s="19" t="s">
        <v>186</v>
      </c>
      <c r="AU234" s="19" t="s">
        <v>86</v>
      </c>
      <c r="AY234" s="19" t="s">
        <v>183</v>
      </c>
      <c r="BE234" s="206">
        <f t="shared" si="64"/>
        <v>0</v>
      </c>
      <c r="BF234" s="206">
        <f t="shared" si="65"/>
        <v>0</v>
      </c>
      <c r="BG234" s="206">
        <f t="shared" si="66"/>
        <v>0</v>
      </c>
      <c r="BH234" s="206">
        <f t="shared" si="67"/>
        <v>0</v>
      </c>
      <c r="BI234" s="206">
        <f t="shared" si="68"/>
        <v>0</v>
      </c>
      <c r="BJ234" s="19" t="s">
        <v>22</v>
      </c>
      <c r="BK234" s="206">
        <f t="shared" si="69"/>
        <v>0</v>
      </c>
      <c r="BL234" s="19" t="s">
        <v>190</v>
      </c>
      <c r="BM234" s="19" t="s">
        <v>1136</v>
      </c>
    </row>
    <row r="235" spans="2:65" s="1" customFormat="1" ht="22.5" customHeight="1">
      <c r="B235" s="36"/>
      <c r="C235" s="195" t="s">
        <v>1137</v>
      </c>
      <c r="D235" s="195" t="s">
        <v>186</v>
      </c>
      <c r="E235" s="196" t="s">
        <v>1104</v>
      </c>
      <c r="F235" s="197" t="s">
        <v>1041</v>
      </c>
      <c r="G235" s="198" t="s">
        <v>189</v>
      </c>
      <c r="H235" s="199">
        <v>1</v>
      </c>
      <c r="I235" s="200"/>
      <c r="J235" s="201">
        <f t="shared" si="60"/>
        <v>0</v>
      </c>
      <c r="K235" s="197" t="s">
        <v>20</v>
      </c>
      <c r="L235" s="56"/>
      <c r="M235" s="202" t="s">
        <v>20</v>
      </c>
      <c r="N235" s="203" t="s">
        <v>49</v>
      </c>
      <c r="O235" s="37"/>
      <c r="P235" s="204">
        <f t="shared" si="61"/>
        <v>0</v>
      </c>
      <c r="Q235" s="204">
        <v>0</v>
      </c>
      <c r="R235" s="204">
        <f t="shared" si="62"/>
        <v>0</v>
      </c>
      <c r="S235" s="204">
        <v>0</v>
      </c>
      <c r="T235" s="205">
        <f t="shared" si="63"/>
        <v>0</v>
      </c>
      <c r="AR235" s="19" t="s">
        <v>190</v>
      </c>
      <c r="AT235" s="19" t="s">
        <v>186</v>
      </c>
      <c r="AU235" s="19" t="s">
        <v>86</v>
      </c>
      <c r="AY235" s="19" t="s">
        <v>183</v>
      </c>
      <c r="BE235" s="206">
        <f t="shared" si="64"/>
        <v>0</v>
      </c>
      <c r="BF235" s="206">
        <f t="shared" si="65"/>
        <v>0</v>
      </c>
      <c r="BG235" s="206">
        <f t="shared" si="66"/>
        <v>0</v>
      </c>
      <c r="BH235" s="206">
        <f t="shared" si="67"/>
        <v>0</v>
      </c>
      <c r="BI235" s="206">
        <f t="shared" si="68"/>
        <v>0</v>
      </c>
      <c r="BJ235" s="19" t="s">
        <v>22</v>
      </c>
      <c r="BK235" s="206">
        <f t="shared" si="69"/>
        <v>0</v>
      </c>
      <c r="BL235" s="19" t="s">
        <v>190</v>
      </c>
      <c r="BM235" s="19" t="s">
        <v>1138</v>
      </c>
    </row>
    <row r="236" spans="2:65" s="11" customFormat="1" ht="29.85" customHeight="1">
      <c r="B236" s="178"/>
      <c r="C236" s="179"/>
      <c r="D236" s="192" t="s">
        <v>77</v>
      </c>
      <c r="E236" s="193" t="s">
        <v>1139</v>
      </c>
      <c r="F236" s="193" t="s">
        <v>1140</v>
      </c>
      <c r="G236" s="179"/>
      <c r="H236" s="179"/>
      <c r="I236" s="182"/>
      <c r="J236" s="194">
        <f>BK236</f>
        <v>0</v>
      </c>
      <c r="K236" s="179"/>
      <c r="L236" s="184"/>
      <c r="M236" s="185"/>
      <c r="N236" s="186"/>
      <c r="O236" s="186"/>
      <c r="P236" s="187">
        <f>SUM(P237:P252)</f>
        <v>0</v>
      </c>
      <c r="Q236" s="186"/>
      <c r="R236" s="187">
        <f>SUM(R237:R252)</f>
        <v>0</v>
      </c>
      <c r="S236" s="186"/>
      <c r="T236" s="188">
        <f>SUM(T237:T252)</f>
        <v>0</v>
      </c>
      <c r="AR236" s="189" t="s">
        <v>182</v>
      </c>
      <c r="AT236" s="190" t="s">
        <v>77</v>
      </c>
      <c r="AU236" s="190" t="s">
        <v>22</v>
      </c>
      <c r="AY236" s="189" t="s">
        <v>183</v>
      </c>
      <c r="BK236" s="191">
        <f>SUM(BK237:BK252)</f>
        <v>0</v>
      </c>
    </row>
    <row r="237" spans="2:65" s="1" customFormat="1" ht="22.5" customHeight="1">
      <c r="B237" s="36"/>
      <c r="C237" s="195" t="s">
        <v>1141</v>
      </c>
      <c r="D237" s="195" t="s">
        <v>186</v>
      </c>
      <c r="E237" s="196" t="s">
        <v>1048</v>
      </c>
      <c r="F237" s="197" t="s">
        <v>993</v>
      </c>
      <c r="G237" s="198" t="s">
        <v>189</v>
      </c>
      <c r="H237" s="199">
        <v>1</v>
      </c>
      <c r="I237" s="200"/>
      <c r="J237" s="201">
        <f t="shared" ref="J237:J252" si="70">ROUND(I237*H237,2)</f>
        <v>0</v>
      </c>
      <c r="K237" s="197" t="s">
        <v>20</v>
      </c>
      <c r="L237" s="56"/>
      <c r="M237" s="202" t="s">
        <v>20</v>
      </c>
      <c r="N237" s="203" t="s">
        <v>49</v>
      </c>
      <c r="O237" s="37"/>
      <c r="P237" s="204">
        <f t="shared" ref="P237:P252" si="71">O237*H237</f>
        <v>0</v>
      </c>
      <c r="Q237" s="204">
        <v>0</v>
      </c>
      <c r="R237" s="204">
        <f t="shared" ref="R237:R252" si="72">Q237*H237</f>
        <v>0</v>
      </c>
      <c r="S237" s="204">
        <v>0</v>
      </c>
      <c r="T237" s="205">
        <f t="shared" ref="T237:T252" si="73">S237*H237</f>
        <v>0</v>
      </c>
      <c r="AR237" s="19" t="s">
        <v>190</v>
      </c>
      <c r="AT237" s="19" t="s">
        <v>186</v>
      </c>
      <c r="AU237" s="19" t="s">
        <v>86</v>
      </c>
      <c r="AY237" s="19" t="s">
        <v>183</v>
      </c>
      <c r="BE237" s="206">
        <f t="shared" ref="BE237:BE252" si="74">IF(N237="základní",J237,0)</f>
        <v>0</v>
      </c>
      <c r="BF237" s="206">
        <f t="shared" ref="BF237:BF252" si="75">IF(N237="snížená",J237,0)</f>
        <v>0</v>
      </c>
      <c r="BG237" s="206">
        <f t="shared" ref="BG237:BG252" si="76">IF(N237="zákl. přenesená",J237,0)</f>
        <v>0</v>
      </c>
      <c r="BH237" s="206">
        <f t="shared" ref="BH237:BH252" si="77">IF(N237="sníž. přenesená",J237,0)</f>
        <v>0</v>
      </c>
      <c r="BI237" s="206">
        <f t="shared" ref="BI237:BI252" si="78">IF(N237="nulová",J237,0)</f>
        <v>0</v>
      </c>
      <c r="BJ237" s="19" t="s">
        <v>22</v>
      </c>
      <c r="BK237" s="206">
        <f t="shared" ref="BK237:BK252" si="79">ROUND(I237*H237,2)</f>
        <v>0</v>
      </c>
      <c r="BL237" s="19" t="s">
        <v>190</v>
      </c>
      <c r="BM237" s="19" t="s">
        <v>1142</v>
      </c>
    </row>
    <row r="238" spans="2:65" s="1" customFormat="1" ht="22.5" customHeight="1">
      <c r="B238" s="36"/>
      <c r="C238" s="195" t="s">
        <v>1143</v>
      </c>
      <c r="D238" s="195" t="s">
        <v>186</v>
      </c>
      <c r="E238" s="196" t="s">
        <v>1051</v>
      </c>
      <c r="F238" s="197" t="s">
        <v>1052</v>
      </c>
      <c r="G238" s="198" t="s">
        <v>189</v>
      </c>
      <c r="H238" s="199">
        <v>10</v>
      </c>
      <c r="I238" s="200"/>
      <c r="J238" s="201">
        <f t="shared" si="70"/>
        <v>0</v>
      </c>
      <c r="K238" s="197" t="s">
        <v>20</v>
      </c>
      <c r="L238" s="56"/>
      <c r="M238" s="202" t="s">
        <v>20</v>
      </c>
      <c r="N238" s="203" t="s">
        <v>49</v>
      </c>
      <c r="O238" s="37"/>
      <c r="P238" s="204">
        <f t="shared" si="71"/>
        <v>0</v>
      </c>
      <c r="Q238" s="204">
        <v>0</v>
      </c>
      <c r="R238" s="204">
        <f t="shared" si="72"/>
        <v>0</v>
      </c>
      <c r="S238" s="204">
        <v>0</v>
      </c>
      <c r="T238" s="205">
        <f t="shared" si="73"/>
        <v>0</v>
      </c>
      <c r="AR238" s="19" t="s">
        <v>190</v>
      </c>
      <c r="AT238" s="19" t="s">
        <v>186</v>
      </c>
      <c r="AU238" s="19" t="s">
        <v>86</v>
      </c>
      <c r="AY238" s="19" t="s">
        <v>183</v>
      </c>
      <c r="BE238" s="206">
        <f t="shared" si="74"/>
        <v>0</v>
      </c>
      <c r="BF238" s="206">
        <f t="shared" si="75"/>
        <v>0</v>
      </c>
      <c r="BG238" s="206">
        <f t="shared" si="76"/>
        <v>0</v>
      </c>
      <c r="BH238" s="206">
        <f t="shared" si="77"/>
        <v>0</v>
      </c>
      <c r="BI238" s="206">
        <f t="shared" si="78"/>
        <v>0</v>
      </c>
      <c r="BJ238" s="19" t="s">
        <v>22</v>
      </c>
      <c r="BK238" s="206">
        <f t="shared" si="79"/>
        <v>0</v>
      </c>
      <c r="BL238" s="19" t="s">
        <v>190</v>
      </c>
      <c r="BM238" s="19" t="s">
        <v>1144</v>
      </c>
    </row>
    <row r="239" spans="2:65" s="1" customFormat="1" ht="22.5" customHeight="1">
      <c r="B239" s="36"/>
      <c r="C239" s="195" t="s">
        <v>1145</v>
      </c>
      <c r="D239" s="195" t="s">
        <v>186</v>
      </c>
      <c r="E239" s="196" t="s">
        <v>1055</v>
      </c>
      <c r="F239" s="197" t="s">
        <v>1056</v>
      </c>
      <c r="G239" s="198" t="s">
        <v>189</v>
      </c>
      <c r="H239" s="199">
        <v>15</v>
      </c>
      <c r="I239" s="200"/>
      <c r="J239" s="201">
        <f t="shared" si="70"/>
        <v>0</v>
      </c>
      <c r="K239" s="197" t="s">
        <v>20</v>
      </c>
      <c r="L239" s="56"/>
      <c r="M239" s="202" t="s">
        <v>20</v>
      </c>
      <c r="N239" s="203" t="s">
        <v>49</v>
      </c>
      <c r="O239" s="37"/>
      <c r="P239" s="204">
        <f t="shared" si="71"/>
        <v>0</v>
      </c>
      <c r="Q239" s="204">
        <v>0</v>
      </c>
      <c r="R239" s="204">
        <f t="shared" si="72"/>
        <v>0</v>
      </c>
      <c r="S239" s="204">
        <v>0</v>
      </c>
      <c r="T239" s="205">
        <f t="shared" si="73"/>
        <v>0</v>
      </c>
      <c r="AR239" s="19" t="s">
        <v>190</v>
      </c>
      <c r="AT239" s="19" t="s">
        <v>186</v>
      </c>
      <c r="AU239" s="19" t="s">
        <v>86</v>
      </c>
      <c r="AY239" s="19" t="s">
        <v>183</v>
      </c>
      <c r="BE239" s="206">
        <f t="shared" si="74"/>
        <v>0</v>
      </c>
      <c r="BF239" s="206">
        <f t="shared" si="75"/>
        <v>0</v>
      </c>
      <c r="BG239" s="206">
        <f t="shared" si="76"/>
        <v>0</v>
      </c>
      <c r="BH239" s="206">
        <f t="shared" si="77"/>
        <v>0</v>
      </c>
      <c r="BI239" s="206">
        <f t="shared" si="78"/>
        <v>0</v>
      </c>
      <c r="BJ239" s="19" t="s">
        <v>22</v>
      </c>
      <c r="BK239" s="206">
        <f t="shared" si="79"/>
        <v>0</v>
      </c>
      <c r="BL239" s="19" t="s">
        <v>190</v>
      </c>
      <c r="BM239" s="19" t="s">
        <v>1146</v>
      </c>
    </row>
    <row r="240" spans="2:65" s="1" customFormat="1" ht="22.5" customHeight="1">
      <c r="B240" s="36"/>
      <c r="C240" s="195" t="s">
        <v>1147</v>
      </c>
      <c r="D240" s="195" t="s">
        <v>186</v>
      </c>
      <c r="E240" s="196" t="s">
        <v>1059</v>
      </c>
      <c r="F240" s="197" t="s">
        <v>1060</v>
      </c>
      <c r="G240" s="198" t="s">
        <v>189</v>
      </c>
      <c r="H240" s="199">
        <v>25</v>
      </c>
      <c r="I240" s="200"/>
      <c r="J240" s="201">
        <f t="shared" si="70"/>
        <v>0</v>
      </c>
      <c r="K240" s="197" t="s">
        <v>20</v>
      </c>
      <c r="L240" s="56"/>
      <c r="M240" s="202" t="s">
        <v>20</v>
      </c>
      <c r="N240" s="203" t="s">
        <v>49</v>
      </c>
      <c r="O240" s="37"/>
      <c r="P240" s="204">
        <f t="shared" si="71"/>
        <v>0</v>
      </c>
      <c r="Q240" s="204">
        <v>0</v>
      </c>
      <c r="R240" s="204">
        <f t="shared" si="72"/>
        <v>0</v>
      </c>
      <c r="S240" s="204">
        <v>0</v>
      </c>
      <c r="T240" s="205">
        <f t="shared" si="73"/>
        <v>0</v>
      </c>
      <c r="AR240" s="19" t="s">
        <v>190</v>
      </c>
      <c r="AT240" s="19" t="s">
        <v>186</v>
      </c>
      <c r="AU240" s="19" t="s">
        <v>86</v>
      </c>
      <c r="AY240" s="19" t="s">
        <v>183</v>
      </c>
      <c r="BE240" s="206">
        <f t="shared" si="74"/>
        <v>0</v>
      </c>
      <c r="BF240" s="206">
        <f t="shared" si="75"/>
        <v>0</v>
      </c>
      <c r="BG240" s="206">
        <f t="shared" si="76"/>
        <v>0</v>
      </c>
      <c r="BH240" s="206">
        <f t="shared" si="77"/>
        <v>0</v>
      </c>
      <c r="BI240" s="206">
        <f t="shared" si="78"/>
        <v>0</v>
      </c>
      <c r="BJ240" s="19" t="s">
        <v>22</v>
      </c>
      <c r="BK240" s="206">
        <f t="shared" si="79"/>
        <v>0</v>
      </c>
      <c r="BL240" s="19" t="s">
        <v>190</v>
      </c>
      <c r="BM240" s="19" t="s">
        <v>1148</v>
      </c>
    </row>
    <row r="241" spans="2:65" s="1" customFormat="1" ht="22.5" customHeight="1">
      <c r="B241" s="36"/>
      <c r="C241" s="195" t="s">
        <v>1149</v>
      </c>
      <c r="D241" s="195" t="s">
        <v>186</v>
      </c>
      <c r="E241" s="196" t="s">
        <v>1063</v>
      </c>
      <c r="F241" s="197" t="s">
        <v>1064</v>
      </c>
      <c r="G241" s="198" t="s">
        <v>189</v>
      </c>
      <c r="H241" s="199">
        <v>30</v>
      </c>
      <c r="I241" s="200"/>
      <c r="J241" s="201">
        <f t="shared" si="70"/>
        <v>0</v>
      </c>
      <c r="K241" s="197" t="s">
        <v>20</v>
      </c>
      <c r="L241" s="56"/>
      <c r="M241" s="202" t="s">
        <v>20</v>
      </c>
      <c r="N241" s="203" t="s">
        <v>49</v>
      </c>
      <c r="O241" s="37"/>
      <c r="P241" s="204">
        <f t="shared" si="71"/>
        <v>0</v>
      </c>
      <c r="Q241" s="204">
        <v>0</v>
      </c>
      <c r="R241" s="204">
        <f t="shared" si="72"/>
        <v>0</v>
      </c>
      <c r="S241" s="204">
        <v>0</v>
      </c>
      <c r="T241" s="205">
        <f t="shared" si="73"/>
        <v>0</v>
      </c>
      <c r="AR241" s="19" t="s">
        <v>190</v>
      </c>
      <c r="AT241" s="19" t="s">
        <v>186</v>
      </c>
      <c r="AU241" s="19" t="s">
        <v>86</v>
      </c>
      <c r="AY241" s="19" t="s">
        <v>183</v>
      </c>
      <c r="BE241" s="206">
        <f t="shared" si="74"/>
        <v>0</v>
      </c>
      <c r="BF241" s="206">
        <f t="shared" si="75"/>
        <v>0</v>
      </c>
      <c r="BG241" s="206">
        <f t="shared" si="76"/>
        <v>0</v>
      </c>
      <c r="BH241" s="206">
        <f t="shared" si="77"/>
        <v>0</v>
      </c>
      <c r="BI241" s="206">
        <f t="shared" si="78"/>
        <v>0</v>
      </c>
      <c r="BJ241" s="19" t="s">
        <v>22</v>
      </c>
      <c r="BK241" s="206">
        <f t="shared" si="79"/>
        <v>0</v>
      </c>
      <c r="BL241" s="19" t="s">
        <v>190</v>
      </c>
      <c r="BM241" s="19" t="s">
        <v>1150</v>
      </c>
    </row>
    <row r="242" spans="2:65" s="1" customFormat="1" ht="22.5" customHeight="1">
      <c r="B242" s="36"/>
      <c r="C242" s="195" t="s">
        <v>1151</v>
      </c>
      <c r="D242" s="195" t="s">
        <v>186</v>
      </c>
      <c r="E242" s="196" t="s">
        <v>1067</v>
      </c>
      <c r="F242" s="197" t="s">
        <v>1068</v>
      </c>
      <c r="G242" s="198" t="s">
        <v>189</v>
      </c>
      <c r="H242" s="199">
        <v>5</v>
      </c>
      <c r="I242" s="200"/>
      <c r="J242" s="201">
        <f t="shared" si="70"/>
        <v>0</v>
      </c>
      <c r="K242" s="197" t="s">
        <v>20</v>
      </c>
      <c r="L242" s="56"/>
      <c r="M242" s="202" t="s">
        <v>20</v>
      </c>
      <c r="N242" s="203" t="s">
        <v>49</v>
      </c>
      <c r="O242" s="37"/>
      <c r="P242" s="204">
        <f t="shared" si="71"/>
        <v>0</v>
      </c>
      <c r="Q242" s="204">
        <v>0</v>
      </c>
      <c r="R242" s="204">
        <f t="shared" si="72"/>
        <v>0</v>
      </c>
      <c r="S242" s="204">
        <v>0</v>
      </c>
      <c r="T242" s="205">
        <f t="shared" si="73"/>
        <v>0</v>
      </c>
      <c r="AR242" s="19" t="s">
        <v>190</v>
      </c>
      <c r="AT242" s="19" t="s">
        <v>186</v>
      </c>
      <c r="AU242" s="19" t="s">
        <v>86</v>
      </c>
      <c r="AY242" s="19" t="s">
        <v>183</v>
      </c>
      <c r="BE242" s="206">
        <f t="shared" si="74"/>
        <v>0</v>
      </c>
      <c r="BF242" s="206">
        <f t="shared" si="75"/>
        <v>0</v>
      </c>
      <c r="BG242" s="206">
        <f t="shared" si="76"/>
        <v>0</v>
      </c>
      <c r="BH242" s="206">
        <f t="shared" si="77"/>
        <v>0</v>
      </c>
      <c r="BI242" s="206">
        <f t="shared" si="78"/>
        <v>0</v>
      </c>
      <c r="BJ242" s="19" t="s">
        <v>22</v>
      </c>
      <c r="BK242" s="206">
        <f t="shared" si="79"/>
        <v>0</v>
      </c>
      <c r="BL242" s="19" t="s">
        <v>190</v>
      </c>
      <c r="BM242" s="19" t="s">
        <v>1152</v>
      </c>
    </row>
    <row r="243" spans="2:65" s="1" customFormat="1" ht="22.5" customHeight="1">
      <c r="B243" s="36"/>
      <c r="C243" s="195" t="s">
        <v>1153</v>
      </c>
      <c r="D243" s="195" t="s">
        <v>186</v>
      </c>
      <c r="E243" s="196" t="s">
        <v>1071</v>
      </c>
      <c r="F243" s="197" t="s">
        <v>1072</v>
      </c>
      <c r="G243" s="198" t="s">
        <v>189</v>
      </c>
      <c r="H243" s="199">
        <v>10</v>
      </c>
      <c r="I243" s="200"/>
      <c r="J243" s="201">
        <f t="shared" si="70"/>
        <v>0</v>
      </c>
      <c r="K243" s="197" t="s">
        <v>20</v>
      </c>
      <c r="L243" s="56"/>
      <c r="M243" s="202" t="s">
        <v>20</v>
      </c>
      <c r="N243" s="203" t="s">
        <v>49</v>
      </c>
      <c r="O243" s="37"/>
      <c r="P243" s="204">
        <f t="shared" si="71"/>
        <v>0</v>
      </c>
      <c r="Q243" s="204">
        <v>0</v>
      </c>
      <c r="R243" s="204">
        <f t="shared" si="72"/>
        <v>0</v>
      </c>
      <c r="S243" s="204">
        <v>0</v>
      </c>
      <c r="T243" s="205">
        <f t="shared" si="73"/>
        <v>0</v>
      </c>
      <c r="AR243" s="19" t="s">
        <v>190</v>
      </c>
      <c r="AT243" s="19" t="s">
        <v>186</v>
      </c>
      <c r="AU243" s="19" t="s">
        <v>86</v>
      </c>
      <c r="AY243" s="19" t="s">
        <v>183</v>
      </c>
      <c r="BE243" s="206">
        <f t="shared" si="74"/>
        <v>0</v>
      </c>
      <c r="BF243" s="206">
        <f t="shared" si="75"/>
        <v>0</v>
      </c>
      <c r="BG243" s="206">
        <f t="shared" si="76"/>
        <v>0</v>
      </c>
      <c r="BH243" s="206">
        <f t="shared" si="77"/>
        <v>0</v>
      </c>
      <c r="BI243" s="206">
        <f t="shared" si="78"/>
        <v>0</v>
      </c>
      <c r="BJ243" s="19" t="s">
        <v>22</v>
      </c>
      <c r="BK243" s="206">
        <f t="shared" si="79"/>
        <v>0</v>
      </c>
      <c r="BL243" s="19" t="s">
        <v>190</v>
      </c>
      <c r="BM243" s="19" t="s">
        <v>1154</v>
      </c>
    </row>
    <row r="244" spans="2:65" s="1" customFormat="1" ht="22.5" customHeight="1">
      <c r="B244" s="36"/>
      <c r="C244" s="195" t="s">
        <v>1155</v>
      </c>
      <c r="D244" s="195" t="s">
        <v>186</v>
      </c>
      <c r="E244" s="196" t="s">
        <v>1075</v>
      </c>
      <c r="F244" s="197" t="s">
        <v>919</v>
      </c>
      <c r="G244" s="198" t="s">
        <v>189</v>
      </c>
      <c r="H244" s="199">
        <v>10</v>
      </c>
      <c r="I244" s="200"/>
      <c r="J244" s="201">
        <f t="shared" si="70"/>
        <v>0</v>
      </c>
      <c r="K244" s="197" t="s">
        <v>20</v>
      </c>
      <c r="L244" s="56"/>
      <c r="M244" s="202" t="s">
        <v>20</v>
      </c>
      <c r="N244" s="203" t="s">
        <v>49</v>
      </c>
      <c r="O244" s="37"/>
      <c r="P244" s="204">
        <f t="shared" si="71"/>
        <v>0</v>
      </c>
      <c r="Q244" s="204">
        <v>0</v>
      </c>
      <c r="R244" s="204">
        <f t="shared" si="72"/>
        <v>0</v>
      </c>
      <c r="S244" s="204">
        <v>0</v>
      </c>
      <c r="T244" s="205">
        <f t="shared" si="73"/>
        <v>0</v>
      </c>
      <c r="AR244" s="19" t="s">
        <v>190</v>
      </c>
      <c r="AT244" s="19" t="s">
        <v>186</v>
      </c>
      <c r="AU244" s="19" t="s">
        <v>86</v>
      </c>
      <c r="AY244" s="19" t="s">
        <v>183</v>
      </c>
      <c r="BE244" s="206">
        <f t="shared" si="74"/>
        <v>0</v>
      </c>
      <c r="BF244" s="206">
        <f t="shared" si="75"/>
        <v>0</v>
      </c>
      <c r="BG244" s="206">
        <f t="shared" si="76"/>
        <v>0</v>
      </c>
      <c r="BH244" s="206">
        <f t="shared" si="77"/>
        <v>0</v>
      </c>
      <c r="BI244" s="206">
        <f t="shared" si="78"/>
        <v>0</v>
      </c>
      <c r="BJ244" s="19" t="s">
        <v>22</v>
      </c>
      <c r="BK244" s="206">
        <f t="shared" si="79"/>
        <v>0</v>
      </c>
      <c r="BL244" s="19" t="s">
        <v>190</v>
      </c>
      <c r="BM244" s="19" t="s">
        <v>1156</v>
      </c>
    </row>
    <row r="245" spans="2:65" s="1" customFormat="1" ht="22.5" customHeight="1">
      <c r="B245" s="36"/>
      <c r="C245" s="195" t="s">
        <v>1157</v>
      </c>
      <c r="D245" s="195" t="s">
        <v>186</v>
      </c>
      <c r="E245" s="196" t="s">
        <v>1078</v>
      </c>
      <c r="F245" s="197" t="s">
        <v>1079</v>
      </c>
      <c r="G245" s="198" t="s">
        <v>189</v>
      </c>
      <c r="H245" s="199">
        <v>10</v>
      </c>
      <c r="I245" s="200"/>
      <c r="J245" s="201">
        <f t="shared" si="70"/>
        <v>0</v>
      </c>
      <c r="K245" s="197" t="s">
        <v>20</v>
      </c>
      <c r="L245" s="56"/>
      <c r="M245" s="202" t="s">
        <v>20</v>
      </c>
      <c r="N245" s="203" t="s">
        <v>49</v>
      </c>
      <c r="O245" s="37"/>
      <c r="P245" s="204">
        <f t="shared" si="71"/>
        <v>0</v>
      </c>
      <c r="Q245" s="204">
        <v>0</v>
      </c>
      <c r="R245" s="204">
        <f t="shared" si="72"/>
        <v>0</v>
      </c>
      <c r="S245" s="204">
        <v>0</v>
      </c>
      <c r="T245" s="205">
        <f t="shared" si="73"/>
        <v>0</v>
      </c>
      <c r="AR245" s="19" t="s">
        <v>190</v>
      </c>
      <c r="AT245" s="19" t="s">
        <v>186</v>
      </c>
      <c r="AU245" s="19" t="s">
        <v>86</v>
      </c>
      <c r="AY245" s="19" t="s">
        <v>183</v>
      </c>
      <c r="BE245" s="206">
        <f t="shared" si="74"/>
        <v>0</v>
      </c>
      <c r="BF245" s="206">
        <f t="shared" si="75"/>
        <v>0</v>
      </c>
      <c r="BG245" s="206">
        <f t="shared" si="76"/>
        <v>0</v>
      </c>
      <c r="BH245" s="206">
        <f t="shared" si="77"/>
        <v>0</v>
      </c>
      <c r="BI245" s="206">
        <f t="shared" si="78"/>
        <v>0</v>
      </c>
      <c r="BJ245" s="19" t="s">
        <v>22</v>
      </c>
      <c r="BK245" s="206">
        <f t="shared" si="79"/>
        <v>0</v>
      </c>
      <c r="BL245" s="19" t="s">
        <v>190</v>
      </c>
      <c r="BM245" s="19" t="s">
        <v>1158</v>
      </c>
    </row>
    <row r="246" spans="2:65" s="1" customFormat="1" ht="22.5" customHeight="1">
      <c r="B246" s="36"/>
      <c r="C246" s="195" t="s">
        <v>1159</v>
      </c>
      <c r="D246" s="195" t="s">
        <v>186</v>
      </c>
      <c r="E246" s="196" t="s">
        <v>1082</v>
      </c>
      <c r="F246" s="197" t="s">
        <v>1083</v>
      </c>
      <c r="G246" s="198" t="s">
        <v>189</v>
      </c>
      <c r="H246" s="199">
        <v>40</v>
      </c>
      <c r="I246" s="200"/>
      <c r="J246" s="201">
        <f t="shared" si="70"/>
        <v>0</v>
      </c>
      <c r="K246" s="197" t="s">
        <v>20</v>
      </c>
      <c r="L246" s="56"/>
      <c r="M246" s="202" t="s">
        <v>20</v>
      </c>
      <c r="N246" s="203" t="s">
        <v>49</v>
      </c>
      <c r="O246" s="37"/>
      <c r="P246" s="204">
        <f t="shared" si="71"/>
        <v>0</v>
      </c>
      <c r="Q246" s="204">
        <v>0</v>
      </c>
      <c r="R246" s="204">
        <f t="shared" si="72"/>
        <v>0</v>
      </c>
      <c r="S246" s="204">
        <v>0</v>
      </c>
      <c r="T246" s="205">
        <f t="shared" si="73"/>
        <v>0</v>
      </c>
      <c r="AR246" s="19" t="s">
        <v>190</v>
      </c>
      <c r="AT246" s="19" t="s">
        <v>186</v>
      </c>
      <c r="AU246" s="19" t="s">
        <v>86</v>
      </c>
      <c r="AY246" s="19" t="s">
        <v>183</v>
      </c>
      <c r="BE246" s="206">
        <f t="shared" si="74"/>
        <v>0</v>
      </c>
      <c r="BF246" s="206">
        <f t="shared" si="75"/>
        <v>0</v>
      </c>
      <c r="BG246" s="206">
        <f t="shared" si="76"/>
        <v>0</v>
      </c>
      <c r="BH246" s="206">
        <f t="shared" si="77"/>
        <v>0</v>
      </c>
      <c r="BI246" s="206">
        <f t="shared" si="78"/>
        <v>0</v>
      </c>
      <c r="BJ246" s="19" t="s">
        <v>22</v>
      </c>
      <c r="BK246" s="206">
        <f t="shared" si="79"/>
        <v>0</v>
      </c>
      <c r="BL246" s="19" t="s">
        <v>190</v>
      </c>
      <c r="BM246" s="19" t="s">
        <v>1160</v>
      </c>
    </row>
    <row r="247" spans="2:65" s="1" customFormat="1" ht="22.5" customHeight="1">
      <c r="B247" s="36"/>
      <c r="C247" s="195" t="s">
        <v>1161</v>
      </c>
      <c r="D247" s="195" t="s">
        <v>186</v>
      </c>
      <c r="E247" s="196" t="s">
        <v>1086</v>
      </c>
      <c r="F247" s="197" t="s">
        <v>1087</v>
      </c>
      <c r="G247" s="198" t="s">
        <v>189</v>
      </c>
      <c r="H247" s="199">
        <v>1</v>
      </c>
      <c r="I247" s="200"/>
      <c r="J247" s="201">
        <f t="shared" si="70"/>
        <v>0</v>
      </c>
      <c r="K247" s="197" t="s">
        <v>20</v>
      </c>
      <c r="L247" s="56"/>
      <c r="M247" s="202" t="s">
        <v>20</v>
      </c>
      <c r="N247" s="203" t="s">
        <v>49</v>
      </c>
      <c r="O247" s="37"/>
      <c r="P247" s="204">
        <f t="shared" si="71"/>
        <v>0</v>
      </c>
      <c r="Q247" s="204">
        <v>0</v>
      </c>
      <c r="R247" s="204">
        <f t="shared" si="72"/>
        <v>0</v>
      </c>
      <c r="S247" s="204">
        <v>0</v>
      </c>
      <c r="T247" s="205">
        <f t="shared" si="73"/>
        <v>0</v>
      </c>
      <c r="AR247" s="19" t="s">
        <v>190</v>
      </c>
      <c r="AT247" s="19" t="s">
        <v>186</v>
      </c>
      <c r="AU247" s="19" t="s">
        <v>86</v>
      </c>
      <c r="AY247" s="19" t="s">
        <v>183</v>
      </c>
      <c r="BE247" s="206">
        <f t="shared" si="74"/>
        <v>0</v>
      </c>
      <c r="BF247" s="206">
        <f t="shared" si="75"/>
        <v>0</v>
      </c>
      <c r="BG247" s="206">
        <f t="shared" si="76"/>
        <v>0</v>
      </c>
      <c r="BH247" s="206">
        <f t="shared" si="77"/>
        <v>0</v>
      </c>
      <c r="BI247" s="206">
        <f t="shared" si="78"/>
        <v>0</v>
      </c>
      <c r="BJ247" s="19" t="s">
        <v>22</v>
      </c>
      <c r="BK247" s="206">
        <f t="shared" si="79"/>
        <v>0</v>
      </c>
      <c r="BL247" s="19" t="s">
        <v>190</v>
      </c>
      <c r="BM247" s="19" t="s">
        <v>1162</v>
      </c>
    </row>
    <row r="248" spans="2:65" s="1" customFormat="1" ht="22.5" customHeight="1">
      <c r="B248" s="36"/>
      <c r="C248" s="195" t="s">
        <v>1163</v>
      </c>
      <c r="D248" s="195" t="s">
        <v>186</v>
      </c>
      <c r="E248" s="196" t="s">
        <v>1090</v>
      </c>
      <c r="F248" s="197" t="s">
        <v>1029</v>
      </c>
      <c r="G248" s="198" t="s">
        <v>189</v>
      </c>
      <c r="H248" s="199">
        <v>4</v>
      </c>
      <c r="I248" s="200"/>
      <c r="J248" s="201">
        <f t="shared" si="70"/>
        <v>0</v>
      </c>
      <c r="K248" s="197" t="s">
        <v>20</v>
      </c>
      <c r="L248" s="56"/>
      <c r="M248" s="202" t="s">
        <v>20</v>
      </c>
      <c r="N248" s="203" t="s">
        <v>49</v>
      </c>
      <c r="O248" s="37"/>
      <c r="P248" s="204">
        <f t="shared" si="71"/>
        <v>0</v>
      </c>
      <c r="Q248" s="204">
        <v>0</v>
      </c>
      <c r="R248" s="204">
        <f t="shared" si="72"/>
        <v>0</v>
      </c>
      <c r="S248" s="204">
        <v>0</v>
      </c>
      <c r="T248" s="205">
        <f t="shared" si="73"/>
        <v>0</v>
      </c>
      <c r="AR248" s="19" t="s">
        <v>190</v>
      </c>
      <c r="AT248" s="19" t="s">
        <v>186</v>
      </c>
      <c r="AU248" s="19" t="s">
        <v>86</v>
      </c>
      <c r="AY248" s="19" t="s">
        <v>183</v>
      </c>
      <c r="BE248" s="206">
        <f t="shared" si="74"/>
        <v>0</v>
      </c>
      <c r="BF248" s="206">
        <f t="shared" si="75"/>
        <v>0</v>
      </c>
      <c r="BG248" s="206">
        <f t="shared" si="76"/>
        <v>0</v>
      </c>
      <c r="BH248" s="206">
        <f t="shared" si="77"/>
        <v>0</v>
      </c>
      <c r="BI248" s="206">
        <f t="shared" si="78"/>
        <v>0</v>
      </c>
      <c r="BJ248" s="19" t="s">
        <v>22</v>
      </c>
      <c r="BK248" s="206">
        <f t="shared" si="79"/>
        <v>0</v>
      </c>
      <c r="BL248" s="19" t="s">
        <v>190</v>
      </c>
      <c r="BM248" s="19" t="s">
        <v>1164</v>
      </c>
    </row>
    <row r="249" spans="2:65" s="1" customFormat="1" ht="22.5" customHeight="1">
      <c r="B249" s="36"/>
      <c r="C249" s="195" t="s">
        <v>1165</v>
      </c>
      <c r="D249" s="195" t="s">
        <v>186</v>
      </c>
      <c r="E249" s="196" t="s">
        <v>1093</v>
      </c>
      <c r="F249" s="197" t="s">
        <v>879</v>
      </c>
      <c r="G249" s="198" t="s">
        <v>189</v>
      </c>
      <c r="H249" s="199">
        <v>1</v>
      </c>
      <c r="I249" s="200"/>
      <c r="J249" s="201">
        <f t="shared" si="70"/>
        <v>0</v>
      </c>
      <c r="K249" s="197" t="s">
        <v>20</v>
      </c>
      <c r="L249" s="56"/>
      <c r="M249" s="202" t="s">
        <v>20</v>
      </c>
      <c r="N249" s="203" t="s">
        <v>49</v>
      </c>
      <c r="O249" s="37"/>
      <c r="P249" s="204">
        <f t="shared" si="71"/>
        <v>0</v>
      </c>
      <c r="Q249" s="204">
        <v>0</v>
      </c>
      <c r="R249" s="204">
        <f t="shared" si="72"/>
        <v>0</v>
      </c>
      <c r="S249" s="204">
        <v>0</v>
      </c>
      <c r="T249" s="205">
        <f t="shared" si="73"/>
        <v>0</v>
      </c>
      <c r="AR249" s="19" t="s">
        <v>190</v>
      </c>
      <c r="AT249" s="19" t="s">
        <v>186</v>
      </c>
      <c r="AU249" s="19" t="s">
        <v>86</v>
      </c>
      <c r="AY249" s="19" t="s">
        <v>183</v>
      </c>
      <c r="BE249" s="206">
        <f t="shared" si="74"/>
        <v>0</v>
      </c>
      <c r="BF249" s="206">
        <f t="shared" si="75"/>
        <v>0</v>
      </c>
      <c r="BG249" s="206">
        <f t="shared" si="76"/>
        <v>0</v>
      </c>
      <c r="BH249" s="206">
        <f t="shared" si="77"/>
        <v>0</v>
      </c>
      <c r="BI249" s="206">
        <f t="shared" si="78"/>
        <v>0</v>
      </c>
      <c r="BJ249" s="19" t="s">
        <v>22</v>
      </c>
      <c r="BK249" s="206">
        <f t="shared" si="79"/>
        <v>0</v>
      </c>
      <c r="BL249" s="19" t="s">
        <v>190</v>
      </c>
      <c r="BM249" s="19" t="s">
        <v>1166</v>
      </c>
    </row>
    <row r="250" spans="2:65" s="1" customFormat="1" ht="22.5" customHeight="1">
      <c r="B250" s="36"/>
      <c r="C250" s="195" t="s">
        <v>1167</v>
      </c>
      <c r="D250" s="195" t="s">
        <v>186</v>
      </c>
      <c r="E250" s="196" t="s">
        <v>1096</v>
      </c>
      <c r="F250" s="197" t="s">
        <v>1097</v>
      </c>
      <c r="G250" s="198" t="s">
        <v>189</v>
      </c>
      <c r="H250" s="199">
        <v>1</v>
      </c>
      <c r="I250" s="200"/>
      <c r="J250" s="201">
        <f t="shared" si="70"/>
        <v>0</v>
      </c>
      <c r="K250" s="197" t="s">
        <v>20</v>
      </c>
      <c r="L250" s="56"/>
      <c r="M250" s="202" t="s">
        <v>20</v>
      </c>
      <c r="N250" s="203" t="s">
        <v>49</v>
      </c>
      <c r="O250" s="37"/>
      <c r="P250" s="204">
        <f t="shared" si="71"/>
        <v>0</v>
      </c>
      <c r="Q250" s="204">
        <v>0</v>
      </c>
      <c r="R250" s="204">
        <f t="shared" si="72"/>
        <v>0</v>
      </c>
      <c r="S250" s="204">
        <v>0</v>
      </c>
      <c r="T250" s="205">
        <f t="shared" si="73"/>
        <v>0</v>
      </c>
      <c r="AR250" s="19" t="s">
        <v>190</v>
      </c>
      <c r="AT250" s="19" t="s">
        <v>186</v>
      </c>
      <c r="AU250" s="19" t="s">
        <v>86</v>
      </c>
      <c r="AY250" s="19" t="s">
        <v>183</v>
      </c>
      <c r="BE250" s="206">
        <f t="shared" si="74"/>
        <v>0</v>
      </c>
      <c r="BF250" s="206">
        <f t="shared" si="75"/>
        <v>0</v>
      </c>
      <c r="BG250" s="206">
        <f t="shared" si="76"/>
        <v>0</v>
      </c>
      <c r="BH250" s="206">
        <f t="shared" si="77"/>
        <v>0</v>
      </c>
      <c r="BI250" s="206">
        <f t="shared" si="78"/>
        <v>0</v>
      </c>
      <c r="BJ250" s="19" t="s">
        <v>22</v>
      </c>
      <c r="BK250" s="206">
        <f t="shared" si="79"/>
        <v>0</v>
      </c>
      <c r="BL250" s="19" t="s">
        <v>190</v>
      </c>
      <c r="BM250" s="19" t="s">
        <v>1168</v>
      </c>
    </row>
    <row r="251" spans="2:65" s="1" customFormat="1" ht="22.5" customHeight="1">
      <c r="B251" s="36"/>
      <c r="C251" s="195" t="s">
        <v>1169</v>
      </c>
      <c r="D251" s="195" t="s">
        <v>186</v>
      </c>
      <c r="E251" s="196" t="s">
        <v>1100</v>
      </c>
      <c r="F251" s="197" t="s">
        <v>1101</v>
      </c>
      <c r="G251" s="198" t="s">
        <v>189</v>
      </c>
      <c r="H251" s="199">
        <v>1</v>
      </c>
      <c r="I251" s="200"/>
      <c r="J251" s="201">
        <f t="shared" si="70"/>
        <v>0</v>
      </c>
      <c r="K251" s="197" t="s">
        <v>20</v>
      </c>
      <c r="L251" s="56"/>
      <c r="M251" s="202" t="s">
        <v>20</v>
      </c>
      <c r="N251" s="203" t="s">
        <v>49</v>
      </c>
      <c r="O251" s="37"/>
      <c r="P251" s="204">
        <f t="shared" si="71"/>
        <v>0</v>
      </c>
      <c r="Q251" s="204">
        <v>0</v>
      </c>
      <c r="R251" s="204">
        <f t="shared" si="72"/>
        <v>0</v>
      </c>
      <c r="S251" s="204">
        <v>0</v>
      </c>
      <c r="T251" s="205">
        <f t="shared" si="73"/>
        <v>0</v>
      </c>
      <c r="AR251" s="19" t="s">
        <v>190</v>
      </c>
      <c r="AT251" s="19" t="s">
        <v>186</v>
      </c>
      <c r="AU251" s="19" t="s">
        <v>86</v>
      </c>
      <c r="AY251" s="19" t="s">
        <v>183</v>
      </c>
      <c r="BE251" s="206">
        <f t="shared" si="74"/>
        <v>0</v>
      </c>
      <c r="BF251" s="206">
        <f t="shared" si="75"/>
        <v>0</v>
      </c>
      <c r="BG251" s="206">
        <f t="shared" si="76"/>
        <v>0</v>
      </c>
      <c r="BH251" s="206">
        <f t="shared" si="77"/>
        <v>0</v>
      </c>
      <c r="BI251" s="206">
        <f t="shared" si="78"/>
        <v>0</v>
      </c>
      <c r="BJ251" s="19" t="s">
        <v>22</v>
      </c>
      <c r="BK251" s="206">
        <f t="shared" si="79"/>
        <v>0</v>
      </c>
      <c r="BL251" s="19" t="s">
        <v>190</v>
      </c>
      <c r="BM251" s="19" t="s">
        <v>1170</v>
      </c>
    </row>
    <row r="252" spans="2:65" s="1" customFormat="1" ht="22.5" customHeight="1">
      <c r="B252" s="36"/>
      <c r="C252" s="195" t="s">
        <v>1171</v>
      </c>
      <c r="D252" s="195" t="s">
        <v>186</v>
      </c>
      <c r="E252" s="196" t="s">
        <v>1104</v>
      </c>
      <c r="F252" s="197" t="s">
        <v>1041</v>
      </c>
      <c r="G252" s="198" t="s">
        <v>189</v>
      </c>
      <c r="H252" s="199">
        <v>1</v>
      </c>
      <c r="I252" s="200"/>
      <c r="J252" s="201">
        <f t="shared" si="70"/>
        <v>0</v>
      </c>
      <c r="K252" s="197" t="s">
        <v>20</v>
      </c>
      <c r="L252" s="56"/>
      <c r="M252" s="202" t="s">
        <v>20</v>
      </c>
      <c r="N252" s="203" t="s">
        <v>49</v>
      </c>
      <c r="O252" s="37"/>
      <c r="P252" s="204">
        <f t="shared" si="71"/>
        <v>0</v>
      </c>
      <c r="Q252" s="204">
        <v>0</v>
      </c>
      <c r="R252" s="204">
        <f t="shared" si="72"/>
        <v>0</v>
      </c>
      <c r="S252" s="204">
        <v>0</v>
      </c>
      <c r="T252" s="205">
        <f t="shared" si="73"/>
        <v>0</v>
      </c>
      <c r="AR252" s="19" t="s">
        <v>190</v>
      </c>
      <c r="AT252" s="19" t="s">
        <v>186</v>
      </c>
      <c r="AU252" s="19" t="s">
        <v>86</v>
      </c>
      <c r="AY252" s="19" t="s">
        <v>183</v>
      </c>
      <c r="BE252" s="206">
        <f t="shared" si="74"/>
        <v>0</v>
      </c>
      <c r="BF252" s="206">
        <f t="shared" si="75"/>
        <v>0</v>
      </c>
      <c r="BG252" s="206">
        <f t="shared" si="76"/>
        <v>0</v>
      </c>
      <c r="BH252" s="206">
        <f t="shared" si="77"/>
        <v>0</v>
      </c>
      <c r="BI252" s="206">
        <f t="shared" si="78"/>
        <v>0</v>
      </c>
      <c r="BJ252" s="19" t="s">
        <v>22</v>
      </c>
      <c r="BK252" s="206">
        <f t="shared" si="79"/>
        <v>0</v>
      </c>
      <c r="BL252" s="19" t="s">
        <v>190</v>
      </c>
      <c r="BM252" s="19" t="s">
        <v>1172</v>
      </c>
    </row>
    <row r="253" spans="2:65" s="11" customFormat="1" ht="37.35" customHeight="1">
      <c r="B253" s="178"/>
      <c r="C253" s="179"/>
      <c r="D253" s="192" t="s">
        <v>77</v>
      </c>
      <c r="E253" s="214" t="s">
        <v>1173</v>
      </c>
      <c r="F253" s="214" t="s">
        <v>1174</v>
      </c>
      <c r="G253" s="179"/>
      <c r="H253" s="179"/>
      <c r="I253" s="182"/>
      <c r="J253" s="215">
        <f>BK253</f>
        <v>0</v>
      </c>
      <c r="K253" s="179"/>
      <c r="L253" s="184"/>
      <c r="M253" s="185"/>
      <c r="N253" s="186"/>
      <c r="O253" s="186"/>
      <c r="P253" s="187">
        <f>SUM(P254:P257)</f>
        <v>0</v>
      </c>
      <c r="Q253" s="186"/>
      <c r="R253" s="187">
        <f>SUM(R254:R257)</f>
        <v>0</v>
      </c>
      <c r="S253" s="186"/>
      <c r="T253" s="188">
        <f>SUM(T254:T257)</f>
        <v>0</v>
      </c>
      <c r="AR253" s="189" t="s">
        <v>182</v>
      </c>
      <c r="AT253" s="190" t="s">
        <v>77</v>
      </c>
      <c r="AU253" s="190" t="s">
        <v>78</v>
      </c>
      <c r="AY253" s="189" t="s">
        <v>183</v>
      </c>
      <c r="BK253" s="191">
        <f>SUM(BK254:BK257)</f>
        <v>0</v>
      </c>
    </row>
    <row r="254" spans="2:65" s="1" customFormat="1" ht="22.5" customHeight="1">
      <c r="B254" s="36"/>
      <c r="C254" s="195" t="s">
        <v>1175</v>
      </c>
      <c r="D254" s="195" t="s">
        <v>186</v>
      </c>
      <c r="E254" s="196" t="s">
        <v>1176</v>
      </c>
      <c r="F254" s="197" t="s">
        <v>1177</v>
      </c>
      <c r="G254" s="198" t="s">
        <v>704</v>
      </c>
      <c r="H254" s="199">
        <v>3</v>
      </c>
      <c r="I254" s="200"/>
      <c r="J254" s="201">
        <f>ROUND(I254*H254,2)</f>
        <v>0</v>
      </c>
      <c r="K254" s="197" t="s">
        <v>20</v>
      </c>
      <c r="L254" s="56"/>
      <c r="M254" s="202" t="s">
        <v>20</v>
      </c>
      <c r="N254" s="203" t="s">
        <v>49</v>
      </c>
      <c r="O254" s="37"/>
      <c r="P254" s="204">
        <f>O254*H254</f>
        <v>0</v>
      </c>
      <c r="Q254" s="204">
        <v>0</v>
      </c>
      <c r="R254" s="204">
        <f>Q254*H254</f>
        <v>0</v>
      </c>
      <c r="S254" s="204">
        <v>0</v>
      </c>
      <c r="T254" s="205">
        <f>S254*H254</f>
        <v>0</v>
      </c>
      <c r="AR254" s="19" t="s">
        <v>190</v>
      </c>
      <c r="AT254" s="19" t="s">
        <v>186</v>
      </c>
      <c r="AU254" s="19" t="s">
        <v>22</v>
      </c>
      <c r="AY254" s="19" t="s">
        <v>183</v>
      </c>
      <c r="BE254" s="206">
        <f>IF(N254="základní",J254,0)</f>
        <v>0</v>
      </c>
      <c r="BF254" s="206">
        <f>IF(N254="snížená",J254,0)</f>
        <v>0</v>
      </c>
      <c r="BG254" s="206">
        <f>IF(N254="zákl. přenesená",J254,0)</f>
        <v>0</v>
      </c>
      <c r="BH254" s="206">
        <f>IF(N254="sníž. přenesená",J254,0)</f>
        <v>0</v>
      </c>
      <c r="BI254" s="206">
        <f>IF(N254="nulová",J254,0)</f>
        <v>0</v>
      </c>
      <c r="BJ254" s="19" t="s">
        <v>22</v>
      </c>
      <c r="BK254" s="206">
        <f>ROUND(I254*H254,2)</f>
        <v>0</v>
      </c>
      <c r="BL254" s="19" t="s">
        <v>190</v>
      </c>
      <c r="BM254" s="19" t="s">
        <v>1178</v>
      </c>
    </row>
    <row r="255" spans="2:65" s="1" customFormat="1" ht="22.5" customHeight="1">
      <c r="B255" s="36"/>
      <c r="C255" s="195" t="s">
        <v>1179</v>
      </c>
      <c r="D255" s="195" t="s">
        <v>186</v>
      </c>
      <c r="E255" s="196" t="s">
        <v>1180</v>
      </c>
      <c r="F255" s="197" t="s">
        <v>1181</v>
      </c>
      <c r="G255" s="198" t="s">
        <v>189</v>
      </c>
      <c r="H255" s="199">
        <v>1</v>
      </c>
      <c r="I255" s="200"/>
      <c r="J255" s="201">
        <f>ROUND(I255*H255,2)</f>
        <v>0</v>
      </c>
      <c r="K255" s="197" t="s">
        <v>20</v>
      </c>
      <c r="L255" s="56"/>
      <c r="M255" s="202" t="s">
        <v>20</v>
      </c>
      <c r="N255" s="203" t="s">
        <v>49</v>
      </c>
      <c r="O255" s="37"/>
      <c r="P255" s="204">
        <f>O255*H255</f>
        <v>0</v>
      </c>
      <c r="Q255" s="204">
        <v>0</v>
      </c>
      <c r="R255" s="204">
        <f>Q255*H255</f>
        <v>0</v>
      </c>
      <c r="S255" s="204">
        <v>0</v>
      </c>
      <c r="T255" s="205">
        <f>S255*H255</f>
        <v>0</v>
      </c>
      <c r="AR255" s="19" t="s">
        <v>190</v>
      </c>
      <c r="AT255" s="19" t="s">
        <v>186</v>
      </c>
      <c r="AU255" s="19" t="s">
        <v>22</v>
      </c>
      <c r="AY255" s="19" t="s">
        <v>183</v>
      </c>
      <c r="BE255" s="206">
        <f>IF(N255="základní",J255,0)</f>
        <v>0</v>
      </c>
      <c r="BF255" s="206">
        <f>IF(N255="snížená",J255,0)</f>
        <v>0</v>
      </c>
      <c r="BG255" s="206">
        <f>IF(N255="zákl. přenesená",J255,0)</f>
        <v>0</v>
      </c>
      <c r="BH255" s="206">
        <f>IF(N255="sníž. přenesená",J255,0)</f>
        <v>0</v>
      </c>
      <c r="BI255" s="206">
        <f>IF(N255="nulová",J255,0)</f>
        <v>0</v>
      </c>
      <c r="BJ255" s="19" t="s">
        <v>22</v>
      </c>
      <c r="BK255" s="206">
        <f>ROUND(I255*H255,2)</f>
        <v>0</v>
      </c>
      <c r="BL255" s="19" t="s">
        <v>190</v>
      </c>
      <c r="BM255" s="19" t="s">
        <v>1182</v>
      </c>
    </row>
    <row r="256" spans="2:65" s="1" customFormat="1" ht="22.5" customHeight="1">
      <c r="B256" s="36"/>
      <c r="C256" s="195" t="s">
        <v>1183</v>
      </c>
      <c r="D256" s="195" t="s">
        <v>186</v>
      </c>
      <c r="E256" s="196" t="s">
        <v>1184</v>
      </c>
      <c r="F256" s="197" t="s">
        <v>1185</v>
      </c>
      <c r="G256" s="198" t="s">
        <v>189</v>
      </c>
      <c r="H256" s="199">
        <v>1</v>
      </c>
      <c r="I256" s="200"/>
      <c r="J256" s="201">
        <f>ROUND(I256*H256,2)</f>
        <v>0</v>
      </c>
      <c r="K256" s="197" t="s">
        <v>20</v>
      </c>
      <c r="L256" s="56"/>
      <c r="M256" s="202" t="s">
        <v>20</v>
      </c>
      <c r="N256" s="203" t="s">
        <v>49</v>
      </c>
      <c r="O256" s="37"/>
      <c r="P256" s="204">
        <f>O256*H256</f>
        <v>0</v>
      </c>
      <c r="Q256" s="204">
        <v>0</v>
      </c>
      <c r="R256" s="204">
        <f>Q256*H256</f>
        <v>0</v>
      </c>
      <c r="S256" s="204">
        <v>0</v>
      </c>
      <c r="T256" s="205">
        <f>S256*H256</f>
        <v>0</v>
      </c>
      <c r="AR256" s="19" t="s">
        <v>190</v>
      </c>
      <c r="AT256" s="19" t="s">
        <v>186</v>
      </c>
      <c r="AU256" s="19" t="s">
        <v>22</v>
      </c>
      <c r="AY256" s="19" t="s">
        <v>183</v>
      </c>
      <c r="BE256" s="206">
        <f>IF(N256="základní",J256,0)</f>
        <v>0</v>
      </c>
      <c r="BF256" s="206">
        <f>IF(N256="snížená",J256,0)</f>
        <v>0</v>
      </c>
      <c r="BG256" s="206">
        <f>IF(N256="zákl. přenesená",J256,0)</f>
        <v>0</v>
      </c>
      <c r="BH256" s="206">
        <f>IF(N256="sníž. přenesená",J256,0)</f>
        <v>0</v>
      </c>
      <c r="BI256" s="206">
        <f>IF(N256="nulová",J256,0)</f>
        <v>0</v>
      </c>
      <c r="BJ256" s="19" t="s">
        <v>22</v>
      </c>
      <c r="BK256" s="206">
        <f>ROUND(I256*H256,2)</f>
        <v>0</v>
      </c>
      <c r="BL256" s="19" t="s">
        <v>190</v>
      </c>
      <c r="BM256" s="19" t="s">
        <v>1186</v>
      </c>
    </row>
    <row r="257" spans="2:65" s="1" customFormat="1" ht="22.5" customHeight="1">
      <c r="B257" s="36"/>
      <c r="C257" s="195" t="s">
        <v>1187</v>
      </c>
      <c r="D257" s="195" t="s">
        <v>186</v>
      </c>
      <c r="E257" s="196" t="s">
        <v>1188</v>
      </c>
      <c r="F257" s="197" t="s">
        <v>1189</v>
      </c>
      <c r="G257" s="198" t="s">
        <v>189</v>
      </c>
      <c r="H257" s="199">
        <v>1</v>
      </c>
      <c r="I257" s="200"/>
      <c r="J257" s="201">
        <f>ROUND(I257*H257,2)</f>
        <v>0</v>
      </c>
      <c r="K257" s="197" t="s">
        <v>20</v>
      </c>
      <c r="L257" s="56"/>
      <c r="M257" s="202" t="s">
        <v>20</v>
      </c>
      <c r="N257" s="203" t="s">
        <v>49</v>
      </c>
      <c r="O257" s="37"/>
      <c r="P257" s="204">
        <f>O257*H257</f>
        <v>0</v>
      </c>
      <c r="Q257" s="204">
        <v>0</v>
      </c>
      <c r="R257" s="204">
        <f>Q257*H257</f>
        <v>0</v>
      </c>
      <c r="S257" s="204">
        <v>0</v>
      </c>
      <c r="T257" s="205">
        <f>S257*H257</f>
        <v>0</v>
      </c>
      <c r="AR257" s="19" t="s">
        <v>190</v>
      </c>
      <c r="AT257" s="19" t="s">
        <v>186</v>
      </c>
      <c r="AU257" s="19" t="s">
        <v>22</v>
      </c>
      <c r="AY257" s="19" t="s">
        <v>183</v>
      </c>
      <c r="BE257" s="206">
        <f>IF(N257="základní",J257,0)</f>
        <v>0</v>
      </c>
      <c r="BF257" s="206">
        <f>IF(N257="snížená",J257,0)</f>
        <v>0</v>
      </c>
      <c r="BG257" s="206">
        <f>IF(N257="zákl. přenesená",J257,0)</f>
        <v>0</v>
      </c>
      <c r="BH257" s="206">
        <f>IF(N257="sníž. přenesená",J257,0)</f>
        <v>0</v>
      </c>
      <c r="BI257" s="206">
        <f>IF(N257="nulová",J257,0)</f>
        <v>0</v>
      </c>
      <c r="BJ257" s="19" t="s">
        <v>22</v>
      </c>
      <c r="BK257" s="206">
        <f>ROUND(I257*H257,2)</f>
        <v>0</v>
      </c>
      <c r="BL257" s="19" t="s">
        <v>190</v>
      </c>
      <c r="BM257" s="19" t="s">
        <v>1190</v>
      </c>
    </row>
    <row r="258" spans="2:65" s="11" customFormat="1" ht="37.35" customHeight="1">
      <c r="B258" s="178"/>
      <c r="C258" s="179"/>
      <c r="D258" s="180" t="s">
        <v>77</v>
      </c>
      <c r="E258" s="181" t="s">
        <v>1191</v>
      </c>
      <c r="F258" s="181" t="s">
        <v>1192</v>
      </c>
      <c r="G258" s="179"/>
      <c r="H258" s="179"/>
      <c r="I258" s="182"/>
      <c r="J258" s="183">
        <f>BK258</f>
        <v>0</v>
      </c>
      <c r="K258" s="179"/>
      <c r="L258" s="184"/>
      <c r="M258" s="185"/>
      <c r="N258" s="186"/>
      <c r="O258" s="186"/>
      <c r="P258" s="187">
        <f>P259+P268+P277</f>
        <v>0</v>
      </c>
      <c r="Q258" s="186"/>
      <c r="R258" s="187">
        <f>R259+R268+R277</f>
        <v>0</v>
      </c>
      <c r="S258" s="186"/>
      <c r="T258" s="188">
        <f>T259+T268+T277</f>
        <v>0</v>
      </c>
      <c r="AR258" s="189" t="s">
        <v>182</v>
      </c>
      <c r="AT258" s="190" t="s">
        <v>77</v>
      </c>
      <c r="AU258" s="190" t="s">
        <v>78</v>
      </c>
      <c r="AY258" s="189" t="s">
        <v>183</v>
      </c>
      <c r="BK258" s="191">
        <f>BK259+BK268+BK277</f>
        <v>0</v>
      </c>
    </row>
    <row r="259" spans="2:65" s="11" customFormat="1" ht="19.899999999999999" customHeight="1">
      <c r="B259" s="178"/>
      <c r="C259" s="179"/>
      <c r="D259" s="192" t="s">
        <v>77</v>
      </c>
      <c r="E259" s="193" t="s">
        <v>1193</v>
      </c>
      <c r="F259" s="193" t="s">
        <v>1194</v>
      </c>
      <c r="G259" s="179"/>
      <c r="H259" s="179"/>
      <c r="I259" s="182"/>
      <c r="J259" s="194">
        <f>BK259</f>
        <v>0</v>
      </c>
      <c r="K259" s="179"/>
      <c r="L259" s="184"/>
      <c r="M259" s="185"/>
      <c r="N259" s="186"/>
      <c r="O259" s="186"/>
      <c r="P259" s="187">
        <f>SUM(P260:P267)</f>
        <v>0</v>
      </c>
      <c r="Q259" s="186"/>
      <c r="R259" s="187">
        <f>SUM(R260:R267)</f>
        <v>0</v>
      </c>
      <c r="S259" s="186"/>
      <c r="T259" s="188">
        <f>SUM(T260:T267)</f>
        <v>0</v>
      </c>
      <c r="AR259" s="189" t="s">
        <v>182</v>
      </c>
      <c r="AT259" s="190" t="s">
        <v>77</v>
      </c>
      <c r="AU259" s="190" t="s">
        <v>22</v>
      </c>
      <c r="AY259" s="189" t="s">
        <v>183</v>
      </c>
      <c r="BK259" s="191">
        <f>SUM(BK260:BK267)</f>
        <v>0</v>
      </c>
    </row>
    <row r="260" spans="2:65" s="1" customFormat="1" ht="22.5" customHeight="1">
      <c r="B260" s="36"/>
      <c r="C260" s="195" t="s">
        <v>1195</v>
      </c>
      <c r="D260" s="195" t="s">
        <v>186</v>
      </c>
      <c r="E260" s="196" t="s">
        <v>1196</v>
      </c>
      <c r="F260" s="197" t="s">
        <v>1197</v>
      </c>
      <c r="G260" s="198" t="s">
        <v>189</v>
      </c>
      <c r="H260" s="199">
        <v>1</v>
      </c>
      <c r="I260" s="200"/>
      <c r="J260" s="201">
        <f t="shared" ref="J260:J267" si="80">ROUND(I260*H260,2)</f>
        <v>0</v>
      </c>
      <c r="K260" s="197" t="s">
        <v>20</v>
      </c>
      <c r="L260" s="56"/>
      <c r="M260" s="202" t="s">
        <v>20</v>
      </c>
      <c r="N260" s="203" t="s">
        <v>49</v>
      </c>
      <c r="O260" s="37"/>
      <c r="P260" s="204">
        <f t="shared" ref="P260:P267" si="81">O260*H260</f>
        <v>0</v>
      </c>
      <c r="Q260" s="204">
        <v>0</v>
      </c>
      <c r="R260" s="204">
        <f t="shared" ref="R260:R267" si="82">Q260*H260</f>
        <v>0</v>
      </c>
      <c r="S260" s="204">
        <v>0</v>
      </c>
      <c r="T260" s="205">
        <f t="shared" ref="T260:T267" si="83">S260*H260</f>
        <v>0</v>
      </c>
      <c r="AR260" s="19" t="s">
        <v>190</v>
      </c>
      <c r="AT260" s="19" t="s">
        <v>186</v>
      </c>
      <c r="AU260" s="19" t="s">
        <v>86</v>
      </c>
      <c r="AY260" s="19" t="s">
        <v>183</v>
      </c>
      <c r="BE260" s="206">
        <f t="shared" ref="BE260:BE267" si="84">IF(N260="základní",J260,0)</f>
        <v>0</v>
      </c>
      <c r="BF260" s="206">
        <f t="shared" ref="BF260:BF267" si="85">IF(N260="snížená",J260,0)</f>
        <v>0</v>
      </c>
      <c r="BG260" s="206">
        <f t="shared" ref="BG260:BG267" si="86">IF(N260="zákl. přenesená",J260,0)</f>
        <v>0</v>
      </c>
      <c r="BH260" s="206">
        <f t="shared" ref="BH260:BH267" si="87">IF(N260="sníž. přenesená",J260,0)</f>
        <v>0</v>
      </c>
      <c r="BI260" s="206">
        <f t="shared" ref="BI260:BI267" si="88">IF(N260="nulová",J260,0)</f>
        <v>0</v>
      </c>
      <c r="BJ260" s="19" t="s">
        <v>22</v>
      </c>
      <c r="BK260" s="206">
        <f t="shared" ref="BK260:BK267" si="89">ROUND(I260*H260,2)</f>
        <v>0</v>
      </c>
      <c r="BL260" s="19" t="s">
        <v>190</v>
      </c>
      <c r="BM260" s="19" t="s">
        <v>1198</v>
      </c>
    </row>
    <row r="261" spans="2:65" s="1" customFormat="1" ht="22.5" customHeight="1">
      <c r="B261" s="36"/>
      <c r="C261" s="195" t="s">
        <v>1199</v>
      </c>
      <c r="D261" s="195" t="s">
        <v>186</v>
      </c>
      <c r="E261" s="196" t="s">
        <v>1200</v>
      </c>
      <c r="F261" s="197" t="s">
        <v>1201</v>
      </c>
      <c r="G261" s="198" t="s">
        <v>189</v>
      </c>
      <c r="H261" s="199">
        <v>1</v>
      </c>
      <c r="I261" s="200"/>
      <c r="J261" s="201">
        <f t="shared" si="80"/>
        <v>0</v>
      </c>
      <c r="K261" s="197" t="s">
        <v>20</v>
      </c>
      <c r="L261" s="56"/>
      <c r="M261" s="202" t="s">
        <v>20</v>
      </c>
      <c r="N261" s="203" t="s">
        <v>49</v>
      </c>
      <c r="O261" s="37"/>
      <c r="P261" s="204">
        <f t="shared" si="81"/>
        <v>0</v>
      </c>
      <c r="Q261" s="204">
        <v>0</v>
      </c>
      <c r="R261" s="204">
        <f t="shared" si="82"/>
        <v>0</v>
      </c>
      <c r="S261" s="204">
        <v>0</v>
      </c>
      <c r="T261" s="205">
        <f t="shared" si="83"/>
        <v>0</v>
      </c>
      <c r="AR261" s="19" t="s">
        <v>190</v>
      </c>
      <c r="AT261" s="19" t="s">
        <v>186</v>
      </c>
      <c r="AU261" s="19" t="s">
        <v>86</v>
      </c>
      <c r="AY261" s="19" t="s">
        <v>183</v>
      </c>
      <c r="BE261" s="206">
        <f t="shared" si="84"/>
        <v>0</v>
      </c>
      <c r="BF261" s="206">
        <f t="shared" si="85"/>
        <v>0</v>
      </c>
      <c r="BG261" s="206">
        <f t="shared" si="86"/>
        <v>0</v>
      </c>
      <c r="BH261" s="206">
        <f t="shared" si="87"/>
        <v>0</v>
      </c>
      <c r="BI261" s="206">
        <f t="shared" si="88"/>
        <v>0</v>
      </c>
      <c r="BJ261" s="19" t="s">
        <v>22</v>
      </c>
      <c r="BK261" s="206">
        <f t="shared" si="89"/>
        <v>0</v>
      </c>
      <c r="BL261" s="19" t="s">
        <v>190</v>
      </c>
      <c r="BM261" s="19" t="s">
        <v>1202</v>
      </c>
    </row>
    <row r="262" spans="2:65" s="1" customFormat="1" ht="22.5" customHeight="1">
      <c r="B262" s="36"/>
      <c r="C262" s="195" t="s">
        <v>1203</v>
      </c>
      <c r="D262" s="195" t="s">
        <v>186</v>
      </c>
      <c r="E262" s="196" t="s">
        <v>1204</v>
      </c>
      <c r="F262" s="197" t="s">
        <v>1205</v>
      </c>
      <c r="G262" s="198" t="s">
        <v>189</v>
      </c>
      <c r="H262" s="199">
        <v>1</v>
      </c>
      <c r="I262" s="200"/>
      <c r="J262" s="201">
        <f t="shared" si="80"/>
        <v>0</v>
      </c>
      <c r="K262" s="197" t="s">
        <v>20</v>
      </c>
      <c r="L262" s="56"/>
      <c r="M262" s="202" t="s">
        <v>20</v>
      </c>
      <c r="N262" s="203" t="s">
        <v>49</v>
      </c>
      <c r="O262" s="37"/>
      <c r="P262" s="204">
        <f t="shared" si="81"/>
        <v>0</v>
      </c>
      <c r="Q262" s="204">
        <v>0</v>
      </c>
      <c r="R262" s="204">
        <f t="shared" si="82"/>
        <v>0</v>
      </c>
      <c r="S262" s="204">
        <v>0</v>
      </c>
      <c r="T262" s="205">
        <f t="shared" si="83"/>
        <v>0</v>
      </c>
      <c r="AR262" s="19" t="s">
        <v>190</v>
      </c>
      <c r="AT262" s="19" t="s">
        <v>186</v>
      </c>
      <c r="AU262" s="19" t="s">
        <v>86</v>
      </c>
      <c r="AY262" s="19" t="s">
        <v>183</v>
      </c>
      <c r="BE262" s="206">
        <f t="shared" si="84"/>
        <v>0</v>
      </c>
      <c r="BF262" s="206">
        <f t="shared" si="85"/>
        <v>0</v>
      </c>
      <c r="BG262" s="206">
        <f t="shared" si="86"/>
        <v>0</v>
      </c>
      <c r="BH262" s="206">
        <f t="shared" si="87"/>
        <v>0</v>
      </c>
      <c r="BI262" s="206">
        <f t="shared" si="88"/>
        <v>0</v>
      </c>
      <c r="BJ262" s="19" t="s">
        <v>22</v>
      </c>
      <c r="BK262" s="206">
        <f t="shared" si="89"/>
        <v>0</v>
      </c>
      <c r="BL262" s="19" t="s">
        <v>190</v>
      </c>
      <c r="BM262" s="19" t="s">
        <v>1206</v>
      </c>
    </row>
    <row r="263" spans="2:65" s="1" customFormat="1" ht="22.5" customHeight="1">
      <c r="B263" s="36"/>
      <c r="C263" s="195" t="s">
        <v>1207</v>
      </c>
      <c r="D263" s="195" t="s">
        <v>186</v>
      </c>
      <c r="E263" s="196" t="s">
        <v>1208</v>
      </c>
      <c r="F263" s="197" t="s">
        <v>1209</v>
      </c>
      <c r="G263" s="198" t="s">
        <v>189</v>
      </c>
      <c r="H263" s="199">
        <v>1</v>
      </c>
      <c r="I263" s="200"/>
      <c r="J263" s="201">
        <f t="shared" si="80"/>
        <v>0</v>
      </c>
      <c r="K263" s="197" t="s">
        <v>20</v>
      </c>
      <c r="L263" s="56"/>
      <c r="M263" s="202" t="s">
        <v>20</v>
      </c>
      <c r="N263" s="203" t="s">
        <v>49</v>
      </c>
      <c r="O263" s="37"/>
      <c r="P263" s="204">
        <f t="shared" si="81"/>
        <v>0</v>
      </c>
      <c r="Q263" s="204">
        <v>0</v>
      </c>
      <c r="R263" s="204">
        <f t="shared" si="82"/>
        <v>0</v>
      </c>
      <c r="S263" s="204">
        <v>0</v>
      </c>
      <c r="T263" s="205">
        <f t="shared" si="83"/>
        <v>0</v>
      </c>
      <c r="AR263" s="19" t="s">
        <v>190</v>
      </c>
      <c r="AT263" s="19" t="s">
        <v>186</v>
      </c>
      <c r="AU263" s="19" t="s">
        <v>86</v>
      </c>
      <c r="AY263" s="19" t="s">
        <v>183</v>
      </c>
      <c r="BE263" s="206">
        <f t="shared" si="84"/>
        <v>0</v>
      </c>
      <c r="BF263" s="206">
        <f t="shared" si="85"/>
        <v>0</v>
      </c>
      <c r="BG263" s="206">
        <f t="shared" si="86"/>
        <v>0</v>
      </c>
      <c r="BH263" s="206">
        <f t="shared" si="87"/>
        <v>0</v>
      </c>
      <c r="BI263" s="206">
        <f t="shared" si="88"/>
        <v>0</v>
      </c>
      <c r="BJ263" s="19" t="s">
        <v>22</v>
      </c>
      <c r="BK263" s="206">
        <f t="shared" si="89"/>
        <v>0</v>
      </c>
      <c r="BL263" s="19" t="s">
        <v>190</v>
      </c>
      <c r="BM263" s="19" t="s">
        <v>1210</v>
      </c>
    </row>
    <row r="264" spans="2:65" s="1" customFormat="1" ht="22.5" customHeight="1">
      <c r="B264" s="36"/>
      <c r="C264" s="195" t="s">
        <v>1211</v>
      </c>
      <c r="D264" s="195" t="s">
        <v>186</v>
      </c>
      <c r="E264" s="196" t="s">
        <v>1212</v>
      </c>
      <c r="F264" s="197" t="s">
        <v>1213</v>
      </c>
      <c r="G264" s="198" t="s">
        <v>189</v>
      </c>
      <c r="H264" s="199">
        <v>1</v>
      </c>
      <c r="I264" s="200"/>
      <c r="J264" s="201">
        <f t="shared" si="80"/>
        <v>0</v>
      </c>
      <c r="K264" s="197" t="s">
        <v>20</v>
      </c>
      <c r="L264" s="56"/>
      <c r="M264" s="202" t="s">
        <v>20</v>
      </c>
      <c r="N264" s="203" t="s">
        <v>49</v>
      </c>
      <c r="O264" s="37"/>
      <c r="P264" s="204">
        <f t="shared" si="81"/>
        <v>0</v>
      </c>
      <c r="Q264" s="204">
        <v>0</v>
      </c>
      <c r="R264" s="204">
        <f t="shared" si="82"/>
        <v>0</v>
      </c>
      <c r="S264" s="204">
        <v>0</v>
      </c>
      <c r="T264" s="205">
        <f t="shared" si="83"/>
        <v>0</v>
      </c>
      <c r="AR264" s="19" t="s">
        <v>190</v>
      </c>
      <c r="AT264" s="19" t="s">
        <v>186</v>
      </c>
      <c r="AU264" s="19" t="s">
        <v>86</v>
      </c>
      <c r="AY264" s="19" t="s">
        <v>183</v>
      </c>
      <c r="BE264" s="206">
        <f t="shared" si="84"/>
        <v>0</v>
      </c>
      <c r="BF264" s="206">
        <f t="shared" si="85"/>
        <v>0</v>
      </c>
      <c r="BG264" s="206">
        <f t="shared" si="86"/>
        <v>0</v>
      </c>
      <c r="BH264" s="206">
        <f t="shared" si="87"/>
        <v>0</v>
      </c>
      <c r="BI264" s="206">
        <f t="shared" si="88"/>
        <v>0</v>
      </c>
      <c r="BJ264" s="19" t="s">
        <v>22</v>
      </c>
      <c r="BK264" s="206">
        <f t="shared" si="89"/>
        <v>0</v>
      </c>
      <c r="BL264" s="19" t="s">
        <v>190</v>
      </c>
      <c r="BM264" s="19" t="s">
        <v>1214</v>
      </c>
    </row>
    <row r="265" spans="2:65" s="1" customFormat="1" ht="22.5" customHeight="1">
      <c r="B265" s="36"/>
      <c r="C265" s="195" t="s">
        <v>1215</v>
      </c>
      <c r="D265" s="195" t="s">
        <v>186</v>
      </c>
      <c r="E265" s="196" t="s">
        <v>1216</v>
      </c>
      <c r="F265" s="197" t="s">
        <v>1217</v>
      </c>
      <c r="G265" s="198" t="s">
        <v>189</v>
      </c>
      <c r="H265" s="199">
        <v>1</v>
      </c>
      <c r="I265" s="200"/>
      <c r="J265" s="201">
        <f t="shared" si="80"/>
        <v>0</v>
      </c>
      <c r="K265" s="197" t="s">
        <v>20</v>
      </c>
      <c r="L265" s="56"/>
      <c r="M265" s="202" t="s">
        <v>20</v>
      </c>
      <c r="N265" s="203" t="s">
        <v>49</v>
      </c>
      <c r="O265" s="37"/>
      <c r="P265" s="204">
        <f t="shared" si="81"/>
        <v>0</v>
      </c>
      <c r="Q265" s="204">
        <v>0</v>
      </c>
      <c r="R265" s="204">
        <f t="shared" si="82"/>
        <v>0</v>
      </c>
      <c r="S265" s="204">
        <v>0</v>
      </c>
      <c r="T265" s="205">
        <f t="shared" si="83"/>
        <v>0</v>
      </c>
      <c r="AR265" s="19" t="s">
        <v>190</v>
      </c>
      <c r="AT265" s="19" t="s">
        <v>186</v>
      </c>
      <c r="AU265" s="19" t="s">
        <v>86</v>
      </c>
      <c r="AY265" s="19" t="s">
        <v>183</v>
      </c>
      <c r="BE265" s="206">
        <f t="shared" si="84"/>
        <v>0</v>
      </c>
      <c r="BF265" s="206">
        <f t="shared" si="85"/>
        <v>0</v>
      </c>
      <c r="BG265" s="206">
        <f t="shared" si="86"/>
        <v>0</v>
      </c>
      <c r="BH265" s="206">
        <f t="shared" si="87"/>
        <v>0</v>
      </c>
      <c r="BI265" s="206">
        <f t="shared" si="88"/>
        <v>0</v>
      </c>
      <c r="BJ265" s="19" t="s">
        <v>22</v>
      </c>
      <c r="BK265" s="206">
        <f t="shared" si="89"/>
        <v>0</v>
      </c>
      <c r="BL265" s="19" t="s">
        <v>190</v>
      </c>
      <c r="BM265" s="19" t="s">
        <v>1218</v>
      </c>
    </row>
    <row r="266" spans="2:65" s="1" customFormat="1" ht="22.5" customHeight="1">
      <c r="B266" s="36"/>
      <c r="C266" s="195" t="s">
        <v>1219</v>
      </c>
      <c r="D266" s="195" t="s">
        <v>186</v>
      </c>
      <c r="E266" s="196" t="s">
        <v>1220</v>
      </c>
      <c r="F266" s="197" t="s">
        <v>1221</v>
      </c>
      <c r="G266" s="198" t="s">
        <v>189</v>
      </c>
      <c r="H266" s="199">
        <v>1</v>
      </c>
      <c r="I266" s="200"/>
      <c r="J266" s="201">
        <f t="shared" si="80"/>
        <v>0</v>
      </c>
      <c r="K266" s="197" t="s">
        <v>20</v>
      </c>
      <c r="L266" s="56"/>
      <c r="M266" s="202" t="s">
        <v>20</v>
      </c>
      <c r="N266" s="203" t="s">
        <v>49</v>
      </c>
      <c r="O266" s="37"/>
      <c r="P266" s="204">
        <f t="shared" si="81"/>
        <v>0</v>
      </c>
      <c r="Q266" s="204">
        <v>0</v>
      </c>
      <c r="R266" s="204">
        <f t="shared" si="82"/>
        <v>0</v>
      </c>
      <c r="S266" s="204">
        <v>0</v>
      </c>
      <c r="T266" s="205">
        <f t="shared" si="83"/>
        <v>0</v>
      </c>
      <c r="AR266" s="19" t="s">
        <v>190</v>
      </c>
      <c r="AT266" s="19" t="s">
        <v>186</v>
      </c>
      <c r="AU266" s="19" t="s">
        <v>86</v>
      </c>
      <c r="AY266" s="19" t="s">
        <v>183</v>
      </c>
      <c r="BE266" s="206">
        <f t="shared" si="84"/>
        <v>0</v>
      </c>
      <c r="BF266" s="206">
        <f t="shared" si="85"/>
        <v>0</v>
      </c>
      <c r="BG266" s="206">
        <f t="shared" si="86"/>
        <v>0</v>
      </c>
      <c r="BH266" s="206">
        <f t="shared" si="87"/>
        <v>0</v>
      </c>
      <c r="BI266" s="206">
        <f t="shared" si="88"/>
        <v>0</v>
      </c>
      <c r="BJ266" s="19" t="s">
        <v>22</v>
      </c>
      <c r="BK266" s="206">
        <f t="shared" si="89"/>
        <v>0</v>
      </c>
      <c r="BL266" s="19" t="s">
        <v>190</v>
      </c>
      <c r="BM266" s="19" t="s">
        <v>1222</v>
      </c>
    </row>
    <row r="267" spans="2:65" s="1" customFormat="1" ht="22.5" customHeight="1">
      <c r="B267" s="36"/>
      <c r="C267" s="195" t="s">
        <v>1223</v>
      </c>
      <c r="D267" s="195" t="s">
        <v>186</v>
      </c>
      <c r="E267" s="196" t="s">
        <v>1224</v>
      </c>
      <c r="F267" s="197" t="s">
        <v>1225</v>
      </c>
      <c r="G267" s="198" t="s">
        <v>189</v>
      </c>
      <c r="H267" s="199">
        <v>1</v>
      </c>
      <c r="I267" s="200"/>
      <c r="J267" s="201">
        <f t="shared" si="80"/>
        <v>0</v>
      </c>
      <c r="K267" s="197" t="s">
        <v>20</v>
      </c>
      <c r="L267" s="56"/>
      <c r="M267" s="202" t="s">
        <v>20</v>
      </c>
      <c r="N267" s="203" t="s">
        <v>49</v>
      </c>
      <c r="O267" s="37"/>
      <c r="P267" s="204">
        <f t="shared" si="81"/>
        <v>0</v>
      </c>
      <c r="Q267" s="204">
        <v>0</v>
      </c>
      <c r="R267" s="204">
        <f t="shared" si="82"/>
        <v>0</v>
      </c>
      <c r="S267" s="204">
        <v>0</v>
      </c>
      <c r="T267" s="205">
        <f t="shared" si="83"/>
        <v>0</v>
      </c>
      <c r="AR267" s="19" t="s">
        <v>190</v>
      </c>
      <c r="AT267" s="19" t="s">
        <v>186</v>
      </c>
      <c r="AU267" s="19" t="s">
        <v>86</v>
      </c>
      <c r="AY267" s="19" t="s">
        <v>183</v>
      </c>
      <c r="BE267" s="206">
        <f t="shared" si="84"/>
        <v>0</v>
      </c>
      <c r="BF267" s="206">
        <f t="shared" si="85"/>
        <v>0</v>
      </c>
      <c r="BG267" s="206">
        <f t="shared" si="86"/>
        <v>0</v>
      </c>
      <c r="BH267" s="206">
        <f t="shared" si="87"/>
        <v>0</v>
      </c>
      <c r="BI267" s="206">
        <f t="shared" si="88"/>
        <v>0</v>
      </c>
      <c r="BJ267" s="19" t="s">
        <v>22</v>
      </c>
      <c r="BK267" s="206">
        <f t="shared" si="89"/>
        <v>0</v>
      </c>
      <c r="BL267" s="19" t="s">
        <v>190</v>
      </c>
      <c r="BM267" s="19" t="s">
        <v>1226</v>
      </c>
    </row>
    <row r="268" spans="2:65" s="11" customFormat="1" ht="29.85" customHeight="1">
      <c r="B268" s="178"/>
      <c r="C268" s="179"/>
      <c r="D268" s="192" t="s">
        <v>77</v>
      </c>
      <c r="E268" s="193" t="s">
        <v>1227</v>
      </c>
      <c r="F268" s="193" t="s">
        <v>1228</v>
      </c>
      <c r="G268" s="179"/>
      <c r="H268" s="179"/>
      <c r="I268" s="182"/>
      <c r="J268" s="194">
        <f>BK268</f>
        <v>0</v>
      </c>
      <c r="K268" s="179"/>
      <c r="L268" s="184"/>
      <c r="M268" s="185"/>
      <c r="N268" s="186"/>
      <c r="O268" s="186"/>
      <c r="P268" s="187">
        <f>SUM(P269:P276)</f>
        <v>0</v>
      </c>
      <c r="Q268" s="186"/>
      <c r="R268" s="187">
        <f>SUM(R269:R276)</f>
        <v>0</v>
      </c>
      <c r="S268" s="186"/>
      <c r="T268" s="188">
        <f>SUM(T269:T276)</f>
        <v>0</v>
      </c>
      <c r="AR268" s="189" t="s">
        <v>182</v>
      </c>
      <c r="AT268" s="190" t="s">
        <v>77</v>
      </c>
      <c r="AU268" s="190" t="s">
        <v>22</v>
      </c>
      <c r="AY268" s="189" t="s">
        <v>183</v>
      </c>
      <c r="BK268" s="191">
        <f>SUM(BK269:BK276)</f>
        <v>0</v>
      </c>
    </row>
    <row r="269" spans="2:65" s="1" customFormat="1" ht="22.5" customHeight="1">
      <c r="B269" s="36"/>
      <c r="C269" s="195" t="s">
        <v>1229</v>
      </c>
      <c r="D269" s="195" t="s">
        <v>186</v>
      </c>
      <c r="E269" s="196" t="s">
        <v>1196</v>
      </c>
      <c r="F269" s="197" t="s">
        <v>1197</v>
      </c>
      <c r="G269" s="198" t="s">
        <v>189</v>
      </c>
      <c r="H269" s="199">
        <v>1</v>
      </c>
      <c r="I269" s="200"/>
      <c r="J269" s="201">
        <f t="shared" ref="J269:J276" si="90">ROUND(I269*H269,2)</f>
        <v>0</v>
      </c>
      <c r="K269" s="197" t="s">
        <v>20</v>
      </c>
      <c r="L269" s="56"/>
      <c r="M269" s="202" t="s">
        <v>20</v>
      </c>
      <c r="N269" s="203" t="s">
        <v>49</v>
      </c>
      <c r="O269" s="37"/>
      <c r="P269" s="204">
        <f t="shared" ref="P269:P276" si="91">O269*H269</f>
        <v>0</v>
      </c>
      <c r="Q269" s="204">
        <v>0</v>
      </c>
      <c r="R269" s="204">
        <f t="shared" ref="R269:R276" si="92">Q269*H269</f>
        <v>0</v>
      </c>
      <c r="S269" s="204">
        <v>0</v>
      </c>
      <c r="T269" s="205">
        <f t="shared" ref="T269:T276" si="93">S269*H269</f>
        <v>0</v>
      </c>
      <c r="AR269" s="19" t="s">
        <v>190</v>
      </c>
      <c r="AT269" s="19" t="s">
        <v>186</v>
      </c>
      <c r="AU269" s="19" t="s">
        <v>86</v>
      </c>
      <c r="AY269" s="19" t="s">
        <v>183</v>
      </c>
      <c r="BE269" s="206">
        <f t="shared" ref="BE269:BE276" si="94">IF(N269="základní",J269,0)</f>
        <v>0</v>
      </c>
      <c r="BF269" s="206">
        <f t="shared" ref="BF269:BF276" si="95">IF(N269="snížená",J269,0)</f>
        <v>0</v>
      </c>
      <c r="BG269" s="206">
        <f t="shared" ref="BG269:BG276" si="96">IF(N269="zákl. přenesená",J269,0)</f>
        <v>0</v>
      </c>
      <c r="BH269" s="206">
        <f t="shared" ref="BH269:BH276" si="97">IF(N269="sníž. přenesená",J269,0)</f>
        <v>0</v>
      </c>
      <c r="BI269" s="206">
        <f t="shared" ref="BI269:BI276" si="98">IF(N269="nulová",J269,0)</f>
        <v>0</v>
      </c>
      <c r="BJ269" s="19" t="s">
        <v>22</v>
      </c>
      <c r="BK269" s="206">
        <f t="shared" ref="BK269:BK276" si="99">ROUND(I269*H269,2)</f>
        <v>0</v>
      </c>
      <c r="BL269" s="19" t="s">
        <v>190</v>
      </c>
      <c r="BM269" s="19" t="s">
        <v>1230</v>
      </c>
    </row>
    <row r="270" spans="2:65" s="1" customFormat="1" ht="22.5" customHeight="1">
      <c r="B270" s="36"/>
      <c r="C270" s="195" t="s">
        <v>1231</v>
      </c>
      <c r="D270" s="195" t="s">
        <v>186</v>
      </c>
      <c r="E270" s="196" t="s">
        <v>1200</v>
      </c>
      <c r="F270" s="197" t="s">
        <v>1201</v>
      </c>
      <c r="G270" s="198" t="s">
        <v>189</v>
      </c>
      <c r="H270" s="199">
        <v>1</v>
      </c>
      <c r="I270" s="200"/>
      <c r="J270" s="201">
        <f t="shared" si="90"/>
        <v>0</v>
      </c>
      <c r="K270" s="197" t="s">
        <v>20</v>
      </c>
      <c r="L270" s="56"/>
      <c r="M270" s="202" t="s">
        <v>20</v>
      </c>
      <c r="N270" s="203" t="s">
        <v>49</v>
      </c>
      <c r="O270" s="37"/>
      <c r="P270" s="204">
        <f t="shared" si="91"/>
        <v>0</v>
      </c>
      <c r="Q270" s="204">
        <v>0</v>
      </c>
      <c r="R270" s="204">
        <f t="shared" si="92"/>
        <v>0</v>
      </c>
      <c r="S270" s="204">
        <v>0</v>
      </c>
      <c r="T270" s="205">
        <f t="shared" si="93"/>
        <v>0</v>
      </c>
      <c r="AR270" s="19" t="s">
        <v>190</v>
      </c>
      <c r="AT270" s="19" t="s">
        <v>186</v>
      </c>
      <c r="AU270" s="19" t="s">
        <v>86</v>
      </c>
      <c r="AY270" s="19" t="s">
        <v>183</v>
      </c>
      <c r="BE270" s="206">
        <f t="shared" si="94"/>
        <v>0</v>
      </c>
      <c r="BF270" s="206">
        <f t="shared" si="95"/>
        <v>0</v>
      </c>
      <c r="BG270" s="206">
        <f t="shared" si="96"/>
        <v>0</v>
      </c>
      <c r="BH270" s="206">
        <f t="shared" si="97"/>
        <v>0</v>
      </c>
      <c r="BI270" s="206">
        <f t="shared" si="98"/>
        <v>0</v>
      </c>
      <c r="BJ270" s="19" t="s">
        <v>22</v>
      </c>
      <c r="BK270" s="206">
        <f t="shared" si="99"/>
        <v>0</v>
      </c>
      <c r="BL270" s="19" t="s">
        <v>190</v>
      </c>
      <c r="BM270" s="19" t="s">
        <v>1232</v>
      </c>
    </row>
    <row r="271" spans="2:65" s="1" customFormat="1" ht="22.5" customHeight="1">
      <c r="B271" s="36"/>
      <c r="C271" s="195" t="s">
        <v>1233</v>
      </c>
      <c r="D271" s="195" t="s">
        <v>186</v>
      </c>
      <c r="E271" s="196" t="s">
        <v>1204</v>
      </c>
      <c r="F271" s="197" t="s">
        <v>1205</v>
      </c>
      <c r="G271" s="198" t="s">
        <v>189</v>
      </c>
      <c r="H271" s="199">
        <v>1</v>
      </c>
      <c r="I271" s="200"/>
      <c r="J271" s="201">
        <f t="shared" si="90"/>
        <v>0</v>
      </c>
      <c r="K271" s="197" t="s">
        <v>20</v>
      </c>
      <c r="L271" s="56"/>
      <c r="M271" s="202" t="s">
        <v>20</v>
      </c>
      <c r="N271" s="203" t="s">
        <v>49</v>
      </c>
      <c r="O271" s="37"/>
      <c r="P271" s="204">
        <f t="shared" si="91"/>
        <v>0</v>
      </c>
      <c r="Q271" s="204">
        <v>0</v>
      </c>
      <c r="R271" s="204">
        <f t="shared" si="92"/>
        <v>0</v>
      </c>
      <c r="S271" s="204">
        <v>0</v>
      </c>
      <c r="T271" s="205">
        <f t="shared" si="93"/>
        <v>0</v>
      </c>
      <c r="AR271" s="19" t="s">
        <v>190</v>
      </c>
      <c r="AT271" s="19" t="s">
        <v>186</v>
      </c>
      <c r="AU271" s="19" t="s">
        <v>86</v>
      </c>
      <c r="AY271" s="19" t="s">
        <v>183</v>
      </c>
      <c r="BE271" s="206">
        <f t="shared" si="94"/>
        <v>0</v>
      </c>
      <c r="BF271" s="206">
        <f t="shared" si="95"/>
        <v>0</v>
      </c>
      <c r="BG271" s="206">
        <f t="shared" si="96"/>
        <v>0</v>
      </c>
      <c r="BH271" s="206">
        <f t="shared" si="97"/>
        <v>0</v>
      </c>
      <c r="BI271" s="206">
        <f t="shared" si="98"/>
        <v>0</v>
      </c>
      <c r="BJ271" s="19" t="s">
        <v>22</v>
      </c>
      <c r="BK271" s="206">
        <f t="shared" si="99"/>
        <v>0</v>
      </c>
      <c r="BL271" s="19" t="s">
        <v>190</v>
      </c>
      <c r="BM271" s="19" t="s">
        <v>1234</v>
      </c>
    </row>
    <row r="272" spans="2:65" s="1" customFormat="1" ht="22.5" customHeight="1">
      <c r="B272" s="36"/>
      <c r="C272" s="195" t="s">
        <v>1235</v>
      </c>
      <c r="D272" s="195" t="s">
        <v>186</v>
      </c>
      <c r="E272" s="196" t="s">
        <v>1208</v>
      </c>
      <c r="F272" s="197" t="s">
        <v>1209</v>
      </c>
      <c r="G272" s="198" t="s">
        <v>189</v>
      </c>
      <c r="H272" s="199">
        <v>1</v>
      </c>
      <c r="I272" s="200"/>
      <c r="J272" s="201">
        <f t="shared" si="90"/>
        <v>0</v>
      </c>
      <c r="K272" s="197" t="s">
        <v>20</v>
      </c>
      <c r="L272" s="56"/>
      <c r="M272" s="202" t="s">
        <v>20</v>
      </c>
      <c r="N272" s="203" t="s">
        <v>49</v>
      </c>
      <c r="O272" s="37"/>
      <c r="P272" s="204">
        <f t="shared" si="91"/>
        <v>0</v>
      </c>
      <c r="Q272" s="204">
        <v>0</v>
      </c>
      <c r="R272" s="204">
        <f t="shared" si="92"/>
        <v>0</v>
      </c>
      <c r="S272" s="204">
        <v>0</v>
      </c>
      <c r="T272" s="205">
        <f t="shared" si="93"/>
        <v>0</v>
      </c>
      <c r="AR272" s="19" t="s">
        <v>190</v>
      </c>
      <c r="AT272" s="19" t="s">
        <v>186</v>
      </c>
      <c r="AU272" s="19" t="s">
        <v>86</v>
      </c>
      <c r="AY272" s="19" t="s">
        <v>183</v>
      </c>
      <c r="BE272" s="206">
        <f t="shared" si="94"/>
        <v>0</v>
      </c>
      <c r="BF272" s="206">
        <f t="shared" si="95"/>
        <v>0</v>
      </c>
      <c r="BG272" s="206">
        <f t="shared" si="96"/>
        <v>0</v>
      </c>
      <c r="BH272" s="206">
        <f t="shared" si="97"/>
        <v>0</v>
      </c>
      <c r="BI272" s="206">
        <f t="shared" si="98"/>
        <v>0</v>
      </c>
      <c r="BJ272" s="19" t="s">
        <v>22</v>
      </c>
      <c r="BK272" s="206">
        <f t="shared" si="99"/>
        <v>0</v>
      </c>
      <c r="BL272" s="19" t="s">
        <v>190</v>
      </c>
      <c r="BM272" s="19" t="s">
        <v>1236</v>
      </c>
    </row>
    <row r="273" spans="2:65" s="1" customFormat="1" ht="22.5" customHeight="1">
      <c r="B273" s="36"/>
      <c r="C273" s="195" t="s">
        <v>1237</v>
      </c>
      <c r="D273" s="195" t="s">
        <v>186</v>
      </c>
      <c r="E273" s="196" t="s">
        <v>1212</v>
      </c>
      <c r="F273" s="197" t="s">
        <v>1213</v>
      </c>
      <c r="G273" s="198" t="s">
        <v>189</v>
      </c>
      <c r="H273" s="199">
        <v>1</v>
      </c>
      <c r="I273" s="200"/>
      <c r="J273" s="201">
        <f t="shared" si="90"/>
        <v>0</v>
      </c>
      <c r="K273" s="197" t="s">
        <v>20</v>
      </c>
      <c r="L273" s="56"/>
      <c r="M273" s="202" t="s">
        <v>20</v>
      </c>
      <c r="N273" s="203" t="s">
        <v>49</v>
      </c>
      <c r="O273" s="37"/>
      <c r="P273" s="204">
        <f t="shared" si="91"/>
        <v>0</v>
      </c>
      <c r="Q273" s="204">
        <v>0</v>
      </c>
      <c r="R273" s="204">
        <f t="shared" si="92"/>
        <v>0</v>
      </c>
      <c r="S273" s="204">
        <v>0</v>
      </c>
      <c r="T273" s="205">
        <f t="shared" si="93"/>
        <v>0</v>
      </c>
      <c r="AR273" s="19" t="s">
        <v>190</v>
      </c>
      <c r="AT273" s="19" t="s">
        <v>186</v>
      </c>
      <c r="AU273" s="19" t="s">
        <v>86</v>
      </c>
      <c r="AY273" s="19" t="s">
        <v>183</v>
      </c>
      <c r="BE273" s="206">
        <f t="shared" si="94"/>
        <v>0</v>
      </c>
      <c r="BF273" s="206">
        <f t="shared" si="95"/>
        <v>0</v>
      </c>
      <c r="BG273" s="206">
        <f t="shared" si="96"/>
        <v>0</v>
      </c>
      <c r="BH273" s="206">
        <f t="shared" si="97"/>
        <v>0</v>
      </c>
      <c r="BI273" s="206">
        <f t="shared" si="98"/>
        <v>0</v>
      </c>
      <c r="BJ273" s="19" t="s">
        <v>22</v>
      </c>
      <c r="BK273" s="206">
        <f t="shared" si="99"/>
        <v>0</v>
      </c>
      <c r="BL273" s="19" t="s">
        <v>190</v>
      </c>
      <c r="BM273" s="19" t="s">
        <v>1238</v>
      </c>
    </row>
    <row r="274" spans="2:65" s="1" customFormat="1" ht="22.5" customHeight="1">
      <c r="B274" s="36"/>
      <c r="C274" s="195" t="s">
        <v>1239</v>
      </c>
      <c r="D274" s="195" t="s">
        <v>186</v>
      </c>
      <c r="E274" s="196" t="s">
        <v>1216</v>
      </c>
      <c r="F274" s="197" t="s">
        <v>1217</v>
      </c>
      <c r="G274" s="198" t="s">
        <v>189</v>
      </c>
      <c r="H274" s="199">
        <v>1</v>
      </c>
      <c r="I274" s="200"/>
      <c r="J274" s="201">
        <f t="shared" si="90"/>
        <v>0</v>
      </c>
      <c r="K274" s="197" t="s">
        <v>20</v>
      </c>
      <c r="L274" s="56"/>
      <c r="M274" s="202" t="s">
        <v>20</v>
      </c>
      <c r="N274" s="203" t="s">
        <v>49</v>
      </c>
      <c r="O274" s="37"/>
      <c r="P274" s="204">
        <f t="shared" si="91"/>
        <v>0</v>
      </c>
      <c r="Q274" s="204">
        <v>0</v>
      </c>
      <c r="R274" s="204">
        <f t="shared" si="92"/>
        <v>0</v>
      </c>
      <c r="S274" s="204">
        <v>0</v>
      </c>
      <c r="T274" s="205">
        <f t="shared" si="93"/>
        <v>0</v>
      </c>
      <c r="AR274" s="19" t="s">
        <v>190</v>
      </c>
      <c r="AT274" s="19" t="s">
        <v>186</v>
      </c>
      <c r="AU274" s="19" t="s">
        <v>86</v>
      </c>
      <c r="AY274" s="19" t="s">
        <v>183</v>
      </c>
      <c r="BE274" s="206">
        <f t="shared" si="94"/>
        <v>0</v>
      </c>
      <c r="BF274" s="206">
        <f t="shared" si="95"/>
        <v>0</v>
      </c>
      <c r="BG274" s="206">
        <f t="shared" si="96"/>
        <v>0</v>
      </c>
      <c r="BH274" s="206">
        <f t="shared" si="97"/>
        <v>0</v>
      </c>
      <c r="BI274" s="206">
        <f t="shared" si="98"/>
        <v>0</v>
      </c>
      <c r="BJ274" s="19" t="s">
        <v>22</v>
      </c>
      <c r="BK274" s="206">
        <f t="shared" si="99"/>
        <v>0</v>
      </c>
      <c r="BL274" s="19" t="s">
        <v>190</v>
      </c>
      <c r="BM274" s="19" t="s">
        <v>1240</v>
      </c>
    </row>
    <row r="275" spans="2:65" s="1" customFormat="1" ht="22.5" customHeight="1">
      <c r="B275" s="36"/>
      <c r="C275" s="195" t="s">
        <v>1241</v>
      </c>
      <c r="D275" s="195" t="s">
        <v>186</v>
      </c>
      <c r="E275" s="196" t="s">
        <v>1220</v>
      </c>
      <c r="F275" s="197" t="s">
        <v>1221</v>
      </c>
      <c r="G275" s="198" t="s">
        <v>189</v>
      </c>
      <c r="H275" s="199">
        <v>1</v>
      </c>
      <c r="I275" s="200"/>
      <c r="J275" s="201">
        <f t="shared" si="90"/>
        <v>0</v>
      </c>
      <c r="K275" s="197" t="s">
        <v>20</v>
      </c>
      <c r="L275" s="56"/>
      <c r="M275" s="202" t="s">
        <v>20</v>
      </c>
      <c r="N275" s="203" t="s">
        <v>49</v>
      </c>
      <c r="O275" s="37"/>
      <c r="P275" s="204">
        <f t="shared" si="91"/>
        <v>0</v>
      </c>
      <c r="Q275" s="204">
        <v>0</v>
      </c>
      <c r="R275" s="204">
        <f t="shared" si="92"/>
        <v>0</v>
      </c>
      <c r="S275" s="204">
        <v>0</v>
      </c>
      <c r="T275" s="205">
        <f t="shared" si="93"/>
        <v>0</v>
      </c>
      <c r="AR275" s="19" t="s">
        <v>190</v>
      </c>
      <c r="AT275" s="19" t="s">
        <v>186</v>
      </c>
      <c r="AU275" s="19" t="s">
        <v>86</v>
      </c>
      <c r="AY275" s="19" t="s">
        <v>183</v>
      </c>
      <c r="BE275" s="206">
        <f t="shared" si="94"/>
        <v>0</v>
      </c>
      <c r="BF275" s="206">
        <f t="shared" si="95"/>
        <v>0</v>
      </c>
      <c r="BG275" s="206">
        <f t="shared" si="96"/>
        <v>0</v>
      </c>
      <c r="BH275" s="206">
        <f t="shared" si="97"/>
        <v>0</v>
      </c>
      <c r="BI275" s="206">
        <f t="shared" si="98"/>
        <v>0</v>
      </c>
      <c r="BJ275" s="19" t="s">
        <v>22</v>
      </c>
      <c r="BK275" s="206">
        <f t="shared" si="99"/>
        <v>0</v>
      </c>
      <c r="BL275" s="19" t="s">
        <v>190</v>
      </c>
      <c r="BM275" s="19" t="s">
        <v>1242</v>
      </c>
    </row>
    <row r="276" spans="2:65" s="1" customFormat="1" ht="22.5" customHeight="1">
      <c r="B276" s="36"/>
      <c r="C276" s="195" t="s">
        <v>1243</v>
      </c>
      <c r="D276" s="195" t="s">
        <v>186</v>
      </c>
      <c r="E276" s="196" t="s">
        <v>1224</v>
      </c>
      <c r="F276" s="197" t="s">
        <v>1225</v>
      </c>
      <c r="G276" s="198" t="s">
        <v>189</v>
      </c>
      <c r="H276" s="199">
        <v>1</v>
      </c>
      <c r="I276" s="200"/>
      <c r="J276" s="201">
        <f t="shared" si="90"/>
        <v>0</v>
      </c>
      <c r="K276" s="197" t="s">
        <v>20</v>
      </c>
      <c r="L276" s="56"/>
      <c r="M276" s="202" t="s">
        <v>20</v>
      </c>
      <c r="N276" s="203" t="s">
        <v>49</v>
      </c>
      <c r="O276" s="37"/>
      <c r="P276" s="204">
        <f t="shared" si="91"/>
        <v>0</v>
      </c>
      <c r="Q276" s="204">
        <v>0</v>
      </c>
      <c r="R276" s="204">
        <f t="shared" si="92"/>
        <v>0</v>
      </c>
      <c r="S276" s="204">
        <v>0</v>
      </c>
      <c r="T276" s="205">
        <f t="shared" si="93"/>
        <v>0</v>
      </c>
      <c r="AR276" s="19" t="s">
        <v>190</v>
      </c>
      <c r="AT276" s="19" t="s">
        <v>186</v>
      </c>
      <c r="AU276" s="19" t="s">
        <v>86</v>
      </c>
      <c r="AY276" s="19" t="s">
        <v>183</v>
      </c>
      <c r="BE276" s="206">
        <f t="shared" si="94"/>
        <v>0</v>
      </c>
      <c r="BF276" s="206">
        <f t="shared" si="95"/>
        <v>0</v>
      </c>
      <c r="BG276" s="206">
        <f t="shared" si="96"/>
        <v>0</v>
      </c>
      <c r="BH276" s="206">
        <f t="shared" si="97"/>
        <v>0</v>
      </c>
      <c r="BI276" s="206">
        <f t="shared" si="98"/>
        <v>0</v>
      </c>
      <c r="BJ276" s="19" t="s">
        <v>22</v>
      </c>
      <c r="BK276" s="206">
        <f t="shared" si="99"/>
        <v>0</v>
      </c>
      <c r="BL276" s="19" t="s">
        <v>190</v>
      </c>
      <c r="BM276" s="19" t="s">
        <v>1244</v>
      </c>
    </row>
    <row r="277" spans="2:65" s="11" customFormat="1" ht="29.85" customHeight="1">
      <c r="B277" s="178"/>
      <c r="C277" s="179"/>
      <c r="D277" s="192" t="s">
        <v>77</v>
      </c>
      <c r="E277" s="193" t="s">
        <v>1245</v>
      </c>
      <c r="F277" s="193" t="s">
        <v>1246</v>
      </c>
      <c r="G277" s="179"/>
      <c r="H277" s="179"/>
      <c r="I277" s="182"/>
      <c r="J277" s="194">
        <f>BK277</f>
        <v>0</v>
      </c>
      <c r="K277" s="179"/>
      <c r="L277" s="184"/>
      <c r="M277" s="185"/>
      <c r="N277" s="186"/>
      <c r="O277" s="186"/>
      <c r="P277" s="187">
        <f>SUM(P278:P285)</f>
        <v>0</v>
      </c>
      <c r="Q277" s="186"/>
      <c r="R277" s="187">
        <f>SUM(R278:R285)</f>
        <v>0</v>
      </c>
      <c r="S277" s="186"/>
      <c r="T277" s="188">
        <f>SUM(T278:T285)</f>
        <v>0</v>
      </c>
      <c r="AR277" s="189" t="s">
        <v>182</v>
      </c>
      <c r="AT277" s="190" t="s">
        <v>77</v>
      </c>
      <c r="AU277" s="190" t="s">
        <v>22</v>
      </c>
      <c r="AY277" s="189" t="s">
        <v>183</v>
      </c>
      <c r="BK277" s="191">
        <f>SUM(BK278:BK285)</f>
        <v>0</v>
      </c>
    </row>
    <row r="278" spans="2:65" s="1" customFormat="1" ht="22.5" customHeight="1">
      <c r="B278" s="36"/>
      <c r="C278" s="195" t="s">
        <v>1247</v>
      </c>
      <c r="D278" s="195" t="s">
        <v>186</v>
      </c>
      <c r="E278" s="196" t="s">
        <v>1196</v>
      </c>
      <c r="F278" s="197" t="s">
        <v>1197</v>
      </c>
      <c r="G278" s="198" t="s">
        <v>189</v>
      </c>
      <c r="H278" s="199">
        <v>1</v>
      </c>
      <c r="I278" s="200"/>
      <c r="J278" s="201">
        <f t="shared" ref="J278:J285" si="100">ROUND(I278*H278,2)</f>
        <v>0</v>
      </c>
      <c r="K278" s="197" t="s">
        <v>20</v>
      </c>
      <c r="L278" s="56"/>
      <c r="M278" s="202" t="s">
        <v>20</v>
      </c>
      <c r="N278" s="203" t="s">
        <v>49</v>
      </c>
      <c r="O278" s="37"/>
      <c r="P278" s="204">
        <f t="shared" ref="P278:P285" si="101">O278*H278</f>
        <v>0</v>
      </c>
      <c r="Q278" s="204">
        <v>0</v>
      </c>
      <c r="R278" s="204">
        <f t="shared" ref="R278:R285" si="102">Q278*H278</f>
        <v>0</v>
      </c>
      <c r="S278" s="204">
        <v>0</v>
      </c>
      <c r="T278" s="205">
        <f t="shared" ref="T278:T285" si="103">S278*H278</f>
        <v>0</v>
      </c>
      <c r="AR278" s="19" t="s">
        <v>190</v>
      </c>
      <c r="AT278" s="19" t="s">
        <v>186</v>
      </c>
      <c r="AU278" s="19" t="s">
        <v>86</v>
      </c>
      <c r="AY278" s="19" t="s">
        <v>183</v>
      </c>
      <c r="BE278" s="206">
        <f t="shared" ref="BE278:BE285" si="104">IF(N278="základní",J278,0)</f>
        <v>0</v>
      </c>
      <c r="BF278" s="206">
        <f t="shared" ref="BF278:BF285" si="105">IF(N278="snížená",J278,0)</f>
        <v>0</v>
      </c>
      <c r="BG278" s="206">
        <f t="shared" ref="BG278:BG285" si="106">IF(N278="zákl. přenesená",J278,0)</f>
        <v>0</v>
      </c>
      <c r="BH278" s="206">
        <f t="shared" ref="BH278:BH285" si="107">IF(N278="sníž. přenesená",J278,0)</f>
        <v>0</v>
      </c>
      <c r="BI278" s="206">
        <f t="shared" ref="BI278:BI285" si="108">IF(N278="nulová",J278,0)</f>
        <v>0</v>
      </c>
      <c r="BJ278" s="19" t="s">
        <v>22</v>
      </c>
      <c r="BK278" s="206">
        <f t="shared" ref="BK278:BK285" si="109">ROUND(I278*H278,2)</f>
        <v>0</v>
      </c>
      <c r="BL278" s="19" t="s">
        <v>190</v>
      </c>
      <c r="BM278" s="19" t="s">
        <v>1248</v>
      </c>
    </row>
    <row r="279" spans="2:65" s="1" customFormat="1" ht="22.5" customHeight="1">
      <c r="B279" s="36"/>
      <c r="C279" s="195" t="s">
        <v>1249</v>
      </c>
      <c r="D279" s="195" t="s">
        <v>186</v>
      </c>
      <c r="E279" s="196" t="s">
        <v>1200</v>
      </c>
      <c r="F279" s="197" t="s">
        <v>1201</v>
      </c>
      <c r="G279" s="198" t="s">
        <v>189</v>
      </c>
      <c r="H279" s="199">
        <v>1</v>
      </c>
      <c r="I279" s="200"/>
      <c r="J279" s="201">
        <f t="shared" si="100"/>
        <v>0</v>
      </c>
      <c r="K279" s="197" t="s">
        <v>20</v>
      </c>
      <c r="L279" s="56"/>
      <c r="M279" s="202" t="s">
        <v>20</v>
      </c>
      <c r="N279" s="203" t="s">
        <v>49</v>
      </c>
      <c r="O279" s="37"/>
      <c r="P279" s="204">
        <f t="shared" si="101"/>
        <v>0</v>
      </c>
      <c r="Q279" s="204">
        <v>0</v>
      </c>
      <c r="R279" s="204">
        <f t="shared" si="102"/>
        <v>0</v>
      </c>
      <c r="S279" s="204">
        <v>0</v>
      </c>
      <c r="T279" s="205">
        <f t="shared" si="103"/>
        <v>0</v>
      </c>
      <c r="AR279" s="19" t="s">
        <v>190</v>
      </c>
      <c r="AT279" s="19" t="s">
        <v>186</v>
      </c>
      <c r="AU279" s="19" t="s">
        <v>86</v>
      </c>
      <c r="AY279" s="19" t="s">
        <v>183</v>
      </c>
      <c r="BE279" s="206">
        <f t="shared" si="104"/>
        <v>0</v>
      </c>
      <c r="BF279" s="206">
        <f t="shared" si="105"/>
        <v>0</v>
      </c>
      <c r="BG279" s="206">
        <f t="shared" si="106"/>
        <v>0</v>
      </c>
      <c r="BH279" s="206">
        <f t="shared" si="107"/>
        <v>0</v>
      </c>
      <c r="BI279" s="206">
        <f t="shared" si="108"/>
        <v>0</v>
      </c>
      <c r="BJ279" s="19" t="s">
        <v>22</v>
      </c>
      <c r="BK279" s="206">
        <f t="shared" si="109"/>
        <v>0</v>
      </c>
      <c r="BL279" s="19" t="s">
        <v>190</v>
      </c>
      <c r="BM279" s="19" t="s">
        <v>1250</v>
      </c>
    </row>
    <row r="280" spans="2:65" s="1" customFormat="1" ht="22.5" customHeight="1">
      <c r="B280" s="36"/>
      <c r="C280" s="195" t="s">
        <v>1251</v>
      </c>
      <c r="D280" s="195" t="s">
        <v>186</v>
      </c>
      <c r="E280" s="196" t="s">
        <v>1204</v>
      </c>
      <c r="F280" s="197" t="s">
        <v>1205</v>
      </c>
      <c r="G280" s="198" t="s">
        <v>189</v>
      </c>
      <c r="H280" s="199">
        <v>1</v>
      </c>
      <c r="I280" s="200"/>
      <c r="J280" s="201">
        <f t="shared" si="100"/>
        <v>0</v>
      </c>
      <c r="K280" s="197" t="s">
        <v>20</v>
      </c>
      <c r="L280" s="56"/>
      <c r="M280" s="202" t="s">
        <v>20</v>
      </c>
      <c r="N280" s="203" t="s">
        <v>49</v>
      </c>
      <c r="O280" s="37"/>
      <c r="P280" s="204">
        <f t="shared" si="101"/>
        <v>0</v>
      </c>
      <c r="Q280" s="204">
        <v>0</v>
      </c>
      <c r="R280" s="204">
        <f t="shared" si="102"/>
        <v>0</v>
      </c>
      <c r="S280" s="204">
        <v>0</v>
      </c>
      <c r="T280" s="205">
        <f t="shared" si="103"/>
        <v>0</v>
      </c>
      <c r="AR280" s="19" t="s">
        <v>190</v>
      </c>
      <c r="AT280" s="19" t="s">
        <v>186</v>
      </c>
      <c r="AU280" s="19" t="s">
        <v>86</v>
      </c>
      <c r="AY280" s="19" t="s">
        <v>183</v>
      </c>
      <c r="BE280" s="206">
        <f t="shared" si="104"/>
        <v>0</v>
      </c>
      <c r="BF280" s="206">
        <f t="shared" si="105"/>
        <v>0</v>
      </c>
      <c r="BG280" s="206">
        <f t="shared" si="106"/>
        <v>0</v>
      </c>
      <c r="BH280" s="206">
        <f t="shared" si="107"/>
        <v>0</v>
      </c>
      <c r="BI280" s="206">
        <f t="shared" si="108"/>
        <v>0</v>
      </c>
      <c r="BJ280" s="19" t="s">
        <v>22</v>
      </c>
      <c r="BK280" s="206">
        <f t="shared" si="109"/>
        <v>0</v>
      </c>
      <c r="BL280" s="19" t="s">
        <v>190</v>
      </c>
      <c r="BM280" s="19" t="s">
        <v>1252</v>
      </c>
    </row>
    <row r="281" spans="2:65" s="1" customFormat="1" ht="22.5" customHeight="1">
      <c r="B281" s="36"/>
      <c r="C281" s="195" t="s">
        <v>1253</v>
      </c>
      <c r="D281" s="195" t="s">
        <v>186</v>
      </c>
      <c r="E281" s="196" t="s">
        <v>1208</v>
      </c>
      <c r="F281" s="197" t="s">
        <v>1209</v>
      </c>
      <c r="G281" s="198" t="s">
        <v>189</v>
      </c>
      <c r="H281" s="199">
        <v>1</v>
      </c>
      <c r="I281" s="200"/>
      <c r="J281" s="201">
        <f t="shared" si="100"/>
        <v>0</v>
      </c>
      <c r="K281" s="197" t="s">
        <v>20</v>
      </c>
      <c r="L281" s="56"/>
      <c r="M281" s="202" t="s">
        <v>20</v>
      </c>
      <c r="N281" s="203" t="s">
        <v>49</v>
      </c>
      <c r="O281" s="37"/>
      <c r="P281" s="204">
        <f t="shared" si="101"/>
        <v>0</v>
      </c>
      <c r="Q281" s="204">
        <v>0</v>
      </c>
      <c r="R281" s="204">
        <f t="shared" si="102"/>
        <v>0</v>
      </c>
      <c r="S281" s="204">
        <v>0</v>
      </c>
      <c r="T281" s="205">
        <f t="shared" si="103"/>
        <v>0</v>
      </c>
      <c r="AR281" s="19" t="s">
        <v>190</v>
      </c>
      <c r="AT281" s="19" t="s">
        <v>186</v>
      </c>
      <c r="AU281" s="19" t="s">
        <v>86</v>
      </c>
      <c r="AY281" s="19" t="s">
        <v>183</v>
      </c>
      <c r="BE281" s="206">
        <f t="shared" si="104"/>
        <v>0</v>
      </c>
      <c r="BF281" s="206">
        <f t="shared" si="105"/>
        <v>0</v>
      </c>
      <c r="BG281" s="206">
        <f t="shared" si="106"/>
        <v>0</v>
      </c>
      <c r="BH281" s="206">
        <f t="shared" si="107"/>
        <v>0</v>
      </c>
      <c r="BI281" s="206">
        <f t="shared" si="108"/>
        <v>0</v>
      </c>
      <c r="BJ281" s="19" t="s">
        <v>22</v>
      </c>
      <c r="BK281" s="206">
        <f t="shared" si="109"/>
        <v>0</v>
      </c>
      <c r="BL281" s="19" t="s">
        <v>190</v>
      </c>
      <c r="BM281" s="19" t="s">
        <v>1254</v>
      </c>
    </row>
    <row r="282" spans="2:65" s="1" customFormat="1" ht="22.5" customHeight="1">
      <c r="B282" s="36"/>
      <c r="C282" s="195" t="s">
        <v>1255</v>
      </c>
      <c r="D282" s="195" t="s">
        <v>186</v>
      </c>
      <c r="E282" s="196" t="s">
        <v>1212</v>
      </c>
      <c r="F282" s="197" t="s">
        <v>1213</v>
      </c>
      <c r="G282" s="198" t="s">
        <v>189</v>
      </c>
      <c r="H282" s="199">
        <v>1</v>
      </c>
      <c r="I282" s="200"/>
      <c r="J282" s="201">
        <f t="shared" si="100"/>
        <v>0</v>
      </c>
      <c r="K282" s="197" t="s">
        <v>20</v>
      </c>
      <c r="L282" s="56"/>
      <c r="M282" s="202" t="s">
        <v>20</v>
      </c>
      <c r="N282" s="203" t="s">
        <v>49</v>
      </c>
      <c r="O282" s="37"/>
      <c r="P282" s="204">
        <f t="shared" si="101"/>
        <v>0</v>
      </c>
      <c r="Q282" s="204">
        <v>0</v>
      </c>
      <c r="R282" s="204">
        <f t="shared" si="102"/>
        <v>0</v>
      </c>
      <c r="S282" s="204">
        <v>0</v>
      </c>
      <c r="T282" s="205">
        <f t="shared" si="103"/>
        <v>0</v>
      </c>
      <c r="AR282" s="19" t="s">
        <v>190</v>
      </c>
      <c r="AT282" s="19" t="s">
        <v>186</v>
      </c>
      <c r="AU282" s="19" t="s">
        <v>86</v>
      </c>
      <c r="AY282" s="19" t="s">
        <v>183</v>
      </c>
      <c r="BE282" s="206">
        <f t="shared" si="104"/>
        <v>0</v>
      </c>
      <c r="BF282" s="206">
        <f t="shared" si="105"/>
        <v>0</v>
      </c>
      <c r="BG282" s="206">
        <f t="shared" si="106"/>
        <v>0</v>
      </c>
      <c r="BH282" s="206">
        <f t="shared" si="107"/>
        <v>0</v>
      </c>
      <c r="BI282" s="206">
        <f t="shared" si="108"/>
        <v>0</v>
      </c>
      <c r="BJ282" s="19" t="s">
        <v>22</v>
      </c>
      <c r="BK282" s="206">
        <f t="shared" si="109"/>
        <v>0</v>
      </c>
      <c r="BL282" s="19" t="s">
        <v>190</v>
      </c>
      <c r="BM282" s="19" t="s">
        <v>1256</v>
      </c>
    </row>
    <row r="283" spans="2:65" s="1" customFormat="1" ht="22.5" customHeight="1">
      <c r="B283" s="36"/>
      <c r="C283" s="195" t="s">
        <v>1257</v>
      </c>
      <c r="D283" s="195" t="s">
        <v>186</v>
      </c>
      <c r="E283" s="196" t="s">
        <v>1216</v>
      </c>
      <c r="F283" s="197" t="s">
        <v>1217</v>
      </c>
      <c r="G283" s="198" t="s">
        <v>189</v>
      </c>
      <c r="H283" s="199">
        <v>1</v>
      </c>
      <c r="I283" s="200"/>
      <c r="J283" s="201">
        <f t="shared" si="100"/>
        <v>0</v>
      </c>
      <c r="K283" s="197" t="s">
        <v>20</v>
      </c>
      <c r="L283" s="56"/>
      <c r="M283" s="202" t="s">
        <v>20</v>
      </c>
      <c r="N283" s="203" t="s">
        <v>49</v>
      </c>
      <c r="O283" s="37"/>
      <c r="P283" s="204">
        <f t="shared" si="101"/>
        <v>0</v>
      </c>
      <c r="Q283" s="204">
        <v>0</v>
      </c>
      <c r="R283" s="204">
        <f t="shared" si="102"/>
        <v>0</v>
      </c>
      <c r="S283" s="204">
        <v>0</v>
      </c>
      <c r="T283" s="205">
        <f t="shared" si="103"/>
        <v>0</v>
      </c>
      <c r="AR283" s="19" t="s">
        <v>190</v>
      </c>
      <c r="AT283" s="19" t="s">
        <v>186</v>
      </c>
      <c r="AU283" s="19" t="s">
        <v>86</v>
      </c>
      <c r="AY283" s="19" t="s">
        <v>183</v>
      </c>
      <c r="BE283" s="206">
        <f t="shared" si="104"/>
        <v>0</v>
      </c>
      <c r="BF283" s="206">
        <f t="shared" si="105"/>
        <v>0</v>
      </c>
      <c r="BG283" s="206">
        <f t="shared" si="106"/>
        <v>0</v>
      </c>
      <c r="BH283" s="206">
        <f t="shared" si="107"/>
        <v>0</v>
      </c>
      <c r="BI283" s="206">
        <f t="shared" si="108"/>
        <v>0</v>
      </c>
      <c r="BJ283" s="19" t="s">
        <v>22</v>
      </c>
      <c r="BK283" s="206">
        <f t="shared" si="109"/>
        <v>0</v>
      </c>
      <c r="BL283" s="19" t="s">
        <v>190</v>
      </c>
      <c r="BM283" s="19" t="s">
        <v>1258</v>
      </c>
    </row>
    <row r="284" spans="2:65" s="1" customFormat="1" ht="22.5" customHeight="1">
      <c r="B284" s="36"/>
      <c r="C284" s="195" t="s">
        <v>1259</v>
      </c>
      <c r="D284" s="195" t="s">
        <v>186</v>
      </c>
      <c r="E284" s="196" t="s">
        <v>1220</v>
      </c>
      <c r="F284" s="197" t="s">
        <v>1221</v>
      </c>
      <c r="G284" s="198" t="s">
        <v>189</v>
      </c>
      <c r="H284" s="199">
        <v>1</v>
      </c>
      <c r="I284" s="200"/>
      <c r="J284" s="201">
        <f t="shared" si="100"/>
        <v>0</v>
      </c>
      <c r="K284" s="197" t="s">
        <v>20</v>
      </c>
      <c r="L284" s="56"/>
      <c r="M284" s="202" t="s">
        <v>20</v>
      </c>
      <c r="N284" s="203" t="s">
        <v>49</v>
      </c>
      <c r="O284" s="37"/>
      <c r="P284" s="204">
        <f t="shared" si="101"/>
        <v>0</v>
      </c>
      <c r="Q284" s="204">
        <v>0</v>
      </c>
      <c r="R284" s="204">
        <f t="shared" si="102"/>
        <v>0</v>
      </c>
      <c r="S284" s="204">
        <v>0</v>
      </c>
      <c r="T284" s="205">
        <f t="shared" si="103"/>
        <v>0</v>
      </c>
      <c r="AR284" s="19" t="s">
        <v>190</v>
      </c>
      <c r="AT284" s="19" t="s">
        <v>186</v>
      </c>
      <c r="AU284" s="19" t="s">
        <v>86</v>
      </c>
      <c r="AY284" s="19" t="s">
        <v>183</v>
      </c>
      <c r="BE284" s="206">
        <f t="shared" si="104"/>
        <v>0</v>
      </c>
      <c r="BF284" s="206">
        <f t="shared" si="105"/>
        <v>0</v>
      </c>
      <c r="BG284" s="206">
        <f t="shared" si="106"/>
        <v>0</v>
      </c>
      <c r="BH284" s="206">
        <f t="shared" si="107"/>
        <v>0</v>
      </c>
      <c r="BI284" s="206">
        <f t="shared" si="108"/>
        <v>0</v>
      </c>
      <c r="BJ284" s="19" t="s">
        <v>22</v>
      </c>
      <c r="BK284" s="206">
        <f t="shared" si="109"/>
        <v>0</v>
      </c>
      <c r="BL284" s="19" t="s">
        <v>190</v>
      </c>
      <c r="BM284" s="19" t="s">
        <v>1260</v>
      </c>
    </row>
    <row r="285" spans="2:65" s="1" customFormat="1" ht="22.5" customHeight="1">
      <c r="B285" s="36"/>
      <c r="C285" s="195" t="s">
        <v>1261</v>
      </c>
      <c r="D285" s="195" t="s">
        <v>186</v>
      </c>
      <c r="E285" s="196" t="s">
        <v>1224</v>
      </c>
      <c r="F285" s="197" t="s">
        <v>1225</v>
      </c>
      <c r="G285" s="198" t="s">
        <v>189</v>
      </c>
      <c r="H285" s="199">
        <v>1</v>
      </c>
      <c r="I285" s="200"/>
      <c r="J285" s="201">
        <f t="shared" si="100"/>
        <v>0</v>
      </c>
      <c r="K285" s="197" t="s">
        <v>20</v>
      </c>
      <c r="L285" s="56"/>
      <c r="M285" s="202" t="s">
        <v>20</v>
      </c>
      <c r="N285" s="203" t="s">
        <v>49</v>
      </c>
      <c r="O285" s="37"/>
      <c r="P285" s="204">
        <f t="shared" si="101"/>
        <v>0</v>
      </c>
      <c r="Q285" s="204">
        <v>0</v>
      </c>
      <c r="R285" s="204">
        <f t="shared" si="102"/>
        <v>0</v>
      </c>
      <c r="S285" s="204">
        <v>0</v>
      </c>
      <c r="T285" s="205">
        <f t="shared" si="103"/>
        <v>0</v>
      </c>
      <c r="AR285" s="19" t="s">
        <v>190</v>
      </c>
      <c r="AT285" s="19" t="s">
        <v>186</v>
      </c>
      <c r="AU285" s="19" t="s">
        <v>86</v>
      </c>
      <c r="AY285" s="19" t="s">
        <v>183</v>
      </c>
      <c r="BE285" s="206">
        <f t="shared" si="104"/>
        <v>0</v>
      </c>
      <c r="BF285" s="206">
        <f t="shared" si="105"/>
        <v>0</v>
      </c>
      <c r="BG285" s="206">
        <f t="shared" si="106"/>
        <v>0</v>
      </c>
      <c r="BH285" s="206">
        <f t="shared" si="107"/>
        <v>0</v>
      </c>
      <c r="BI285" s="206">
        <f t="shared" si="108"/>
        <v>0</v>
      </c>
      <c r="BJ285" s="19" t="s">
        <v>22</v>
      </c>
      <c r="BK285" s="206">
        <f t="shared" si="109"/>
        <v>0</v>
      </c>
      <c r="BL285" s="19" t="s">
        <v>190</v>
      </c>
      <c r="BM285" s="19" t="s">
        <v>1262</v>
      </c>
    </row>
    <row r="286" spans="2:65" s="11" customFormat="1" ht="37.35" customHeight="1">
      <c r="B286" s="178"/>
      <c r="C286" s="179"/>
      <c r="D286" s="192" t="s">
        <v>77</v>
      </c>
      <c r="E286" s="214" t="s">
        <v>1263</v>
      </c>
      <c r="F286" s="214" t="s">
        <v>1264</v>
      </c>
      <c r="G286" s="179"/>
      <c r="H286" s="179"/>
      <c r="I286" s="182"/>
      <c r="J286" s="215">
        <f>BK286</f>
        <v>0</v>
      </c>
      <c r="K286" s="179"/>
      <c r="L286" s="184"/>
      <c r="M286" s="185"/>
      <c r="N286" s="186"/>
      <c r="O286" s="186"/>
      <c r="P286" s="187">
        <f>SUM(P287:P294)</f>
        <v>0</v>
      </c>
      <c r="Q286" s="186"/>
      <c r="R286" s="187">
        <f>SUM(R287:R294)</f>
        <v>0</v>
      </c>
      <c r="S286" s="186"/>
      <c r="T286" s="188">
        <f>SUM(T287:T294)</f>
        <v>0</v>
      </c>
      <c r="AR286" s="189" t="s">
        <v>182</v>
      </c>
      <c r="AT286" s="190" t="s">
        <v>77</v>
      </c>
      <c r="AU286" s="190" t="s">
        <v>78</v>
      </c>
      <c r="AY286" s="189" t="s">
        <v>183</v>
      </c>
      <c r="BK286" s="191">
        <f>SUM(BK287:BK294)</f>
        <v>0</v>
      </c>
    </row>
    <row r="287" spans="2:65" s="1" customFormat="1" ht="22.5" customHeight="1">
      <c r="B287" s="36"/>
      <c r="C287" s="195" t="s">
        <v>1265</v>
      </c>
      <c r="D287" s="195" t="s">
        <v>186</v>
      </c>
      <c r="E287" s="196" t="s">
        <v>1266</v>
      </c>
      <c r="F287" s="197" t="s">
        <v>1267</v>
      </c>
      <c r="G287" s="198" t="s">
        <v>189</v>
      </c>
      <c r="H287" s="199">
        <v>1</v>
      </c>
      <c r="I287" s="200"/>
      <c r="J287" s="201">
        <f t="shared" ref="J287:J294" si="110">ROUND(I287*H287,2)</f>
        <v>0</v>
      </c>
      <c r="K287" s="197" t="s">
        <v>20</v>
      </c>
      <c r="L287" s="56"/>
      <c r="M287" s="202" t="s">
        <v>20</v>
      </c>
      <c r="N287" s="203" t="s">
        <v>49</v>
      </c>
      <c r="O287" s="37"/>
      <c r="P287" s="204">
        <f t="shared" ref="P287:P294" si="111">O287*H287</f>
        <v>0</v>
      </c>
      <c r="Q287" s="204">
        <v>0</v>
      </c>
      <c r="R287" s="204">
        <f t="shared" ref="R287:R294" si="112">Q287*H287</f>
        <v>0</v>
      </c>
      <c r="S287" s="204">
        <v>0</v>
      </c>
      <c r="T287" s="205">
        <f t="shared" ref="T287:T294" si="113">S287*H287</f>
        <v>0</v>
      </c>
      <c r="AR287" s="19" t="s">
        <v>190</v>
      </c>
      <c r="AT287" s="19" t="s">
        <v>186</v>
      </c>
      <c r="AU287" s="19" t="s">
        <v>22</v>
      </c>
      <c r="AY287" s="19" t="s">
        <v>183</v>
      </c>
      <c r="BE287" s="206">
        <f t="shared" ref="BE287:BE294" si="114">IF(N287="základní",J287,0)</f>
        <v>0</v>
      </c>
      <c r="BF287" s="206">
        <f t="shared" ref="BF287:BF294" si="115">IF(N287="snížená",J287,0)</f>
        <v>0</v>
      </c>
      <c r="BG287" s="206">
        <f t="shared" ref="BG287:BG294" si="116">IF(N287="zákl. přenesená",J287,0)</f>
        <v>0</v>
      </c>
      <c r="BH287" s="206">
        <f t="shared" ref="BH287:BH294" si="117">IF(N287="sníž. přenesená",J287,0)</f>
        <v>0</v>
      </c>
      <c r="BI287" s="206">
        <f t="shared" ref="BI287:BI294" si="118">IF(N287="nulová",J287,0)</f>
        <v>0</v>
      </c>
      <c r="BJ287" s="19" t="s">
        <v>22</v>
      </c>
      <c r="BK287" s="206">
        <f t="shared" ref="BK287:BK294" si="119">ROUND(I287*H287,2)</f>
        <v>0</v>
      </c>
      <c r="BL287" s="19" t="s">
        <v>190</v>
      </c>
      <c r="BM287" s="19" t="s">
        <v>1268</v>
      </c>
    </row>
    <row r="288" spans="2:65" s="1" customFormat="1" ht="22.5" customHeight="1">
      <c r="B288" s="36"/>
      <c r="C288" s="195" t="s">
        <v>1269</v>
      </c>
      <c r="D288" s="195" t="s">
        <v>186</v>
      </c>
      <c r="E288" s="196" t="s">
        <v>1270</v>
      </c>
      <c r="F288" s="197" t="s">
        <v>1271</v>
      </c>
      <c r="G288" s="198" t="s">
        <v>189</v>
      </c>
      <c r="H288" s="199">
        <v>1</v>
      </c>
      <c r="I288" s="200"/>
      <c r="J288" s="201">
        <f t="shared" si="110"/>
        <v>0</v>
      </c>
      <c r="K288" s="197" t="s">
        <v>20</v>
      </c>
      <c r="L288" s="56"/>
      <c r="M288" s="202" t="s">
        <v>20</v>
      </c>
      <c r="N288" s="203" t="s">
        <v>49</v>
      </c>
      <c r="O288" s="37"/>
      <c r="P288" s="204">
        <f t="shared" si="111"/>
        <v>0</v>
      </c>
      <c r="Q288" s="204">
        <v>0</v>
      </c>
      <c r="R288" s="204">
        <f t="shared" si="112"/>
        <v>0</v>
      </c>
      <c r="S288" s="204">
        <v>0</v>
      </c>
      <c r="T288" s="205">
        <f t="shared" si="113"/>
        <v>0</v>
      </c>
      <c r="AR288" s="19" t="s">
        <v>190</v>
      </c>
      <c r="AT288" s="19" t="s">
        <v>186</v>
      </c>
      <c r="AU288" s="19" t="s">
        <v>22</v>
      </c>
      <c r="AY288" s="19" t="s">
        <v>183</v>
      </c>
      <c r="BE288" s="206">
        <f t="shared" si="114"/>
        <v>0</v>
      </c>
      <c r="BF288" s="206">
        <f t="shared" si="115"/>
        <v>0</v>
      </c>
      <c r="BG288" s="206">
        <f t="shared" si="116"/>
        <v>0</v>
      </c>
      <c r="BH288" s="206">
        <f t="shared" si="117"/>
        <v>0</v>
      </c>
      <c r="BI288" s="206">
        <f t="shared" si="118"/>
        <v>0</v>
      </c>
      <c r="BJ288" s="19" t="s">
        <v>22</v>
      </c>
      <c r="BK288" s="206">
        <f t="shared" si="119"/>
        <v>0</v>
      </c>
      <c r="BL288" s="19" t="s">
        <v>190</v>
      </c>
      <c r="BM288" s="19" t="s">
        <v>1272</v>
      </c>
    </row>
    <row r="289" spans="2:65" s="1" customFormat="1" ht="22.5" customHeight="1">
      <c r="B289" s="36"/>
      <c r="C289" s="195" t="s">
        <v>1273</v>
      </c>
      <c r="D289" s="195" t="s">
        <v>186</v>
      </c>
      <c r="E289" s="196" t="s">
        <v>1274</v>
      </c>
      <c r="F289" s="197" t="s">
        <v>1275</v>
      </c>
      <c r="G289" s="198" t="s">
        <v>189</v>
      </c>
      <c r="H289" s="199">
        <v>1</v>
      </c>
      <c r="I289" s="200"/>
      <c r="J289" s="201">
        <f t="shared" si="110"/>
        <v>0</v>
      </c>
      <c r="K289" s="197" t="s">
        <v>20</v>
      </c>
      <c r="L289" s="56"/>
      <c r="M289" s="202" t="s">
        <v>20</v>
      </c>
      <c r="N289" s="203" t="s">
        <v>49</v>
      </c>
      <c r="O289" s="37"/>
      <c r="P289" s="204">
        <f t="shared" si="111"/>
        <v>0</v>
      </c>
      <c r="Q289" s="204">
        <v>0</v>
      </c>
      <c r="R289" s="204">
        <f t="shared" si="112"/>
        <v>0</v>
      </c>
      <c r="S289" s="204">
        <v>0</v>
      </c>
      <c r="T289" s="205">
        <f t="shared" si="113"/>
        <v>0</v>
      </c>
      <c r="AR289" s="19" t="s">
        <v>190</v>
      </c>
      <c r="AT289" s="19" t="s">
        <v>186</v>
      </c>
      <c r="AU289" s="19" t="s">
        <v>22</v>
      </c>
      <c r="AY289" s="19" t="s">
        <v>183</v>
      </c>
      <c r="BE289" s="206">
        <f t="shared" si="114"/>
        <v>0</v>
      </c>
      <c r="BF289" s="206">
        <f t="shared" si="115"/>
        <v>0</v>
      </c>
      <c r="BG289" s="206">
        <f t="shared" si="116"/>
        <v>0</v>
      </c>
      <c r="BH289" s="206">
        <f t="shared" si="117"/>
        <v>0</v>
      </c>
      <c r="BI289" s="206">
        <f t="shared" si="118"/>
        <v>0</v>
      </c>
      <c r="BJ289" s="19" t="s">
        <v>22</v>
      </c>
      <c r="BK289" s="206">
        <f t="shared" si="119"/>
        <v>0</v>
      </c>
      <c r="BL289" s="19" t="s">
        <v>190</v>
      </c>
      <c r="BM289" s="19" t="s">
        <v>1276</v>
      </c>
    </row>
    <row r="290" spans="2:65" s="1" customFormat="1" ht="22.5" customHeight="1">
      <c r="B290" s="36"/>
      <c r="C290" s="195" t="s">
        <v>1277</v>
      </c>
      <c r="D290" s="195" t="s">
        <v>186</v>
      </c>
      <c r="E290" s="196" t="s">
        <v>1278</v>
      </c>
      <c r="F290" s="197" t="s">
        <v>1279</v>
      </c>
      <c r="G290" s="198" t="s">
        <v>189</v>
      </c>
      <c r="H290" s="199">
        <v>1</v>
      </c>
      <c r="I290" s="200"/>
      <c r="J290" s="201">
        <f t="shared" si="110"/>
        <v>0</v>
      </c>
      <c r="K290" s="197" t="s">
        <v>20</v>
      </c>
      <c r="L290" s="56"/>
      <c r="M290" s="202" t="s">
        <v>20</v>
      </c>
      <c r="N290" s="203" t="s">
        <v>49</v>
      </c>
      <c r="O290" s="37"/>
      <c r="P290" s="204">
        <f t="shared" si="111"/>
        <v>0</v>
      </c>
      <c r="Q290" s="204">
        <v>0</v>
      </c>
      <c r="R290" s="204">
        <f t="shared" si="112"/>
        <v>0</v>
      </c>
      <c r="S290" s="204">
        <v>0</v>
      </c>
      <c r="T290" s="205">
        <f t="shared" si="113"/>
        <v>0</v>
      </c>
      <c r="AR290" s="19" t="s">
        <v>190</v>
      </c>
      <c r="AT290" s="19" t="s">
        <v>186</v>
      </c>
      <c r="AU290" s="19" t="s">
        <v>22</v>
      </c>
      <c r="AY290" s="19" t="s">
        <v>183</v>
      </c>
      <c r="BE290" s="206">
        <f t="shared" si="114"/>
        <v>0</v>
      </c>
      <c r="BF290" s="206">
        <f t="shared" si="115"/>
        <v>0</v>
      </c>
      <c r="BG290" s="206">
        <f t="shared" si="116"/>
        <v>0</v>
      </c>
      <c r="BH290" s="206">
        <f t="shared" si="117"/>
        <v>0</v>
      </c>
      <c r="BI290" s="206">
        <f t="shared" si="118"/>
        <v>0</v>
      </c>
      <c r="BJ290" s="19" t="s">
        <v>22</v>
      </c>
      <c r="BK290" s="206">
        <f t="shared" si="119"/>
        <v>0</v>
      </c>
      <c r="BL290" s="19" t="s">
        <v>190</v>
      </c>
      <c r="BM290" s="19" t="s">
        <v>1280</v>
      </c>
    </row>
    <row r="291" spans="2:65" s="1" customFormat="1" ht="22.5" customHeight="1">
      <c r="B291" s="36"/>
      <c r="C291" s="195" t="s">
        <v>1281</v>
      </c>
      <c r="D291" s="195" t="s">
        <v>186</v>
      </c>
      <c r="E291" s="196" t="s">
        <v>1282</v>
      </c>
      <c r="F291" s="197" t="s">
        <v>1283</v>
      </c>
      <c r="G291" s="198" t="s">
        <v>189</v>
      </c>
      <c r="H291" s="199">
        <v>2</v>
      </c>
      <c r="I291" s="200"/>
      <c r="J291" s="201">
        <f t="shared" si="110"/>
        <v>0</v>
      </c>
      <c r="K291" s="197" t="s">
        <v>20</v>
      </c>
      <c r="L291" s="56"/>
      <c r="M291" s="202" t="s">
        <v>20</v>
      </c>
      <c r="N291" s="203" t="s">
        <v>49</v>
      </c>
      <c r="O291" s="37"/>
      <c r="P291" s="204">
        <f t="shared" si="111"/>
        <v>0</v>
      </c>
      <c r="Q291" s="204">
        <v>0</v>
      </c>
      <c r="R291" s="204">
        <f t="shared" si="112"/>
        <v>0</v>
      </c>
      <c r="S291" s="204">
        <v>0</v>
      </c>
      <c r="T291" s="205">
        <f t="shared" si="113"/>
        <v>0</v>
      </c>
      <c r="AR291" s="19" t="s">
        <v>190</v>
      </c>
      <c r="AT291" s="19" t="s">
        <v>186</v>
      </c>
      <c r="AU291" s="19" t="s">
        <v>22</v>
      </c>
      <c r="AY291" s="19" t="s">
        <v>183</v>
      </c>
      <c r="BE291" s="206">
        <f t="shared" si="114"/>
        <v>0</v>
      </c>
      <c r="BF291" s="206">
        <f t="shared" si="115"/>
        <v>0</v>
      </c>
      <c r="BG291" s="206">
        <f t="shared" si="116"/>
        <v>0</v>
      </c>
      <c r="BH291" s="206">
        <f t="shared" si="117"/>
        <v>0</v>
      </c>
      <c r="BI291" s="206">
        <f t="shared" si="118"/>
        <v>0</v>
      </c>
      <c r="BJ291" s="19" t="s">
        <v>22</v>
      </c>
      <c r="BK291" s="206">
        <f t="shared" si="119"/>
        <v>0</v>
      </c>
      <c r="BL291" s="19" t="s">
        <v>190</v>
      </c>
      <c r="BM291" s="19" t="s">
        <v>1284</v>
      </c>
    </row>
    <row r="292" spans="2:65" s="1" customFormat="1" ht="22.5" customHeight="1">
      <c r="B292" s="36"/>
      <c r="C292" s="195" t="s">
        <v>1285</v>
      </c>
      <c r="D292" s="195" t="s">
        <v>186</v>
      </c>
      <c r="E292" s="196" t="s">
        <v>1286</v>
      </c>
      <c r="F292" s="197" t="s">
        <v>1287</v>
      </c>
      <c r="G292" s="198" t="s">
        <v>189</v>
      </c>
      <c r="H292" s="199">
        <v>3</v>
      </c>
      <c r="I292" s="200"/>
      <c r="J292" s="201">
        <f t="shared" si="110"/>
        <v>0</v>
      </c>
      <c r="K292" s="197" t="s">
        <v>20</v>
      </c>
      <c r="L292" s="56"/>
      <c r="M292" s="202" t="s">
        <v>20</v>
      </c>
      <c r="N292" s="203" t="s">
        <v>49</v>
      </c>
      <c r="O292" s="37"/>
      <c r="P292" s="204">
        <f t="shared" si="111"/>
        <v>0</v>
      </c>
      <c r="Q292" s="204">
        <v>0</v>
      </c>
      <c r="R292" s="204">
        <f t="shared" si="112"/>
        <v>0</v>
      </c>
      <c r="S292" s="204">
        <v>0</v>
      </c>
      <c r="T292" s="205">
        <f t="shared" si="113"/>
        <v>0</v>
      </c>
      <c r="AR292" s="19" t="s">
        <v>190</v>
      </c>
      <c r="AT292" s="19" t="s">
        <v>186</v>
      </c>
      <c r="AU292" s="19" t="s">
        <v>22</v>
      </c>
      <c r="AY292" s="19" t="s">
        <v>183</v>
      </c>
      <c r="BE292" s="206">
        <f t="shared" si="114"/>
        <v>0</v>
      </c>
      <c r="BF292" s="206">
        <f t="shared" si="115"/>
        <v>0</v>
      </c>
      <c r="BG292" s="206">
        <f t="shared" si="116"/>
        <v>0</v>
      </c>
      <c r="BH292" s="206">
        <f t="shared" si="117"/>
        <v>0</v>
      </c>
      <c r="BI292" s="206">
        <f t="shared" si="118"/>
        <v>0</v>
      </c>
      <c r="BJ292" s="19" t="s">
        <v>22</v>
      </c>
      <c r="BK292" s="206">
        <f t="shared" si="119"/>
        <v>0</v>
      </c>
      <c r="BL292" s="19" t="s">
        <v>190</v>
      </c>
      <c r="BM292" s="19" t="s">
        <v>1288</v>
      </c>
    </row>
    <row r="293" spans="2:65" s="1" customFormat="1" ht="22.5" customHeight="1">
      <c r="B293" s="36"/>
      <c r="C293" s="195" t="s">
        <v>1289</v>
      </c>
      <c r="D293" s="195" t="s">
        <v>186</v>
      </c>
      <c r="E293" s="196" t="s">
        <v>1290</v>
      </c>
      <c r="F293" s="197" t="s">
        <v>1291</v>
      </c>
      <c r="G293" s="198" t="s">
        <v>189</v>
      </c>
      <c r="H293" s="199">
        <v>1</v>
      </c>
      <c r="I293" s="200"/>
      <c r="J293" s="201">
        <f t="shared" si="110"/>
        <v>0</v>
      </c>
      <c r="K293" s="197" t="s">
        <v>20</v>
      </c>
      <c r="L293" s="56"/>
      <c r="M293" s="202" t="s">
        <v>20</v>
      </c>
      <c r="N293" s="203" t="s">
        <v>49</v>
      </c>
      <c r="O293" s="37"/>
      <c r="P293" s="204">
        <f t="shared" si="111"/>
        <v>0</v>
      </c>
      <c r="Q293" s="204">
        <v>0</v>
      </c>
      <c r="R293" s="204">
        <f t="shared" si="112"/>
        <v>0</v>
      </c>
      <c r="S293" s="204">
        <v>0</v>
      </c>
      <c r="T293" s="205">
        <f t="shared" si="113"/>
        <v>0</v>
      </c>
      <c r="AR293" s="19" t="s">
        <v>190</v>
      </c>
      <c r="AT293" s="19" t="s">
        <v>186</v>
      </c>
      <c r="AU293" s="19" t="s">
        <v>22</v>
      </c>
      <c r="AY293" s="19" t="s">
        <v>183</v>
      </c>
      <c r="BE293" s="206">
        <f t="shared" si="114"/>
        <v>0</v>
      </c>
      <c r="BF293" s="206">
        <f t="shared" si="115"/>
        <v>0</v>
      </c>
      <c r="BG293" s="206">
        <f t="shared" si="116"/>
        <v>0</v>
      </c>
      <c r="BH293" s="206">
        <f t="shared" si="117"/>
        <v>0</v>
      </c>
      <c r="BI293" s="206">
        <f t="shared" si="118"/>
        <v>0</v>
      </c>
      <c r="BJ293" s="19" t="s">
        <v>22</v>
      </c>
      <c r="BK293" s="206">
        <f t="shared" si="119"/>
        <v>0</v>
      </c>
      <c r="BL293" s="19" t="s">
        <v>190</v>
      </c>
      <c r="BM293" s="19" t="s">
        <v>1292</v>
      </c>
    </row>
    <row r="294" spans="2:65" s="1" customFormat="1" ht="22.5" customHeight="1">
      <c r="B294" s="36"/>
      <c r="C294" s="195" t="s">
        <v>1293</v>
      </c>
      <c r="D294" s="195" t="s">
        <v>186</v>
      </c>
      <c r="E294" s="196" t="s">
        <v>1294</v>
      </c>
      <c r="F294" s="197" t="s">
        <v>1295</v>
      </c>
      <c r="G294" s="198" t="s">
        <v>189</v>
      </c>
      <c r="H294" s="199">
        <v>1</v>
      </c>
      <c r="I294" s="200"/>
      <c r="J294" s="201">
        <f t="shared" si="110"/>
        <v>0</v>
      </c>
      <c r="K294" s="197" t="s">
        <v>20</v>
      </c>
      <c r="L294" s="56"/>
      <c r="M294" s="202" t="s">
        <v>20</v>
      </c>
      <c r="N294" s="203" t="s">
        <v>49</v>
      </c>
      <c r="O294" s="37"/>
      <c r="P294" s="204">
        <f t="shared" si="111"/>
        <v>0</v>
      </c>
      <c r="Q294" s="204">
        <v>0</v>
      </c>
      <c r="R294" s="204">
        <f t="shared" si="112"/>
        <v>0</v>
      </c>
      <c r="S294" s="204">
        <v>0</v>
      </c>
      <c r="T294" s="205">
        <f t="shared" si="113"/>
        <v>0</v>
      </c>
      <c r="AR294" s="19" t="s">
        <v>190</v>
      </c>
      <c r="AT294" s="19" t="s">
        <v>186</v>
      </c>
      <c r="AU294" s="19" t="s">
        <v>22</v>
      </c>
      <c r="AY294" s="19" t="s">
        <v>183</v>
      </c>
      <c r="BE294" s="206">
        <f t="shared" si="114"/>
        <v>0</v>
      </c>
      <c r="BF294" s="206">
        <f t="shared" si="115"/>
        <v>0</v>
      </c>
      <c r="BG294" s="206">
        <f t="shared" si="116"/>
        <v>0</v>
      </c>
      <c r="BH294" s="206">
        <f t="shared" si="117"/>
        <v>0</v>
      </c>
      <c r="BI294" s="206">
        <f t="shared" si="118"/>
        <v>0</v>
      </c>
      <c r="BJ294" s="19" t="s">
        <v>22</v>
      </c>
      <c r="BK294" s="206">
        <f t="shared" si="119"/>
        <v>0</v>
      </c>
      <c r="BL294" s="19" t="s">
        <v>190</v>
      </c>
      <c r="BM294" s="19" t="s">
        <v>1296</v>
      </c>
    </row>
    <row r="295" spans="2:65" s="11" customFormat="1" ht="37.35" customHeight="1">
      <c r="B295" s="178"/>
      <c r="C295" s="179"/>
      <c r="D295" s="192" t="s">
        <v>77</v>
      </c>
      <c r="E295" s="214" t="s">
        <v>1297</v>
      </c>
      <c r="F295" s="214" t="s">
        <v>839</v>
      </c>
      <c r="G295" s="179"/>
      <c r="H295" s="179"/>
      <c r="I295" s="182"/>
      <c r="J295" s="215">
        <f>BK295</f>
        <v>0</v>
      </c>
      <c r="K295" s="179"/>
      <c r="L295" s="184"/>
      <c r="M295" s="185"/>
      <c r="N295" s="186"/>
      <c r="O295" s="186"/>
      <c r="P295" s="187">
        <f>SUM(P296:P299)</f>
        <v>0</v>
      </c>
      <c r="Q295" s="186"/>
      <c r="R295" s="187">
        <f>SUM(R296:R299)</f>
        <v>0</v>
      </c>
      <c r="S295" s="186"/>
      <c r="T295" s="188">
        <f>SUM(T296:T299)</f>
        <v>0</v>
      </c>
      <c r="AR295" s="189" t="s">
        <v>182</v>
      </c>
      <c r="AT295" s="190" t="s">
        <v>77</v>
      </c>
      <c r="AU295" s="190" t="s">
        <v>78</v>
      </c>
      <c r="AY295" s="189" t="s">
        <v>183</v>
      </c>
      <c r="BK295" s="191">
        <f>SUM(BK296:BK299)</f>
        <v>0</v>
      </c>
    </row>
    <row r="296" spans="2:65" s="1" customFormat="1" ht="22.5" customHeight="1">
      <c r="B296" s="36"/>
      <c r="C296" s="195" t="s">
        <v>1298</v>
      </c>
      <c r="D296" s="195" t="s">
        <v>186</v>
      </c>
      <c r="E296" s="196" t="s">
        <v>1299</v>
      </c>
      <c r="F296" s="197" t="s">
        <v>1300</v>
      </c>
      <c r="G296" s="198" t="s">
        <v>189</v>
      </c>
      <c r="H296" s="199">
        <v>1</v>
      </c>
      <c r="I296" s="200"/>
      <c r="J296" s="201">
        <f>ROUND(I296*H296,2)</f>
        <v>0</v>
      </c>
      <c r="K296" s="197" t="s">
        <v>20</v>
      </c>
      <c r="L296" s="56"/>
      <c r="M296" s="202" t="s">
        <v>20</v>
      </c>
      <c r="N296" s="203" t="s">
        <v>49</v>
      </c>
      <c r="O296" s="37"/>
      <c r="P296" s="204">
        <f>O296*H296</f>
        <v>0</v>
      </c>
      <c r="Q296" s="204">
        <v>0</v>
      </c>
      <c r="R296" s="204">
        <f>Q296*H296</f>
        <v>0</v>
      </c>
      <c r="S296" s="204">
        <v>0</v>
      </c>
      <c r="T296" s="205">
        <f>S296*H296</f>
        <v>0</v>
      </c>
      <c r="AR296" s="19" t="s">
        <v>190</v>
      </c>
      <c r="AT296" s="19" t="s">
        <v>186</v>
      </c>
      <c r="AU296" s="19" t="s">
        <v>22</v>
      </c>
      <c r="AY296" s="19" t="s">
        <v>183</v>
      </c>
      <c r="BE296" s="206">
        <f>IF(N296="základní",J296,0)</f>
        <v>0</v>
      </c>
      <c r="BF296" s="206">
        <f>IF(N296="snížená",J296,0)</f>
        <v>0</v>
      </c>
      <c r="BG296" s="206">
        <f>IF(N296="zákl. přenesená",J296,0)</f>
        <v>0</v>
      </c>
      <c r="BH296" s="206">
        <f>IF(N296="sníž. přenesená",J296,0)</f>
        <v>0</v>
      </c>
      <c r="BI296" s="206">
        <f>IF(N296="nulová",J296,0)</f>
        <v>0</v>
      </c>
      <c r="BJ296" s="19" t="s">
        <v>22</v>
      </c>
      <c r="BK296" s="206">
        <f>ROUND(I296*H296,2)</f>
        <v>0</v>
      </c>
      <c r="BL296" s="19" t="s">
        <v>190</v>
      </c>
      <c r="BM296" s="19" t="s">
        <v>1301</v>
      </c>
    </row>
    <row r="297" spans="2:65" s="1" customFormat="1" ht="22.5" customHeight="1">
      <c r="B297" s="36"/>
      <c r="C297" s="195" t="s">
        <v>1302</v>
      </c>
      <c r="D297" s="195" t="s">
        <v>186</v>
      </c>
      <c r="E297" s="196" t="s">
        <v>1303</v>
      </c>
      <c r="F297" s="197" t="s">
        <v>1304</v>
      </c>
      <c r="G297" s="198" t="s">
        <v>189</v>
      </c>
      <c r="H297" s="199">
        <v>1</v>
      </c>
      <c r="I297" s="200"/>
      <c r="J297" s="201">
        <f>ROUND(I297*H297,2)</f>
        <v>0</v>
      </c>
      <c r="K297" s="197" t="s">
        <v>20</v>
      </c>
      <c r="L297" s="56"/>
      <c r="M297" s="202" t="s">
        <v>20</v>
      </c>
      <c r="N297" s="203" t="s">
        <v>49</v>
      </c>
      <c r="O297" s="37"/>
      <c r="P297" s="204">
        <f>O297*H297</f>
        <v>0</v>
      </c>
      <c r="Q297" s="204">
        <v>0</v>
      </c>
      <c r="R297" s="204">
        <f>Q297*H297</f>
        <v>0</v>
      </c>
      <c r="S297" s="204">
        <v>0</v>
      </c>
      <c r="T297" s="205">
        <f>S297*H297</f>
        <v>0</v>
      </c>
      <c r="AR297" s="19" t="s">
        <v>190</v>
      </c>
      <c r="AT297" s="19" t="s">
        <v>186</v>
      </c>
      <c r="AU297" s="19" t="s">
        <v>22</v>
      </c>
      <c r="AY297" s="19" t="s">
        <v>183</v>
      </c>
      <c r="BE297" s="206">
        <f>IF(N297="základní",J297,0)</f>
        <v>0</v>
      </c>
      <c r="BF297" s="206">
        <f>IF(N297="snížená",J297,0)</f>
        <v>0</v>
      </c>
      <c r="BG297" s="206">
        <f>IF(N297="zákl. přenesená",J297,0)</f>
        <v>0</v>
      </c>
      <c r="BH297" s="206">
        <f>IF(N297="sníž. přenesená",J297,0)</f>
        <v>0</v>
      </c>
      <c r="BI297" s="206">
        <f>IF(N297="nulová",J297,0)</f>
        <v>0</v>
      </c>
      <c r="BJ297" s="19" t="s">
        <v>22</v>
      </c>
      <c r="BK297" s="206">
        <f>ROUND(I297*H297,2)</f>
        <v>0</v>
      </c>
      <c r="BL297" s="19" t="s">
        <v>190</v>
      </c>
      <c r="BM297" s="19" t="s">
        <v>1305</v>
      </c>
    </row>
    <row r="298" spans="2:65" s="1" customFormat="1" ht="22.5" customHeight="1">
      <c r="B298" s="36"/>
      <c r="C298" s="195" t="s">
        <v>1306</v>
      </c>
      <c r="D298" s="195" t="s">
        <v>186</v>
      </c>
      <c r="E298" s="196" t="s">
        <v>1307</v>
      </c>
      <c r="F298" s="197" t="s">
        <v>1308</v>
      </c>
      <c r="G298" s="198" t="s">
        <v>189</v>
      </c>
      <c r="H298" s="199">
        <v>1</v>
      </c>
      <c r="I298" s="200"/>
      <c r="J298" s="201">
        <f>ROUND(I298*H298,2)</f>
        <v>0</v>
      </c>
      <c r="K298" s="197" t="s">
        <v>20</v>
      </c>
      <c r="L298" s="56"/>
      <c r="M298" s="202" t="s">
        <v>20</v>
      </c>
      <c r="N298" s="203" t="s">
        <v>49</v>
      </c>
      <c r="O298" s="37"/>
      <c r="P298" s="204">
        <f>O298*H298</f>
        <v>0</v>
      </c>
      <c r="Q298" s="204">
        <v>0</v>
      </c>
      <c r="R298" s="204">
        <f>Q298*H298</f>
        <v>0</v>
      </c>
      <c r="S298" s="204">
        <v>0</v>
      </c>
      <c r="T298" s="205">
        <f>S298*H298</f>
        <v>0</v>
      </c>
      <c r="AR298" s="19" t="s">
        <v>190</v>
      </c>
      <c r="AT298" s="19" t="s">
        <v>186</v>
      </c>
      <c r="AU298" s="19" t="s">
        <v>22</v>
      </c>
      <c r="AY298" s="19" t="s">
        <v>183</v>
      </c>
      <c r="BE298" s="206">
        <f>IF(N298="základní",J298,0)</f>
        <v>0</v>
      </c>
      <c r="BF298" s="206">
        <f>IF(N298="snížená",J298,0)</f>
        <v>0</v>
      </c>
      <c r="BG298" s="206">
        <f>IF(N298="zákl. přenesená",J298,0)</f>
        <v>0</v>
      </c>
      <c r="BH298" s="206">
        <f>IF(N298="sníž. přenesená",J298,0)</f>
        <v>0</v>
      </c>
      <c r="BI298" s="206">
        <f>IF(N298="nulová",J298,0)</f>
        <v>0</v>
      </c>
      <c r="BJ298" s="19" t="s">
        <v>22</v>
      </c>
      <c r="BK298" s="206">
        <f>ROUND(I298*H298,2)</f>
        <v>0</v>
      </c>
      <c r="BL298" s="19" t="s">
        <v>190</v>
      </c>
      <c r="BM298" s="19" t="s">
        <v>1309</v>
      </c>
    </row>
    <row r="299" spans="2:65" s="1" customFormat="1" ht="22.5" customHeight="1">
      <c r="B299" s="36"/>
      <c r="C299" s="195" t="s">
        <v>1310</v>
      </c>
      <c r="D299" s="195" t="s">
        <v>186</v>
      </c>
      <c r="E299" s="196" t="s">
        <v>1311</v>
      </c>
      <c r="F299" s="197" t="s">
        <v>1312</v>
      </c>
      <c r="G299" s="198" t="s">
        <v>189</v>
      </c>
      <c r="H299" s="199">
        <v>1</v>
      </c>
      <c r="I299" s="200"/>
      <c r="J299" s="201">
        <f>ROUND(I299*H299,2)</f>
        <v>0</v>
      </c>
      <c r="K299" s="197" t="s">
        <v>20</v>
      </c>
      <c r="L299" s="56"/>
      <c r="M299" s="202" t="s">
        <v>20</v>
      </c>
      <c r="N299" s="203" t="s">
        <v>49</v>
      </c>
      <c r="O299" s="37"/>
      <c r="P299" s="204">
        <f>O299*H299</f>
        <v>0</v>
      </c>
      <c r="Q299" s="204">
        <v>0</v>
      </c>
      <c r="R299" s="204">
        <f>Q299*H299</f>
        <v>0</v>
      </c>
      <c r="S299" s="204">
        <v>0</v>
      </c>
      <c r="T299" s="205">
        <f>S299*H299</f>
        <v>0</v>
      </c>
      <c r="AR299" s="19" t="s">
        <v>190</v>
      </c>
      <c r="AT299" s="19" t="s">
        <v>186</v>
      </c>
      <c r="AU299" s="19" t="s">
        <v>22</v>
      </c>
      <c r="AY299" s="19" t="s">
        <v>183</v>
      </c>
      <c r="BE299" s="206">
        <f>IF(N299="základní",J299,0)</f>
        <v>0</v>
      </c>
      <c r="BF299" s="206">
        <f>IF(N299="snížená",J299,0)</f>
        <v>0</v>
      </c>
      <c r="BG299" s="206">
        <f>IF(N299="zákl. přenesená",J299,0)</f>
        <v>0</v>
      </c>
      <c r="BH299" s="206">
        <f>IF(N299="sníž. přenesená",J299,0)</f>
        <v>0</v>
      </c>
      <c r="BI299" s="206">
        <f>IF(N299="nulová",J299,0)</f>
        <v>0</v>
      </c>
      <c r="BJ299" s="19" t="s">
        <v>22</v>
      </c>
      <c r="BK299" s="206">
        <f>ROUND(I299*H299,2)</f>
        <v>0</v>
      </c>
      <c r="BL299" s="19" t="s">
        <v>190</v>
      </c>
      <c r="BM299" s="19" t="s">
        <v>1313</v>
      </c>
    </row>
    <row r="300" spans="2:65" s="11" customFormat="1" ht="37.35" customHeight="1">
      <c r="B300" s="178"/>
      <c r="C300" s="179"/>
      <c r="D300" s="192" t="s">
        <v>77</v>
      </c>
      <c r="E300" s="214" t="s">
        <v>1314</v>
      </c>
      <c r="F300" s="214" t="s">
        <v>1315</v>
      </c>
      <c r="G300" s="179"/>
      <c r="H300" s="179"/>
      <c r="I300" s="182"/>
      <c r="J300" s="215">
        <f>BK300</f>
        <v>0</v>
      </c>
      <c r="K300" s="179"/>
      <c r="L300" s="184"/>
      <c r="M300" s="185"/>
      <c r="N300" s="186"/>
      <c r="O300" s="186"/>
      <c r="P300" s="187">
        <f>SUM(P301:P303)</f>
        <v>0</v>
      </c>
      <c r="Q300" s="186"/>
      <c r="R300" s="187">
        <f>SUM(R301:R303)</f>
        <v>0</v>
      </c>
      <c r="S300" s="186"/>
      <c r="T300" s="188">
        <f>SUM(T301:T303)</f>
        <v>0</v>
      </c>
      <c r="AR300" s="189" t="s">
        <v>182</v>
      </c>
      <c r="AT300" s="190" t="s">
        <v>77</v>
      </c>
      <c r="AU300" s="190" t="s">
        <v>78</v>
      </c>
      <c r="AY300" s="189" t="s">
        <v>183</v>
      </c>
      <c r="BK300" s="191">
        <f>SUM(BK301:BK303)</f>
        <v>0</v>
      </c>
    </row>
    <row r="301" spans="2:65" s="1" customFormat="1" ht="22.5" customHeight="1">
      <c r="B301" s="36"/>
      <c r="C301" s="195" t="s">
        <v>1316</v>
      </c>
      <c r="D301" s="195" t="s">
        <v>186</v>
      </c>
      <c r="E301" s="196" t="s">
        <v>1317</v>
      </c>
      <c r="F301" s="197" t="s">
        <v>755</v>
      </c>
      <c r="G301" s="198" t="s">
        <v>189</v>
      </c>
      <c r="H301" s="199">
        <v>1</v>
      </c>
      <c r="I301" s="200"/>
      <c r="J301" s="201">
        <f>ROUND(I301*H301,2)</f>
        <v>0</v>
      </c>
      <c r="K301" s="197" t="s">
        <v>20</v>
      </c>
      <c r="L301" s="56"/>
      <c r="M301" s="202" t="s">
        <v>20</v>
      </c>
      <c r="N301" s="203" t="s">
        <v>49</v>
      </c>
      <c r="O301" s="37"/>
      <c r="P301" s="204">
        <f>O301*H301</f>
        <v>0</v>
      </c>
      <c r="Q301" s="204">
        <v>0</v>
      </c>
      <c r="R301" s="204">
        <f>Q301*H301</f>
        <v>0</v>
      </c>
      <c r="S301" s="204">
        <v>0</v>
      </c>
      <c r="T301" s="205">
        <f>S301*H301</f>
        <v>0</v>
      </c>
      <c r="AR301" s="19" t="s">
        <v>190</v>
      </c>
      <c r="AT301" s="19" t="s">
        <v>186</v>
      </c>
      <c r="AU301" s="19" t="s">
        <v>22</v>
      </c>
      <c r="AY301" s="19" t="s">
        <v>183</v>
      </c>
      <c r="BE301" s="206">
        <f>IF(N301="základní",J301,0)</f>
        <v>0</v>
      </c>
      <c r="BF301" s="206">
        <f>IF(N301="snížená",J301,0)</f>
        <v>0</v>
      </c>
      <c r="BG301" s="206">
        <f>IF(N301="zákl. přenesená",J301,0)</f>
        <v>0</v>
      </c>
      <c r="BH301" s="206">
        <f>IF(N301="sníž. přenesená",J301,0)</f>
        <v>0</v>
      </c>
      <c r="BI301" s="206">
        <f>IF(N301="nulová",J301,0)</f>
        <v>0</v>
      </c>
      <c r="BJ301" s="19" t="s">
        <v>22</v>
      </c>
      <c r="BK301" s="206">
        <f>ROUND(I301*H301,2)</f>
        <v>0</v>
      </c>
      <c r="BL301" s="19" t="s">
        <v>190</v>
      </c>
      <c r="BM301" s="19" t="s">
        <v>1318</v>
      </c>
    </row>
    <row r="302" spans="2:65" s="1" customFormat="1" ht="22.5" customHeight="1">
      <c r="B302" s="36"/>
      <c r="C302" s="195" t="s">
        <v>1319</v>
      </c>
      <c r="D302" s="195" t="s">
        <v>186</v>
      </c>
      <c r="E302" s="196" t="s">
        <v>1320</v>
      </c>
      <c r="F302" s="197" t="s">
        <v>758</v>
      </c>
      <c r="G302" s="198" t="s">
        <v>189</v>
      </c>
      <c r="H302" s="199">
        <v>1</v>
      </c>
      <c r="I302" s="200"/>
      <c r="J302" s="201">
        <f>ROUND(I302*H302,2)</f>
        <v>0</v>
      </c>
      <c r="K302" s="197" t="s">
        <v>20</v>
      </c>
      <c r="L302" s="56"/>
      <c r="M302" s="202" t="s">
        <v>20</v>
      </c>
      <c r="N302" s="203" t="s">
        <v>49</v>
      </c>
      <c r="O302" s="37"/>
      <c r="P302" s="204">
        <f>O302*H302</f>
        <v>0</v>
      </c>
      <c r="Q302" s="204">
        <v>0</v>
      </c>
      <c r="R302" s="204">
        <f>Q302*H302</f>
        <v>0</v>
      </c>
      <c r="S302" s="204">
        <v>0</v>
      </c>
      <c r="T302" s="205">
        <f>S302*H302</f>
        <v>0</v>
      </c>
      <c r="AR302" s="19" t="s">
        <v>190</v>
      </c>
      <c r="AT302" s="19" t="s">
        <v>186</v>
      </c>
      <c r="AU302" s="19" t="s">
        <v>22</v>
      </c>
      <c r="AY302" s="19" t="s">
        <v>183</v>
      </c>
      <c r="BE302" s="206">
        <f>IF(N302="základní",J302,0)</f>
        <v>0</v>
      </c>
      <c r="BF302" s="206">
        <f>IF(N302="snížená",J302,0)</f>
        <v>0</v>
      </c>
      <c r="BG302" s="206">
        <f>IF(N302="zákl. přenesená",J302,0)</f>
        <v>0</v>
      </c>
      <c r="BH302" s="206">
        <f>IF(N302="sníž. přenesená",J302,0)</f>
        <v>0</v>
      </c>
      <c r="BI302" s="206">
        <f>IF(N302="nulová",J302,0)</f>
        <v>0</v>
      </c>
      <c r="BJ302" s="19" t="s">
        <v>22</v>
      </c>
      <c r="BK302" s="206">
        <f>ROUND(I302*H302,2)</f>
        <v>0</v>
      </c>
      <c r="BL302" s="19" t="s">
        <v>190</v>
      </c>
      <c r="BM302" s="19" t="s">
        <v>1321</v>
      </c>
    </row>
    <row r="303" spans="2:65" s="1" customFormat="1" ht="22.5" customHeight="1">
      <c r="B303" s="36"/>
      <c r="C303" s="195" t="s">
        <v>1322</v>
      </c>
      <c r="D303" s="195" t="s">
        <v>186</v>
      </c>
      <c r="E303" s="196" t="s">
        <v>1323</v>
      </c>
      <c r="F303" s="197" t="s">
        <v>761</v>
      </c>
      <c r="G303" s="198" t="s">
        <v>189</v>
      </c>
      <c r="H303" s="199">
        <v>1</v>
      </c>
      <c r="I303" s="200"/>
      <c r="J303" s="201">
        <f>ROUND(I303*H303,2)</f>
        <v>0</v>
      </c>
      <c r="K303" s="197" t="s">
        <v>20</v>
      </c>
      <c r="L303" s="56"/>
      <c r="M303" s="202" t="s">
        <v>20</v>
      </c>
      <c r="N303" s="216" t="s">
        <v>49</v>
      </c>
      <c r="O303" s="212"/>
      <c r="P303" s="217">
        <f>O303*H303</f>
        <v>0</v>
      </c>
      <c r="Q303" s="217">
        <v>0</v>
      </c>
      <c r="R303" s="217">
        <f>Q303*H303</f>
        <v>0</v>
      </c>
      <c r="S303" s="217">
        <v>0</v>
      </c>
      <c r="T303" s="218">
        <f>S303*H303</f>
        <v>0</v>
      </c>
      <c r="AR303" s="19" t="s">
        <v>190</v>
      </c>
      <c r="AT303" s="19" t="s">
        <v>186</v>
      </c>
      <c r="AU303" s="19" t="s">
        <v>22</v>
      </c>
      <c r="AY303" s="19" t="s">
        <v>183</v>
      </c>
      <c r="BE303" s="206">
        <f>IF(N303="základní",J303,0)</f>
        <v>0</v>
      </c>
      <c r="BF303" s="206">
        <f>IF(N303="snížená",J303,0)</f>
        <v>0</v>
      </c>
      <c r="BG303" s="206">
        <f>IF(N303="zákl. přenesená",J303,0)</f>
        <v>0</v>
      </c>
      <c r="BH303" s="206">
        <f>IF(N303="sníž. přenesená",J303,0)</f>
        <v>0</v>
      </c>
      <c r="BI303" s="206">
        <f>IF(N303="nulová",J303,0)</f>
        <v>0</v>
      </c>
      <c r="BJ303" s="19" t="s">
        <v>22</v>
      </c>
      <c r="BK303" s="206">
        <f>ROUND(I303*H303,2)</f>
        <v>0</v>
      </c>
      <c r="BL303" s="19" t="s">
        <v>190</v>
      </c>
      <c r="BM303" s="19" t="s">
        <v>1324</v>
      </c>
    </row>
    <row r="304" spans="2:65" s="1" customFormat="1" ht="6.95" customHeight="1">
      <c r="B304" s="51"/>
      <c r="C304" s="52"/>
      <c r="D304" s="52"/>
      <c r="E304" s="52"/>
      <c r="F304" s="52"/>
      <c r="G304" s="52"/>
      <c r="H304" s="52"/>
      <c r="I304" s="139"/>
      <c r="J304" s="52"/>
      <c r="K304" s="52"/>
      <c r="L304" s="56"/>
    </row>
  </sheetData>
  <sheetProtection password="CC35" sheet="1" objects="1" scenarios="1" formatColumns="0" formatRows="0" sort="0" autoFilter="0"/>
  <autoFilter ref="C108:K108"/>
  <mergeCells count="12">
    <mergeCell ref="E99:H99"/>
    <mergeCell ref="E101:H101"/>
    <mergeCell ref="E7:H7"/>
    <mergeCell ref="E9:H9"/>
    <mergeCell ref="E11:H11"/>
    <mergeCell ref="E26:H26"/>
    <mergeCell ref="E47:H47"/>
    <mergeCell ref="G1:H1"/>
    <mergeCell ref="L2:V2"/>
    <mergeCell ref="E49:H49"/>
    <mergeCell ref="E51:H51"/>
    <mergeCell ref="E97:H97"/>
  </mergeCells>
  <hyperlinks>
    <hyperlink ref="F1:G1" location="C2" tooltip="Krycí list soupisu" display="1) Krycí list soupisu"/>
    <hyperlink ref="G1:H1" location="C58" tooltip="Rekapitulace" display="2) Rekapitulace"/>
    <hyperlink ref="J1" location="C10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18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115</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678</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1325</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680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ROUND(J93,2)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ROUND(SUM(BE93:BE183), 2)</f>
        <v>0</v>
      </c>
      <c r="G32" s="37"/>
      <c r="H32" s="37"/>
      <c r="I32" s="131">
        <v>0.21</v>
      </c>
      <c r="J32" s="130">
        <f>ROUND(ROUND((SUM(BE93:BE183)), 2)*I32, 2)</f>
        <v>0</v>
      </c>
      <c r="K32" s="40"/>
    </row>
    <row r="33" spans="2:11" s="1" customFormat="1" ht="14.45" customHeight="1">
      <c r="B33" s="36"/>
      <c r="C33" s="37"/>
      <c r="D33" s="37"/>
      <c r="E33" s="44" t="s">
        <v>50</v>
      </c>
      <c r="F33" s="130">
        <f>ROUND(SUM(BF93:BF183), 2)</f>
        <v>0</v>
      </c>
      <c r="G33" s="37"/>
      <c r="H33" s="37"/>
      <c r="I33" s="131">
        <v>0.15</v>
      </c>
      <c r="J33" s="130">
        <f>ROUND(ROUND((SUM(BF93:BF183)), 2)*I33, 2)</f>
        <v>0</v>
      </c>
      <c r="K33" s="40"/>
    </row>
    <row r="34" spans="2:11" s="1" customFormat="1" ht="14.45" hidden="1" customHeight="1">
      <c r="B34" s="36"/>
      <c r="C34" s="37"/>
      <c r="D34" s="37"/>
      <c r="E34" s="44" t="s">
        <v>51</v>
      </c>
      <c r="F34" s="130">
        <f>ROUND(SUM(BG93:BG183), 2)</f>
        <v>0</v>
      </c>
      <c r="G34" s="37"/>
      <c r="H34" s="37"/>
      <c r="I34" s="131">
        <v>0.21</v>
      </c>
      <c r="J34" s="130">
        <v>0</v>
      </c>
      <c r="K34" s="40"/>
    </row>
    <row r="35" spans="2:11" s="1" customFormat="1" ht="14.45" hidden="1" customHeight="1">
      <c r="B35" s="36"/>
      <c r="C35" s="37"/>
      <c r="D35" s="37"/>
      <c r="E35" s="44" t="s">
        <v>52</v>
      </c>
      <c r="F35" s="130">
        <f>ROUND(SUM(BH93:BH183), 2)</f>
        <v>0</v>
      </c>
      <c r="G35" s="37"/>
      <c r="H35" s="37"/>
      <c r="I35" s="131">
        <v>0.15</v>
      </c>
      <c r="J35" s="130">
        <v>0</v>
      </c>
      <c r="K35" s="40"/>
    </row>
    <row r="36" spans="2:11" s="1" customFormat="1" ht="14.45" hidden="1" customHeight="1">
      <c r="B36" s="36"/>
      <c r="C36" s="37"/>
      <c r="D36" s="37"/>
      <c r="E36" s="44" t="s">
        <v>53</v>
      </c>
      <c r="F36" s="130">
        <f>ROUND(SUM(BI93:BI183),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678</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DPS 02.3 - Řídící systém</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J93</f>
        <v>0</v>
      </c>
      <c r="K60" s="40"/>
      <c r="AU60" s="19" t="s">
        <v>159</v>
      </c>
    </row>
    <row r="61" spans="2:47" s="8" customFormat="1" ht="24.95" customHeight="1">
      <c r="B61" s="149"/>
      <c r="C61" s="150"/>
      <c r="D61" s="151" t="s">
        <v>1326</v>
      </c>
      <c r="E61" s="152"/>
      <c r="F61" s="152"/>
      <c r="G61" s="152"/>
      <c r="H61" s="152"/>
      <c r="I61" s="153"/>
      <c r="J61" s="154">
        <f>J94</f>
        <v>0</v>
      </c>
      <c r="K61" s="155"/>
    </row>
    <row r="62" spans="2:47" s="9" customFormat="1" ht="19.899999999999999" customHeight="1">
      <c r="B62" s="156"/>
      <c r="C62" s="157"/>
      <c r="D62" s="158" t="s">
        <v>1327</v>
      </c>
      <c r="E62" s="159"/>
      <c r="F62" s="159"/>
      <c r="G62" s="159"/>
      <c r="H62" s="159"/>
      <c r="I62" s="160"/>
      <c r="J62" s="161">
        <f>J95</f>
        <v>0</v>
      </c>
      <c r="K62" s="162"/>
    </row>
    <row r="63" spans="2:47" s="9" customFormat="1" ht="19.899999999999999" customHeight="1">
      <c r="B63" s="156"/>
      <c r="C63" s="157"/>
      <c r="D63" s="158" t="s">
        <v>1328</v>
      </c>
      <c r="E63" s="159"/>
      <c r="F63" s="159"/>
      <c r="G63" s="159"/>
      <c r="H63" s="159"/>
      <c r="I63" s="160"/>
      <c r="J63" s="161">
        <f>J101</f>
        <v>0</v>
      </c>
      <c r="K63" s="162"/>
    </row>
    <row r="64" spans="2:47" s="8" customFormat="1" ht="24.95" customHeight="1">
      <c r="B64" s="149"/>
      <c r="C64" s="150"/>
      <c r="D64" s="151" t="s">
        <v>1329</v>
      </c>
      <c r="E64" s="152"/>
      <c r="F64" s="152"/>
      <c r="G64" s="152"/>
      <c r="H64" s="152"/>
      <c r="I64" s="153"/>
      <c r="J64" s="154">
        <f>J106</f>
        <v>0</v>
      </c>
      <c r="K64" s="155"/>
    </row>
    <row r="65" spans="2:12" s="9" customFormat="1" ht="19.899999999999999" customHeight="1">
      <c r="B65" s="156"/>
      <c r="C65" s="157"/>
      <c r="D65" s="158" t="s">
        <v>1330</v>
      </c>
      <c r="E65" s="159"/>
      <c r="F65" s="159"/>
      <c r="G65" s="159"/>
      <c r="H65" s="159"/>
      <c r="I65" s="160"/>
      <c r="J65" s="161">
        <f>J107</f>
        <v>0</v>
      </c>
      <c r="K65" s="162"/>
    </row>
    <row r="66" spans="2:12" s="9" customFormat="1" ht="19.899999999999999" customHeight="1">
      <c r="B66" s="156"/>
      <c r="C66" s="157"/>
      <c r="D66" s="158" t="s">
        <v>1331</v>
      </c>
      <c r="E66" s="159"/>
      <c r="F66" s="159"/>
      <c r="G66" s="159"/>
      <c r="H66" s="159"/>
      <c r="I66" s="160"/>
      <c r="J66" s="161">
        <f>J120</f>
        <v>0</v>
      </c>
      <c r="K66" s="162"/>
    </row>
    <row r="67" spans="2:12" s="9" customFormat="1" ht="19.899999999999999" customHeight="1">
      <c r="B67" s="156"/>
      <c r="C67" s="157"/>
      <c r="D67" s="158" t="s">
        <v>1332</v>
      </c>
      <c r="E67" s="159"/>
      <c r="F67" s="159"/>
      <c r="G67" s="159"/>
      <c r="H67" s="159"/>
      <c r="I67" s="160"/>
      <c r="J67" s="161">
        <f>J133</f>
        <v>0</v>
      </c>
      <c r="K67" s="162"/>
    </row>
    <row r="68" spans="2:12" s="8" customFormat="1" ht="24.95" customHeight="1">
      <c r="B68" s="149"/>
      <c r="C68" s="150"/>
      <c r="D68" s="151" t="s">
        <v>1333</v>
      </c>
      <c r="E68" s="152"/>
      <c r="F68" s="152"/>
      <c r="G68" s="152"/>
      <c r="H68" s="152"/>
      <c r="I68" s="153"/>
      <c r="J68" s="154">
        <f>J146</f>
        <v>0</v>
      </c>
      <c r="K68" s="155"/>
    </row>
    <row r="69" spans="2:12" s="8" customFormat="1" ht="24.95" customHeight="1">
      <c r="B69" s="149"/>
      <c r="C69" s="150"/>
      <c r="D69" s="151" t="s">
        <v>1334</v>
      </c>
      <c r="E69" s="152"/>
      <c r="F69" s="152"/>
      <c r="G69" s="152"/>
      <c r="H69" s="152"/>
      <c r="I69" s="153"/>
      <c r="J69" s="154">
        <f>J161</f>
        <v>0</v>
      </c>
      <c r="K69" s="155"/>
    </row>
    <row r="70" spans="2:12" s="8" customFormat="1" ht="24.95" customHeight="1">
      <c r="B70" s="149"/>
      <c r="C70" s="150"/>
      <c r="D70" s="151" t="s">
        <v>1335</v>
      </c>
      <c r="E70" s="152"/>
      <c r="F70" s="152"/>
      <c r="G70" s="152"/>
      <c r="H70" s="152"/>
      <c r="I70" s="153"/>
      <c r="J70" s="154">
        <f>J171</f>
        <v>0</v>
      </c>
      <c r="K70" s="155"/>
    </row>
    <row r="71" spans="2:12" s="8" customFormat="1" ht="24.95" customHeight="1">
      <c r="B71" s="149"/>
      <c r="C71" s="150"/>
      <c r="D71" s="151" t="s">
        <v>1336</v>
      </c>
      <c r="E71" s="152"/>
      <c r="F71" s="152"/>
      <c r="G71" s="152"/>
      <c r="H71" s="152"/>
      <c r="I71" s="153"/>
      <c r="J71" s="154">
        <f>J180</f>
        <v>0</v>
      </c>
      <c r="K71" s="155"/>
    </row>
    <row r="72" spans="2:12" s="1" customFormat="1" ht="21.75" customHeight="1">
      <c r="B72" s="36"/>
      <c r="C72" s="37"/>
      <c r="D72" s="37"/>
      <c r="E72" s="37"/>
      <c r="F72" s="37"/>
      <c r="G72" s="37"/>
      <c r="H72" s="37"/>
      <c r="I72" s="118"/>
      <c r="J72" s="37"/>
      <c r="K72" s="40"/>
    </row>
    <row r="73" spans="2:12" s="1" customFormat="1" ht="6.95" customHeight="1">
      <c r="B73" s="51"/>
      <c r="C73" s="52"/>
      <c r="D73" s="52"/>
      <c r="E73" s="52"/>
      <c r="F73" s="52"/>
      <c r="G73" s="52"/>
      <c r="H73" s="52"/>
      <c r="I73" s="139"/>
      <c r="J73" s="52"/>
      <c r="K73" s="53"/>
    </row>
    <row r="77" spans="2:12" s="1" customFormat="1" ht="6.95" customHeight="1">
      <c r="B77" s="54"/>
      <c r="C77" s="55"/>
      <c r="D77" s="55"/>
      <c r="E77" s="55"/>
      <c r="F77" s="55"/>
      <c r="G77" s="55"/>
      <c r="H77" s="55"/>
      <c r="I77" s="142"/>
      <c r="J77" s="55"/>
      <c r="K77" s="55"/>
      <c r="L77" s="56"/>
    </row>
    <row r="78" spans="2:12" s="1" customFormat="1" ht="36.950000000000003" customHeight="1">
      <c r="B78" s="36"/>
      <c r="C78" s="57" t="s">
        <v>166</v>
      </c>
      <c r="D78" s="58"/>
      <c r="E78" s="58"/>
      <c r="F78" s="58"/>
      <c r="G78" s="58"/>
      <c r="H78" s="58"/>
      <c r="I78" s="163"/>
      <c r="J78" s="58"/>
      <c r="K78" s="58"/>
      <c r="L78" s="56"/>
    </row>
    <row r="79" spans="2:12" s="1" customFormat="1" ht="6.95" customHeight="1">
      <c r="B79" s="36"/>
      <c r="C79" s="58"/>
      <c r="D79" s="58"/>
      <c r="E79" s="58"/>
      <c r="F79" s="58"/>
      <c r="G79" s="58"/>
      <c r="H79" s="58"/>
      <c r="I79" s="163"/>
      <c r="J79" s="58"/>
      <c r="K79" s="58"/>
      <c r="L79" s="56"/>
    </row>
    <row r="80" spans="2:12" s="1" customFormat="1" ht="14.45" customHeight="1">
      <c r="B80" s="36"/>
      <c r="C80" s="60" t="s">
        <v>16</v>
      </c>
      <c r="D80" s="58"/>
      <c r="E80" s="58"/>
      <c r="F80" s="58"/>
      <c r="G80" s="58"/>
      <c r="H80" s="58"/>
      <c r="I80" s="163"/>
      <c r="J80" s="58"/>
      <c r="K80" s="58"/>
      <c r="L80" s="56"/>
    </row>
    <row r="81" spans="2:65" s="1" customFormat="1" ht="22.5" customHeight="1">
      <c r="B81" s="36"/>
      <c r="C81" s="58"/>
      <c r="D81" s="58"/>
      <c r="E81" s="423" t="str">
        <f>E7</f>
        <v>MVE Štvanice - rekonstrukce technologie</v>
      </c>
      <c r="F81" s="394"/>
      <c r="G81" s="394"/>
      <c r="H81" s="394"/>
      <c r="I81" s="163"/>
      <c r="J81" s="58"/>
      <c r="K81" s="58"/>
      <c r="L81" s="56"/>
    </row>
    <row r="82" spans="2:65" ht="15">
      <c r="B82" s="23"/>
      <c r="C82" s="60" t="s">
        <v>151</v>
      </c>
      <c r="D82" s="164"/>
      <c r="E82" s="164"/>
      <c r="F82" s="164"/>
      <c r="G82" s="164"/>
      <c r="H82" s="164"/>
      <c r="J82" s="164"/>
      <c r="K82" s="164"/>
      <c r="L82" s="165"/>
    </row>
    <row r="83" spans="2:65" s="1" customFormat="1" ht="22.5" customHeight="1">
      <c r="B83" s="36"/>
      <c r="C83" s="58"/>
      <c r="D83" s="58"/>
      <c r="E83" s="423" t="s">
        <v>678</v>
      </c>
      <c r="F83" s="394"/>
      <c r="G83" s="394"/>
      <c r="H83" s="394"/>
      <c r="I83" s="163"/>
      <c r="J83" s="58"/>
      <c r="K83" s="58"/>
      <c r="L83" s="56"/>
    </row>
    <row r="84" spans="2:65" s="1" customFormat="1" ht="14.45" customHeight="1">
      <c r="B84" s="36"/>
      <c r="C84" s="60" t="s">
        <v>153</v>
      </c>
      <c r="D84" s="58"/>
      <c r="E84" s="58"/>
      <c r="F84" s="58"/>
      <c r="G84" s="58"/>
      <c r="H84" s="58"/>
      <c r="I84" s="163"/>
      <c r="J84" s="58"/>
      <c r="K84" s="58"/>
      <c r="L84" s="56"/>
    </row>
    <row r="85" spans="2:65" s="1" customFormat="1" ht="23.25" customHeight="1">
      <c r="B85" s="36"/>
      <c r="C85" s="58"/>
      <c r="D85" s="58"/>
      <c r="E85" s="391" t="str">
        <f>E11</f>
        <v>DPS 02.3 - Řídící systém</v>
      </c>
      <c r="F85" s="394"/>
      <c r="G85" s="394"/>
      <c r="H85" s="394"/>
      <c r="I85" s="163"/>
      <c r="J85" s="58"/>
      <c r="K85" s="58"/>
      <c r="L85" s="56"/>
    </row>
    <row r="86" spans="2:65" s="1" customFormat="1" ht="6.95" customHeight="1">
      <c r="B86" s="36"/>
      <c r="C86" s="58"/>
      <c r="D86" s="58"/>
      <c r="E86" s="58"/>
      <c r="F86" s="58"/>
      <c r="G86" s="58"/>
      <c r="H86" s="58"/>
      <c r="I86" s="163"/>
      <c r="J86" s="58"/>
      <c r="K86" s="58"/>
      <c r="L86" s="56"/>
    </row>
    <row r="87" spans="2:65" s="1" customFormat="1" ht="18" customHeight="1">
      <c r="B87" s="36"/>
      <c r="C87" s="60" t="s">
        <v>23</v>
      </c>
      <c r="D87" s="58"/>
      <c r="E87" s="58"/>
      <c r="F87" s="166" t="str">
        <f>F14</f>
        <v>VD Štvanice - Praha</v>
      </c>
      <c r="G87" s="58"/>
      <c r="H87" s="58"/>
      <c r="I87" s="167" t="s">
        <v>25</v>
      </c>
      <c r="J87" s="68" t="str">
        <f>IF(J14="","",J14)</f>
        <v>29. 7. 2016</v>
      </c>
      <c r="K87" s="58"/>
      <c r="L87" s="56"/>
    </row>
    <row r="88" spans="2:65" s="1" customFormat="1" ht="6.95" customHeight="1">
      <c r="B88" s="36"/>
      <c r="C88" s="58"/>
      <c r="D88" s="58"/>
      <c r="E88" s="58"/>
      <c r="F88" s="58"/>
      <c r="G88" s="58"/>
      <c r="H88" s="58"/>
      <c r="I88" s="163"/>
      <c r="J88" s="58"/>
      <c r="K88" s="58"/>
      <c r="L88" s="56"/>
    </row>
    <row r="89" spans="2:65" s="1" customFormat="1" ht="15">
      <c r="B89" s="36"/>
      <c r="C89" s="60" t="s">
        <v>29</v>
      </c>
      <c r="D89" s="58"/>
      <c r="E89" s="58"/>
      <c r="F89" s="166" t="str">
        <f>E17</f>
        <v>Povodí Vltavy, státní podnik</v>
      </c>
      <c r="G89" s="58"/>
      <c r="H89" s="58"/>
      <c r="I89" s="167" t="s">
        <v>37</v>
      </c>
      <c r="J89" s="166" t="str">
        <f>E23</f>
        <v>AQUATIS a. s.</v>
      </c>
      <c r="K89" s="58"/>
      <c r="L89" s="56"/>
    </row>
    <row r="90" spans="2:65" s="1" customFormat="1" ht="14.45" customHeight="1">
      <c r="B90" s="36"/>
      <c r="C90" s="60" t="s">
        <v>35</v>
      </c>
      <c r="D90" s="58"/>
      <c r="E90" s="58"/>
      <c r="F90" s="166" t="str">
        <f>IF(E20="","",E20)</f>
        <v/>
      </c>
      <c r="G90" s="58"/>
      <c r="H90" s="58"/>
      <c r="I90" s="163"/>
      <c r="J90" s="58"/>
      <c r="K90" s="58"/>
      <c r="L90" s="56"/>
    </row>
    <row r="91" spans="2:65" s="1" customFormat="1" ht="10.35" customHeight="1">
      <c r="B91" s="36"/>
      <c r="C91" s="58"/>
      <c r="D91" s="58"/>
      <c r="E91" s="58"/>
      <c r="F91" s="58"/>
      <c r="G91" s="58"/>
      <c r="H91" s="58"/>
      <c r="I91" s="163"/>
      <c r="J91" s="58"/>
      <c r="K91" s="58"/>
      <c r="L91" s="56"/>
    </row>
    <row r="92" spans="2:65" s="10" customFormat="1" ht="29.25" customHeight="1">
      <c r="B92" s="168"/>
      <c r="C92" s="169" t="s">
        <v>167</v>
      </c>
      <c r="D92" s="170" t="s">
        <v>63</v>
      </c>
      <c r="E92" s="170" t="s">
        <v>59</v>
      </c>
      <c r="F92" s="170" t="s">
        <v>168</v>
      </c>
      <c r="G92" s="170" t="s">
        <v>169</v>
      </c>
      <c r="H92" s="170" t="s">
        <v>170</v>
      </c>
      <c r="I92" s="171" t="s">
        <v>171</v>
      </c>
      <c r="J92" s="170" t="s">
        <v>157</v>
      </c>
      <c r="K92" s="172" t="s">
        <v>172</v>
      </c>
      <c r="L92" s="173"/>
      <c r="M92" s="77" t="s">
        <v>173</v>
      </c>
      <c r="N92" s="78" t="s">
        <v>48</v>
      </c>
      <c r="O92" s="78" t="s">
        <v>174</v>
      </c>
      <c r="P92" s="78" t="s">
        <v>175</v>
      </c>
      <c r="Q92" s="78" t="s">
        <v>176</v>
      </c>
      <c r="R92" s="78" t="s">
        <v>177</v>
      </c>
      <c r="S92" s="78" t="s">
        <v>178</v>
      </c>
      <c r="T92" s="79" t="s">
        <v>179</v>
      </c>
    </row>
    <row r="93" spans="2:65" s="1" customFormat="1" ht="29.25" customHeight="1">
      <c r="B93" s="36"/>
      <c r="C93" s="83" t="s">
        <v>158</v>
      </c>
      <c r="D93" s="58"/>
      <c r="E93" s="58"/>
      <c r="F93" s="58"/>
      <c r="G93" s="58"/>
      <c r="H93" s="58"/>
      <c r="I93" s="163"/>
      <c r="J93" s="174">
        <f>BK93</f>
        <v>0</v>
      </c>
      <c r="K93" s="58"/>
      <c r="L93" s="56"/>
      <c r="M93" s="80"/>
      <c r="N93" s="81"/>
      <c r="O93" s="81"/>
      <c r="P93" s="175">
        <f>P94+P106+P146+P161+P171+P180</f>
        <v>0</v>
      </c>
      <c r="Q93" s="81"/>
      <c r="R93" s="175">
        <f>R94+R106+R146+R161+R171+R180</f>
        <v>0</v>
      </c>
      <c r="S93" s="81"/>
      <c r="T93" s="176">
        <f>T94+T106+T146+T161+T171+T180</f>
        <v>0</v>
      </c>
      <c r="AT93" s="19" t="s">
        <v>77</v>
      </c>
      <c r="AU93" s="19" t="s">
        <v>159</v>
      </c>
      <c r="BK93" s="177">
        <f>BK94+BK106+BK146+BK161+BK171+BK180</f>
        <v>0</v>
      </c>
    </row>
    <row r="94" spans="2:65" s="11" customFormat="1" ht="37.35" customHeight="1">
      <c r="B94" s="178"/>
      <c r="C94" s="179"/>
      <c r="D94" s="180" t="s">
        <v>77</v>
      </c>
      <c r="E94" s="181" t="s">
        <v>1337</v>
      </c>
      <c r="F94" s="181" t="s">
        <v>1338</v>
      </c>
      <c r="G94" s="179"/>
      <c r="H94" s="179"/>
      <c r="I94" s="182"/>
      <c r="J94" s="183">
        <f>BK94</f>
        <v>0</v>
      </c>
      <c r="K94" s="179"/>
      <c r="L94" s="184"/>
      <c r="M94" s="185"/>
      <c r="N94" s="186"/>
      <c r="O94" s="186"/>
      <c r="P94" s="187">
        <f>P95+P101</f>
        <v>0</v>
      </c>
      <c r="Q94" s="186"/>
      <c r="R94" s="187">
        <f>R95+R101</f>
        <v>0</v>
      </c>
      <c r="S94" s="186"/>
      <c r="T94" s="188">
        <f>T95+T101</f>
        <v>0</v>
      </c>
      <c r="AR94" s="189" t="s">
        <v>182</v>
      </c>
      <c r="AT94" s="190" t="s">
        <v>77</v>
      </c>
      <c r="AU94" s="190" t="s">
        <v>78</v>
      </c>
      <c r="AY94" s="189" t="s">
        <v>183</v>
      </c>
      <c r="BK94" s="191">
        <f>BK95+BK101</f>
        <v>0</v>
      </c>
    </row>
    <row r="95" spans="2:65" s="11" customFormat="1" ht="19.899999999999999" customHeight="1">
      <c r="B95" s="178"/>
      <c r="C95" s="179"/>
      <c r="D95" s="192" t="s">
        <v>77</v>
      </c>
      <c r="E95" s="193" t="s">
        <v>1339</v>
      </c>
      <c r="F95" s="193" t="s">
        <v>1340</v>
      </c>
      <c r="G95" s="179"/>
      <c r="H95" s="179"/>
      <c r="I95" s="182"/>
      <c r="J95" s="194">
        <f>BK95</f>
        <v>0</v>
      </c>
      <c r="K95" s="179"/>
      <c r="L95" s="184"/>
      <c r="M95" s="185"/>
      <c r="N95" s="186"/>
      <c r="O95" s="186"/>
      <c r="P95" s="187">
        <f>SUM(P96:P100)</f>
        <v>0</v>
      </c>
      <c r="Q95" s="186"/>
      <c r="R95" s="187">
        <f>SUM(R96:R100)</f>
        <v>0</v>
      </c>
      <c r="S95" s="186"/>
      <c r="T95" s="188">
        <f>SUM(T96:T100)</f>
        <v>0</v>
      </c>
      <c r="AR95" s="189" t="s">
        <v>182</v>
      </c>
      <c r="AT95" s="190" t="s">
        <v>77</v>
      </c>
      <c r="AU95" s="190" t="s">
        <v>22</v>
      </c>
      <c r="AY95" s="189" t="s">
        <v>183</v>
      </c>
      <c r="BK95" s="191">
        <f>SUM(BK96:BK100)</f>
        <v>0</v>
      </c>
    </row>
    <row r="96" spans="2:65" s="1" customFormat="1" ht="22.5" customHeight="1">
      <c r="B96" s="36"/>
      <c r="C96" s="195" t="s">
        <v>22</v>
      </c>
      <c r="D96" s="195" t="s">
        <v>186</v>
      </c>
      <c r="E96" s="196" t="s">
        <v>1341</v>
      </c>
      <c r="F96" s="197" t="s">
        <v>1342</v>
      </c>
      <c r="G96" s="198" t="s">
        <v>189</v>
      </c>
      <c r="H96" s="199">
        <v>3</v>
      </c>
      <c r="I96" s="200"/>
      <c r="J96" s="201">
        <f>ROUND(I96*H96,2)</f>
        <v>0</v>
      </c>
      <c r="K96" s="197" t="s">
        <v>20</v>
      </c>
      <c r="L96" s="56"/>
      <c r="M96" s="202" t="s">
        <v>20</v>
      </c>
      <c r="N96" s="203" t="s">
        <v>49</v>
      </c>
      <c r="O96" s="37"/>
      <c r="P96" s="204">
        <f>O96*H96</f>
        <v>0</v>
      </c>
      <c r="Q96" s="204">
        <v>0</v>
      </c>
      <c r="R96" s="204">
        <f>Q96*H96</f>
        <v>0</v>
      </c>
      <c r="S96" s="204">
        <v>0</v>
      </c>
      <c r="T96" s="205">
        <f>S96*H96</f>
        <v>0</v>
      </c>
      <c r="AR96" s="19" t="s">
        <v>190</v>
      </c>
      <c r="AT96" s="19" t="s">
        <v>186</v>
      </c>
      <c r="AU96" s="19" t="s">
        <v>86</v>
      </c>
      <c r="AY96" s="19" t="s">
        <v>183</v>
      </c>
      <c r="BE96" s="206">
        <f>IF(N96="základní",J96,0)</f>
        <v>0</v>
      </c>
      <c r="BF96" s="206">
        <f>IF(N96="snížená",J96,0)</f>
        <v>0</v>
      </c>
      <c r="BG96" s="206">
        <f>IF(N96="zákl. přenesená",J96,0)</f>
        <v>0</v>
      </c>
      <c r="BH96" s="206">
        <f>IF(N96="sníž. přenesená",J96,0)</f>
        <v>0</v>
      </c>
      <c r="BI96" s="206">
        <f>IF(N96="nulová",J96,0)</f>
        <v>0</v>
      </c>
      <c r="BJ96" s="19" t="s">
        <v>22</v>
      </c>
      <c r="BK96" s="206">
        <f>ROUND(I96*H96,2)</f>
        <v>0</v>
      </c>
      <c r="BL96" s="19" t="s">
        <v>190</v>
      </c>
      <c r="BM96" s="19" t="s">
        <v>1343</v>
      </c>
    </row>
    <row r="97" spans="2:65" s="1" customFormat="1" ht="22.5" customHeight="1">
      <c r="B97" s="36"/>
      <c r="C97" s="195" t="s">
        <v>86</v>
      </c>
      <c r="D97" s="195" t="s">
        <v>186</v>
      </c>
      <c r="E97" s="196" t="s">
        <v>1344</v>
      </c>
      <c r="F97" s="197" t="s">
        <v>1345</v>
      </c>
      <c r="G97" s="198" t="s">
        <v>189</v>
      </c>
      <c r="H97" s="199">
        <v>1</v>
      </c>
      <c r="I97" s="200"/>
      <c r="J97" s="201">
        <f>ROUND(I97*H97,2)</f>
        <v>0</v>
      </c>
      <c r="K97" s="197" t="s">
        <v>20</v>
      </c>
      <c r="L97" s="56"/>
      <c r="M97" s="202" t="s">
        <v>20</v>
      </c>
      <c r="N97" s="203" t="s">
        <v>49</v>
      </c>
      <c r="O97" s="37"/>
      <c r="P97" s="204">
        <f>O97*H97</f>
        <v>0</v>
      </c>
      <c r="Q97" s="204">
        <v>0</v>
      </c>
      <c r="R97" s="204">
        <f>Q97*H97</f>
        <v>0</v>
      </c>
      <c r="S97" s="204">
        <v>0</v>
      </c>
      <c r="T97" s="205">
        <f>S97*H97</f>
        <v>0</v>
      </c>
      <c r="AR97" s="19" t="s">
        <v>190</v>
      </c>
      <c r="AT97" s="19" t="s">
        <v>186</v>
      </c>
      <c r="AU97" s="19" t="s">
        <v>86</v>
      </c>
      <c r="AY97" s="19" t="s">
        <v>183</v>
      </c>
      <c r="BE97" s="206">
        <f>IF(N97="základní",J97,0)</f>
        <v>0</v>
      </c>
      <c r="BF97" s="206">
        <f>IF(N97="snížená",J97,0)</f>
        <v>0</v>
      </c>
      <c r="BG97" s="206">
        <f>IF(N97="zákl. přenesená",J97,0)</f>
        <v>0</v>
      </c>
      <c r="BH97" s="206">
        <f>IF(N97="sníž. přenesená",J97,0)</f>
        <v>0</v>
      </c>
      <c r="BI97" s="206">
        <f>IF(N97="nulová",J97,0)</f>
        <v>0</v>
      </c>
      <c r="BJ97" s="19" t="s">
        <v>22</v>
      </c>
      <c r="BK97" s="206">
        <f>ROUND(I97*H97,2)</f>
        <v>0</v>
      </c>
      <c r="BL97" s="19" t="s">
        <v>190</v>
      </c>
      <c r="BM97" s="19" t="s">
        <v>1346</v>
      </c>
    </row>
    <row r="98" spans="2:65" s="1" customFormat="1" ht="22.5" customHeight="1">
      <c r="B98" s="36"/>
      <c r="C98" s="195" t="s">
        <v>182</v>
      </c>
      <c r="D98" s="195" t="s">
        <v>186</v>
      </c>
      <c r="E98" s="196" t="s">
        <v>1347</v>
      </c>
      <c r="F98" s="197" t="s">
        <v>1348</v>
      </c>
      <c r="G98" s="198" t="s">
        <v>189</v>
      </c>
      <c r="H98" s="199">
        <v>1</v>
      </c>
      <c r="I98" s="200"/>
      <c r="J98" s="201">
        <f>ROUND(I98*H98,2)</f>
        <v>0</v>
      </c>
      <c r="K98" s="197" t="s">
        <v>20</v>
      </c>
      <c r="L98" s="56"/>
      <c r="M98" s="202" t="s">
        <v>20</v>
      </c>
      <c r="N98" s="203" t="s">
        <v>49</v>
      </c>
      <c r="O98" s="37"/>
      <c r="P98" s="204">
        <f>O98*H98</f>
        <v>0</v>
      </c>
      <c r="Q98" s="204">
        <v>0</v>
      </c>
      <c r="R98" s="204">
        <f>Q98*H98</f>
        <v>0</v>
      </c>
      <c r="S98" s="204">
        <v>0</v>
      </c>
      <c r="T98" s="205">
        <f>S98*H98</f>
        <v>0</v>
      </c>
      <c r="AR98" s="19" t="s">
        <v>190</v>
      </c>
      <c r="AT98" s="19" t="s">
        <v>186</v>
      </c>
      <c r="AU98" s="19" t="s">
        <v>86</v>
      </c>
      <c r="AY98" s="19" t="s">
        <v>183</v>
      </c>
      <c r="BE98" s="206">
        <f>IF(N98="základní",J98,0)</f>
        <v>0</v>
      </c>
      <c r="BF98" s="206">
        <f>IF(N98="snížená",J98,0)</f>
        <v>0</v>
      </c>
      <c r="BG98" s="206">
        <f>IF(N98="zákl. přenesená",J98,0)</f>
        <v>0</v>
      </c>
      <c r="BH98" s="206">
        <f>IF(N98="sníž. přenesená",J98,0)</f>
        <v>0</v>
      </c>
      <c r="BI98" s="206">
        <f>IF(N98="nulová",J98,0)</f>
        <v>0</v>
      </c>
      <c r="BJ98" s="19" t="s">
        <v>22</v>
      </c>
      <c r="BK98" s="206">
        <f>ROUND(I98*H98,2)</f>
        <v>0</v>
      </c>
      <c r="BL98" s="19" t="s">
        <v>190</v>
      </c>
      <c r="BM98" s="19" t="s">
        <v>1349</v>
      </c>
    </row>
    <row r="99" spans="2:65" s="1" customFormat="1" ht="22.5" customHeight="1">
      <c r="B99" s="36"/>
      <c r="C99" s="195" t="s">
        <v>200</v>
      </c>
      <c r="D99" s="195" t="s">
        <v>186</v>
      </c>
      <c r="E99" s="196" t="s">
        <v>1350</v>
      </c>
      <c r="F99" s="197" t="s">
        <v>805</v>
      </c>
      <c r="G99" s="198" t="s">
        <v>189</v>
      </c>
      <c r="H99" s="199">
        <v>1</v>
      </c>
      <c r="I99" s="200"/>
      <c r="J99" s="201">
        <f>ROUND(I99*H99,2)</f>
        <v>0</v>
      </c>
      <c r="K99" s="197" t="s">
        <v>20</v>
      </c>
      <c r="L99" s="56"/>
      <c r="M99" s="202" t="s">
        <v>20</v>
      </c>
      <c r="N99" s="203" t="s">
        <v>49</v>
      </c>
      <c r="O99" s="37"/>
      <c r="P99" s="204">
        <f>O99*H99</f>
        <v>0</v>
      </c>
      <c r="Q99" s="204">
        <v>0</v>
      </c>
      <c r="R99" s="204">
        <f>Q99*H99</f>
        <v>0</v>
      </c>
      <c r="S99" s="204">
        <v>0</v>
      </c>
      <c r="T99" s="205">
        <f>S99*H99</f>
        <v>0</v>
      </c>
      <c r="AR99" s="19" t="s">
        <v>190</v>
      </c>
      <c r="AT99" s="19" t="s">
        <v>186</v>
      </c>
      <c r="AU99" s="19" t="s">
        <v>86</v>
      </c>
      <c r="AY99" s="19" t="s">
        <v>183</v>
      </c>
      <c r="BE99" s="206">
        <f>IF(N99="základní",J99,0)</f>
        <v>0</v>
      </c>
      <c r="BF99" s="206">
        <f>IF(N99="snížená",J99,0)</f>
        <v>0</v>
      </c>
      <c r="BG99" s="206">
        <f>IF(N99="zákl. přenesená",J99,0)</f>
        <v>0</v>
      </c>
      <c r="BH99" s="206">
        <f>IF(N99="sníž. přenesená",J99,0)</f>
        <v>0</v>
      </c>
      <c r="BI99" s="206">
        <f>IF(N99="nulová",J99,0)</f>
        <v>0</v>
      </c>
      <c r="BJ99" s="19" t="s">
        <v>22</v>
      </c>
      <c r="BK99" s="206">
        <f>ROUND(I99*H99,2)</f>
        <v>0</v>
      </c>
      <c r="BL99" s="19" t="s">
        <v>190</v>
      </c>
      <c r="BM99" s="19" t="s">
        <v>1351</v>
      </c>
    </row>
    <row r="100" spans="2:65" s="1" customFormat="1" ht="22.5" customHeight="1">
      <c r="B100" s="36"/>
      <c r="C100" s="195" t="s">
        <v>205</v>
      </c>
      <c r="D100" s="195" t="s">
        <v>186</v>
      </c>
      <c r="E100" s="196" t="s">
        <v>1352</v>
      </c>
      <c r="F100" s="197" t="s">
        <v>808</v>
      </c>
      <c r="G100" s="198" t="s">
        <v>189</v>
      </c>
      <c r="H100" s="199">
        <v>1</v>
      </c>
      <c r="I100" s="200"/>
      <c r="J100" s="201">
        <f>ROUND(I100*H100,2)</f>
        <v>0</v>
      </c>
      <c r="K100" s="197" t="s">
        <v>20</v>
      </c>
      <c r="L100" s="56"/>
      <c r="M100" s="202" t="s">
        <v>20</v>
      </c>
      <c r="N100" s="203" t="s">
        <v>49</v>
      </c>
      <c r="O100" s="37"/>
      <c r="P100" s="204">
        <f>O100*H100</f>
        <v>0</v>
      </c>
      <c r="Q100" s="204">
        <v>0</v>
      </c>
      <c r="R100" s="204">
        <f>Q100*H100</f>
        <v>0</v>
      </c>
      <c r="S100" s="204">
        <v>0</v>
      </c>
      <c r="T100" s="205">
        <f>S100*H100</f>
        <v>0</v>
      </c>
      <c r="AR100" s="19" t="s">
        <v>190</v>
      </c>
      <c r="AT100" s="19" t="s">
        <v>186</v>
      </c>
      <c r="AU100" s="19" t="s">
        <v>86</v>
      </c>
      <c r="AY100" s="19" t="s">
        <v>183</v>
      </c>
      <c r="BE100" s="206">
        <f>IF(N100="základní",J100,0)</f>
        <v>0</v>
      </c>
      <c r="BF100" s="206">
        <f>IF(N100="snížená",J100,0)</f>
        <v>0</v>
      </c>
      <c r="BG100" s="206">
        <f>IF(N100="zákl. přenesená",J100,0)</f>
        <v>0</v>
      </c>
      <c r="BH100" s="206">
        <f>IF(N100="sníž. přenesená",J100,0)</f>
        <v>0</v>
      </c>
      <c r="BI100" s="206">
        <f>IF(N100="nulová",J100,0)</f>
        <v>0</v>
      </c>
      <c r="BJ100" s="19" t="s">
        <v>22</v>
      </c>
      <c r="BK100" s="206">
        <f>ROUND(I100*H100,2)</f>
        <v>0</v>
      </c>
      <c r="BL100" s="19" t="s">
        <v>190</v>
      </c>
      <c r="BM100" s="19" t="s">
        <v>1353</v>
      </c>
    </row>
    <row r="101" spans="2:65" s="11" customFormat="1" ht="29.85" customHeight="1">
      <c r="B101" s="178"/>
      <c r="C101" s="179"/>
      <c r="D101" s="192" t="s">
        <v>77</v>
      </c>
      <c r="E101" s="193" t="s">
        <v>1354</v>
      </c>
      <c r="F101" s="193" t="s">
        <v>1355</v>
      </c>
      <c r="G101" s="179"/>
      <c r="H101" s="179"/>
      <c r="I101" s="182"/>
      <c r="J101" s="194">
        <f>BK101</f>
        <v>0</v>
      </c>
      <c r="K101" s="179"/>
      <c r="L101" s="184"/>
      <c r="M101" s="185"/>
      <c r="N101" s="186"/>
      <c r="O101" s="186"/>
      <c r="P101" s="187">
        <f>SUM(P102:P105)</f>
        <v>0</v>
      </c>
      <c r="Q101" s="186"/>
      <c r="R101" s="187">
        <f>SUM(R102:R105)</f>
        <v>0</v>
      </c>
      <c r="S101" s="186"/>
      <c r="T101" s="188">
        <f>SUM(T102:T105)</f>
        <v>0</v>
      </c>
      <c r="AR101" s="189" t="s">
        <v>182</v>
      </c>
      <c r="AT101" s="190" t="s">
        <v>77</v>
      </c>
      <c r="AU101" s="190" t="s">
        <v>22</v>
      </c>
      <c r="AY101" s="189" t="s">
        <v>183</v>
      </c>
      <c r="BK101" s="191">
        <f>SUM(BK102:BK105)</f>
        <v>0</v>
      </c>
    </row>
    <row r="102" spans="2:65" s="1" customFormat="1" ht="22.5" customHeight="1">
      <c r="B102" s="36"/>
      <c r="C102" s="195" t="s">
        <v>210</v>
      </c>
      <c r="D102" s="195" t="s">
        <v>186</v>
      </c>
      <c r="E102" s="196" t="s">
        <v>1356</v>
      </c>
      <c r="F102" s="197" t="s">
        <v>1357</v>
      </c>
      <c r="G102" s="198" t="s">
        <v>189</v>
      </c>
      <c r="H102" s="199">
        <v>3</v>
      </c>
      <c r="I102" s="200"/>
      <c r="J102" s="201">
        <f>ROUND(I102*H102,2)</f>
        <v>0</v>
      </c>
      <c r="K102" s="197" t="s">
        <v>20</v>
      </c>
      <c r="L102" s="56"/>
      <c r="M102" s="202" t="s">
        <v>20</v>
      </c>
      <c r="N102" s="203" t="s">
        <v>49</v>
      </c>
      <c r="O102" s="37"/>
      <c r="P102" s="204">
        <f>O102*H102</f>
        <v>0</v>
      </c>
      <c r="Q102" s="204">
        <v>0</v>
      </c>
      <c r="R102" s="204">
        <f>Q102*H102</f>
        <v>0</v>
      </c>
      <c r="S102" s="204">
        <v>0</v>
      </c>
      <c r="T102" s="205">
        <f>S102*H102</f>
        <v>0</v>
      </c>
      <c r="AR102" s="19" t="s">
        <v>190</v>
      </c>
      <c r="AT102" s="19" t="s">
        <v>186</v>
      </c>
      <c r="AU102" s="19" t="s">
        <v>86</v>
      </c>
      <c r="AY102" s="19" t="s">
        <v>183</v>
      </c>
      <c r="BE102" s="206">
        <f>IF(N102="základní",J102,0)</f>
        <v>0</v>
      </c>
      <c r="BF102" s="206">
        <f>IF(N102="snížená",J102,0)</f>
        <v>0</v>
      </c>
      <c r="BG102" s="206">
        <f>IF(N102="zákl. přenesená",J102,0)</f>
        <v>0</v>
      </c>
      <c r="BH102" s="206">
        <f>IF(N102="sníž. přenesená",J102,0)</f>
        <v>0</v>
      </c>
      <c r="BI102" s="206">
        <f>IF(N102="nulová",J102,0)</f>
        <v>0</v>
      </c>
      <c r="BJ102" s="19" t="s">
        <v>22</v>
      </c>
      <c r="BK102" s="206">
        <f>ROUND(I102*H102,2)</f>
        <v>0</v>
      </c>
      <c r="BL102" s="19" t="s">
        <v>190</v>
      </c>
      <c r="BM102" s="19" t="s">
        <v>1358</v>
      </c>
    </row>
    <row r="103" spans="2:65" s="1" customFormat="1" ht="22.5" customHeight="1">
      <c r="B103" s="36"/>
      <c r="C103" s="195" t="s">
        <v>214</v>
      </c>
      <c r="D103" s="195" t="s">
        <v>186</v>
      </c>
      <c r="E103" s="196" t="s">
        <v>1359</v>
      </c>
      <c r="F103" s="197" t="s">
        <v>1360</v>
      </c>
      <c r="G103" s="198" t="s">
        <v>189</v>
      </c>
      <c r="H103" s="199">
        <v>1</v>
      </c>
      <c r="I103" s="200"/>
      <c r="J103" s="201">
        <f>ROUND(I103*H103,2)</f>
        <v>0</v>
      </c>
      <c r="K103" s="197" t="s">
        <v>20</v>
      </c>
      <c r="L103" s="56"/>
      <c r="M103" s="202" t="s">
        <v>20</v>
      </c>
      <c r="N103" s="203" t="s">
        <v>49</v>
      </c>
      <c r="O103" s="37"/>
      <c r="P103" s="204">
        <f>O103*H103</f>
        <v>0</v>
      </c>
      <c r="Q103" s="204">
        <v>0</v>
      </c>
      <c r="R103" s="204">
        <f>Q103*H103</f>
        <v>0</v>
      </c>
      <c r="S103" s="204">
        <v>0</v>
      </c>
      <c r="T103" s="205">
        <f>S103*H103</f>
        <v>0</v>
      </c>
      <c r="AR103" s="19" t="s">
        <v>190</v>
      </c>
      <c r="AT103" s="19" t="s">
        <v>186</v>
      </c>
      <c r="AU103" s="19" t="s">
        <v>86</v>
      </c>
      <c r="AY103" s="19" t="s">
        <v>183</v>
      </c>
      <c r="BE103" s="206">
        <f>IF(N103="základní",J103,0)</f>
        <v>0</v>
      </c>
      <c r="BF103" s="206">
        <f>IF(N103="snížená",J103,0)</f>
        <v>0</v>
      </c>
      <c r="BG103" s="206">
        <f>IF(N103="zákl. přenesená",J103,0)</f>
        <v>0</v>
      </c>
      <c r="BH103" s="206">
        <f>IF(N103="sníž. přenesená",J103,0)</f>
        <v>0</v>
      </c>
      <c r="BI103" s="206">
        <f>IF(N103="nulová",J103,0)</f>
        <v>0</v>
      </c>
      <c r="BJ103" s="19" t="s">
        <v>22</v>
      </c>
      <c r="BK103" s="206">
        <f>ROUND(I103*H103,2)</f>
        <v>0</v>
      </c>
      <c r="BL103" s="19" t="s">
        <v>190</v>
      </c>
      <c r="BM103" s="19" t="s">
        <v>1361</v>
      </c>
    </row>
    <row r="104" spans="2:65" s="1" customFormat="1" ht="22.5" customHeight="1">
      <c r="B104" s="36"/>
      <c r="C104" s="195" t="s">
        <v>218</v>
      </c>
      <c r="D104" s="195" t="s">
        <v>186</v>
      </c>
      <c r="E104" s="196" t="s">
        <v>1362</v>
      </c>
      <c r="F104" s="197" t="s">
        <v>819</v>
      </c>
      <c r="G104" s="198" t="s">
        <v>189</v>
      </c>
      <c r="H104" s="199">
        <v>1</v>
      </c>
      <c r="I104" s="200"/>
      <c r="J104" s="201">
        <f>ROUND(I104*H104,2)</f>
        <v>0</v>
      </c>
      <c r="K104" s="197" t="s">
        <v>20</v>
      </c>
      <c r="L104" s="56"/>
      <c r="M104" s="202" t="s">
        <v>20</v>
      </c>
      <c r="N104" s="203" t="s">
        <v>49</v>
      </c>
      <c r="O104" s="37"/>
      <c r="P104" s="204">
        <f>O104*H104</f>
        <v>0</v>
      </c>
      <c r="Q104" s="204">
        <v>0</v>
      </c>
      <c r="R104" s="204">
        <f>Q104*H104</f>
        <v>0</v>
      </c>
      <c r="S104" s="204">
        <v>0</v>
      </c>
      <c r="T104" s="205">
        <f>S104*H104</f>
        <v>0</v>
      </c>
      <c r="AR104" s="19" t="s">
        <v>190</v>
      </c>
      <c r="AT104" s="19" t="s">
        <v>186</v>
      </c>
      <c r="AU104" s="19" t="s">
        <v>86</v>
      </c>
      <c r="AY104" s="19" t="s">
        <v>183</v>
      </c>
      <c r="BE104" s="206">
        <f>IF(N104="základní",J104,0)</f>
        <v>0</v>
      </c>
      <c r="BF104" s="206">
        <f>IF(N104="snížená",J104,0)</f>
        <v>0</v>
      </c>
      <c r="BG104" s="206">
        <f>IF(N104="zákl. přenesená",J104,0)</f>
        <v>0</v>
      </c>
      <c r="BH104" s="206">
        <f>IF(N104="sníž. přenesená",J104,0)</f>
        <v>0</v>
      </c>
      <c r="BI104" s="206">
        <f>IF(N104="nulová",J104,0)</f>
        <v>0</v>
      </c>
      <c r="BJ104" s="19" t="s">
        <v>22</v>
      </c>
      <c r="BK104" s="206">
        <f>ROUND(I104*H104,2)</f>
        <v>0</v>
      </c>
      <c r="BL104" s="19" t="s">
        <v>190</v>
      </c>
      <c r="BM104" s="19" t="s">
        <v>1363</v>
      </c>
    </row>
    <row r="105" spans="2:65" s="1" customFormat="1" ht="22.5" customHeight="1">
      <c r="B105" s="36"/>
      <c r="C105" s="195" t="s">
        <v>225</v>
      </c>
      <c r="D105" s="195" t="s">
        <v>186</v>
      </c>
      <c r="E105" s="196" t="s">
        <v>1364</v>
      </c>
      <c r="F105" s="197" t="s">
        <v>822</v>
      </c>
      <c r="G105" s="198" t="s">
        <v>189</v>
      </c>
      <c r="H105" s="199">
        <v>1</v>
      </c>
      <c r="I105" s="200"/>
      <c r="J105" s="201">
        <f>ROUND(I105*H105,2)</f>
        <v>0</v>
      </c>
      <c r="K105" s="197" t="s">
        <v>20</v>
      </c>
      <c r="L105" s="56"/>
      <c r="M105" s="202" t="s">
        <v>20</v>
      </c>
      <c r="N105" s="203" t="s">
        <v>49</v>
      </c>
      <c r="O105" s="37"/>
      <c r="P105" s="204">
        <f>O105*H105</f>
        <v>0</v>
      </c>
      <c r="Q105" s="204">
        <v>0</v>
      </c>
      <c r="R105" s="204">
        <f>Q105*H105</f>
        <v>0</v>
      </c>
      <c r="S105" s="204">
        <v>0</v>
      </c>
      <c r="T105" s="205">
        <f>S105*H105</f>
        <v>0</v>
      </c>
      <c r="AR105" s="19" t="s">
        <v>190</v>
      </c>
      <c r="AT105" s="19" t="s">
        <v>186</v>
      </c>
      <c r="AU105" s="19" t="s">
        <v>86</v>
      </c>
      <c r="AY105" s="19" t="s">
        <v>183</v>
      </c>
      <c r="BE105" s="206">
        <f>IF(N105="základní",J105,0)</f>
        <v>0</v>
      </c>
      <c r="BF105" s="206">
        <f>IF(N105="snížená",J105,0)</f>
        <v>0</v>
      </c>
      <c r="BG105" s="206">
        <f>IF(N105="zákl. přenesená",J105,0)</f>
        <v>0</v>
      </c>
      <c r="BH105" s="206">
        <f>IF(N105="sníž. přenesená",J105,0)</f>
        <v>0</v>
      </c>
      <c r="BI105" s="206">
        <f>IF(N105="nulová",J105,0)</f>
        <v>0</v>
      </c>
      <c r="BJ105" s="19" t="s">
        <v>22</v>
      </c>
      <c r="BK105" s="206">
        <f>ROUND(I105*H105,2)</f>
        <v>0</v>
      </c>
      <c r="BL105" s="19" t="s">
        <v>190</v>
      </c>
      <c r="BM105" s="19" t="s">
        <v>1365</v>
      </c>
    </row>
    <row r="106" spans="2:65" s="11" customFormat="1" ht="37.35" customHeight="1">
      <c r="B106" s="178"/>
      <c r="C106" s="179"/>
      <c r="D106" s="180" t="s">
        <v>77</v>
      </c>
      <c r="E106" s="181" t="s">
        <v>1366</v>
      </c>
      <c r="F106" s="181" t="s">
        <v>1367</v>
      </c>
      <c r="G106" s="179"/>
      <c r="H106" s="179"/>
      <c r="I106" s="182"/>
      <c r="J106" s="183">
        <f>BK106</f>
        <v>0</v>
      </c>
      <c r="K106" s="179"/>
      <c r="L106" s="184"/>
      <c r="M106" s="185"/>
      <c r="N106" s="186"/>
      <c r="O106" s="186"/>
      <c r="P106" s="187">
        <f>P107+P120+P133</f>
        <v>0</v>
      </c>
      <c r="Q106" s="186"/>
      <c r="R106" s="187">
        <f>R107+R120+R133</f>
        <v>0</v>
      </c>
      <c r="S106" s="186"/>
      <c r="T106" s="188">
        <f>T107+T120+T133</f>
        <v>0</v>
      </c>
      <c r="AR106" s="189" t="s">
        <v>182</v>
      </c>
      <c r="AT106" s="190" t="s">
        <v>77</v>
      </c>
      <c r="AU106" s="190" t="s">
        <v>78</v>
      </c>
      <c r="AY106" s="189" t="s">
        <v>183</v>
      </c>
      <c r="BK106" s="191">
        <f>BK107+BK120+BK133</f>
        <v>0</v>
      </c>
    </row>
    <row r="107" spans="2:65" s="11" customFormat="1" ht="19.899999999999999" customHeight="1">
      <c r="B107" s="178"/>
      <c r="C107" s="179"/>
      <c r="D107" s="192" t="s">
        <v>77</v>
      </c>
      <c r="E107" s="193" t="s">
        <v>1368</v>
      </c>
      <c r="F107" s="193" t="s">
        <v>1369</v>
      </c>
      <c r="G107" s="179"/>
      <c r="H107" s="179"/>
      <c r="I107" s="182"/>
      <c r="J107" s="194">
        <f>BK107</f>
        <v>0</v>
      </c>
      <c r="K107" s="179"/>
      <c r="L107" s="184"/>
      <c r="M107" s="185"/>
      <c r="N107" s="186"/>
      <c r="O107" s="186"/>
      <c r="P107" s="187">
        <f>SUM(P108:P119)</f>
        <v>0</v>
      </c>
      <c r="Q107" s="186"/>
      <c r="R107" s="187">
        <f>SUM(R108:R119)</f>
        <v>0</v>
      </c>
      <c r="S107" s="186"/>
      <c r="T107" s="188">
        <f>SUM(T108:T119)</f>
        <v>0</v>
      </c>
      <c r="AR107" s="189" t="s">
        <v>182</v>
      </c>
      <c r="AT107" s="190" t="s">
        <v>77</v>
      </c>
      <c r="AU107" s="190" t="s">
        <v>22</v>
      </c>
      <c r="AY107" s="189" t="s">
        <v>183</v>
      </c>
      <c r="BK107" s="191">
        <f>SUM(BK108:BK119)</f>
        <v>0</v>
      </c>
    </row>
    <row r="108" spans="2:65" s="1" customFormat="1" ht="22.5" customHeight="1">
      <c r="B108" s="36"/>
      <c r="C108" s="195" t="s">
        <v>27</v>
      </c>
      <c r="D108" s="195" t="s">
        <v>186</v>
      </c>
      <c r="E108" s="196" t="s">
        <v>1370</v>
      </c>
      <c r="F108" s="197" t="s">
        <v>1371</v>
      </c>
      <c r="G108" s="198" t="s">
        <v>189</v>
      </c>
      <c r="H108" s="199">
        <v>1</v>
      </c>
      <c r="I108" s="200"/>
      <c r="J108" s="201">
        <f t="shared" ref="J108:J119" si="0">ROUND(I108*H108,2)</f>
        <v>0</v>
      </c>
      <c r="K108" s="197" t="s">
        <v>20</v>
      </c>
      <c r="L108" s="56"/>
      <c r="M108" s="202" t="s">
        <v>20</v>
      </c>
      <c r="N108" s="203" t="s">
        <v>49</v>
      </c>
      <c r="O108" s="37"/>
      <c r="P108" s="204">
        <f t="shared" ref="P108:P119" si="1">O108*H108</f>
        <v>0</v>
      </c>
      <c r="Q108" s="204">
        <v>0</v>
      </c>
      <c r="R108" s="204">
        <f t="shared" ref="R108:R119" si="2">Q108*H108</f>
        <v>0</v>
      </c>
      <c r="S108" s="204">
        <v>0</v>
      </c>
      <c r="T108" s="205">
        <f t="shared" ref="T108:T119" si="3">S108*H108</f>
        <v>0</v>
      </c>
      <c r="AR108" s="19" t="s">
        <v>190</v>
      </c>
      <c r="AT108" s="19" t="s">
        <v>186</v>
      </c>
      <c r="AU108" s="19" t="s">
        <v>86</v>
      </c>
      <c r="AY108" s="19" t="s">
        <v>183</v>
      </c>
      <c r="BE108" s="206">
        <f t="shared" ref="BE108:BE119" si="4">IF(N108="základní",J108,0)</f>
        <v>0</v>
      </c>
      <c r="BF108" s="206">
        <f t="shared" ref="BF108:BF119" si="5">IF(N108="snížená",J108,0)</f>
        <v>0</v>
      </c>
      <c r="BG108" s="206">
        <f t="shared" ref="BG108:BG119" si="6">IF(N108="zákl. přenesená",J108,0)</f>
        <v>0</v>
      </c>
      <c r="BH108" s="206">
        <f t="shared" ref="BH108:BH119" si="7">IF(N108="sníž. přenesená",J108,0)</f>
        <v>0</v>
      </c>
      <c r="BI108" s="206">
        <f t="shared" ref="BI108:BI119" si="8">IF(N108="nulová",J108,0)</f>
        <v>0</v>
      </c>
      <c r="BJ108" s="19" t="s">
        <v>22</v>
      </c>
      <c r="BK108" s="206">
        <f t="shared" ref="BK108:BK119" si="9">ROUND(I108*H108,2)</f>
        <v>0</v>
      </c>
      <c r="BL108" s="19" t="s">
        <v>190</v>
      </c>
      <c r="BM108" s="19" t="s">
        <v>1372</v>
      </c>
    </row>
    <row r="109" spans="2:65" s="1" customFormat="1" ht="22.5" customHeight="1">
      <c r="B109" s="36"/>
      <c r="C109" s="195" t="s">
        <v>232</v>
      </c>
      <c r="D109" s="195" t="s">
        <v>186</v>
      </c>
      <c r="E109" s="196" t="s">
        <v>1373</v>
      </c>
      <c r="F109" s="197" t="s">
        <v>1374</v>
      </c>
      <c r="G109" s="198" t="s">
        <v>189</v>
      </c>
      <c r="H109" s="199">
        <v>1</v>
      </c>
      <c r="I109" s="200"/>
      <c r="J109" s="201">
        <f t="shared" si="0"/>
        <v>0</v>
      </c>
      <c r="K109" s="197" t="s">
        <v>20</v>
      </c>
      <c r="L109" s="56"/>
      <c r="M109" s="202" t="s">
        <v>20</v>
      </c>
      <c r="N109" s="203" t="s">
        <v>49</v>
      </c>
      <c r="O109" s="37"/>
      <c r="P109" s="204">
        <f t="shared" si="1"/>
        <v>0</v>
      </c>
      <c r="Q109" s="204">
        <v>0</v>
      </c>
      <c r="R109" s="204">
        <f t="shared" si="2"/>
        <v>0</v>
      </c>
      <c r="S109" s="204">
        <v>0</v>
      </c>
      <c r="T109" s="205">
        <f t="shared" si="3"/>
        <v>0</v>
      </c>
      <c r="AR109" s="19" t="s">
        <v>190</v>
      </c>
      <c r="AT109" s="19" t="s">
        <v>186</v>
      </c>
      <c r="AU109" s="19" t="s">
        <v>86</v>
      </c>
      <c r="AY109" s="19" t="s">
        <v>183</v>
      </c>
      <c r="BE109" s="206">
        <f t="shared" si="4"/>
        <v>0</v>
      </c>
      <c r="BF109" s="206">
        <f t="shared" si="5"/>
        <v>0</v>
      </c>
      <c r="BG109" s="206">
        <f t="shared" si="6"/>
        <v>0</v>
      </c>
      <c r="BH109" s="206">
        <f t="shared" si="7"/>
        <v>0</v>
      </c>
      <c r="BI109" s="206">
        <f t="shared" si="8"/>
        <v>0</v>
      </c>
      <c r="BJ109" s="19" t="s">
        <v>22</v>
      </c>
      <c r="BK109" s="206">
        <f t="shared" si="9"/>
        <v>0</v>
      </c>
      <c r="BL109" s="19" t="s">
        <v>190</v>
      </c>
      <c r="BM109" s="19" t="s">
        <v>1375</v>
      </c>
    </row>
    <row r="110" spans="2:65" s="1" customFormat="1" ht="22.5" customHeight="1">
      <c r="B110" s="36"/>
      <c r="C110" s="195" t="s">
        <v>236</v>
      </c>
      <c r="D110" s="195" t="s">
        <v>186</v>
      </c>
      <c r="E110" s="196" t="s">
        <v>1376</v>
      </c>
      <c r="F110" s="197" t="s">
        <v>1377</v>
      </c>
      <c r="G110" s="198" t="s">
        <v>189</v>
      </c>
      <c r="H110" s="199">
        <v>1</v>
      </c>
      <c r="I110" s="200"/>
      <c r="J110" s="201">
        <f t="shared" si="0"/>
        <v>0</v>
      </c>
      <c r="K110" s="197" t="s">
        <v>20</v>
      </c>
      <c r="L110" s="56"/>
      <c r="M110" s="202" t="s">
        <v>20</v>
      </c>
      <c r="N110" s="203" t="s">
        <v>49</v>
      </c>
      <c r="O110" s="37"/>
      <c r="P110" s="204">
        <f t="shared" si="1"/>
        <v>0</v>
      </c>
      <c r="Q110" s="204">
        <v>0</v>
      </c>
      <c r="R110" s="204">
        <f t="shared" si="2"/>
        <v>0</v>
      </c>
      <c r="S110" s="204">
        <v>0</v>
      </c>
      <c r="T110" s="205">
        <f t="shared" si="3"/>
        <v>0</v>
      </c>
      <c r="AR110" s="19" t="s">
        <v>190</v>
      </c>
      <c r="AT110" s="19" t="s">
        <v>186</v>
      </c>
      <c r="AU110" s="19" t="s">
        <v>86</v>
      </c>
      <c r="AY110" s="19" t="s">
        <v>183</v>
      </c>
      <c r="BE110" s="206">
        <f t="shared" si="4"/>
        <v>0</v>
      </c>
      <c r="BF110" s="206">
        <f t="shared" si="5"/>
        <v>0</v>
      </c>
      <c r="BG110" s="206">
        <f t="shared" si="6"/>
        <v>0</v>
      </c>
      <c r="BH110" s="206">
        <f t="shared" si="7"/>
        <v>0</v>
      </c>
      <c r="BI110" s="206">
        <f t="shared" si="8"/>
        <v>0</v>
      </c>
      <c r="BJ110" s="19" t="s">
        <v>22</v>
      </c>
      <c r="BK110" s="206">
        <f t="shared" si="9"/>
        <v>0</v>
      </c>
      <c r="BL110" s="19" t="s">
        <v>190</v>
      </c>
      <c r="BM110" s="19" t="s">
        <v>1378</v>
      </c>
    </row>
    <row r="111" spans="2:65" s="1" customFormat="1" ht="22.5" customHeight="1">
      <c r="B111" s="36"/>
      <c r="C111" s="195" t="s">
        <v>243</v>
      </c>
      <c r="D111" s="195" t="s">
        <v>186</v>
      </c>
      <c r="E111" s="196" t="s">
        <v>1379</v>
      </c>
      <c r="F111" s="197" t="s">
        <v>1380</v>
      </c>
      <c r="G111" s="198" t="s">
        <v>189</v>
      </c>
      <c r="H111" s="199">
        <v>1</v>
      </c>
      <c r="I111" s="200"/>
      <c r="J111" s="201">
        <f t="shared" si="0"/>
        <v>0</v>
      </c>
      <c r="K111" s="197" t="s">
        <v>20</v>
      </c>
      <c r="L111" s="56"/>
      <c r="M111" s="202" t="s">
        <v>20</v>
      </c>
      <c r="N111" s="203" t="s">
        <v>49</v>
      </c>
      <c r="O111" s="37"/>
      <c r="P111" s="204">
        <f t="shared" si="1"/>
        <v>0</v>
      </c>
      <c r="Q111" s="204">
        <v>0</v>
      </c>
      <c r="R111" s="204">
        <f t="shared" si="2"/>
        <v>0</v>
      </c>
      <c r="S111" s="204">
        <v>0</v>
      </c>
      <c r="T111" s="205">
        <f t="shared" si="3"/>
        <v>0</v>
      </c>
      <c r="AR111" s="19" t="s">
        <v>190</v>
      </c>
      <c r="AT111" s="19" t="s">
        <v>186</v>
      </c>
      <c r="AU111" s="19" t="s">
        <v>86</v>
      </c>
      <c r="AY111" s="19" t="s">
        <v>183</v>
      </c>
      <c r="BE111" s="206">
        <f t="shared" si="4"/>
        <v>0</v>
      </c>
      <c r="BF111" s="206">
        <f t="shared" si="5"/>
        <v>0</v>
      </c>
      <c r="BG111" s="206">
        <f t="shared" si="6"/>
        <v>0</v>
      </c>
      <c r="BH111" s="206">
        <f t="shared" si="7"/>
        <v>0</v>
      </c>
      <c r="BI111" s="206">
        <f t="shared" si="8"/>
        <v>0</v>
      </c>
      <c r="BJ111" s="19" t="s">
        <v>22</v>
      </c>
      <c r="BK111" s="206">
        <f t="shared" si="9"/>
        <v>0</v>
      </c>
      <c r="BL111" s="19" t="s">
        <v>190</v>
      </c>
      <c r="BM111" s="19" t="s">
        <v>1381</v>
      </c>
    </row>
    <row r="112" spans="2:65" s="1" customFormat="1" ht="22.5" customHeight="1">
      <c r="B112" s="36"/>
      <c r="C112" s="195" t="s">
        <v>247</v>
      </c>
      <c r="D112" s="195" t="s">
        <v>186</v>
      </c>
      <c r="E112" s="196" t="s">
        <v>1382</v>
      </c>
      <c r="F112" s="197" t="s">
        <v>1383</v>
      </c>
      <c r="G112" s="198" t="s">
        <v>189</v>
      </c>
      <c r="H112" s="199">
        <v>1</v>
      </c>
      <c r="I112" s="200"/>
      <c r="J112" s="201">
        <f t="shared" si="0"/>
        <v>0</v>
      </c>
      <c r="K112" s="197" t="s">
        <v>20</v>
      </c>
      <c r="L112" s="56"/>
      <c r="M112" s="202" t="s">
        <v>20</v>
      </c>
      <c r="N112" s="203" t="s">
        <v>49</v>
      </c>
      <c r="O112" s="37"/>
      <c r="P112" s="204">
        <f t="shared" si="1"/>
        <v>0</v>
      </c>
      <c r="Q112" s="204">
        <v>0</v>
      </c>
      <c r="R112" s="204">
        <f t="shared" si="2"/>
        <v>0</v>
      </c>
      <c r="S112" s="204">
        <v>0</v>
      </c>
      <c r="T112" s="205">
        <f t="shared" si="3"/>
        <v>0</v>
      </c>
      <c r="AR112" s="19" t="s">
        <v>190</v>
      </c>
      <c r="AT112" s="19" t="s">
        <v>186</v>
      </c>
      <c r="AU112" s="19" t="s">
        <v>86</v>
      </c>
      <c r="AY112" s="19" t="s">
        <v>183</v>
      </c>
      <c r="BE112" s="206">
        <f t="shared" si="4"/>
        <v>0</v>
      </c>
      <c r="BF112" s="206">
        <f t="shared" si="5"/>
        <v>0</v>
      </c>
      <c r="BG112" s="206">
        <f t="shared" si="6"/>
        <v>0</v>
      </c>
      <c r="BH112" s="206">
        <f t="shared" si="7"/>
        <v>0</v>
      </c>
      <c r="BI112" s="206">
        <f t="shared" si="8"/>
        <v>0</v>
      </c>
      <c r="BJ112" s="19" t="s">
        <v>22</v>
      </c>
      <c r="BK112" s="206">
        <f t="shared" si="9"/>
        <v>0</v>
      </c>
      <c r="BL112" s="19" t="s">
        <v>190</v>
      </c>
      <c r="BM112" s="19" t="s">
        <v>1384</v>
      </c>
    </row>
    <row r="113" spans="2:65" s="1" customFormat="1" ht="22.5" customHeight="1">
      <c r="B113" s="36"/>
      <c r="C113" s="195" t="s">
        <v>8</v>
      </c>
      <c r="D113" s="195" t="s">
        <v>186</v>
      </c>
      <c r="E113" s="196" t="s">
        <v>1385</v>
      </c>
      <c r="F113" s="197" t="s">
        <v>1386</v>
      </c>
      <c r="G113" s="198" t="s">
        <v>189</v>
      </c>
      <c r="H113" s="199">
        <v>1</v>
      </c>
      <c r="I113" s="200"/>
      <c r="J113" s="201">
        <f t="shared" si="0"/>
        <v>0</v>
      </c>
      <c r="K113" s="197" t="s">
        <v>20</v>
      </c>
      <c r="L113" s="56"/>
      <c r="M113" s="202" t="s">
        <v>20</v>
      </c>
      <c r="N113" s="203" t="s">
        <v>49</v>
      </c>
      <c r="O113" s="37"/>
      <c r="P113" s="204">
        <f t="shared" si="1"/>
        <v>0</v>
      </c>
      <c r="Q113" s="204">
        <v>0</v>
      </c>
      <c r="R113" s="204">
        <f t="shared" si="2"/>
        <v>0</v>
      </c>
      <c r="S113" s="204">
        <v>0</v>
      </c>
      <c r="T113" s="205">
        <f t="shared" si="3"/>
        <v>0</v>
      </c>
      <c r="AR113" s="19" t="s">
        <v>190</v>
      </c>
      <c r="AT113" s="19" t="s">
        <v>186</v>
      </c>
      <c r="AU113" s="19" t="s">
        <v>86</v>
      </c>
      <c r="AY113" s="19" t="s">
        <v>183</v>
      </c>
      <c r="BE113" s="206">
        <f t="shared" si="4"/>
        <v>0</v>
      </c>
      <c r="BF113" s="206">
        <f t="shared" si="5"/>
        <v>0</v>
      </c>
      <c r="BG113" s="206">
        <f t="shared" si="6"/>
        <v>0</v>
      </c>
      <c r="BH113" s="206">
        <f t="shared" si="7"/>
        <v>0</v>
      </c>
      <c r="BI113" s="206">
        <f t="shared" si="8"/>
        <v>0</v>
      </c>
      <c r="BJ113" s="19" t="s">
        <v>22</v>
      </c>
      <c r="BK113" s="206">
        <f t="shared" si="9"/>
        <v>0</v>
      </c>
      <c r="BL113" s="19" t="s">
        <v>190</v>
      </c>
      <c r="BM113" s="19" t="s">
        <v>1387</v>
      </c>
    </row>
    <row r="114" spans="2:65" s="1" customFormat="1" ht="22.5" customHeight="1">
      <c r="B114" s="36"/>
      <c r="C114" s="195" t="s">
        <v>254</v>
      </c>
      <c r="D114" s="195" t="s">
        <v>186</v>
      </c>
      <c r="E114" s="196" t="s">
        <v>1388</v>
      </c>
      <c r="F114" s="197" t="s">
        <v>1389</v>
      </c>
      <c r="G114" s="198" t="s">
        <v>189</v>
      </c>
      <c r="H114" s="199">
        <v>1</v>
      </c>
      <c r="I114" s="200"/>
      <c r="J114" s="201">
        <f t="shared" si="0"/>
        <v>0</v>
      </c>
      <c r="K114" s="197" t="s">
        <v>20</v>
      </c>
      <c r="L114" s="56"/>
      <c r="M114" s="202" t="s">
        <v>20</v>
      </c>
      <c r="N114" s="203" t="s">
        <v>49</v>
      </c>
      <c r="O114" s="37"/>
      <c r="P114" s="204">
        <f t="shared" si="1"/>
        <v>0</v>
      </c>
      <c r="Q114" s="204">
        <v>0</v>
      </c>
      <c r="R114" s="204">
        <f t="shared" si="2"/>
        <v>0</v>
      </c>
      <c r="S114" s="204">
        <v>0</v>
      </c>
      <c r="T114" s="205">
        <f t="shared" si="3"/>
        <v>0</v>
      </c>
      <c r="AR114" s="19" t="s">
        <v>190</v>
      </c>
      <c r="AT114" s="19" t="s">
        <v>186</v>
      </c>
      <c r="AU114" s="19" t="s">
        <v>86</v>
      </c>
      <c r="AY114" s="19" t="s">
        <v>183</v>
      </c>
      <c r="BE114" s="206">
        <f t="shared" si="4"/>
        <v>0</v>
      </c>
      <c r="BF114" s="206">
        <f t="shared" si="5"/>
        <v>0</v>
      </c>
      <c r="BG114" s="206">
        <f t="shared" si="6"/>
        <v>0</v>
      </c>
      <c r="BH114" s="206">
        <f t="shared" si="7"/>
        <v>0</v>
      </c>
      <c r="BI114" s="206">
        <f t="shared" si="8"/>
        <v>0</v>
      </c>
      <c r="BJ114" s="19" t="s">
        <v>22</v>
      </c>
      <c r="BK114" s="206">
        <f t="shared" si="9"/>
        <v>0</v>
      </c>
      <c r="BL114" s="19" t="s">
        <v>190</v>
      </c>
      <c r="BM114" s="19" t="s">
        <v>1390</v>
      </c>
    </row>
    <row r="115" spans="2:65" s="1" customFormat="1" ht="22.5" customHeight="1">
      <c r="B115" s="36"/>
      <c r="C115" s="195" t="s">
        <v>258</v>
      </c>
      <c r="D115" s="195" t="s">
        <v>186</v>
      </c>
      <c r="E115" s="196" t="s">
        <v>1391</v>
      </c>
      <c r="F115" s="197" t="s">
        <v>1392</v>
      </c>
      <c r="G115" s="198" t="s">
        <v>189</v>
      </c>
      <c r="H115" s="199">
        <v>1</v>
      </c>
      <c r="I115" s="200"/>
      <c r="J115" s="201">
        <f t="shared" si="0"/>
        <v>0</v>
      </c>
      <c r="K115" s="197" t="s">
        <v>20</v>
      </c>
      <c r="L115" s="56"/>
      <c r="M115" s="202" t="s">
        <v>20</v>
      </c>
      <c r="N115" s="203" t="s">
        <v>49</v>
      </c>
      <c r="O115" s="37"/>
      <c r="P115" s="204">
        <f t="shared" si="1"/>
        <v>0</v>
      </c>
      <c r="Q115" s="204">
        <v>0</v>
      </c>
      <c r="R115" s="204">
        <f t="shared" si="2"/>
        <v>0</v>
      </c>
      <c r="S115" s="204">
        <v>0</v>
      </c>
      <c r="T115" s="205">
        <f t="shared" si="3"/>
        <v>0</v>
      </c>
      <c r="AR115" s="19" t="s">
        <v>190</v>
      </c>
      <c r="AT115" s="19" t="s">
        <v>186</v>
      </c>
      <c r="AU115" s="19" t="s">
        <v>86</v>
      </c>
      <c r="AY115" s="19" t="s">
        <v>183</v>
      </c>
      <c r="BE115" s="206">
        <f t="shared" si="4"/>
        <v>0</v>
      </c>
      <c r="BF115" s="206">
        <f t="shared" si="5"/>
        <v>0</v>
      </c>
      <c r="BG115" s="206">
        <f t="shared" si="6"/>
        <v>0</v>
      </c>
      <c r="BH115" s="206">
        <f t="shared" si="7"/>
        <v>0</v>
      </c>
      <c r="BI115" s="206">
        <f t="shared" si="8"/>
        <v>0</v>
      </c>
      <c r="BJ115" s="19" t="s">
        <v>22</v>
      </c>
      <c r="BK115" s="206">
        <f t="shared" si="9"/>
        <v>0</v>
      </c>
      <c r="BL115" s="19" t="s">
        <v>190</v>
      </c>
      <c r="BM115" s="19" t="s">
        <v>1393</v>
      </c>
    </row>
    <row r="116" spans="2:65" s="1" customFormat="1" ht="22.5" customHeight="1">
      <c r="B116" s="36"/>
      <c r="C116" s="195" t="s">
        <v>262</v>
      </c>
      <c r="D116" s="195" t="s">
        <v>186</v>
      </c>
      <c r="E116" s="196" t="s">
        <v>1394</v>
      </c>
      <c r="F116" s="197" t="s">
        <v>1395</v>
      </c>
      <c r="G116" s="198" t="s">
        <v>189</v>
      </c>
      <c r="H116" s="199">
        <v>1</v>
      </c>
      <c r="I116" s="200"/>
      <c r="J116" s="201">
        <f t="shared" si="0"/>
        <v>0</v>
      </c>
      <c r="K116" s="197" t="s">
        <v>20</v>
      </c>
      <c r="L116" s="56"/>
      <c r="M116" s="202" t="s">
        <v>20</v>
      </c>
      <c r="N116" s="203" t="s">
        <v>49</v>
      </c>
      <c r="O116" s="37"/>
      <c r="P116" s="204">
        <f t="shared" si="1"/>
        <v>0</v>
      </c>
      <c r="Q116" s="204">
        <v>0</v>
      </c>
      <c r="R116" s="204">
        <f t="shared" si="2"/>
        <v>0</v>
      </c>
      <c r="S116" s="204">
        <v>0</v>
      </c>
      <c r="T116" s="205">
        <f t="shared" si="3"/>
        <v>0</v>
      </c>
      <c r="AR116" s="19" t="s">
        <v>190</v>
      </c>
      <c r="AT116" s="19" t="s">
        <v>186</v>
      </c>
      <c r="AU116" s="19" t="s">
        <v>86</v>
      </c>
      <c r="AY116" s="19" t="s">
        <v>183</v>
      </c>
      <c r="BE116" s="206">
        <f t="shared" si="4"/>
        <v>0</v>
      </c>
      <c r="BF116" s="206">
        <f t="shared" si="5"/>
        <v>0</v>
      </c>
      <c r="BG116" s="206">
        <f t="shared" si="6"/>
        <v>0</v>
      </c>
      <c r="BH116" s="206">
        <f t="shared" si="7"/>
        <v>0</v>
      </c>
      <c r="BI116" s="206">
        <f t="shared" si="8"/>
        <v>0</v>
      </c>
      <c r="BJ116" s="19" t="s">
        <v>22</v>
      </c>
      <c r="BK116" s="206">
        <f t="shared" si="9"/>
        <v>0</v>
      </c>
      <c r="BL116" s="19" t="s">
        <v>190</v>
      </c>
      <c r="BM116" s="19" t="s">
        <v>1396</v>
      </c>
    </row>
    <row r="117" spans="2:65" s="1" customFormat="1" ht="22.5" customHeight="1">
      <c r="B117" s="36"/>
      <c r="C117" s="195" t="s">
        <v>270</v>
      </c>
      <c r="D117" s="195" t="s">
        <v>186</v>
      </c>
      <c r="E117" s="196" t="s">
        <v>1397</v>
      </c>
      <c r="F117" s="197" t="s">
        <v>1398</v>
      </c>
      <c r="G117" s="198" t="s">
        <v>189</v>
      </c>
      <c r="H117" s="199">
        <v>1</v>
      </c>
      <c r="I117" s="200"/>
      <c r="J117" s="201">
        <f t="shared" si="0"/>
        <v>0</v>
      </c>
      <c r="K117" s="197" t="s">
        <v>20</v>
      </c>
      <c r="L117" s="56"/>
      <c r="M117" s="202" t="s">
        <v>20</v>
      </c>
      <c r="N117" s="203" t="s">
        <v>49</v>
      </c>
      <c r="O117" s="37"/>
      <c r="P117" s="204">
        <f t="shared" si="1"/>
        <v>0</v>
      </c>
      <c r="Q117" s="204">
        <v>0</v>
      </c>
      <c r="R117" s="204">
        <f t="shared" si="2"/>
        <v>0</v>
      </c>
      <c r="S117" s="204">
        <v>0</v>
      </c>
      <c r="T117" s="205">
        <f t="shared" si="3"/>
        <v>0</v>
      </c>
      <c r="AR117" s="19" t="s">
        <v>190</v>
      </c>
      <c r="AT117" s="19" t="s">
        <v>186</v>
      </c>
      <c r="AU117" s="19" t="s">
        <v>86</v>
      </c>
      <c r="AY117" s="19" t="s">
        <v>183</v>
      </c>
      <c r="BE117" s="206">
        <f t="shared" si="4"/>
        <v>0</v>
      </c>
      <c r="BF117" s="206">
        <f t="shared" si="5"/>
        <v>0</v>
      </c>
      <c r="BG117" s="206">
        <f t="shared" si="6"/>
        <v>0</v>
      </c>
      <c r="BH117" s="206">
        <f t="shared" si="7"/>
        <v>0</v>
      </c>
      <c r="BI117" s="206">
        <f t="shared" si="8"/>
        <v>0</v>
      </c>
      <c r="BJ117" s="19" t="s">
        <v>22</v>
      </c>
      <c r="BK117" s="206">
        <f t="shared" si="9"/>
        <v>0</v>
      </c>
      <c r="BL117" s="19" t="s">
        <v>190</v>
      </c>
      <c r="BM117" s="19" t="s">
        <v>1399</v>
      </c>
    </row>
    <row r="118" spans="2:65" s="1" customFormat="1" ht="22.5" customHeight="1">
      <c r="B118" s="36"/>
      <c r="C118" s="195" t="s">
        <v>369</v>
      </c>
      <c r="D118" s="195" t="s">
        <v>186</v>
      </c>
      <c r="E118" s="196" t="s">
        <v>1400</v>
      </c>
      <c r="F118" s="197" t="s">
        <v>1401</v>
      </c>
      <c r="G118" s="198" t="s">
        <v>189</v>
      </c>
      <c r="H118" s="199">
        <v>1</v>
      </c>
      <c r="I118" s="200"/>
      <c r="J118" s="201">
        <f t="shared" si="0"/>
        <v>0</v>
      </c>
      <c r="K118" s="197" t="s">
        <v>20</v>
      </c>
      <c r="L118" s="56"/>
      <c r="M118" s="202" t="s">
        <v>20</v>
      </c>
      <c r="N118" s="203" t="s">
        <v>49</v>
      </c>
      <c r="O118" s="37"/>
      <c r="P118" s="204">
        <f t="shared" si="1"/>
        <v>0</v>
      </c>
      <c r="Q118" s="204">
        <v>0</v>
      </c>
      <c r="R118" s="204">
        <f t="shared" si="2"/>
        <v>0</v>
      </c>
      <c r="S118" s="204">
        <v>0</v>
      </c>
      <c r="T118" s="205">
        <f t="shared" si="3"/>
        <v>0</v>
      </c>
      <c r="AR118" s="19" t="s">
        <v>190</v>
      </c>
      <c r="AT118" s="19" t="s">
        <v>186</v>
      </c>
      <c r="AU118" s="19" t="s">
        <v>86</v>
      </c>
      <c r="AY118" s="19" t="s">
        <v>183</v>
      </c>
      <c r="BE118" s="206">
        <f t="shared" si="4"/>
        <v>0</v>
      </c>
      <c r="BF118" s="206">
        <f t="shared" si="5"/>
        <v>0</v>
      </c>
      <c r="BG118" s="206">
        <f t="shared" si="6"/>
        <v>0</v>
      </c>
      <c r="BH118" s="206">
        <f t="shared" si="7"/>
        <v>0</v>
      </c>
      <c r="BI118" s="206">
        <f t="shared" si="8"/>
        <v>0</v>
      </c>
      <c r="BJ118" s="19" t="s">
        <v>22</v>
      </c>
      <c r="BK118" s="206">
        <f t="shared" si="9"/>
        <v>0</v>
      </c>
      <c r="BL118" s="19" t="s">
        <v>190</v>
      </c>
      <c r="BM118" s="19" t="s">
        <v>1402</v>
      </c>
    </row>
    <row r="119" spans="2:65" s="1" customFormat="1" ht="22.5" customHeight="1">
      <c r="B119" s="36"/>
      <c r="C119" s="195" t="s">
        <v>7</v>
      </c>
      <c r="D119" s="195" t="s">
        <v>186</v>
      </c>
      <c r="E119" s="196" t="s">
        <v>1403</v>
      </c>
      <c r="F119" s="197" t="s">
        <v>1404</v>
      </c>
      <c r="G119" s="198" t="s">
        <v>189</v>
      </c>
      <c r="H119" s="199">
        <v>1</v>
      </c>
      <c r="I119" s="200"/>
      <c r="J119" s="201">
        <f t="shared" si="0"/>
        <v>0</v>
      </c>
      <c r="K119" s="197" t="s">
        <v>20</v>
      </c>
      <c r="L119" s="56"/>
      <c r="M119" s="202" t="s">
        <v>20</v>
      </c>
      <c r="N119" s="203" t="s">
        <v>49</v>
      </c>
      <c r="O119" s="37"/>
      <c r="P119" s="204">
        <f t="shared" si="1"/>
        <v>0</v>
      </c>
      <c r="Q119" s="204">
        <v>0</v>
      </c>
      <c r="R119" s="204">
        <f t="shared" si="2"/>
        <v>0</v>
      </c>
      <c r="S119" s="204">
        <v>0</v>
      </c>
      <c r="T119" s="205">
        <f t="shared" si="3"/>
        <v>0</v>
      </c>
      <c r="AR119" s="19" t="s">
        <v>190</v>
      </c>
      <c r="AT119" s="19" t="s">
        <v>186</v>
      </c>
      <c r="AU119" s="19" t="s">
        <v>86</v>
      </c>
      <c r="AY119" s="19" t="s">
        <v>183</v>
      </c>
      <c r="BE119" s="206">
        <f t="shared" si="4"/>
        <v>0</v>
      </c>
      <c r="BF119" s="206">
        <f t="shared" si="5"/>
        <v>0</v>
      </c>
      <c r="BG119" s="206">
        <f t="shared" si="6"/>
        <v>0</v>
      </c>
      <c r="BH119" s="206">
        <f t="shared" si="7"/>
        <v>0</v>
      </c>
      <c r="BI119" s="206">
        <f t="shared" si="8"/>
        <v>0</v>
      </c>
      <c r="BJ119" s="19" t="s">
        <v>22</v>
      </c>
      <c r="BK119" s="206">
        <f t="shared" si="9"/>
        <v>0</v>
      </c>
      <c r="BL119" s="19" t="s">
        <v>190</v>
      </c>
      <c r="BM119" s="19" t="s">
        <v>1405</v>
      </c>
    </row>
    <row r="120" spans="2:65" s="11" customFormat="1" ht="29.85" customHeight="1">
      <c r="B120" s="178"/>
      <c r="C120" s="179"/>
      <c r="D120" s="192" t="s">
        <v>77</v>
      </c>
      <c r="E120" s="193" t="s">
        <v>1406</v>
      </c>
      <c r="F120" s="193" t="s">
        <v>1407</v>
      </c>
      <c r="G120" s="179"/>
      <c r="H120" s="179"/>
      <c r="I120" s="182"/>
      <c r="J120" s="194">
        <f>BK120</f>
        <v>0</v>
      </c>
      <c r="K120" s="179"/>
      <c r="L120" s="184"/>
      <c r="M120" s="185"/>
      <c r="N120" s="186"/>
      <c r="O120" s="186"/>
      <c r="P120" s="187">
        <f>SUM(P121:P132)</f>
        <v>0</v>
      </c>
      <c r="Q120" s="186"/>
      <c r="R120" s="187">
        <f>SUM(R121:R132)</f>
        <v>0</v>
      </c>
      <c r="S120" s="186"/>
      <c r="T120" s="188">
        <f>SUM(T121:T132)</f>
        <v>0</v>
      </c>
      <c r="AR120" s="189" t="s">
        <v>182</v>
      </c>
      <c r="AT120" s="190" t="s">
        <v>77</v>
      </c>
      <c r="AU120" s="190" t="s">
        <v>22</v>
      </c>
      <c r="AY120" s="189" t="s">
        <v>183</v>
      </c>
      <c r="BK120" s="191">
        <f>SUM(BK121:BK132)</f>
        <v>0</v>
      </c>
    </row>
    <row r="121" spans="2:65" s="1" customFormat="1" ht="22.5" customHeight="1">
      <c r="B121" s="36"/>
      <c r="C121" s="195" t="s">
        <v>376</v>
      </c>
      <c r="D121" s="195" t="s">
        <v>186</v>
      </c>
      <c r="E121" s="196" t="s">
        <v>1370</v>
      </c>
      <c r="F121" s="197" t="s">
        <v>1371</v>
      </c>
      <c r="G121" s="198" t="s">
        <v>189</v>
      </c>
      <c r="H121" s="199">
        <v>1</v>
      </c>
      <c r="I121" s="200"/>
      <c r="J121" s="201">
        <f t="shared" ref="J121:J132" si="10">ROUND(I121*H121,2)</f>
        <v>0</v>
      </c>
      <c r="K121" s="197" t="s">
        <v>20</v>
      </c>
      <c r="L121" s="56"/>
      <c r="M121" s="202" t="s">
        <v>20</v>
      </c>
      <c r="N121" s="203" t="s">
        <v>49</v>
      </c>
      <c r="O121" s="37"/>
      <c r="P121" s="204">
        <f t="shared" ref="P121:P132" si="11">O121*H121</f>
        <v>0</v>
      </c>
      <c r="Q121" s="204">
        <v>0</v>
      </c>
      <c r="R121" s="204">
        <f t="shared" ref="R121:R132" si="12">Q121*H121</f>
        <v>0</v>
      </c>
      <c r="S121" s="204">
        <v>0</v>
      </c>
      <c r="T121" s="205">
        <f t="shared" ref="T121:T132" si="13">S121*H121</f>
        <v>0</v>
      </c>
      <c r="AR121" s="19" t="s">
        <v>190</v>
      </c>
      <c r="AT121" s="19" t="s">
        <v>186</v>
      </c>
      <c r="AU121" s="19" t="s">
        <v>86</v>
      </c>
      <c r="AY121" s="19" t="s">
        <v>183</v>
      </c>
      <c r="BE121" s="206">
        <f t="shared" ref="BE121:BE132" si="14">IF(N121="základní",J121,0)</f>
        <v>0</v>
      </c>
      <c r="BF121" s="206">
        <f t="shared" ref="BF121:BF132" si="15">IF(N121="snížená",J121,0)</f>
        <v>0</v>
      </c>
      <c r="BG121" s="206">
        <f t="shared" ref="BG121:BG132" si="16">IF(N121="zákl. přenesená",J121,0)</f>
        <v>0</v>
      </c>
      <c r="BH121" s="206">
        <f t="shared" ref="BH121:BH132" si="17">IF(N121="sníž. přenesená",J121,0)</f>
        <v>0</v>
      </c>
      <c r="BI121" s="206">
        <f t="shared" ref="BI121:BI132" si="18">IF(N121="nulová",J121,0)</f>
        <v>0</v>
      </c>
      <c r="BJ121" s="19" t="s">
        <v>22</v>
      </c>
      <c r="BK121" s="206">
        <f t="shared" ref="BK121:BK132" si="19">ROUND(I121*H121,2)</f>
        <v>0</v>
      </c>
      <c r="BL121" s="19" t="s">
        <v>190</v>
      </c>
      <c r="BM121" s="19" t="s">
        <v>1408</v>
      </c>
    </row>
    <row r="122" spans="2:65" s="1" customFormat="1" ht="22.5" customHeight="1">
      <c r="B122" s="36"/>
      <c r="C122" s="195" t="s">
        <v>380</v>
      </c>
      <c r="D122" s="195" t="s">
        <v>186</v>
      </c>
      <c r="E122" s="196" t="s">
        <v>1373</v>
      </c>
      <c r="F122" s="197" t="s">
        <v>1374</v>
      </c>
      <c r="G122" s="198" t="s">
        <v>189</v>
      </c>
      <c r="H122" s="199">
        <v>1</v>
      </c>
      <c r="I122" s="200"/>
      <c r="J122" s="201">
        <f t="shared" si="10"/>
        <v>0</v>
      </c>
      <c r="K122" s="197" t="s">
        <v>20</v>
      </c>
      <c r="L122" s="56"/>
      <c r="M122" s="202" t="s">
        <v>20</v>
      </c>
      <c r="N122" s="203" t="s">
        <v>49</v>
      </c>
      <c r="O122" s="37"/>
      <c r="P122" s="204">
        <f t="shared" si="11"/>
        <v>0</v>
      </c>
      <c r="Q122" s="204">
        <v>0</v>
      </c>
      <c r="R122" s="204">
        <f t="shared" si="12"/>
        <v>0</v>
      </c>
      <c r="S122" s="204">
        <v>0</v>
      </c>
      <c r="T122" s="205">
        <f t="shared" si="13"/>
        <v>0</v>
      </c>
      <c r="AR122" s="19" t="s">
        <v>190</v>
      </c>
      <c r="AT122" s="19" t="s">
        <v>186</v>
      </c>
      <c r="AU122" s="19" t="s">
        <v>86</v>
      </c>
      <c r="AY122" s="19" t="s">
        <v>183</v>
      </c>
      <c r="BE122" s="206">
        <f t="shared" si="14"/>
        <v>0</v>
      </c>
      <c r="BF122" s="206">
        <f t="shared" si="15"/>
        <v>0</v>
      </c>
      <c r="BG122" s="206">
        <f t="shared" si="16"/>
        <v>0</v>
      </c>
      <c r="BH122" s="206">
        <f t="shared" si="17"/>
        <v>0</v>
      </c>
      <c r="BI122" s="206">
        <f t="shared" si="18"/>
        <v>0</v>
      </c>
      <c r="BJ122" s="19" t="s">
        <v>22</v>
      </c>
      <c r="BK122" s="206">
        <f t="shared" si="19"/>
        <v>0</v>
      </c>
      <c r="BL122" s="19" t="s">
        <v>190</v>
      </c>
      <c r="BM122" s="19" t="s">
        <v>1409</v>
      </c>
    </row>
    <row r="123" spans="2:65" s="1" customFormat="1" ht="22.5" customHeight="1">
      <c r="B123" s="36"/>
      <c r="C123" s="195" t="s">
        <v>384</v>
      </c>
      <c r="D123" s="195" t="s">
        <v>186</v>
      </c>
      <c r="E123" s="196" t="s">
        <v>1376</v>
      </c>
      <c r="F123" s="197" t="s">
        <v>1377</v>
      </c>
      <c r="G123" s="198" t="s">
        <v>189</v>
      </c>
      <c r="H123" s="199">
        <v>1</v>
      </c>
      <c r="I123" s="200"/>
      <c r="J123" s="201">
        <f t="shared" si="10"/>
        <v>0</v>
      </c>
      <c r="K123" s="197" t="s">
        <v>20</v>
      </c>
      <c r="L123" s="56"/>
      <c r="M123" s="202" t="s">
        <v>20</v>
      </c>
      <c r="N123" s="203" t="s">
        <v>49</v>
      </c>
      <c r="O123" s="37"/>
      <c r="P123" s="204">
        <f t="shared" si="11"/>
        <v>0</v>
      </c>
      <c r="Q123" s="204">
        <v>0</v>
      </c>
      <c r="R123" s="204">
        <f t="shared" si="12"/>
        <v>0</v>
      </c>
      <c r="S123" s="204">
        <v>0</v>
      </c>
      <c r="T123" s="205">
        <f t="shared" si="13"/>
        <v>0</v>
      </c>
      <c r="AR123" s="19" t="s">
        <v>190</v>
      </c>
      <c r="AT123" s="19" t="s">
        <v>186</v>
      </c>
      <c r="AU123" s="19" t="s">
        <v>86</v>
      </c>
      <c r="AY123" s="19" t="s">
        <v>183</v>
      </c>
      <c r="BE123" s="206">
        <f t="shared" si="14"/>
        <v>0</v>
      </c>
      <c r="BF123" s="206">
        <f t="shared" si="15"/>
        <v>0</v>
      </c>
      <c r="BG123" s="206">
        <f t="shared" si="16"/>
        <v>0</v>
      </c>
      <c r="BH123" s="206">
        <f t="shared" si="17"/>
        <v>0</v>
      </c>
      <c r="BI123" s="206">
        <f t="shared" si="18"/>
        <v>0</v>
      </c>
      <c r="BJ123" s="19" t="s">
        <v>22</v>
      </c>
      <c r="BK123" s="206">
        <f t="shared" si="19"/>
        <v>0</v>
      </c>
      <c r="BL123" s="19" t="s">
        <v>190</v>
      </c>
      <c r="BM123" s="19" t="s">
        <v>1410</v>
      </c>
    </row>
    <row r="124" spans="2:65" s="1" customFormat="1" ht="22.5" customHeight="1">
      <c r="B124" s="36"/>
      <c r="C124" s="195" t="s">
        <v>389</v>
      </c>
      <c r="D124" s="195" t="s">
        <v>186</v>
      </c>
      <c r="E124" s="196" t="s">
        <v>1379</v>
      </c>
      <c r="F124" s="197" t="s">
        <v>1380</v>
      </c>
      <c r="G124" s="198" t="s">
        <v>189</v>
      </c>
      <c r="H124" s="199">
        <v>1</v>
      </c>
      <c r="I124" s="200"/>
      <c r="J124" s="201">
        <f t="shared" si="10"/>
        <v>0</v>
      </c>
      <c r="K124" s="197" t="s">
        <v>20</v>
      </c>
      <c r="L124" s="56"/>
      <c r="M124" s="202" t="s">
        <v>20</v>
      </c>
      <c r="N124" s="203" t="s">
        <v>49</v>
      </c>
      <c r="O124" s="37"/>
      <c r="P124" s="204">
        <f t="shared" si="11"/>
        <v>0</v>
      </c>
      <c r="Q124" s="204">
        <v>0</v>
      </c>
      <c r="R124" s="204">
        <f t="shared" si="12"/>
        <v>0</v>
      </c>
      <c r="S124" s="204">
        <v>0</v>
      </c>
      <c r="T124" s="205">
        <f t="shared" si="13"/>
        <v>0</v>
      </c>
      <c r="AR124" s="19" t="s">
        <v>190</v>
      </c>
      <c r="AT124" s="19" t="s">
        <v>186</v>
      </c>
      <c r="AU124" s="19" t="s">
        <v>86</v>
      </c>
      <c r="AY124" s="19" t="s">
        <v>183</v>
      </c>
      <c r="BE124" s="206">
        <f t="shared" si="14"/>
        <v>0</v>
      </c>
      <c r="BF124" s="206">
        <f t="shared" si="15"/>
        <v>0</v>
      </c>
      <c r="BG124" s="206">
        <f t="shared" si="16"/>
        <v>0</v>
      </c>
      <c r="BH124" s="206">
        <f t="shared" si="17"/>
        <v>0</v>
      </c>
      <c r="BI124" s="206">
        <f t="shared" si="18"/>
        <v>0</v>
      </c>
      <c r="BJ124" s="19" t="s">
        <v>22</v>
      </c>
      <c r="BK124" s="206">
        <f t="shared" si="19"/>
        <v>0</v>
      </c>
      <c r="BL124" s="19" t="s">
        <v>190</v>
      </c>
      <c r="BM124" s="19" t="s">
        <v>1411</v>
      </c>
    </row>
    <row r="125" spans="2:65" s="1" customFormat="1" ht="22.5" customHeight="1">
      <c r="B125" s="36"/>
      <c r="C125" s="195" t="s">
        <v>397</v>
      </c>
      <c r="D125" s="195" t="s">
        <v>186</v>
      </c>
      <c r="E125" s="196" t="s">
        <v>1382</v>
      </c>
      <c r="F125" s="197" t="s">
        <v>1383</v>
      </c>
      <c r="G125" s="198" t="s">
        <v>189</v>
      </c>
      <c r="H125" s="199">
        <v>1</v>
      </c>
      <c r="I125" s="200"/>
      <c r="J125" s="201">
        <f t="shared" si="10"/>
        <v>0</v>
      </c>
      <c r="K125" s="197" t="s">
        <v>20</v>
      </c>
      <c r="L125" s="56"/>
      <c r="M125" s="202" t="s">
        <v>20</v>
      </c>
      <c r="N125" s="203" t="s">
        <v>49</v>
      </c>
      <c r="O125" s="37"/>
      <c r="P125" s="204">
        <f t="shared" si="11"/>
        <v>0</v>
      </c>
      <c r="Q125" s="204">
        <v>0</v>
      </c>
      <c r="R125" s="204">
        <f t="shared" si="12"/>
        <v>0</v>
      </c>
      <c r="S125" s="204">
        <v>0</v>
      </c>
      <c r="T125" s="205">
        <f t="shared" si="13"/>
        <v>0</v>
      </c>
      <c r="AR125" s="19" t="s">
        <v>190</v>
      </c>
      <c r="AT125" s="19" t="s">
        <v>186</v>
      </c>
      <c r="AU125" s="19" t="s">
        <v>86</v>
      </c>
      <c r="AY125" s="19" t="s">
        <v>183</v>
      </c>
      <c r="BE125" s="206">
        <f t="shared" si="14"/>
        <v>0</v>
      </c>
      <c r="BF125" s="206">
        <f t="shared" si="15"/>
        <v>0</v>
      </c>
      <c r="BG125" s="206">
        <f t="shared" si="16"/>
        <v>0</v>
      </c>
      <c r="BH125" s="206">
        <f t="shared" si="17"/>
        <v>0</v>
      </c>
      <c r="BI125" s="206">
        <f t="shared" si="18"/>
        <v>0</v>
      </c>
      <c r="BJ125" s="19" t="s">
        <v>22</v>
      </c>
      <c r="BK125" s="206">
        <f t="shared" si="19"/>
        <v>0</v>
      </c>
      <c r="BL125" s="19" t="s">
        <v>190</v>
      </c>
      <c r="BM125" s="19" t="s">
        <v>1412</v>
      </c>
    </row>
    <row r="126" spans="2:65" s="1" customFormat="1" ht="22.5" customHeight="1">
      <c r="B126" s="36"/>
      <c r="C126" s="195" t="s">
        <v>403</v>
      </c>
      <c r="D126" s="195" t="s">
        <v>186</v>
      </c>
      <c r="E126" s="196" t="s">
        <v>1385</v>
      </c>
      <c r="F126" s="197" t="s">
        <v>1386</v>
      </c>
      <c r="G126" s="198" t="s">
        <v>189</v>
      </c>
      <c r="H126" s="199">
        <v>1</v>
      </c>
      <c r="I126" s="200"/>
      <c r="J126" s="201">
        <f t="shared" si="10"/>
        <v>0</v>
      </c>
      <c r="K126" s="197" t="s">
        <v>20</v>
      </c>
      <c r="L126" s="56"/>
      <c r="M126" s="202" t="s">
        <v>20</v>
      </c>
      <c r="N126" s="203" t="s">
        <v>49</v>
      </c>
      <c r="O126" s="37"/>
      <c r="P126" s="204">
        <f t="shared" si="11"/>
        <v>0</v>
      </c>
      <c r="Q126" s="204">
        <v>0</v>
      </c>
      <c r="R126" s="204">
        <f t="shared" si="12"/>
        <v>0</v>
      </c>
      <c r="S126" s="204">
        <v>0</v>
      </c>
      <c r="T126" s="205">
        <f t="shared" si="13"/>
        <v>0</v>
      </c>
      <c r="AR126" s="19" t="s">
        <v>190</v>
      </c>
      <c r="AT126" s="19" t="s">
        <v>186</v>
      </c>
      <c r="AU126" s="19" t="s">
        <v>86</v>
      </c>
      <c r="AY126" s="19" t="s">
        <v>183</v>
      </c>
      <c r="BE126" s="206">
        <f t="shared" si="14"/>
        <v>0</v>
      </c>
      <c r="BF126" s="206">
        <f t="shared" si="15"/>
        <v>0</v>
      </c>
      <c r="BG126" s="206">
        <f t="shared" si="16"/>
        <v>0</v>
      </c>
      <c r="BH126" s="206">
        <f t="shared" si="17"/>
        <v>0</v>
      </c>
      <c r="BI126" s="206">
        <f t="shared" si="18"/>
        <v>0</v>
      </c>
      <c r="BJ126" s="19" t="s">
        <v>22</v>
      </c>
      <c r="BK126" s="206">
        <f t="shared" si="19"/>
        <v>0</v>
      </c>
      <c r="BL126" s="19" t="s">
        <v>190</v>
      </c>
      <c r="BM126" s="19" t="s">
        <v>1413</v>
      </c>
    </row>
    <row r="127" spans="2:65" s="1" customFormat="1" ht="22.5" customHeight="1">
      <c r="B127" s="36"/>
      <c r="C127" s="195" t="s">
        <v>407</v>
      </c>
      <c r="D127" s="195" t="s">
        <v>186</v>
      </c>
      <c r="E127" s="196" t="s">
        <v>1388</v>
      </c>
      <c r="F127" s="197" t="s">
        <v>1389</v>
      </c>
      <c r="G127" s="198" t="s">
        <v>189</v>
      </c>
      <c r="H127" s="199">
        <v>1</v>
      </c>
      <c r="I127" s="200"/>
      <c r="J127" s="201">
        <f t="shared" si="10"/>
        <v>0</v>
      </c>
      <c r="K127" s="197" t="s">
        <v>20</v>
      </c>
      <c r="L127" s="56"/>
      <c r="M127" s="202" t="s">
        <v>20</v>
      </c>
      <c r="N127" s="203" t="s">
        <v>49</v>
      </c>
      <c r="O127" s="37"/>
      <c r="P127" s="204">
        <f t="shared" si="11"/>
        <v>0</v>
      </c>
      <c r="Q127" s="204">
        <v>0</v>
      </c>
      <c r="R127" s="204">
        <f t="shared" si="12"/>
        <v>0</v>
      </c>
      <c r="S127" s="204">
        <v>0</v>
      </c>
      <c r="T127" s="205">
        <f t="shared" si="13"/>
        <v>0</v>
      </c>
      <c r="AR127" s="19" t="s">
        <v>190</v>
      </c>
      <c r="AT127" s="19" t="s">
        <v>186</v>
      </c>
      <c r="AU127" s="19" t="s">
        <v>86</v>
      </c>
      <c r="AY127" s="19" t="s">
        <v>183</v>
      </c>
      <c r="BE127" s="206">
        <f t="shared" si="14"/>
        <v>0</v>
      </c>
      <c r="BF127" s="206">
        <f t="shared" si="15"/>
        <v>0</v>
      </c>
      <c r="BG127" s="206">
        <f t="shared" si="16"/>
        <v>0</v>
      </c>
      <c r="BH127" s="206">
        <f t="shared" si="17"/>
        <v>0</v>
      </c>
      <c r="BI127" s="206">
        <f t="shared" si="18"/>
        <v>0</v>
      </c>
      <c r="BJ127" s="19" t="s">
        <v>22</v>
      </c>
      <c r="BK127" s="206">
        <f t="shared" si="19"/>
        <v>0</v>
      </c>
      <c r="BL127" s="19" t="s">
        <v>190</v>
      </c>
      <c r="BM127" s="19" t="s">
        <v>1414</v>
      </c>
    </row>
    <row r="128" spans="2:65" s="1" customFormat="1" ht="22.5" customHeight="1">
      <c r="B128" s="36"/>
      <c r="C128" s="195" t="s">
        <v>411</v>
      </c>
      <c r="D128" s="195" t="s">
        <v>186</v>
      </c>
      <c r="E128" s="196" t="s">
        <v>1391</v>
      </c>
      <c r="F128" s="197" t="s">
        <v>1392</v>
      </c>
      <c r="G128" s="198" t="s">
        <v>189</v>
      </c>
      <c r="H128" s="199">
        <v>1</v>
      </c>
      <c r="I128" s="200"/>
      <c r="J128" s="201">
        <f t="shared" si="10"/>
        <v>0</v>
      </c>
      <c r="K128" s="197" t="s">
        <v>20</v>
      </c>
      <c r="L128" s="56"/>
      <c r="M128" s="202" t="s">
        <v>20</v>
      </c>
      <c r="N128" s="203" t="s">
        <v>49</v>
      </c>
      <c r="O128" s="37"/>
      <c r="P128" s="204">
        <f t="shared" si="11"/>
        <v>0</v>
      </c>
      <c r="Q128" s="204">
        <v>0</v>
      </c>
      <c r="R128" s="204">
        <f t="shared" si="12"/>
        <v>0</v>
      </c>
      <c r="S128" s="204">
        <v>0</v>
      </c>
      <c r="T128" s="205">
        <f t="shared" si="13"/>
        <v>0</v>
      </c>
      <c r="AR128" s="19" t="s">
        <v>190</v>
      </c>
      <c r="AT128" s="19" t="s">
        <v>186</v>
      </c>
      <c r="AU128" s="19" t="s">
        <v>86</v>
      </c>
      <c r="AY128" s="19" t="s">
        <v>183</v>
      </c>
      <c r="BE128" s="206">
        <f t="shared" si="14"/>
        <v>0</v>
      </c>
      <c r="BF128" s="206">
        <f t="shared" si="15"/>
        <v>0</v>
      </c>
      <c r="BG128" s="206">
        <f t="shared" si="16"/>
        <v>0</v>
      </c>
      <c r="BH128" s="206">
        <f t="shared" si="17"/>
        <v>0</v>
      </c>
      <c r="BI128" s="206">
        <f t="shared" si="18"/>
        <v>0</v>
      </c>
      <c r="BJ128" s="19" t="s">
        <v>22</v>
      </c>
      <c r="BK128" s="206">
        <f t="shared" si="19"/>
        <v>0</v>
      </c>
      <c r="BL128" s="19" t="s">
        <v>190</v>
      </c>
      <c r="BM128" s="19" t="s">
        <v>1415</v>
      </c>
    </row>
    <row r="129" spans="2:65" s="1" customFormat="1" ht="22.5" customHeight="1">
      <c r="B129" s="36"/>
      <c r="C129" s="195" t="s">
        <v>415</v>
      </c>
      <c r="D129" s="195" t="s">
        <v>186</v>
      </c>
      <c r="E129" s="196" t="s">
        <v>1394</v>
      </c>
      <c r="F129" s="197" t="s">
        <v>1395</v>
      </c>
      <c r="G129" s="198" t="s">
        <v>189</v>
      </c>
      <c r="H129" s="199">
        <v>1</v>
      </c>
      <c r="I129" s="200"/>
      <c r="J129" s="201">
        <f t="shared" si="10"/>
        <v>0</v>
      </c>
      <c r="K129" s="197" t="s">
        <v>20</v>
      </c>
      <c r="L129" s="56"/>
      <c r="M129" s="202" t="s">
        <v>20</v>
      </c>
      <c r="N129" s="203" t="s">
        <v>49</v>
      </c>
      <c r="O129" s="37"/>
      <c r="P129" s="204">
        <f t="shared" si="11"/>
        <v>0</v>
      </c>
      <c r="Q129" s="204">
        <v>0</v>
      </c>
      <c r="R129" s="204">
        <f t="shared" si="12"/>
        <v>0</v>
      </c>
      <c r="S129" s="204">
        <v>0</v>
      </c>
      <c r="T129" s="205">
        <f t="shared" si="13"/>
        <v>0</v>
      </c>
      <c r="AR129" s="19" t="s">
        <v>190</v>
      </c>
      <c r="AT129" s="19" t="s">
        <v>186</v>
      </c>
      <c r="AU129" s="19" t="s">
        <v>86</v>
      </c>
      <c r="AY129" s="19" t="s">
        <v>183</v>
      </c>
      <c r="BE129" s="206">
        <f t="shared" si="14"/>
        <v>0</v>
      </c>
      <c r="BF129" s="206">
        <f t="shared" si="15"/>
        <v>0</v>
      </c>
      <c r="BG129" s="206">
        <f t="shared" si="16"/>
        <v>0</v>
      </c>
      <c r="BH129" s="206">
        <f t="shared" si="17"/>
        <v>0</v>
      </c>
      <c r="BI129" s="206">
        <f t="shared" si="18"/>
        <v>0</v>
      </c>
      <c r="BJ129" s="19" t="s">
        <v>22</v>
      </c>
      <c r="BK129" s="206">
        <f t="shared" si="19"/>
        <v>0</v>
      </c>
      <c r="BL129" s="19" t="s">
        <v>190</v>
      </c>
      <c r="BM129" s="19" t="s">
        <v>1416</v>
      </c>
    </row>
    <row r="130" spans="2:65" s="1" customFormat="1" ht="22.5" customHeight="1">
      <c r="B130" s="36"/>
      <c r="C130" s="195" t="s">
        <v>421</v>
      </c>
      <c r="D130" s="195" t="s">
        <v>186</v>
      </c>
      <c r="E130" s="196" t="s">
        <v>1397</v>
      </c>
      <c r="F130" s="197" t="s">
        <v>1398</v>
      </c>
      <c r="G130" s="198" t="s">
        <v>189</v>
      </c>
      <c r="H130" s="199">
        <v>1</v>
      </c>
      <c r="I130" s="200"/>
      <c r="J130" s="201">
        <f t="shared" si="10"/>
        <v>0</v>
      </c>
      <c r="K130" s="197" t="s">
        <v>20</v>
      </c>
      <c r="L130" s="56"/>
      <c r="M130" s="202" t="s">
        <v>20</v>
      </c>
      <c r="N130" s="203" t="s">
        <v>49</v>
      </c>
      <c r="O130" s="37"/>
      <c r="P130" s="204">
        <f t="shared" si="11"/>
        <v>0</v>
      </c>
      <c r="Q130" s="204">
        <v>0</v>
      </c>
      <c r="R130" s="204">
        <f t="shared" si="12"/>
        <v>0</v>
      </c>
      <c r="S130" s="204">
        <v>0</v>
      </c>
      <c r="T130" s="205">
        <f t="shared" si="13"/>
        <v>0</v>
      </c>
      <c r="AR130" s="19" t="s">
        <v>190</v>
      </c>
      <c r="AT130" s="19" t="s">
        <v>186</v>
      </c>
      <c r="AU130" s="19" t="s">
        <v>86</v>
      </c>
      <c r="AY130" s="19" t="s">
        <v>183</v>
      </c>
      <c r="BE130" s="206">
        <f t="shared" si="14"/>
        <v>0</v>
      </c>
      <c r="BF130" s="206">
        <f t="shared" si="15"/>
        <v>0</v>
      </c>
      <c r="BG130" s="206">
        <f t="shared" si="16"/>
        <v>0</v>
      </c>
      <c r="BH130" s="206">
        <f t="shared" si="17"/>
        <v>0</v>
      </c>
      <c r="BI130" s="206">
        <f t="shared" si="18"/>
        <v>0</v>
      </c>
      <c r="BJ130" s="19" t="s">
        <v>22</v>
      </c>
      <c r="BK130" s="206">
        <f t="shared" si="19"/>
        <v>0</v>
      </c>
      <c r="BL130" s="19" t="s">
        <v>190</v>
      </c>
      <c r="BM130" s="19" t="s">
        <v>1417</v>
      </c>
    </row>
    <row r="131" spans="2:65" s="1" customFormat="1" ht="22.5" customHeight="1">
      <c r="B131" s="36"/>
      <c r="C131" s="195" t="s">
        <v>427</v>
      </c>
      <c r="D131" s="195" t="s">
        <v>186</v>
      </c>
      <c r="E131" s="196" t="s">
        <v>1400</v>
      </c>
      <c r="F131" s="197" t="s">
        <v>1401</v>
      </c>
      <c r="G131" s="198" t="s">
        <v>189</v>
      </c>
      <c r="H131" s="199">
        <v>1</v>
      </c>
      <c r="I131" s="200"/>
      <c r="J131" s="201">
        <f t="shared" si="10"/>
        <v>0</v>
      </c>
      <c r="K131" s="197" t="s">
        <v>20</v>
      </c>
      <c r="L131" s="56"/>
      <c r="M131" s="202" t="s">
        <v>20</v>
      </c>
      <c r="N131" s="203" t="s">
        <v>49</v>
      </c>
      <c r="O131" s="37"/>
      <c r="P131" s="204">
        <f t="shared" si="11"/>
        <v>0</v>
      </c>
      <c r="Q131" s="204">
        <v>0</v>
      </c>
      <c r="R131" s="204">
        <f t="shared" si="12"/>
        <v>0</v>
      </c>
      <c r="S131" s="204">
        <v>0</v>
      </c>
      <c r="T131" s="205">
        <f t="shared" si="13"/>
        <v>0</v>
      </c>
      <c r="AR131" s="19" t="s">
        <v>190</v>
      </c>
      <c r="AT131" s="19" t="s">
        <v>186</v>
      </c>
      <c r="AU131" s="19" t="s">
        <v>86</v>
      </c>
      <c r="AY131" s="19" t="s">
        <v>183</v>
      </c>
      <c r="BE131" s="206">
        <f t="shared" si="14"/>
        <v>0</v>
      </c>
      <c r="BF131" s="206">
        <f t="shared" si="15"/>
        <v>0</v>
      </c>
      <c r="BG131" s="206">
        <f t="shared" si="16"/>
        <v>0</v>
      </c>
      <c r="BH131" s="206">
        <f t="shared" si="17"/>
        <v>0</v>
      </c>
      <c r="BI131" s="206">
        <f t="shared" si="18"/>
        <v>0</v>
      </c>
      <c r="BJ131" s="19" t="s">
        <v>22</v>
      </c>
      <c r="BK131" s="206">
        <f t="shared" si="19"/>
        <v>0</v>
      </c>
      <c r="BL131" s="19" t="s">
        <v>190</v>
      </c>
      <c r="BM131" s="19" t="s">
        <v>1418</v>
      </c>
    </row>
    <row r="132" spans="2:65" s="1" customFormat="1" ht="22.5" customHeight="1">
      <c r="B132" s="36"/>
      <c r="C132" s="195" t="s">
        <v>435</v>
      </c>
      <c r="D132" s="195" t="s">
        <v>186</v>
      </c>
      <c r="E132" s="196" t="s">
        <v>1403</v>
      </c>
      <c r="F132" s="197" t="s">
        <v>1404</v>
      </c>
      <c r="G132" s="198" t="s">
        <v>189</v>
      </c>
      <c r="H132" s="199">
        <v>1</v>
      </c>
      <c r="I132" s="200"/>
      <c r="J132" s="201">
        <f t="shared" si="10"/>
        <v>0</v>
      </c>
      <c r="K132" s="197" t="s">
        <v>20</v>
      </c>
      <c r="L132" s="56"/>
      <c r="M132" s="202" t="s">
        <v>20</v>
      </c>
      <c r="N132" s="203" t="s">
        <v>49</v>
      </c>
      <c r="O132" s="37"/>
      <c r="P132" s="204">
        <f t="shared" si="11"/>
        <v>0</v>
      </c>
      <c r="Q132" s="204">
        <v>0</v>
      </c>
      <c r="R132" s="204">
        <f t="shared" si="12"/>
        <v>0</v>
      </c>
      <c r="S132" s="204">
        <v>0</v>
      </c>
      <c r="T132" s="205">
        <f t="shared" si="13"/>
        <v>0</v>
      </c>
      <c r="AR132" s="19" t="s">
        <v>190</v>
      </c>
      <c r="AT132" s="19" t="s">
        <v>186</v>
      </c>
      <c r="AU132" s="19" t="s">
        <v>86</v>
      </c>
      <c r="AY132" s="19" t="s">
        <v>183</v>
      </c>
      <c r="BE132" s="206">
        <f t="shared" si="14"/>
        <v>0</v>
      </c>
      <c r="BF132" s="206">
        <f t="shared" si="15"/>
        <v>0</v>
      </c>
      <c r="BG132" s="206">
        <f t="shared" si="16"/>
        <v>0</v>
      </c>
      <c r="BH132" s="206">
        <f t="shared" si="17"/>
        <v>0</v>
      </c>
      <c r="BI132" s="206">
        <f t="shared" si="18"/>
        <v>0</v>
      </c>
      <c r="BJ132" s="19" t="s">
        <v>22</v>
      </c>
      <c r="BK132" s="206">
        <f t="shared" si="19"/>
        <v>0</v>
      </c>
      <c r="BL132" s="19" t="s">
        <v>190</v>
      </c>
      <c r="BM132" s="19" t="s">
        <v>1419</v>
      </c>
    </row>
    <row r="133" spans="2:65" s="11" customFormat="1" ht="29.85" customHeight="1">
      <c r="B133" s="178"/>
      <c r="C133" s="179"/>
      <c r="D133" s="192" t="s">
        <v>77</v>
      </c>
      <c r="E133" s="193" t="s">
        <v>1420</v>
      </c>
      <c r="F133" s="193" t="s">
        <v>1421</v>
      </c>
      <c r="G133" s="179"/>
      <c r="H133" s="179"/>
      <c r="I133" s="182"/>
      <c r="J133" s="194">
        <f>BK133</f>
        <v>0</v>
      </c>
      <c r="K133" s="179"/>
      <c r="L133" s="184"/>
      <c r="M133" s="185"/>
      <c r="N133" s="186"/>
      <c r="O133" s="186"/>
      <c r="P133" s="187">
        <f>SUM(P134:P145)</f>
        <v>0</v>
      </c>
      <c r="Q133" s="186"/>
      <c r="R133" s="187">
        <f>SUM(R134:R145)</f>
        <v>0</v>
      </c>
      <c r="S133" s="186"/>
      <c r="T133" s="188">
        <f>SUM(T134:T145)</f>
        <v>0</v>
      </c>
      <c r="AR133" s="189" t="s">
        <v>182</v>
      </c>
      <c r="AT133" s="190" t="s">
        <v>77</v>
      </c>
      <c r="AU133" s="190" t="s">
        <v>22</v>
      </c>
      <c r="AY133" s="189" t="s">
        <v>183</v>
      </c>
      <c r="BK133" s="191">
        <f>SUM(BK134:BK145)</f>
        <v>0</v>
      </c>
    </row>
    <row r="134" spans="2:65" s="1" customFormat="1" ht="22.5" customHeight="1">
      <c r="B134" s="36"/>
      <c r="C134" s="195" t="s">
        <v>439</v>
      </c>
      <c r="D134" s="195" t="s">
        <v>186</v>
      </c>
      <c r="E134" s="196" t="s">
        <v>1370</v>
      </c>
      <c r="F134" s="197" t="s">
        <v>1371</v>
      </c>
      <c r="G134" s="198" t="s">
        <v>189</v>
      </c>
      <c r="H134" s="199">
        <v>1</v>
      </c>
      <c r="I134" s="200"/>
      <c r="J134" s="201">
        <f t="shared" ref="J134:J145" si="20">ROUND(I134*H134,2)</f>
        <v>0</v>
      </c>
      <c r="K134" s="197" t="s">
        <v>20</v>
      </c>
      <c r="L134" s="56"/>
      <c r="M134" s="202" t="s">
        <v>20</v>
      </c>
      <c r="N134" s="203" t="s">
        <v>49</v>
      </c>
      <c r="O134" s="37"/>
      <c r="P134" s="204">
        <f t="shared" ref="P134:P145" si="21">O134*H134</f>
        <v>0</v>
      </c>
      <c r="Q134" s="204">
        <v>0</v>
      </c>
      <c r="R134" s="204">
        <f t="shared" ref="R134:R145" si="22">Q134*H134</f>
        <v>0</v>
      </c>
      <c r="S134" s="204">
        <v>0</v>
      </c>
      <c r="T134" s="205">
        <f t="shared" ref="T134:T145" si="23">S134*H134</f>
        <v>0</v>
      </c>
      <c r="AR134" s="19" t="s">
        <v>190</v>
      </c>
      <c r="AT134" s="19" t="s">
        <v>186</v>
      </c>
      <c r="AU134" s="19" t="s">
        <v>86</v>
      </c>
      <c r="AY134" s="19" t="s">
        <v>183</v>
      </c>
      <c r="BE134" s="206">
        <f t="shared" ref="BE134:BE145" si="24">IF(N134="základní",J134,0)</f>
        <v>0</v>
      </c>
      <c r="BF134" s="206">
        <f t="shared" ref="BF134:BF145" si="25">IF(N134="snížená",J134,0)</f>
        <v>0</v>
      </c>
      <c r="BG134" s="206">
        <f t="shared" ref="BG134:BG145" si="26">IF(N134="zákl. přenesená",J134,0)</f>
        <v>0</v>
      </c>
      <c r="BH134" s="206">
        <f t="shared" ref="BH134:BH145" si="27">IF(N134="sníž. přenesená",J134,0)</f>
        <v>0</v>
      </c>
      <c r="BI134" s="206">
        <f t="shared" ref="BI134:BI145" si="28">IF(N134="nulová",J134,0)</f>
        <v>0</v>
      </c>
      <c r="BJ134" s="19" t="s">
        <v>22</v>
      </c>
      <c r="BK134" s="206">
        <f t="shared" ref="BK134:BK145" si="29">ROUND(I134*H134,2)</f>
        <v>0</v>
      </c>
      <c r="BL134" s="19" t="s">
        <v>190</v>
      </c>
      <c r="BM134" s="19" t="s">
        <v>1422</v>
      </c>
    </row>
    <row r="135" spans="2:65" s="1" customFormat="1" ht="22.5" customHeight="1">
      <c r="B135" s="36"/>
      <c r="C135" s="195" t="s">
        <v>443</v>
      </c>
      <c r="D135" s="195" t="s">
        <v>186</v>
      </c>
      <c r="E135" s="196" t="s">
        <v>1373</v>
      </c>
      <c r="F135" s="197" t="s">
        <v>1374</v>
      </c>
      <c r="G135" s="198" t="s">
        <v>189</v>
      </c>
      <c r="H135" s="199">
        <v>1</v>
      </c>
      <c r="I135" s="200"/>
      <c r="J135" s="201">
        <f t="shared" si="20"/>
        <v>0</v>
      </c>
      <c r="K135" s="197" t="s">
        <v>20</v>
      </c>
      <c r="L135" s="56"/>
      <c r="M135" s="202" t="s">
        <v>20</v>
      </c>
      <c r="N135" s="203" t="s">
        <v>49</v>
      </c>
      <c r="O135" s="37"/>
      <c r="P135" s="204">
        <f t="shared" si="21"/>
        <v>0</v>
      </c>
      <c r="Q135" s="204">
        <v>0</v>
      </c>
      <c r="R135" s="204">
        <f t="shared" si="22"/>
        <v>0</v>
      </c>
      <c r="S135" s="204">
        <v>0</v>
      </c>
      <c r="T135" s="205">
        <f t="shared" si="23"/>
        <v>0</v>
      </c>
      <c r="AR135" s="19" t="s">
        <v>190</v>
      </c>
      <c r="AT135" s="19" t="s">
        <v>186</v>
      </c>
      <c r="AU135" s="19" t="s">
        <v>86</v>
      </c>
      <c r="AY135" s="19" t="s">
        <v>183</v>
      </c>
      <c r="BE135" s="206">
        <f t="shared" si="24"/>
        <v>0</v>
      </c>
      <c r="BF135" s="206">
        <f t="shared" si="25"/>
        <v>0</v>
      </c>
      <c r="BG135" s="206">
        <f t="shared" si="26"/>
        <v>0</v>
      </c>
      <c r="BH135" s="206">
        <f t="shared" si="27"/>
        <v>0</v>
      </c>
      <c r="BI135" s="206">
        <f t="shared" si="28"/>
        <v>0</v>
      </c>
      <c r="BJ135" s="19" t="s">
        <v>22</v>
      </c>
      <c r="BK135" s="206">
        <f t="shared" si="29"/>
        <v>0</v>
      </c>
      <c r="BL135" s="19" t="s">
        <v>190</v>
      </c>
      <c r="BM135" s="19" t="s">
        <v>1423</v>
      </c>
    </row>
    <row r="136" spans="2:65" s="1" customFormat="1" ht="22.5" customHeight="1">
      <c r="B136" s="36"/>
      <c r="C136" s="195" t="s">
        <v>447</v>
      </c>
      <c r="D136" s="195" t="s">
        <v>186</v>
      </c>
      <c r="E136" s="196" t="s">
        <v>1376</v>
      </c>
      <c r="F136" s="197" t="s">
        <v>1377</v>
      </c>
      <c r="G136" s="198" t="s">
        <v>189</v>
      </c>
      <c r="H136" s="199">
        <v>1</v>
      </c>
      <c r="I136" s="200"/>
      <c r="J136" s="201">
        <f t="shared" si="20"/>
        <v>0</v>
      </c>
      <c r="K136" s="197" t="s">
        <v>20</v>
      </c>
      <c r="L136" s="56"/>
      <c r="M136" s="202" t="s">
        <v>20</v>
      </c>
      <c r="N136" s="203" t="s">
        <v>49</v>
      </c>
      <c r="O136" s="37"/>
      <c r="P136" s="204">
        <f t="shared" si="21"/>
        <v>0</v>
      </c>
      <c r="Q136" s="204">
        <v>0</v>
      </c>
      <c r="R136" s="204">
        <f t="shared" si="22"/>
        <v>0</v>
      </c>
      <c r="S136" s="204">
        <v>0</v>
      </c>
      <c r="T136" s="205">
        <f t="shared" si="23"/>
        <v>0</v>
      </c>
      <c r="AR136" s="19" t="s">
        <v>190</v>
      </c>
      <c r="AT136" s="19" t="s">
        <v>186</v>
      </c>
      <c r="AU136" s="19" t="s">
        <v>86</v>
      </c>
      <c r="AY136" s="19" t="s">
        <v>183</v>
      </c>
      <c r="BE136" s="206">
        <f t="shared" si="24"/>
        <v>0</v>
      </c>
      <c r="BF136" s="206">
        <f t="shared" si="25"/>
        <v>0</v>
      </c>
      <c r="BG136" s="206">
        <f t="shared" si="26"/>
        <v>0</v>
      </c>
      <c r="BH136" s="206">
        <f t="shared" si="27"/>
        <v>0</v>
      </c>
      <c r="BI136" s="206">
        <f t="shared" si="28"/>
        <v>0</v>
      </c>
      <c r="BJ136" s="19" t="s">
        <v>22</v>
      </c>
      <c r="BK136" s="206">
        <f t="shared" si="29"/>
        <v>0</v>
      </c>
      <c r="BL136" s="19" t="s">
        <v>190</v>
      </c>
      <c r="BM136" s="19" t="s">
        <v>1424</v>
      </c>
    </row>
    <row r="137" spans="2:65" s="1" customFormat="1" ht="22.5" customHeight="1">
      <c r="B137" s="36"/>
      <c r="C137" s="195" t="s">
        <v>453</v>
      </c>
      <c r="D137" s="195" t="s">
        <v>186</v>
      </c>
      <c r="E137" s="196" t="s">
        <v>1379</v>
      </c>
      <c r="F137" s="197" t="s">
        <v>1380</v>
      </c>
      <c r="G137" s="198" t="s">
        <v>189</v>
      </c>
      <c r="H137" s="199">
        <v>1</v>
      </c>
      <c r="I137" s="200"/>
      <c r="J137" s="201">
        <f t="shared" si="20"/>
        <v>0</v>
      </c>
      <c r="K137" s="197" t="s">
        <v>20</v>
      </c>
      <c r="L137" s="56"/>
      <c r="M137" s="202" t="s">
        <v>20</v>
      </c>
      <c r="N137" s="203" t="s">
        <v>49</v>
      </c>
      <c r="O137" s="37"/>
      <c r="P137" s="204">
        <f t="shared" si="21"/>
        <v>0</v>
      </c>
      <c r="Q137" s="204">
        <v>0</v>
      </c>
      <c r="R137" s="204">
        <f t="shared" si="22"/>
        <v>0</v>
      </c>
      <c r="S137" s="204">
        <v>0</v>
      </c>
      <c r="T137" s="205">
        <f t="shared" si="23"/>
        <v>0</v>
      </c>
      <c r="AR137" s="19" t="s">
        <v>190</v>
      </c>
      <c r="AT137" s="19" t="s">
        <v>186</v>
      </c>
      <c r="AU137" s="19" t="s">
        <v>86</v>
      </c>
      <c r="AY137" s="19" t="s">
        <v>183</v>
      </c>
      <c r="BE137" s="206">
        <f t="shared" si="24"/>
        <v>0</v>
      </c>
      <c r="BF137" s="206">
        <f t="shared" si="25"/>
        <v>0</v>
      </c>
      <c r="BG137" s="206">
        <f t="shared" si="26"/>
        <v>0</v>
      </c>
      <c r="BH137" s="206">
        <f t="shared" si="27"/>
        <v>0</v>
      </c>
      <c r="BI137" s="206">
        <f t="shared" si="28"/>
        <v>0</v>
      </c>
      <c r="BJ137" s="19" t="s">
        <v>22</v>
      </c>
      <c r="BK137" s="206">
        <f t="shared" si="29"/>
        <v>0</v>
      </c>
      <c r="BL137" s="19" t="s">
        <v>190</v>
      </c>
      <c r="BM137" s="19" t="s">
        <v>1425</v>
      </c>
    </row>
    <row r="138" spans="2:65" s="1" customFormat="1" ht="22.5" customHeight="1">
      <c r="B138" s="36"/>
      <c r="C138" s="195" t="s">
        <v>917</v>
      </c>
      <c r="D138" s="195" t="s">
        <v>186</v>
      </c>
      <c r="E138" s="196" t="s">
        <v>1382</v>
      </c>
      <c r="F138" s="197" t="s">
        <v>1383</v>
      </c>
      <c r="G138" s="198" t="s">
        <v>189</v>
      </c>
      <c r="H138" s="199">
        <v>1</v>
      </c>
      <c r="I138" s="200"/>
      <c r="J138" s="201">
        <f t="shared" si="20"/>
        <v>0</v>
      </c>
      <c r="K138" s="197" t="s">
        <v>20</v>
      </c>
      <c r="L138" s="56"/>
      <c r="M138" s="202" t="s">
        <v>20</v>
      </c>
      <c r="N138" s="203" t="s">
        <v>49</v>
      </c>
      <c r="O138" s="37"/>
      <c r="P138" s="204">
        <f t="shared" si="21"/>
        <v>0</v>
      </c>
      <c r="Q138" s="204">
        <v>0</v>
      </c>
      <c r="R138" s="204">
        <f t="shared" si="22"/>
        <v>0</v>
      </c>
      <c r="S138" s="204">
        <v>0</v>
      </c>
      <c r="T138" s="205">
        <f t="shared" si="23"/>
        <v>0</v>
      </c>
      <c r="AR138" s="19" t="s">
        <v>190</v>
      </c>
      <c r="AT138" s="19" t="s">
        <v>186</v>
      </c>
      <c r="AU138" s="19" t="s">
        <v>86</v>
      </c>
      <c r="AY138" s="19" t="s">
        <v>183</v>
      </c>
      <c r="BE138" s="206">
        <f t="shared" si="24"/>
        <v>0</v>
      </c>
      <c r="BF138" s="206">
        <f t="shared" si="25"/>
        <v>0</v>
      </c>
      <c r="BG138" s="206">
        <f t="shared" si="26"/>
        <v>0</v>
      </c>
      <c r="BH138" s="206">
        <f t="shared" si="27"/>
        <v>0</v>
      </c>
      <c r="BI138" s="206">
        <f t="shared" si="28"/>
        <v>0</v>
      </c>
      <c r="BJ138" s="19" t="s">
        <v>22</v>
      </c>
      <c r="BK138" s="206">
        <f t="shared" si="29"/>
        <v>0</v>
      </c>
      <c r="BL138" s="19" t="s">
        <v>190</v>
      </c>
      <c r="BM138" s="19" t="s">
        <v>1426</v>
      </c>
    </row>
    <row r="139" spans="2:65" s="1" customFormat="1" ht="22.5" customHeight="1">
      <c r="B139" s="36"/>
      <c r="C139" s="195" t="s">
        <v>921</v>
      </c>
      <c r="D139" s="195" t="s">
        <v>186</v>
      </c>
      <c r="E139" s="196" t="s">
        <v>1385</v>
      </c>
      <c r="F139" s="197" t="s">
        <v>1386</v>
      </c>
      <c r="G139" s="198" t="s">
        <v>189</v>
      </c>
      <c r="H139" s="199">
        <v>1</v>
      </c>
      <c r="I139" s="200"/>
      <c r="J139" s="201">
        <f t="shared" si="20"/>
        <v>0</v>
      </c>
      <c r="K139" s="197" t="s">
        <v>20</v>
      </c>
      <c r="L139" s="56"/>
      <c r="M139" s="202" t="s">
        <v>20</v>
      </c>
      <c r="N139" s="203" t="s">
        <v>49</v>
      </c>
      <c r="O139" s="37"/>
      <c r="P139" s="204">
        <f t="shared" si="21"/>
        <v>0</v>
      </c>
      <c r="Q139" s="204">
        <v>0</v>
      </c>
      <c r="R139" s="204">
        <f t="shared" si="22"/>
        <v>0</v>
      </c>
      <c r="S139" s="204">
        <v>0</v>
      </c>
      <c r="T139" s="205">
        <f t="shared" si="23"/>
        <v>0</v>
      </c>
      <c r="AR139" s="19" t="s">
        <v>190</v>
      </c>
      <c r="AT139" s="19" t="s">
        <v>186</v>
      </c>
      <c r="AU139" s="19" t="s">
        <v>86</v>
      </c>
      <c r="AY139" s="19" t="s">
        <v>183</v>
      </c>
      <c r="BE139" s="206">
        <f t="shared" si="24"/>
        <v>0</v>
      </c>
      <c r="BF139" s="206">
        <f t="shared" si="25"/>
        <v>0</v>
      </c>
      <c r="BG139" s="206">
        <f t="shared" si="26"/>
        <v>0</v>
      </c>
      <c r="BH139" s="206">
        <f t="shared" si="27"/>
        <v>0</v>
      </c>
      <c r="BI139" s="206">
        <f t="shared" si="28"/>
        <v>0</v>
      </c>
      <c r="BJ139" s="19" t="s">
        <v>22</v>
      </c>
      <c r="BK139" s="206">
        <f t="shared" si="29"/>
        <v>0</v>
      </c>
      <c r="BL139" s="19" t="s">
        <v>190</v>
      </c>
      <c r="BM139" s="19" t="s">
        <v>1427</v>
      </c>
    </row>
    <row r="140" spans="2:65" s="1" customFormat="1" ht="22.5" customHeight="1">
      <c r="B140" s="36"/>
      <c r="C140" s="195" t="s">
        <v>925</v>
      </c>
      <c r="D140" s="195" t="s">
        <v>186</v>
      </c>
      <c r="E140" s="196" t="s">
        <v>1388</v>
      </c>
      <c r="F140" s="197" t="s">
        <v>1389</v>
      </c>
      <c r="G140" s="198" t="s">
        <v>189</v>
      </c>
      <c r="H140" s="199">
        <v>1</v>
      </c>
      <c r="I140" s="200"/>
      <c r="J140" s="201">
        <f t="shared" si="20"/>
        <v>0</v>
      </c>
      <c r="K140" s="197" t="s">
        <v>20</v>
      </c>
      <c r="L140" s="56"/>
      <c r="M140" s="202" t="s">
        <v>20</v>
      </c>
      <c r="N140" s="203" t="s">
        <v>49</v>
      </c>
      <c r="O140" s="37"/>
      <c r="P140" s="204">
        <f t="shared" si="21"/>
        <v>0</v>
      </c>
      <c r="Q140" s="204">
        <v>0</v>
      </c>
      <c r="R140" s="204">
        <f t="shared" si="22"/>
        <v>0</v>
      </c>
      <c r="S140" s="204">
        <v>0</v>
      </c>
      <c r="T140" s="205">
        <f t="shared" si="23"/>
        <v>0</v>
      </c>
      <c r="AR140" s="19" t="s">
        <v>190</v>
      </c>
      <c r="AT140" s="19" t="s">
        <v>186</v>
      </c>
      <c r="AU140" s="19" t="s">
        <v>86</v>
      </c>
      <c r="AY140" s="19" t="s">
        <v>183</v>
      </c>
      <c r="BE140" s="206">
        <f t="shared" si="24"/>
        <v>0</v>
      </c>
      <c r="BF140" s="206">
        <f t="shared" si="25"/>
        <v>0</v>
      </c>
      <c r="BG140" s="206">
        <f t="shared" si="26"/>
        <v>0</v>
      </c>
      <c r="BH140" s="206">
        <f t="shared" si="27"/>
        <v>0</v>
      </c>
      <c r="BI140" s="206">
        <f t="shared" si="28"/>
        <v>0</v>
      </c>
      <c r="BJ140" s="19" t="s">
        <v>22</v>
      </c>
      <c r="BK140" s="206">
        <f t="shared" si="29"/>
        <v>0</v>
      </c>
      <c r="BL140" s="19" t="s">
        <v>190</v>
      </c>
      <c r="BM140" s="19" t="s">
        <v>1428</v>
      </c>
    </row>
    <row r="141" spans="2:65" s="1" customFormat="1" ht="22.5" customHeight="1">
      <c r="B141" s="36"/>
      <c r="C141" s="195" t="s">
        <v>929</v>
      </c>
      <c r="D141" s="195" t="s">
        <v>186</v>
      </c>
      <c r="E141" s="196" t="s">
        <v>1391</v>
      </c>
      <c r="F141" s="197" t="s">
        <v>1392</v>
      </c>
      <c r="G141" s="198" t="s">
        <v>189</v>
      </c>
      <c r="H141" s="199">
        <v>1</v>
      </c>
      <c r="I141" s="200"/>
      <c r="J141" s="201">
        <f t="shared" si="20"/>
        <v>0</v>
      </c>
      <c r="K141" s="197" t="s">
        <v>20</v>
      </c>
      <c r="L141" s="56"/>
      <c r="M141" s="202" t="s">
        <v>20</v>
      </c>
      <c r="N141" s="203" t="s">
        <v>49</v>
      </c>
      <c r="O141" s="37"/>
      <c r="P141" s="204">
        <f t="shared" si="21"/>
        <v>0</v>
      </c>
      <c r="Q141" s="204">
        <v>0</v>
      </c>
      <c r="R141" s="204">
        <f t="shared" si="22"/>
        <v>0</v>
      </c>
      <c r="S141" s="204">
        <v>0</v>
      </c>
      <c r="T141" s="205">
        <f t="shared" si="23"/>
        <v>0</v>
      </c>
      <c r="AR141" s="19" t="s">
        <v>190</v>
      </c>
      <c r="AT141" s="19" t="s">
        <v>186</v>
      </c>
      <c r="AU141" s="19" t="s">
        <v>86</v>
      </c>
      <c r="AY141" s="19" t="s">
        <v>183</v>
      </c>
      <c r="BE141" s="206">
        <f t="shared" si="24"/>
        <v>0</v>
      </c>
      <c r="BF141" s="206">
        <f t="shared" si="25"/>
        <v>0</v>
      </c>
      <c r="BG141" s="206">
        <f t="shared" si="26"/>
        <v>0</v>
      </c>
      <c r="BH141" s="206">
        <f t="shared" si="27"/>
        <v>0</v>
      </c>
      <c r="BI141" s="206">
        <f t="shared" si="28"/>
        <v>0</v>
      </c>
      <c r="BJ141" s="19" t="s">
        <v>22</v>
      </c>
      <c r="BK141" s="206">
        <f t="shared" si="29"/>
        <v>0</v>
      </c>
      <c r="BL141" s="19" t="s">
        <v>190</v>
      </c>
      <c r="BM141" s="19" t="s">
        <v>1429</v>
      </c>
    </row>
    <row r="142" spans="2:65" s="1" customFormat="1" ht="22.5" customHeight="1">
      <c r="B142" s="36"/>
      <c r="C142" s="195" t="s">
        <v>934</v>
      </c>
      <c r="D142" s="195" t="s">
        <v>186</v>
      </c>
      <c r="E142" s="196" t="s">
        <v>1394</v>
      </c>
      <c r="F142" s="197" t="s">
        <v>1395</v>
      </c>
      <c r="G142" s="198" t="s">
        <v>189</v>
      </c>
      <c r="H142" s="199">
        <v>1</v>
      </c>
      <c r="I142" s="200"/>
      <c r="J142" s="201">
        <f t="shared" si="20"/>
        <v>0</v>
      </c>
      <c r="K142" s="197" t="s">
        <v>20</v>
      </c>
      <c r="L142" s="56"/>
      <c r="M142" s="202" t="s">
        <v>20</v>
      </c>
      <c r="N142" s="203" t="s">
        <v>49</v>
      </c>
      <c r="O142" s="37"/>
      <c r="P142" s="204">
        <f t="shared" si="21"/>
        <v>0</v>
      </c>
      <c r="Q142" s="204">
        <v>0</v>
      </c>
      <c r="R142" s="204">
        <f t="shared" si="22"/>
        <v>0</v>
      </c>
      <c r="S142" s="204">
        <v>0</v>
      </c>
      <c r="T142" s="205">
        <f t="shared" si="23"/>
        <v>0</v>
      </c>
      <c r="AR142" s="19" t="s">
        <v>190</v>
      </c>
      <c r="AT142" s="19" t="s">
        <v>186</v>
      </c>
      <c r="AU142" s="19" t="s">
        <v>86</v>
      </c>
      <c r="AY142" s="19" t="s">
        <v>183</v>
      </c>
      <c r="BE142" s="206">
        <f t="shared" si="24"/>
        <v>0</v>
      </c>
      <c r="BF142" s="206">
        <f t="shared" si="25"/>
        <v>0</v>
      </c>
      <c r="BG142" s="206">
        <f t="shared" si="26"/>
        <v>0</v>
      </c>
      <c r="BH142" s="206">
        <f t="shared" si="27"/>
        <v>0</v>
      </c>
      <c r="BI142" s="206">
        <f t="shared" si="28"/>
        <v>0</v>
      </c>
      <c r="BJ142" s="19" t="s">
        <v>22</v>
      </c>
      <c r="BK142" s="206">
        <f t="shared" si="29"/>
        <v>0</v>
      </c>
      <c r="BL142" s="19" t="s">
        <v>190</v>
      </c>
      <c r="BM142" s="19" t="s">
        <v>1430</v>
      </c>
    </row>
    <row r="143" spans="2:65" s="1" customFormat="1" ht="22.5" customHeight="1">
      <c r="B143" s="36"/>
      <c r="C143" s="195" t="s">
        <v>936</v>
      </c>
      <c r="D143" s="195" t="s">
        <v>186</v>
      </c>
      <c r="E143" s="196" t="s">
        <v>1397</v>
      </c>
      <c r="F143" s="197" t="s">
        <v>1398</v>
      </c>
      <c r="G143" s="198" t="s">
        <v>189</v>
      </c>
      <c r="H143" s="199">
        <v>1</v>
      </c>
      <c r="I143" s="200"/>
      <c r="J143" s="201">
        <f t="shared" si="20"/>
        <v>0</v>
      </c>
      <c r="K143" s="197" t="s">
        <v>20</v>
      </c>
      <c r="L143" s="56"/>
      <c r="M143" s="202" t="s">
        <v>20</v>
      </c>
      <c r="N143" s="203" t="s">
        <v>49</v>
      </c>
      <c r="O143" s="37"/>
      <c r="P143" s="204">
        <f t="shared" si="21"/>
        <v>0</v>
      </c>
      <c r="Q143" s="204">
        <v>0</v>
      </c>
      <c r="R143" s="204">
        <f t="shared" si="22"/>
        <v>0</v>
      </c>
      <c r="S143" s="204">
        <v>0</v>
      </c>
      <c r="T143" s="205">
        <f t="shared" si="23"/>
        <v>0</v>
      </c>
      <c r="AR143" s="19" t="s">
        <v>190</v>
      </c>
      <c r="AT143" s="19" t="s">
        <v>186</v>
      </c>
      <c r="AU143" s="19" t="s">
        <v>86</v>
      </c>
      <c r="AY143" s="19" t="s">
        <v>183</v>
      </c>
      <c r="BE143" s="206">
        <f t="shared" si="24"/>
        <v>0</v>
      </c>
      <c r="BF143" s="206">
        <f t="shared" si="25"/>
        <v>0</v>
      </c>
      <c r="BG143" s="206">
        <f t="shared" si="26"/>
        <v>0</v>
      </c>
      <c r="BH143" s="206">
        <f t="shared" si="27"/>
        <v>0</v>
      </c>
      <c r="BI143" s="206">
        <f t="shared" si="28"/>
        <v>0</v>
      </c>
      <c r="BJ143" s="19" t="s">
        <v>22</v>
      </c>
      <c r="BK143" s="206">
        <f t="shared" si="29"/>
        <v>0</v>
      </c>
      <c r="BL143" s="19" t="s">
        <v>190</v>
      </c>
      <c r="BM143" s="19" t="s">
        <v>1431</v>
      </c>
    </row>
    <row r="144" spans="2:65" s="1" customFormat="1" ht="22.5" customHeight="1">
      <c r="B144" s="36"/>
      <c r="C144" s="195" t="s">
        <v>938</v>
      </c>
      <c r="D144" s="195" t="s">
        <v>186</v>
      </c>
      <c r="E144" s="196" t="s">
        <v>1400</v>
      </c>
      <c r="F144" s="197" t="s">
        <v>1401</v>
      </c>
      <c r="G144" s="198" t="s">
        <v>189</v>
      </c>
      <c r="H144" s="199">
        <v>1</v>
      </c>
      <c r="I144" s="200"/>
      <c r="J144" s="201">
        <f t="shared" si="20"/>
        <v>0</v>
      </c>
      <c r="K144" s="197" t="s">
        <v>20</v>
      </c>
      <c r="L144" s="56"/>
      <c r="M144" s="202" t="s">
        <v>20</v>
      </c>
      <c r="N144" s="203" t="s">
        <v>49</v>
      </c>
      <c r="O144" s="37"/>
      <c r="P144" s="204">
        <f t="shared" si="21"/>
        <v>0</v>
      </c>
      <c r="Q144" s="204">
        <v>0</v>
      </c>
      <c r="R144" s="204">
        <f t="shared" si="22"/>
        <v>0</v>
      </c>
      <c r="S144" s="204">
        <v>0</v>
      </c>
      <c r="T144" s="205">
        <f t="shared" si="23"/>
        <v>0</v>
      </c>
      <c r="AR144" s="19" t="s">
        <v>190</v>
      </c>
      <c r="AT144" s="19" t="s">
        <v>186</v>
      </c>
      <c r="AU144" s="19" t="s">
        <v>86</v>
      </c>
      <c r="AY144" s="19" t="s">
        <v>183</v>
      </c>
      <c r="BE144" s="206">
        <f t="shared" si="24"/>
        <v>0</v>
      </c>
      <c r="BF144" s="206">
        <f t="shared" si="25"/>
        <v>0</v>
      </c>
      <c r="BG144" s="206">
        <f t="shared" si="26"/>
        <v>0</v>
      </c>
      <c r="BH144" s="206">
        <f t="shared" si="27"/>
        <v>0</v>
      </c>
      <c r="BI144" s="206">
        <f t="shared" si="28"/>
        <v>0</v>
      </c>
      <c r="BJ144" s="19" t="s">
        <v>22</v>
      </c>
      <c r="BK144" s="206">
        <f t="shared" si="29"/>
        <v>0</v>
      </c>
      <c r="BL144" s="19" t="s">
        <v>190</v>
      </c>
      <c r="BM144" s="19" t="s">
        <v>1432</v>
      </c>
    </row>
    <row r="145" spans="2:65" s="1" customFormat="1" ht="22.5" customHeight="1">
      <c r="B145" s="36"/>
      <c r="C145" s="195" t="s">
        <v>940</v>
      </c>
      <c r="D145" s="195" t="s">
        <v>186</v>
      </c>
      <c r="E145" s="196" t="s">
        <v>1403</v>
      </c>
      <c r="F145" s="197" t="s">
        <v>1404</v>
      </c>
      <c r="G145" s="198" t="s">
        <v>189</v>
      </c>
      <c r="H145" s="199">
        <v>1</v>
      </c>
      <c r="I145" s="200"/>
      <c r="J145" s="201">
        <f t="shared" si="20"/>
        <v>0</v>
      </c>
      <c r="K145" s="197" t="s">
        <v>20</v>
      </c>
      <c r="L145" s="56"/>
      <c r="M145" s="202" t="s">
        <v>20</v>
      </c>
      <c r="N145" s="203" t="s">
        <v>49</v>
      </c>
      <c r="O145" s="37"/>
      <c r="P145" s="204">
        <f t="shared" si="21"/>
        <v>0</v>
      </c>
      <c r="Q145" s="204">
        <v>0</v>
      </c>
      <c r="R145" s="204">
        <f t="shared" si="22"/>
        <v>0</v>
      </c>
      <c r="S145" s="204">
        <v>0</v>
      </c>
      <c r="T145" s="205">
        <f t="shared" si="23"/>
        <v>0</v>
      </c>
      <c r="AR145" s="19" t="s">
        <v>190</v>
      </c>
      <c r="AT145" s="19" t="s">
        <v>186</v>
      </c>
      <c r="AU145" s="19" t="s">
        <v>86</v>
      </c>
      <c r="AY145" s="19" t="s">
        <v>183</v>
      </c>
      <c r="BE145" s="206">
        <f t="shared" si="24"/>
        <v>0</v>
      </c>
      <c r="BF145" s="206">
        <f t="shared" si="25"/>
        <v>0</v>
      </c>
      <c r="BG145" s="206">
        <f t="shared" si="26"/>
        <v>0</v>
      </c>
      <c r="BH145" s="206">
        <f t="shared" si="27"/>
        <v>0</v>
      </c>
      <c r="BI145" s="206">
        <f t="shared" si="28"/>
        <v>0</v>
      </c>
      <c r="BJ145" s="19" t="s">
        <v>22</v>
      </c>
      <c r="BK145" s="206">
        <f t="shared" si="29"/>
        <v>0</v>
      </c>
      <c r="BL145" s="19" t="s">
        <v>190</v>
      </c>
      <c r="BM145" s="19" t="s">
        <v>1433</v>
      </c>
    </row>
    <row r="146" spans="2:65" s="11" customFormat="1" ht="37.35" customHeight="1">
      <c r="B146" s="178"/>
      <c r="C146" s="179"/>
      <c r="D146" s="192" t="s">
        <v>77</v>
      </c>
      <c r="E146" s="214" t="s">
        <v>1434</v>
      </c>
      <c r="F146" s="214" t="s">
        <v>1435</v>
      </c>
      <c r="G146" s="179"/>
      <c r="H146" s="179"/>
      <c r="I146" s="182"/>
      <c r="J146" s="215">
        <f>BK146</f>
        <v>0</v>
      </c>
      <c r="K146" s="179"/>
      <c r="L146" s="184"/>
      <c r="M146" s="185"/>
      <c r="N146" s="186"/>
      <c r="O146" s="186"/>
      <c r="P146" s="187">
        <f>SUM(P147:P160)</f>
        <v>0</v>
      </c>
      <c r="Q146" s="186"/>
      <c r="R146" s="187">
        <f>SUM(R147:R160)</f>
        <v>0</v>
      </c>
      <c r="S146" s="186"/>
      <c r="T146" s="188">
        <f>SUM(T147:T160)</f>
        <v>0</v>
      </c>
      <c r="AR146" s="189" t="s">
        <v>182</v>
      </c>
      <c r="AT146" s="190" t="s">
        <v>77</v>
      </c>
      <c r="AU146" s="190" t="s">
        <v>78</v>
      </c>
      <c r="AY146" s="189" t="s">
        <v>183</v>
      </c>
      <c r="BK146" s="191">
        <f>SUM(BK147:BK160)</f>
        <v>0</v>
      </c>
    </row>
    <row r="147" spans="2:65" s="1" customFormat="1" ht="22.5" customHeight="1">
      <c r="B147" s="36"/>
      <c r="C147" s="195" t="s">
        <v>942</v>
      </c>
      <c r="D147" s="195" t="s">
        <v>186</v>
      </c>
      <c r="E147" s="196" t="s">
        <v>1436</v>
      </c>
      <c r="F147" s="197" t="s">
        <v>1437</v>
      </c>
      <c r="G147" s="198" t="s">
        <v>189</v>
      </c>
      <c r="H147" s="199">
        <v>1</v>
      </c>
      <c r="I147" s="200"/>
      <c r="J147" s="201">
        <f t="shared" ref="J147:J160" si="30">ROUND(I147*H147,2)</f>
        <v>0</v>
      </c>
      <c r="K147" s="197" t="s">
        <v>20</v>
      </c>
      <c r="L147" s="56"/>
      <c r="M147" s="202" t="s">
        <v>20</v>
      </c>
      <c r="N147" s="203" t="s">
        <v>49</v>
      </c>
      <c r="O147" s="37"/>
      <c r="P147" s="204">
        <f t="shared" ref="P147:P160" si="31">O147*H147</f>
        <v>0</v>
      </c>
      <c r="Q147" s="204">
        <v>0</v>
      </c>
      <c r="R147" s="204">
        <f t="shared" ref="R147:R160" si="32">Q147*H147</f>
        <v>0</v>
      </c>
      <c r="S147" s="204">
        <v>0</v>
      </c>
      <c r="T147" s="205">
        <f t="shared" ref="T147:T160" si="33">S147*H147</f>
        <v>0</v>
      </c>
      <c r="AR147" s="19" t="s">
        <v>190</v>
      </c>
      <c r="AT147" s="19" t="s">
        <v>186</v>
      </c>
      <c r="AU147" s="19" t="s">
        <v>22</v>
      </c>
      <c r="AY147" s="19" t="s">
        <v>183</v>
      </c>
      <c r="BE147" s="206">
        <f t="shared" ref="BE147:BE160" si="34">IF(N147="základní",J147,0)</f>
        <v>0</v>
      </c>
      <c r="BF147" s="206">
        <f t="shared" ref="BF147:BF160" si="35">IF(N147="snížená",J147,0)</f>
        <v>0</v>
      </c>
      <c r="BG147" s="206">
        <f t="shared" ref="BG147:BG160" si="36">IF(N147="zákl. přenesená",J147,0)</f>
        <v>0</v>
      </c>
      <c r="BH147" s="206">
        <f t="shared" ref="BH147:BH160" si="37">IF(N147="sníž. přenesená",J147,0)</f>
        <v>0</v>
      </c>
      <c r="BI147" s="206">
        <f t="shared" ref="BI147:BI160" si="38">IF(N147="nulová",J147,0)</f>
        <v>0</v>
      </c>
      <c r="BJ147" s="19" t="s">
        <v>22</v>
      </c>
      <c r="BK147" s="206">
        <f t="shared" ref="BK147:BK160" si="39">ROUND(I147*H147,2)</f>
        <v>0</v>
      </c>
      <c r="BL147" s="19" t="s">
        <v>190</v>
      </c>
      <c r="BM147" s="19" t="s">
        <v>1438</v>
      </c>
    </row>
    <row r="148" spans="2:65" s="1" customFormat="1" ht="22.5" customHeight="1">
      <c r="B148" s="36"/>
      <c r="C148" s="195" t="s">
        <v>944</v>
      </c>
      <c r="D148" s="195" t="s">
        <v>186</v>
      </c>
      <c r="E148" s="196" t="s">
        <v>1439</v>
      </c>
      <c r="F148" s="197" t="s">
        <v>1374</v>
      </c>
      <c r="G148" s="198" t="s">
        <v>189</v>
      </c>
      <c r="H148" s="199">
        <v>1</v>
      </c>
      <c r="I148" s="200"/>
      <c r="J148" s="201">
        <f t="shared" si="30"/>
        <v>0</v>
      </c>
      <c r="K148" s="197" t="s">
        <v>20</v>
      </c>
      <c r="L148" s="56"/>
      <c r="M148" s="202" t="s">
        <v>20</v>
      </c>
      <c r="N148" s="203" t="s">
        <v>49</v>
      </c>
      <c r="O148" s="37"/>
      <c r="P148" s="204">
        <f t="shared" si="31"/>
        <v>0</v>
      </c>
      <c r="Q148" s="204">
        <v>0</v>
      </c>
      <c r="R148" s="204">
        <f t="shared" si="32"/>
        <v>0</v>
      </c>
      <c r="S148" s="204">
        <v>0</v>
      </c>
      <c r="T148" s="205">
        <f t="shared" si="33"/>
        <v>0</v>
      </c>
      <c r="AR148" s="19" t="s">
        <v>190</v>
      </c>
      <c r="AT148" s="19" t="s">
        <v>186</v>
      </c>
      <c r="AU148" s="19" t="s">
        <v>22</v>
      </c>
      <c r="AY148" s="19" t="s">
        <v>183</v>
      </c>
      <c r="BE148" s="206">
        <f t="shared" si="34"/>
        <v>0</v>
      </c>
      <c r="BF148" s="206">
        <f t="shared" si="35"/>
        <v>0</v>
      </c>
      <c r="BG148" s="206">
        <f t="shared" si="36"/>
        <v>0</v>
      </c>
      <c r="BH148" s="206">
        <f t="shared" si="37"/>
        <v>0</v>
      </c>
      <c r="BI148" s="206">
        <f t="shared" si="38"/>
        <v>0</v>
      </c>
      <c r="BJ148" s="19" t="s">
        <v>22</v>
      </c>
      <c r="BK148" s="206">
        <f t="shared" si="39"/>
        <v>0</v>
      </c>
      <c r="BL148" s="19" t="s">
        <v>190</v>
      </c>
      <c r="BM148" s="19" t="s">
        <v>1440</v>
      </c>
    </row>
    <row r="149" spans="2:65" s="1" customFormat="1" ht="22.5" customHeight="1">
      <c r="B149" s="36"/>
      <c r="C149" s="195" t="s">
        <v>950</v>
      </c>
      <c r="D149" s="195" t="s">
        <v>186</v>
      </c>
      <c r="E149" s="196" t="s">
        <v>1441</v>
      </c>
      <c r="F149" s="197" t="s">
        <v>1377</v>
      </c>
      <c r="G149" s="198" t="s">
        <v>189</v>
      </c>
      <c r="H149" s="199">
        <v>1</v>
      </c>
      <c r="I149" s="200"/>
      <c r="J149" s="201">
        <f t="shared" si="30"/>
        <v>0</v>
      </c>
      <c r="K149" s="197" t="s">
        <v>20</v>
      </c>
      <c r="L149" s="56"/>
      <c r="M149" s="202" t="s">
        <v>20</v>
      </c>
      <c r="N149" s="203" t="s">
        <v>49</v>
      </c>
      <c r="O149" s="37"/>
      <c r="P149" s="204">
        <f t="shared" si="31"/>
        <v>0</v>
      </c>
      <c r="Q149" s="204">
        <v>0</v>
      </c>
      <c r="R149" s="204">
        <f t="shared" si="32"/>
        <v>0</v>
      </c>
      <c r="S149" s="204">
        <v>0</v>
      </c>
      <c r="T149" s="205">
        <f t="shared" si="33"/>
        <v>0</v>
      </c>
      <c r="AR149" s="19" t="s">
        <v>190</v>
      </c>
      <c r="AT149" s="19" t="s">
        <v>186</v>
      </c>
      <c r="AU149" s="19" t="s">
        <v>22</v>
      </c>
      <c r="AY149" s="19" t="s">
        <v>183</v>
      </c>
      <c r="BE149" s="206">
        <f t="shared" si="34"/>
        <v>0</v>
      </c>
      <c r="BF149" s="206">
        <f t="shared" si="35"/>
        <v>0</v>
      </c>
      <c r="BG149" s="206">
        <f t="shared" si="36"/>
        <v>0</v>
      </c>
      <c r="BH149" s="206">
        <f t="shared" si="37"/>
        <v>0</v>
      </c>
      <c r="BI149" s="206">
        <f t="shared" si="38"/>
        <v>0</v>
      </c>
      <c r="BJ149" s="19" t="s">
        <v>22</v>
      </c>
      <c r="BK149" s="206">
        <f t="shared" si="39"/>
        <v>0</v>
      </c>
      <c r="BL149" s="19" t="s">
        <v>190</v>
      </c>
      <c r="BM149" s="19" t="s">
        <v>1442</v>
      </c>
    </row>
    <row r="150" spans="2:65" s="1" customFormat="1" ht="22.5" customHeight="1">
      <c r="B150" s="36"/>
      <c r="C150" s="195" t="s">
        <v>953</v>
      </c>
      <c r="D150" s="195" t="s">
        <v>186</v>
      </c>
      <c r="E150" s="196" t="s">
        <v>1443</v>
      </c>
      <c r="F150" s="197" t="s">
        <v>1383</v>
      </c>
      <c r="G150" s="198" t="s">
        <v>189</v>
      </c>
      <c r="H150" s="199">
        <v>1</v>
      </c>
      <c r="I150" s="200"/>
      <c r="J150" s="201">
        <f t="shared" si="30"/>
        <v>0</v>
      </c>
      <c r="K150" s="197" t="s">
        <v>20</v>
      </c>
      <c r="L150" s="56"/>
      <c r="M150" s="202" t="s">
        <v>20</v>
      </c>
      <c r="N150" s="203" t="s">
        <v>49</v>
      </c>
      <c r="O150" s="37"/>
      <c r="P150" s="204">
        <f t="shared" si="31"/>
        <v>0</v>
      </c>
      <c r="Q150" s="204">
        <v>0</v>
      </c>
      <c r="R150" s="204">
        <f t="shared" si="32"/>
        <v>0</v>
      </c>
      <c r="S150" s="204">
        <v>0</v>
      </c>
      <c r="T150" s="205">
        <f t="shared" si="33"/>
        <v>0</v>
      </c>
      <c r="AR150" s="19" t="s">
        <v>190</v>
      </c>
      <c r="AT150" s="19" t="s">
        <v>186</v>
      </c>
      <c r="AU150" s="19" t="s">
        <v>22</v>
      </c>
      <c r="AY150" s="19" t="s">
        <v>183</v>
      </c>
      <c r="BE150" s="206">
        <f t="shared" si="34"/>
        <v>0</v>
      </c>
      <c r="BF150" s="206">
        <f t="shared" si="35"/>
        <v>0</v>
      </c>
      <c r="BG150" s="206">
        <f t="shared" si="36"/>
        <v>0</v>
      </c>
      <c r="BH150" s="206">
        <f t="shared" si="37"/>
        <v>0</v>
      </c>
      <c r="BI150" s="206">
        <f t="shared" si="38"/>
        <v>0</v>
      </c>
      <c r="BJ150" s="19" t="s">
        <v>22</v>
      </c>
      <c r="BK150" s="206">
        <f t="shared" si="39"/>
        <v>0</v>
      </c>
      <c r="BL150" s="19" t="s">
        <v>190</v>
      </c>
      <c r="BM150" s="19" t="s">
        <v>1444</v>
      </c>
    </row>
    <row r="151" spans="2:65" s="1" customFormat="1" ht="22.5" customHeight="1">
      <c r="B151" s="36"/>
      <c r="C151" s="195" t="s">
        <v>956</v>
      </c>
      <c r="D151" s="195" t="s">
        <v>186</v>
      </c>
      <c r="E151" s="196" t="s">
        <v>1445</v>
      </c>
      <c r="F151" s="197" t="s">
        <v>1386</v>
      </c>
      <c r="G151" s="198" t="s">
        <v>189</v>
      </c>
      <c r="H151" s="199">
        <v>1</v>
      </c>
      <c r="I151" s="200"/>
      <c r="J151" s="201">
        <f t="shared" si="30"/>
        <v>0</v>
      </c>
      <c r="K151" s="197" t="s">
        <v>20</v>
      </c>
      <c r="L151" s="56"/>
      <c r="M151" s="202" t="s">
        <v>20</v>
      </c>
      <c r="N151" s="203" t="s">
        <v>49</v>
      </c>
      <c r="O151" s="37"/>
      <c r="P151" s="204">
        <f t="shared" si="31"/>
        <v>0</v>
      </c>
      <c r="Q151" s="204">
        <v>0</v>
      </c>
      <c r="R151" s="204">
        <f t="shared" si="32"/>
        <v>0</v>
      </c>
      <c r="S151" s="204">
        <v>0</v>
      </c>
      <c r="T151" s="205">
        <f t="shared" si="33"/>
        <v>0</v>
      </c>
      <c r="AR151" s="19" t="s">
        <v>190</v>
      </c>
      <c r="AT151" s="19" t="s">
        <v>186</v>
      </c>
      <c r="AU151" s="19" t="s">
        <v>22</v>
      </c>
      <c r="AY151" s="19" t="s">
        <v>183</v>
      </c>
      <c r="BE151" s="206">
        <f t="shared" si="34"/>
        <v>0</v>
      </c>
      <c r="BF151" s="206">
        <f t="shared" si="35"/>
        <v>0</v>
      </c>
      <c r="BG151" s="206">
        <f t="shared" si="36"/>
        <v>0</v>
      </c>
      <c r="BH151" s="206">
        <f t="shared" si="37"/>
        <v>0</v>
      </c>
      <c r="BI151" s="206">
        <f t="shared" si="38"/>
        <v>0</v>
      </c>
      <c r="BJ151" s="19" t="s">
        <v>22</v>
      </c>
      <c r="BK151" s="206">
        <f t="shared" si="39"/>
        <v>0</v>
      </c>
      <c r="BL151" s="19" t="s">
        <v>190</v>
      </c>
      <c r="BM151" s="19" t="s">
        <v>1446</v>
      </c>
    </row>
    <row r="152" spans="2:65" s="1" customFormat="1" ht="22.5" customHeight="1">
      <c r="B152" s="36"/>
      <c r="C152" s="195" t="s">
        <v>959</v>
      </c>
      <c r="D152" s="195" t="s">
        <v>186</v>
      </c>
      <c r="E152" s="196" t="s">
        <v>1447</v>
      </c>
      <c r="F152" s="197" t="s">
        <v>1389</v>
      </c>
      <c r="G152" s="198" t="s">
        <v>189</v>
      </c>
      <c r="H152" s="199">
        <v>1</v>
      </c>
      <c r="I152" s="200"/>
      <c r="J152" s="201">
        <f t="shared" si="30"/>
        <v>0</v>
      </c>
      <c r="K152" s="197" t="s">
        <v>20</v>
      </c>
      <c r="L152" s="56"/>
      <c r="M152" s="202" t="s">
        <v>20</v>
      </c>
      <c r="N152" s="203" t="s">
        <v>49</v>
      </c>
      <c r="O152" s="37"/>
      <c r="P152" s="204">
        <f t="shared" si="31"/>
        <v>0</v>
      </c>
      <c r="Q152" s="204">
        <v>0</v>
      </c>
      <c r="R152" s="204">
        <f t="shared" si="32"/>
        <v>0</v>
      </c>
      <c r="S152" s="204">
        <v>0</v>
      </c>
      <c r="T152" s="205">
        <f t="shared" si="33"/>
        <v>0</v>
      </c>
      <c r="AR152" s="19" t="s">
        <v>190</v>
      </c>
      <c r="AT152" s="19" t="s">
        <v>186</v>
      </c>
      <c r="AU152" s="19" t="s">
        <v>22</v>
      </c>
      <c r="AY152" s="19" t="s">
        <v>183</v>
      </c>
      <c r="BE152" s="206">
        <f t="shared" si="34"/>
        <v>0</v>
      </c>
      <c r="BF152" s="206">
        <f t="shared" si="35"/>
        <v>0</v>
      </c>
      <c r="BG152" s="206">
        <f t="shared" si="36"/>
        <v>0</v>
      </c>
      <c r="BH152" s="206">
        <f t="shared" si="37"/>
        <v>0</v>
      </c>
      <c r="BI152" s="206">
        <f t="shared" si="38"/>
        <v>0</v>
      </c>
      <c r="BJ152" s="19" t="s">
        <v>22</v>
      </c>
      <c r="BK152" s="206">
        <f t="shared" si="39"/>
        <v>0</v>
      </c>
      <c r="BL152" s="19" t="s">
        <v>190</v>
      </c>
      <c r="BM152" s="19" t="s">
        <v>1448</v>
      </c>
    </row>
    <row r="153" spans="2:65" s="1" customFormat="1" ht="22.5" customHeight="1">
      <c r="B153" s="36"/>
      <c r="C153" s="195" t="s">
        <v>962</v>
      </c>
      <c r="D153" s="195" t="s">
        <v>186</v>
      </c>
      <c r="E153" s="196" t="s">
        <v>1449</v>
      </c>
      <c r="F153" s="197" t="s">
        <v>1392</v>
      </c>
      <c r="G153" s="198" t="s">
        <v>189</v>
      </c>
      <c r="H153" s="199">
        <v>1</v>
      </c>
      <c r="I153" s="200"/>
      <c r="J153" s="201">
        <f t="shared" si="30"/>
        <v>0</v>
      </c>
      <c r="K153" s="197" t="s">
        <v>20</v>
      </c>
      <c r="L153" s="56"/>
      <c r="M153" s="202" t="s">
        <v>20</v>
      </c>
      <c r="N153" s="203" t="s">
        <v>49</v>
      </c>
      <c r="O153" s="37"/>
      <c r="P153" s="204">
        <f t="shared" si="31"/>
        <v>0</v>
      </c>
      <c r="Q153" s="204">
        <v>0</v>
      </c>
      <c r="R153" s="204">
        <f t="shared" si="32"/>
        <v>0</v>
      </c>
      <c r="S153" s="204">
        <v>0</v>
      </c>
      <c r="T153" s="205">
        <f t="shared" si="33"/>
        <v>0</v>
      </c>
      <c r="AR153" s="19" t="s">
        <v>190</v>
      </c>
      <c r="AT153" s="19" t="s">
        <v>186</v>
      </c>
      <c r="AU153" s="19" t="s">
        <v>22</v>
      </c>
      <c r="AY153" s="19" t="s">
        <v>183</v>
      </c>
      <c r="BE153" s="206">
        <f t="shared" si="34"/>
        <v>0</v>
      </c>
      <c r="BF153" s="206">
        <f t="shared" si="35"/>
        <v>0</v>
      </c>
      <c r="BG153" s="206">
        <f t="shared" si="36"/>
        <v>0</v>
      </c>
      <c r="BH153" s="206">
        <f t="shared" si="37"/>
        <v>0</v>
      </c>
      <c r="BI153" s="206">
        <f t="shared" si="38"/>
        <v>0</v>
      </c>
      <c r="BJ153" s="19" t="s">
        <v>22</v>
      </c>
      <c r="BK153" s="206">
        <f t="shared" si="39"/>
        <v>0</v>
      </c>
      <c r="BL153" s="19" t="s">
        <v>190</v>
      </c>
      <c r="BM153" s="19" t="s">
        <v>1450</v>
      </c>
    </row>
    <row r="154" spans="2:65" s="1" customFormat="1" ht="22.5" customHeight="1">
      <c r="B154" s="36"/>
      <c r="C154" s="195" t="s">
        <v>967</v>
      </c>
      <c r="D154" s="195" t="s">
        <v>186</v>
      </c>
      <c r="E154" s="196" t="s">
        <v>1451</v>
      </c>
      <c r="F154" s="197" t="s">
        <v>1395</v>
      </c>
      <c r="G154" s="198" t="s">
        <v>189</v>
      </c>
      <c r="H154" s="199">
        <v>1</v>
      </c>
      <c r="I154" s="200"/>
      <c r="J154" s="201">
        <f t="shared" si="30"/>
        <v>0</v>
      </c>
      <c r="K154" s="197" t="s">
        <v>20</v>
      </c>
      <c r="L154" s="56"/>
      <c r="M154" s="202" t="s">
        <v>20</v>
      </c>
      <c r="N154" s="203" t="s">
        <v>49</v>
      </c>
      <c r="O154" s="37"/>
      <c r="P154" s="204">
        <f t="shared" si="31"/>
        <v>0</v>
      </c>
      <c r="Q154" s="204">
        <v>0</v>
      </c>
      <c r="R154" s="204">
        <f t="shared" si="32"/>
        <v>0</v>
      </c>
      <c r="S154" s="204">
        <v>0</v>
      </c>
      <c r="T154" s="205">
        <f t="shared" si="33"/>
        <v>0</v>
      </c>
      <c r="AR154" s="19" t="s">
        <v>190</v>
      </c>
      <c r="AT154" s="19" t="s">
        <v>186</v>
      </c>
      <c r="AU154" s="19" t="s">
        <v>22</v>
      </c>
      <c r="AY154" s="19" t="s">
        <v>183</v>
      </c>
      <c r="BE154" s="206">
        <f t="shared" si="34"/>
        <v>0</v>
      </c>
      <c r="BF154" s="206">
        <f t="shared" si="35"/>
        <v>0</v>
      </c>
      <c r="BG154" s="206">
        <f t="shared" si="36"/>
        <v>0</v>
      </c>
      <c r="BH154" s="206">
        <f t="shared" si="37"/>
        <v>0</v>
      </c>
      <c r="BI154" s="206">
        <f t="shared" si="38"/>
        <v>0</v>
      </c>
      <c r="BJ154" s="19" t="s">
        <v>22</v>
      </c>
      <c r="BK154" s="206">
        <f t="shared" si="39"/>
        <v>0</v>
      </c>
      <c r="BL154" s="19" t="s">
        <v>190</v>
      </c>
      <c r="BM154" s="19" t="s">
        <v>1452</v>
      </c>
    </row>
    <row r="155" spans="2:65" s="1" customFormat="1" ht="22.5" customHeight="1">
      <c r="B155" s="36"/>
      <c r="C155" s="195" t="s">
        <v>969</v>
      </c>
      <c r="D155" s="195" t="s">
        <v>186</v>
      </c>
      <c r="E155" s="196" t="s">
        <v>1453</v>
      </c>
      <c r="F155" s="197" t="s">
        <v>1398</v>
      </c>
      <c r="G155" s="198" t="s">
        <v>189</v>
      </c>
      <c r="H155" s="199">
        <v>1</v>
      </c>
      <c r="I155" s="200"/>
      <c r="J155" s="201">
        <f t="shared" si="30"/>
        <v>0</v>
      </c>
      <c r="K155" s="197" t="s">
        <v>20</v>
      </c>
      <c r="L155" s="56"/>
      <c r="M155" s="202" t="s">
        <v>20</v>
      </c>
      <c r="N155" s="203" t="s">
        <v>49</v>
      </c>
      <c r="O155" s="37"/>
      <c r="P155" s="204">
        <f t="shared" si="31"/>
        <v>0</v>
      </c>
      <c r="Q155" s="204">
        <v>0</v>
      </c>
      <c r="R155" s="204">
        <f t="shared" si="32"/>
        <v>0</v>
      </c>
      <c r="S155" s="204">
        <v>0</v>
      </c>
      <c r="T155" s="205">
        <f t="shared" si="33"/>
        <v>0</v>
      </c>
      <c r="AR155" s="19" t="s">
        <v>190</v>
      </c>
      <c r="AT155" s="19" t="s">
        <v>186</v>
      </c>
      <c r="AU155" s="19" t="s">
        <v>22</v>
      </c>
      <c r="AY155" s="19" t="s">
        <v>183</v>
      </c>
      <c r="BE155" s="206">
        <f t="shared" si="34"/>
        <v>0</v>
      </c>
      <c r="BF155" s="206">
        <f t="shared" si="35"/>
        <v>0</v>
      </c>
      <c r="BG155" s="206">
        <f t="shared" si="36"/>
        <v>0</v>
      </c>
      <c r="BH155" s="206">
        <f t="shared" si="37"/>
        <v>0</v>
      </c>
      <c r="BI155" s="206">
        <f t="shared" si="38"/>
        <v>0</v>
      </c>
      <c r="BJ155" s="19" t="s">
        <v>22</v>
      </c>
      <c r="BK155" s="206">
        <f t="shared" si="39"/>
        <v>0</v>
      </c>
      <c r="BL155" s="19" t="s">
        <v>190</v>
      </c>
      <c r="BM155" s="19" t="s">
        <v>1454</v>
      </c>
    </row>
    <row r="156" spans="2:65" s="1" customFormat="1" ht="22.5" customHeight="1">
      <c r="B156" s="36"/>
      <c r="C156" s="195" t="s">
        <v>971</v>
      </c>
      <c r="D156" s="195" t="s">
        <v>186</v>
      </c>
      <c r="E156" s="196" t="s">
        <v>1455</v>
      </c>
      <c r="F156" s="197" t="s">
        <v>1456</v>
      </c>
      <c r="G156" s="198" t="s">
        <v>189</v>
      </c>
      <c r="H156" s="199">
        <v>1</v>
      </c>
      <c r="I156" s="200"/>
      <c r="J156" s="201">
        <f t="shared" si="30"/>
        <v>0</v>
      </c>
      <c r="K156" s="197" t="s">
        <v>20</v>
      </c>
      <c r="L156" s="56"/>
      <c r="M156" s="202" t="s">
        <v>20</v>
      </c>
      <c r="N156" s="203" t="s">
        <v>49</v>
      </c>
      <c r="O156" s="37"/>
      <c r="P156" s="204">
        <f t="shared" si="31"/>
        <v>0</v>
      </c>
      <c r="Q156" s="204">
        <v>0</v>
      </c>
      <c r="R156" s="204">
        <f t="shared" si="32"/>
        <v>0</v>
      </c>
      <c r="S156" s="204">
        <v>0</v>
      </c>
      <c r="T156" s="205">
        <f t="shared" si="33"/>
        <v>0</v>
      </c>
      <c r="AR156" s="19" t="s">
        <v>190</v>
      </c>
      <c r="AT156" s="19" t="s">
        <v>186</v>
      </c>
      <c r="AU156" s="19" t="s">
        <v>22</v>
      </c>
      <c r="AY156" s="19" t="s">
        <v>183</v>
      </c>
      <c r="BE156" s="206">
        <f t="shared" si="34"/>
        <v>0</v>
      </c>
      <c r="BF156" s="206">
        <f t="shared" si="35"/>
        <v>0</v>
      </c>
      <c r="BG156" s="206">
        <f t="shared" si="36"/>
        <v>0</v>
      </c>
      <c r="BH156" s="206">
        <f t="shared" si="37"/>
        <v>0</v>
      </c>
      <c r="BI156" s="206">
        <f t="shared" si="38"/>
        <v>0</v>
      </c>
      <c r="BJ156" s="19" t="s">
        <v>22</v>
      </c>
      <c r="BK156" s="206">
        <f t="shared" si="39"/>
        <v>0</v>
      </c>
      <c r="BL156" s="19" t="s">
        <v>190</v>
      </c>
      <c r="BM156" s="19" t="s">
        <v>1457</v>
      </c>
    </row>
    <row r="157" spans="2:65" s="1" customFormat="1" ht="22.5" customHeight="1">
      <c r="B157" s="36"/>
      <c r="C157" s="195" t="s">
        <v>973</v>
      </c>
      <c r="D157" s="195" t="s">
        <v>186</v>
      </c>
      <c r="E157" s="196" t="s">
        <v>1458</v>
      </c>
      <c r="F157" s="197" t="s">
        <v>1459</v>
      </c>
      <c r="G157" s="198" t="s">
        <v>189</v>
      </c>
      <c r="H157" s="199">
        <v>1</v>
      </c>
      <c r="I157" s="200"/>
      <c r="J157" s="201">
        <f t="shared" si="30"/>
        <v>0</v>
      </c>
      <c r="K157" s="197" t="s">
        <v>20</v>
      </c>
      <c r="L157" s="56"/>
      <c r="M157" s="202" t="s">
        <v>20</v>
      </c>
      <c r="N157" s="203" t="s">
        <v>49</v>
      </c>
      <c r="O157" s="37"/>
      <c r="P157" s="204">
        <f t="shared" si="31"/>
        <v>0</v>
      </c>
      <c r="Q157" s="204">
        <v>0</v>
      </c>
      <c r="R157" s="204">
        <f t="shared" si="32"/>
        <v>0</v>
      </c>
      <c r="S157" s="204">
        <v>0</v>
      </c>
      <c r="T157" s="205">
        <f t="shared" si="33"/>
        <v>0</v>
      </c>
      <c r="AR157" s="19" t="s">
        <v>190</v>
      </c>
      <c r="AT157" s="19" t="s">
        <v>186</v>
      </c>
      <c r="AU157" s="19" t="s">
        <v>22</v>
      </c>
      <c r="AY157" s="19" t="s">
        <v>183</v>
      </c>
      <c r="BE157" s="206">
        <f t="shared" si="34"/>
        <v>0</v>
      </c>
      <c r="BF157" s="206">
        <f t="shared" si="35"/>
        <v>0</v>
      </c>
      <c r="BG157" s="206">
        <f t="shared" si="36"/>
        <v>0</v>
      </c>
      <c r="BH157" s="206">
        <f t="shared" si="37"/>
        <v>0</v>
      </c>
      <c r="BI157" s="206">
        <f t="shared" si="38"/>
        <v>0</v>
      </c>
      <c r="BJ157" s="19" t="s">
        <v>22</v>
      </c>
      <c r="BK157" s="206">
        <f t="shared" si="39"/>
        <v>0</v>
      </c>
      <c r="BL157" s="19" t="s">
        <v>190</v>
      </c>
      <c r="BM157" s="19" t="s">
        <v>1460</v>
      </c>
    </row>
    <row r="158" spans="2:65" s="1" customFormat="1" ht="22.5" customHeight="1">
      <c r="B158" s="36"/>
      <c r="C158" s="195" t="s">
        <v>975</v>
      </c>
      <c r="D158" s="195" t="s">
        <v>186</v>
      </c>
      <c r="E158" s="196" t="s">
        <v>1461</v>
      </c>
      <c r="F158" s="197" t="s">
        <v>1462</v>
      </c>
      <c r="G158" s="198" t="s">
        <v>189</v>
      </c>
      <c r="H158" s="199">
        <v>1</v>
      </c>
      <c r="I158" s="200"/>
      <c r="J158" s="201">
        <f t="shared" si="30"/>
        <v>0</v>
      </c>
      <c r="K158" s="197" t="s">
        <v>20</v>
      </c>
      <c r="L158" s="56"/>
      <c r="M158" s="202" t="s">
        <v>20</v>
      </c>
      <c r="N158" s="203" t="s">
        <v>49</v>
      </c>
      <c r="O158" s="37"/>
      <c r="P158" s="204">
        <f t="shared" si="31"/>
        <v>0</v>
      </c>
      <c r="Q158" s="204">
        <v>0</v>
      </c>
      <c r="R158" s="204">
        <f t="shared" si="32"/>
        <v>0</v>
      </c>
      <c r="S158" s="204">
        <v>0</v>
      </c>
      <c r="T158" s="205">
        <f t="shared" si="33"/>
        <v>0</v>
      </c>
      <c r="AR158" s="19" t="s">
        <v>190</v>
      </c>
      <c r="AT158" s="19" t="s">
        <v>186</v>
      </c>
      <c r="AU158" s="19" t="s">
        <v>22</v>
      </c>
      <c r="AY158" s="19" t="s">
        <v>183</v>
      </c>
      <c r="BE158" s="206">
        <f t="shared" si="34"/>
        <v>0</v>
      </c>
      <c r="BF158" s="206">
        <f t="shared" si="35"/>
        <v>0</v>
      </c>
      <c r="BG158" s="206">
        <f t="shared" si="36"/>
        <v>0</v>
      </c>
      <c r="BH158" s="206">
        <f t="shared" si="37"/>
        <v>0</v>
      </c>
      <c r="BI158" s="206">
        <f t="shared" si="38"/>
        <v>0</v>
      </c>
      <c r="BJ158" s="19" t="s">
        <v>22</v>
      </c>
      <c r="BK158" s="206">
        <f t="shared" si="39"/>
        <v>0</v>
      </c>
      <c r="BL158" s="19" t="s">
        <v>190</v>
      </c>
      <c r="BM158" s="19" t="s">
        <v>1463</v>
      </c>
    </row>
    <row r="159" spans="2:65" s="1" customFormat="1" ht="22.5" customHeight="1">
      <c r="B159" s="36"/>
      <c r="C159" s="195" t="s">
        <v>979</v>
      </c>
      <c r="D159" s="195" t="s">
        <v>186</v>
      </c>
      <c r="E159" s="196" t="s">
        <v>1464</v>
      </c>
      <c r="F159" s="197" t="s">
        <v>1465</v>
      </c>
      <c r="G159" s="198" t="s">
        <v>189</v>
      </c>
      <c r="H159" s="199">
        <v>1</v>
      </c>
      <c r="I159" s="200"/>
      <c r="J159" s="201">
        <f t="shared" si="30"/>
        <v>0</v>
      </c>
      <c r="K159" s="197" t="s">
        <v>20</v>
      </c>
      <c r="L159" s="56"/>
      <c r="M159" s="202" t="s">
        <v>20</v>
      </c>
      <c r="N159" s="203" t="s">
        <v>49</v>
      </c>
      <c r="O159" s="37"/>
      <c r="P159" s="204">
        <f t="shared" si="31"/>
        <v>0</v>
      </c>
      <c r="Q159" s="204">
        <v>0</v>
      </c>
      <c r="R159" s="204">
        <f t="shared" si="32"/>
        <v>0</v>
      </c>
      <c r="S159" s="204">
        <v>0</v>
      </c>
      <c r="T159" s="205">
        <f t="shared" si="33"/>
        <v>0</v>
      </c>
      <c r="AR159" s="19" t="s">
        <v>190</v>
      </c>
      <c r="AT159" s="19" t="s">
        <v>186</v>
      </c>
      <c r="AU159" s="19" t="s">
        <v>22</v>
      </c>
      <c r="AY159" s="19" t="s">
        <v>183</v>
      </c>
      <c r="BE159" s="206">
        <f t="shared" si="34"/>
        <v>0</v>
      </c>
      <c r="BF159" s="206">
        <f t="shared" si="35"/>
        <v>0</v>
      </c>
      <c r="BG159" s="206">
        <f t="shared" si="36"/>
        <v>0</v>
      </c>
      <c r="BH159" s="206">
        <f t="shared" si="37"/>
        <v>0</v>
      </c>
      <c r="BI159" s="206">
        <f t="shared" si="38"/>
        <v>0</v>
      </c>
      <c r="BJ159" s="19" t="s">
        <v>22</v>
      </c>
      <c r="BK159" s="206">
        <f t="shared" si="39"/>
        <v>0</v>
      </c>
      <c r="BL159" s="19" t="s">
        <v>190</v>
      </c>
      <c r="BM159" s="19" t="s">
        <v>1466</v>
      </c>
    </row>
    <row r="160" spans="2:65" s="1" customFormat="1" ht="22.5" customHeight="1">
      <c r="B160" s="36"/>
      <c r="C160" s="195" t="s">
        <v>981</v>
      </c>
      <c r="D160" s="195" t="s">
        <v>186</v>
      </c>
      <c r="E160" s="196" t="s">
        <v>1467</v>
      </c>
      <c r="F160" s="197" t="s">
        <v>1468</v>
      </c>
      <c r="G160" s="198" t="s">
        <v>189</v>
      </c>
      <c r="H160" s="199">
        <v>1</v>
      </c>
      <c r="I160" s="200"/>
      <c r="J160" s="201">
        <f t="shared" si="30"/>
        <v>0</v>
      </c>
      <c r="K160" s="197" t="s">
        <v>20</v>
      </c>
      <c r="L160" s="56"/>
      <c r="M160" s="202" t="s">
        <v>20</v>
      </c>
      <c r="N160" s="203" t="s">
        <v>49</v>
      </c>
      <c r="O160" s="37"/>
      <c r="P160" s="204">
        <f t="shared" si="31"/>
        <v>0</v>
      </c>
      <c r="Q160" s="204">
        <v>0</v>
      </c>
      <c r="R160" s="204">
        <f t="shared" si="32"/>
        <v>0</v>
      </c>
      <c r="S160" s="204">
        <v>0</v>
      </c>
      <c r="T160" s="205">
        <f t="shared" si="33"/>
        <v>0</v>
      </c>
      <c r="AR160" s="19" t="s">
        <v>190</v>
      </c>
      <c r="AT160" s="19" t="s">
        <v>186</v>
      </c>
      <c r="AU160" s="19" t="s">
        <v>22</v>
      </c>
      <c r="AY160" s="19" t="s">
        <v>183</v>
      </c>
      <c r="BE160" s="206">
        <f t="shared" si="34"/>
        <v>0</v>
      </c>
      <c r="BF160" s="206">
        <f t="shared" si="35"/>
        <v>0</v>
      </c>
      <c r="BG160" s="206">
        <f t="shared" si="36"/>
        <v>0</v>
      </c>
      <c r="BH160" s="206">
        <f t="shared" si="37"/>
        <v>0</v>
      </c>
      <c r="BI160" s="206">
        <f t="shared" si="38"/>
        <v>0</v>
      </c>
      <c r="BJ160" s="19" t="s">
        <v>22</v>
      </c>
      <c r="BK160" s="206">
        <f t="shared" si="39"/>
        <v>0</v>
      </c>
      <c r="BL160" s="19" t="s">
        <v>190</v>
      </c>
      <c r="BM160" s="19" t="s">
        <v>1469</v>
      </c>
    </row>
    <row r="161" spans="2:65" s="11" customFormat="1" ht="37.35" customHeight="1">
      <c r="B161" s="178"/>
      <c r="C161" s="179"/>
      <c r="D161" s="192" t="s">
        <v>77</v>
      </c>
      <c r="E161" s="214" t="s">
        <v>1470</v>
      </c>
      <c r="F161" s="214" t="s">
        <v>1471</v>
      </c>
      <c r="G161" s="179"/>
      <c r="H161" s="179"/>
      <c r="I161" s="182"/>
      <c r="J161" s="215">
        <f>BK161</f>
        <v>0</v>
      </c>
      <c r="K161" s="179"/>
      <c r="L161" s="184"/>
      <c r="M161" s="185"/>
      <c r="N161" s="186"/>
      <c r="O161" s="186"/>
      <c r="P161" s="187">
        <f>SUM(P162:P170)</f>
        <v>0</v>
      </c>
      <c r="Q161" s="186"/>
      <c r="R161" s="187">
        <f>SUM(R162:R170)</f>
        <v>0</v>
      </c>
      <c r="S161" s="186"/>
      <c r="T161" s="188">
        <f>SUM(T162:T170)</f>
        <v>0</v>
      </c>
      <c r="AR161" s="189" t="s">
        <v>182</v>
      </c>
      <c r="AT161" s="190" t="s">
        <v>77</v>
      </c>
      <c r="AU161" s="190" t="s">
        <v>78</v>
      </c>
      <c r="AY161" s="189" t="s">
        <v>183</v>
      </c>
      <c r="BK161" s="191">
        <f>SUM(BK162:BK170)</f>
        <v>0</v>
      </c>
    </row>
    <row r="162" spans="2:65" s="1" customFormat="1" ht="22.5" customHeight="1">
      <c r="B162" s="36"/>
      <c r="C162" s="195" t="s">
        <v>983</v>
      </c>
      <c r="D162" s="195" t="s">
        <v>186</v>
      </c>
      <c r="E162" s="196" t="s">
        <v>1472</v>
      </c>
      <c r="F162" s="197" t="s">
        <v>1374</v>
      </c>
      <c r="G162" s="198" t="s">
        <v>189</v>
      </c>
      <c r="H162" s="199">
        <v>1</v>
      </c>
      <c r="I162" s="200"/>
      <c r="J162" s="201">
        <f t="shared" ref="J162:J170" si="40">ROUND(I162*H162,2)</f>
        <v>0</v>
      </c>
      <c r="K162" s="197" t="s">
        <v>20</v>
      </c>
      <c r="L162" s="56"/>
      <c r="M162" s="202" t="s">
        <v>20</v>
      </c>
      <c r="N162" s="203" t="s">
        <v>49</v>
      </c>
      <c r="O162" s="37"/>
      <c r="P162" s="204">
        <f t="shared" ref="P162:P170" si="41">O162*H162</f>
        <v>0</v>
      </c>
      <c r="Q162" s="204">
        <v>0</v>
      </c>
      <c r="R162" s="204">
        <f t="shared" ref="R162:R170" si="42">Q162*H162</f>
        <v>0</v>
      </c>
      <c r="S162" s="204">
        <v>0</v>
      </c>
      <c r="T162" s="205">
        <f t="shared" ref="T162:T170" si="43">S162*H162</f>
        <v>0</v>
      </c>
      <c r="AR162" s="19" t="s">
        <v>190</v>
      </c>
      <c r="AT162" s="19" t="s">
        <v>186</v>
      </c>
      <c r="AU162" s="19" t="s">
        <v>22</v>
      </c>
      <c r="AY162" s="19" t="s">
        <v>183</v>
      </c>
      <c r="BE162" s="206">
        <f t="shared" ref="BE162:BE170" si="44">IF(N162="základní",J162,0)</f>
        <v>0</v>
      </c>
      <c r="BF162" s="206">
        <f t="shared" ref="BF162:BF170" si="45">IF(N162="snížená",J162,0)</f>
        <v>0</v>
      </c>
      <c r="BG162" s="206">
        <f t="shared" ref="BG162:BG170" si="46">IF(N162="zákl. přenesená",J162,0)</f>
        <v>0</v>
      </c>
      <c r="BH162" s="206">
        <f t="shared" ref="BH162:BH170" si="47">IF(N162="sníž. přenesená",J162,0)</f>
        <v>0</v>
      </c>
      <c r="BI162" s="206">
        <f t="shared" ref="BI162:BI170" si="48">IF(N162="nulová",J162,0)</f>
        <v>0</v>
      </c>
      <c r="BJ162" s="19" t="s">
        <v>22</v>
      </c>
      <c r="BK162" s="206">
        <f t="shared" ref="BK162:BK170" si="49">ROUND(I162*H162,2)</f>
        <v>0</v>
      </c>
      <c r="BL162" s="19" t="s">
        <v>190</v>
      </c>
      <c r="BM162" s="19" t="s">
        <v>1473</v>
      </c>
    </row>
    <row r="163" spans="2:65" s="1" customFormat="1" ht="22.5" customHeight="1">
      <c r="B163" s="36"/>
      <c r="C163" s="195" t="s">
        <v>985</v>
      </c>
      <c r="D163" s="195" t="s">
        <v>186</v>
      </c>
      <c r="E163" s="196" t="s">
        <v>1474</v>
      </c>
      <c r="F163" s="197" t="s">
        <v>1377</v>
      </c>
      <c r="G163" s="198" t="s">
        <v>189</v>
      </c>
      <c r="H163" s="199">
        <v>1</v>
      </c>
      <c r="I163" s="200"/>
      <c r="J163" s="201">
        <f t="shared" si="40"/>
        <v>0</v>
      </c>
      <c r="K163" s="197" t="s">
        <v>20</v>
      </c>
      <c r="L163" s="56"/>
      <c r="M163" s="202" t="s">
        <v>20</v>
      </c>
      <c r="N163" s="203" t="s">
        <v>49</v>
      </c>
      <c r="O163" s="37"/>
      <c r="P163" s="204">
        <f t="shared" si="41"/>
        <v>0</v>
      </c>
      <c r="Q163" s="204">
        <v>0</v>
      </c>
      <c r="R163" s="204">
        <f t="shared" si="42"/>
        <v>0</v>
      </c>
      <c r="S163" s="204">
        <v>0</v>
      </c>
      <c r="T163" s="205">
        <f t="shared" si="43"/>
        <v>0</v>
      </c>
      <c r="AR163" s="19" t="s">
        <v>190</v>
      </c>
      <c r="AT163" s="19" t="s">
        <v>186</v>
      </c>
      <c r="AU163" s="19" t="s">
        <v>22</v>
      </c>
      <c r="AY163" s="19" t="s">
        <v>183</v>
      </c>
      <c r="BE163" s="206">
        <f t="shared" si="44"/>
        <v>0</v>
      </c>
      <c r="BF163" s="206">
        <f t="shared" si="45"/>
        <v>0</v>
      </c>
      <c r="BG163" s="206">
        <f t="shared" si="46"/>
        <v>0</v>
      </c>
      <c r="BH163" s="206">
        <f t="shared" si="47"/>
        <v>0</v>
      </c>
      <c r="BI163" s="206">
        <f t="shared" si="48"/>
        <v>0</v>
      </c>
      <c r="BJ163" s="19" t="s">
        <v>22</v>
      </c>
      <c r="BK163" s="206">
        <f t="shared" si="49"/>
        <v>0</v>
      </c>
      <c r="BL163" s="19" t="s">
        <v>190</v>
      </c>
      <c r="BM163" s="19" t="s">
        <v>1475</v>
      </c>
    </row>
    <row r="164" spans="2:65" s="1" customFormat="1" ht="22.5" customHeight="1">
      <c r="B164" s="36"/>
      <c r="C164" s="195" t="s">
        <v>987</v>
      </c>
      <c r="D164" s="195" t="s">
        <v>186</v>
      </c>
      <c r="E164" s="196" t="s">
        <v>1476</v>
      </c>
      <c r="F164" s="197" t="s">
        <v>1383</v>
      </c>
      <c r="G164" s="198" t="s">
        <v>189</v>
      </c>
      <c r="H164" s="199">
        <v>1</v>
      </c>
      <c r="I164" s="200"/>
      <c r="J164" s="201">
        <f t="shared" si="40"/>
        <v>0</v>
      </c>
      <c r="K164" s="197" t="s">
        <v>20</v>
      </c>
      <c r="L164" s="56"/>
      <c r="M164" s="202" t="s">
        <v>20</v>
      </c>
      <c r="N164" s="203" t="s">
        <v>49</v>
      </c>
      <c r="O164" s="37"/>
      <c r="P164" s="204">
        <f t="shared" si="41"/>
        <v>0</v>
      </c>
      <c r="Q164" s="204">
        <v>0</v>
      </c>
      <c r="R164" s="204">
        <f t="shared" si="42"/>
        <v>0</v>
      </c>
      <c r="S164" s="204">
        <v>0</v>
      </c>
      <c r="T164" s="205">
        <f t="shared" si="43"/>
        <v>0</v>
      </c>
      <c r="AR164" s="19" t="s">
        <v>190</v>
      </c>
      <c r="AT164" s="19" t="s">
        <v>186</v>
      </c>
      <c r="AU164" s="19" t="s">
        <v>22</v>
      </c>
      <c r="AY164" s="19" t="s">
        <v>183</v>
      </c>
      <c r="BE164" s="206">
        <f t="shared" si="44"/>
        <v>0</v>
      </c>
      <c r="BF164" s="206">
        <f t="shared" si="45"/>
        <v>0</v>
      </c>
      <c r="BG164" s="206">
        <f t="shared" si="46"/>
        <v>0</v>
      </c>
      <c r="BH164" s="206">
        <f t="shared" si="47"/>
        <v>0</v>
      </c>
      <c r="BI164" s="206">
        <f t="shared" si="48"/>
        <v>0</v>
      </c>
      <c r="BJ164" s="19" t="s">
        <v>22</v>
      </c>
      <c r="BK164" s="206">
        <f t="shared" si="49"/>
        <v>0</v>
      </c>
      <c r="BL164" s="19" t="s">
        <v>190</v>
      </c>
      <c r="BM164" s="19" t="s">
        <v>1477</v>
      </c>
    </row>
    <row r="165" spans="2:65" s="1" customFormat="1" ht="22.5" customHeight="1">
      <c r="B165" s="36"/>
      <c r="C165" s="195" t="s">
        <v>991</v>
      </c>
      <c r="D165" s="195" t="s">
        <v>186</v>
      </c>
      <c r="E165" s="196" t="s">
        <v>1478</v>
      </c>
      <c r="F165" s="197" t="s">
        <v>1386</v>
      </c>
      <c r="G165" s="198" t="s">
        <v>189</v>
      </c>
      <c r="H165" s="199">
        <v>1</v>
      </c>
      <c r="I165" s="200"/>
      <c r="J165" s="201">
        <f t="shared" si="40"/>
        <v>0</v>
      </c>
      <c r="K165" s="197" t="s">
        <v>20</v>
      </c>
      <c r="L165" s="56"/>
      <c r="M165" s="202" t="s">
        <v>20</v>
      </c>
      <c r="N165" s="203" t="s">
        <v>49</v>
      </c>
      <c r="O165" s="37"/>
      <c r="P165" s="204">
        <f t="shared" si="41"/>
        <v>0</v>
      </c>
      <c r="Q165" s="204">
        <v>0</v>
      </c>
      <c r="R165" s="204">
        <f t="shared" si="42"/>
        <v>0</v>
      </c>
      <c r="S165" s="204">
        <v>0</v>
      </c>
      <c r="T165" s="205">
        <f t="shared" si="43"/>
        <v>0</v>
      </c>
      <c r="AR165" s="19" t="s">
        <v>190</v>
      </c>
      <c r="AT165" s="19" t="s">
        <v>186</v>
      </c>
      <c r="AU165" s="19" t="s">
        <v>22</v>
      </c>
      <c r="AY165" s="19" t="s">
        <v>183</v>
      </c>
      <c r="BE165" s="206">
        <f t="shared" si="44"/>
        <v>0</v>
      </c>
      <c r="BF165" s="206">
        <f t="shared" si="45"/>
        <v>0</v>
      </c>
      <c r="BG165" s="206">
        <f t="shared" si="46"/>
        <v>0</v>
      </c>
      <c r="BH165" s="206">
        <f t="shared" si="47"/>
        <v>0</v>
      </c>
      <c r="BI165" s="206">
        <f t="shared" si="48"/>
        <v>0</v>
      </c>
      <c r="BJ165" s="19" t="s">
        <v>22</v>
      </c>
      <c r="BK165" s="206">
        <f t="shared" si="49"/>
        <v>0</v>
      </c>
      <c r="BL165" s="19" t="s">
        <v>190</v>
      </c>
      <c r="BM165" s="19" t="s">
        <v>1479</v>
      </c>
    </row>
    <row r="166" spans="2:65" s="1" customFormat="1" ht="22.5" customHeight="1">
      <c r="B166" s="36"/>
      <c r="C166" s="195" t="s">
        <v>190</v>
      </c>
      <c r="D166" s="195" t="s">
        <v>186</v>
      </c>
      <c r="E166" s="196" t="s">
        <v>1480</v>
      </c>
      <c r="F166" s="197" t="s">
        <v>1389</v>
      </c>
      <c r="G166" s="198" t="s">
        <v>189</v>
      </c>
      <c r="H166" s="199">
        <v>1</v>
      </c>
      <c r="I166" s="200"/>
      <c r="J166" s="201">
        <f t="shared" si="40"/>
        <v>0</v>
      </c>
      <c r="K166" s="197" t="s">
        <v>20</v>
      </c>
      <c r="L166" s="56"/>
      <c r="M166" s="202" t="s">
        <v>20</v>
      </c>
      <c r="N166" s="203" t="s">
        <v>49</v>
      </c>
      <c r="O166" s="37"/>
      <c r="P166" s="204">
        <f t="shared" si="41"/>
        <v>0</v>
      </c>
      <c r="Q166" s="204">
        <v>0</v>
      </c>
      <c r="R166" s="204">
        <f t="shared" si="42"/>
        <v>0</v>
      </c>
      <c r="S166" s="204">
        <v>0</v>
      </c>
      <c r="T166" s="205">
        <f t="shared" si="43"/>
        <v>0</v>
      </c>
      <c r="AR166" s="19" t="s">
        <v>190</v>
      </c>
      <c r="AT166" s="19" t="s">
        <v>186</v>
      </c>
      <c r="AU166" s="19" t="s">
        <v>22</v>
      </c>
      <c r="AY166" s="19" t="s">
        <v>183</v>
      </c>
      <c r="BE166" s="206">
        <f t="shared" si="44"/>
        <v>0</v>
      </c>
      <c r="BF166" s="206">
        <f t="shared" si="45"/>
        <v>0</v>
      </c>
      <c r="BG166" s="206">
        <f t="shared" si="46"/>
        <v>0</v>
      </c>
      <c r="BH166" s="206">
        <f t="shared" si="47"/>
        <v>0</v>
      </c>
      <c r="BI166" s="206">
        <f t="shared" si="48"/>
        <v>0</v>
      </c>
      <c r="BJ166" s="19" t="s">
        <v>22</v>
      </c>
      <c r="BK166" s="206">
        <f t="shared" si="49"/>
        <v>0</v>
      </c>
      <c r="BL166" s="19" t="s">
        <v>190</v>
      </c>
      <c r="BM166" s="19" t="s">
        <v>1481</v>
      </c>
    </row>
    <row r="167" spans="2:65" s="1" customFormat="1" ht="22.5" customHeight="1">
      <c r="B167" s="36"/>
      <c r="C167" s="195" t="s">
        <v>998</v>
      </c>
      <c r="D167" s="195" t="s">
        <v>186</v>
      </c>
      <c r="E167" s="196" t="s">
        <v>1482</v>
      </c>
      <c r="F167" s="197" t="s">
        <v>1392</v>
      </c>
      <c r="G167" s="198" t="s">
        <v>189</v>
      </c>
      <c r="H167" s="199">
        <v>1</v>
      </c>
      <c r="I167" s="200"/>
      <c r="J167" s="201">
        <f t="shared" si="40"/>
        <v>0</v>
      </c>
      <c r="K167" s="197" t="s">
        <v>20</v>
      </c>
      <c r="L167" s="56"/>
      <c r="M167" s="202" t="s">
        <v>20</v>
      </c>
      <c r="N167" s="203" t="s">
        <v>49</v>
      </c>
      <c r="O167" s="37"/>
      <c r="P167" s="204">
        <f t="shared" si="41"/>
        <v>0</v>
      </c>
      <c r="Q167" s="204">
        <v>0</v>
      </c>
      <c r="R167" s="204">
        <f t="shared" si="42"/>
        <v>0</v>
      </c>
      <c r="S167" s="204">
        <v>0</v>
      </c>
      <c r="T167" s="205">
        <f t="shared" si="43"/>
        <v>0</v>
      </c>
      <c r="AR167" s="19" t="s">
        <v>190</v>
      </c>
      <c r="AT167" s="19" t="s">
        <v>186</v>
      </c>
      <c r="AU167" s="19" t="s">
        <v>22</v>
      </c>
      <c r="AY167" s="19" t="s">
        <v>183</v>
      </c>
      <c r="BE167" s="206">
        <f t="shared" si="44"/>
        <v>0</v>
      </c>
      <c r="BF167" s="206">
        <f t="shared" si="45"/>
        <v>0</v>
      </c>
      <c r="BG167" s="206">
        <f t="shared" si="46"/>
        <v>0</v>
      </c>
      <c r="BH167" s="206">
        <f t="shared" si="47"/>
        <v>0</v>
      </c>
      <c r="BI167" s="206">
        <f t="shared" si="48"/>
        <v>0</v>
      </c>
      <c r="BJ167" s="19" t="s">
        <v>22</v>
      </c>
      <c r="BK167" s="206">
        <f t="shared" si="49"/>
        <v>0</v>
      </c>
      <c r="BL167" s="19" t="s">
        <v>190</v>
      </c>
      <c r="BM167" s="19" t="s">
        <v>1483</v>
      </c>
    </row>
    <row r="168" spans="2:65" s="1" customFormat="1" ht="22.5" customHeight="1">
      <c r="B168" s="36"/>
      <c r="C168" s="195" t="s">
        <v>1002</v>
      </c>
      <c r="D168" s="195" t="s">
        <v>186</v>
      </c>
      <c r="E168" s="196" t="s">
        <v>1484</v>
      </c>
      <c r="F168" s="197" t="s">
        <v>1395</v>
      </c>
      <c r="G168" s="198" t="s">
        <v>189</v>
      </c>
      <c r="H168" s="199">
        <v>1</v>
      </c>
      <c r="I168" s="200"/>
      <c r="J168" s="201">
        <f t="shared" si="40"/>
        <v>0</v>
      </c>
      <c r="K168" s="197" t="s">
        <v>20</v>
      </c>
      <c r="L168" s="56"/>
      <c r="M168" s="202" t="s">
        <v>20</v>
      </c>
      <c r="N168" s="203" t="s">
        <v>49</v>
      </c>
      <c r="O168" s="37"/>
      <c r="P168" s="204">
        <f t="shared" si="41"/>
        <v>0</v>
      </c>
      <c r="Q168" s="204">
        <v>0</v>
      </c>
      <c r="R168" s="204">
        <f t="shared" si="42"/>
        <v>0</v>
      </c>
      <c r="S168" s="204">
        <v>0</v>
      </c>
      <c r="T168" s="205">
        <f t="shared" si="43"/>
        <v>0</v>
      </c>
      <c r="AR168" s="19" t="s">
        <v>190</v>
      </c>
      <c r="AT168" s="19" t="s">
        <v>186</v>
      </c>
      <c r="AU168" s="19" t="s">
        <v>22</v>
      </c>
      <c r="AY168" s="19" t="s">
        <v>183</v>
      </c>
      <c r="BE168" s="206">
        <f t="shared" si="44"/>
        <v>0</v>
      </c>
      <c r="BF168" s="206">
        <f t="shared" si="45"/>
        <v>0</v>
      </c>
      <c r="BG168" s="206">
        <f t="shared" si="46"/>
        <v>0</v>
      </c>
      <c r="BH168" s="206">
        <f t="shared" si="47"/>
        <v>0</v>
      </c>
      <c r="BI168" s="206">
        <f t="shared" si="48"/>
        <v>0</v>
      </c>
      <c r="BJ168" s="19" t="s">
        <v>22</v>
      </c>
      <c r="BK168" s="206">
        <f t="shared" si="49"/>
        <v>0</v>
      </c>
      <c r="BL168" s="19" t="s">
        <v>190</v>
      </c>
      <c r="BM168" s="19" t="s">
        <v>1485</v>
      </c>
    </row>
    <row r="169" spans="2:65" s="1" customFormat="1" ht="22.5" customHeight="1">
      <c r="B169" s="36"/>
      <c r="C169" s="195" t="s">
        <v>1005</v>
      </c>
      <c r="D169" s="195" t="s">
        <v>186</v>
      </c>
      <c r="E169" s="196" t="s">
        <v>1486</v>
      </c>
      <c r="F169" s="197" t="s">
        <v>1398</v>
      </c>
      <c r="G169" s="198" t="s">
        <v>189</v>
      </c>
      <c r="H169" s="199">
        <v>1</v>
      </c>
      <c r="I169" s="200"/>
      <c r="J169" s="201">
        <f t="shared" si="40"/>
        <v>0</v>
      </c>
      <c r="K169" s="197" t="s">
        <v>20</v>
      </c>
      <c r="L169" s="56"/>
      <c r="M169" s="202" t="s">
        <v>20</v>
      </c>
      <c r="N169" s="203" t="s">
        <v>49</v>
      </c>
      <c r="O169" s="37"/>
      <c r="P169" s="204">
        <f t="shared" si="41"/>
        <v>0</v>
      </c>
      <c r="Q169" s="204">
        <v>0</v>
      </c>
      <c r="R169" s="204">
        <f t="shared" si="42"/>
        <v>0</v>
      </c>
      <c r="S169" s="204">
        <v>0</v>
      </c>
      <c r="T169" s="205">
        <f t="shared" si="43"/>
        <v>0</v>
      </c>
      <c r="AR169" s="19" t="s">
        <v>190</v>
      </c>
      <c r="AT169" s="19" t="s">
        <v>186</v>
      </c>
      <c r="AU169" s="19" t="s">
        <v>22</v>
      </c>
      <c r="AY169" s="19" t="s">
        <v>183</v>
      </c>
      <c r="BE169" s="206">
        <f t="shared" si="44"/>
        <v>0</v>
      </c>
      <c r="BF169" s="206">
        <f t="shared" si="45"/>
        <v>0</v>
      </c>
      <c r="BG169" s="206">
        <f t="shared" si="46"/>
        <v>0</v>
      </c>
      <c r="BH169" s="206">
        <f t="shared" si="47"/>
        <v>0</v>
      </c>
      <c r="BI169" s="206">
        <f t="shared" si="48"/>
        <v>0</v>
      </c>
      <c r="BJ169" s="19" t="s">
        <v>22</v>
      </c>
      <c r="BK169" s="206">
        <f t="shared" si="49"/>
        <v>0</v>
      </c>
      <c r="BL169" s="19" t="s">
        <v>190</v>
      </c>
      <c r="BM169" s="19" t="s">
        <v>1487</v>
      </c>
    </row>
    <row r="170" spans="2:65" s="1" customFormat="1" ht="22.5" customHeight="1">
      <c r="B170" s="36"/>
      <c r="C170" s="195" t="s">
        <v>1009</v>
      </c>
      <c r="D170" s="195" t="s">
        <v>186</v>
      </c>
      <c r="E170" s="196" t="s">
        <v>1488</v>
      </c>
      <c r="F170" s="197" t="s">
        <v>1489</v>
      </c>
      <c r="G170" s="198" t="s">
        <v>189</v>
      </c>
      <c r="H170" s="199">
        <v>1</v>
      </c>
      <c r="I170" s="200"/>
      <c r="J170" s="201">
        <f t="shared" si="40"/>
        <v>0</v>
      </c>
      <c r="K170" s="197" t="s">
        <v>20</v>
      </c>
      <c r="L170" s="56"/>
      <c r="M170" s="202" t="s">
        <v>20</v>
      </c>
      <c r="N170" s="203" t="s">
        <v>49</v>
      </c>
      <c r="O170" s="37"/>
      <c r="P170" s="204">
        <f t="shared" si="41"/>
        <v>0</v>
      </c>
      <c r="Q170" s="204">
        <v>0</v>
      </c>
      <c r="R170" s="204">
        <f t="shared" si="42"/>
        <v>0</v>
      </c>
      <c r="S170" s="204">
        <v>0</v>
      </c>
      <c r="T170" s="205">
        <f t="shared" si="43"/>
        <v>0</v>
      </c>
      <c r="AR170" s="19" t="s">
        <v>190</v>
      </c>
      <c r="AT170" s="19" t="s">
        <v>186</v>
      </c>
      <c r="AU170" s="19" t="s">
        <v>22</v>
      </c>
      <c r="AY170" s="19" t="s">
        <v>183</v>
      </c>
      <c r="BE170" s="206">
        <f t="shared" si="44"/>
        <v>0</v>
      </c>
      <c r="BF170" s="206">
        <f t="shared" si="45"/>
        <v>0</v>
      </c>
      <c r="BG170" s="206">
        <f t="shared" si="46"/>
        <v>0</v>
      </c>
      <c r="BH170" s="206">
        <f t="shared" si="47"/>
        <v>0</v>
      </c>
      <c r="BI170" s="206">
        <f t="shared" si="48"/>
        <v>0</v>
      </c>
      <c r="BJ170" s="19" t="s">
        <v>22</v>
      </c>
      <c r="BK170" s="206">
        <f t="shared" si="49"/>
        <v>0</v>
      </c>
      <c r="BL170" s="19" t="s">
        <v>190</v>
      </c>
      <c r="BM170" s="19" t="s">
        <v>1490</v>
      </c>
    </row>
    <row r="171" spans="2:65" s="11" customFormat="1" ht="37.35" customHeight="1">
      <c r="B171" s="178"/>
      <c r="C171" s="179"/>
      <c r="D171" s="192" t="s">
        <v>77</v>
      </c>
      <c r="E171" s="214" t="s">
        <v>1491</v>
      </c>
      <c r="F171" s="214" t="s">
        <v>1492</v>
      </c>
      <c r="G171" s="179"/>
      <c r="H171" s="179"/>
      <c r="I171" s="182"/>
      <c r="J171" s="215">
        <f>BK171</f>
        <v>0</v>
      </c>
      <c r="K171" s="179"/>
      <c r="L171" s="184"/>
      <c r="M171" s="185"/>
      <c r="N171" s="186"/>
      <c r="O171" s="186"/>
      <c r="P171" s="187">
        <f>SUM(P172:P179)</f>
        <v>0</v>
      </c>
      <c r="Q171" s="186"/>
      <c r="R171" s="187">
        <f>SUM(R172:R179)</f>
        <v>0</v>
      </c>
      <c r="S171" s="186"/>
      <c r="T171" s="188">
        <f>SUM(T172:T179)</f>
        <v>0</v>
      </c>
      <c r="AR171" s="189" t="s">
        <v>182</v>
      </c>
      <c r="AT171" s="190" t="s">
        <v>77</v>
      </c>
      <c r="AU171" s="190" t="s">
        <v>78</v>
      </c>
      <c r="AY171" s="189" t="s">
        <v>183</v>
      </c>
      <c r="BK171" s="191">
        <f>SUM(BK172:BK179)</f>
        <v>0</v>
      </c>
    </row>
    <row r="172" spans="2:65" s="1" customFormat="1" ht="22.5" customHeight="1">
      <c r="B172" s="36"/>
      <c r="C172" s="195" t="s">
        <v>1012</v>
      </c>
      <c r="D172" s="195" t="s">
        <v>186</v>
      </c>
      <c r="E172" s="196" t="s">
        <v>1493</v>
      </c>
      <c r="F172" s="197" t="s">
        <v>1494</v>
      </c>
      <c r="G172" s="198" t="s">
        <v>189</v>
      </c>
      <c r="H172" s="199">
        <v>1</v>
      </c>
      <c r="I172" s="200"/>
      <c r="J172" s="201">
        <f t="shared" ref="J172:J179" si="50">ROUND(I172*H172,2)</f>
        <v>0</v>
      </c>
      <c r="K172" s="197" t="s">
        <v>20</v>
      </c>
      <c r="L172" s="56"/>
      <c r="M172" s="202" t="s">
        <v>20</v>
      </c>
      <c r="N172" s="203" t="s">
        <v>49</v>
      </c>
      <c r="O172" s="37"/>
      <c r="P172" s="204">
        <f t="shared" ref="P172:P179" si="51">O172*H172</f>
        <v>0</v>
      </c>
      <c r="Q172" s="204">
        <v>0</v>
      </c>
      <c r="R172" s="204">
        <f t="shared" ref="R172:R179" si="52">Q172*H172</f>
        <v>0</v>
      </c>
      <c r="S172" s="204">
        <v>0</v>
      </c>
      <c r="T172" s="205">
        <f t="shared" ref="T172:T179" si="53">S172*H172</f>
        <v>0</v>
      </c>
      <c r="AR172" s="19" t="s">
        <v>190</v>
      </c>
      <c r="AT172" s="19" t="s">
        <v>186</v>
      </c>
      <c r="AU172" s="19" t="s">
        <v>22</v>
      </c>
      <c r="AY172" s="19" t="s">
        <v>183</v>
      </c>
      <c r="BE172" s="206">
        <f t="shared" ref="BE172:BE179" si="54">IF(N172="základní",J172,0)</f>
        <v>0</v>
      </c>
      <c r="BF172" s="206">
        <f t="shared" ref="BF172:BF179" si="55">IF(N172="snížená",J172,0)</f>
        <v>0</v>
      </c>
      <c r="BG172" s="206">
        <f t="shared" ref="BG172:BG179" si="56">IF(N172="zákl. přenesená",J172,0)</f>
        <v>0</v>
      </c>
      <c r="BH172" s="206">
        <f t="shared" ref="BH172:BH179" si="57">IF(N172="sníž. přenesená",J172,0)</f>
        <v>0</v>
      </c>
      <c r="BI172" s="206">
        <f t="shared" ref="BI172:BI179" si="58">IF(N172="nulová",J172,0)</f>
        <v>0</v>
      </c>
      <c r="BJ172" s="19" t="s">
        <v>22</v>
      </c>
      <c r="BK172" s="206">
        <f t="shared" ref="BK172:BK179" si="59">ROUND(I172*H172,2)</f>
        <v>0</v>
      </c>
      <c r="BL172" s="19" t="s">
        <v>190</v>
      </c>
      <c r="BM172" s="19" t="s">
        <v>1495</v>
      </c>
    </row>
    <row r="173" spans="2:65" s="1" customFormat="1" ht="22.5" customHeight="1">
      <c r="B173" s="36"/>
      <c r="C173" s="195" t="s">
        <v>1015</v>
      </c>
      <c r="D173" s="195" t="s">
        <v>186</v>
      </c>
      <c r="E173" s="196" t="s">
        <v>1496</v>
      </c>
      <c r="F173" s="197" t="s">
        <v>1497</v>
      </c>
      <c r="G173" s="198" t="s">
        <v>189</v>
      </c>
      <c r="H173" s="199">
        <v>1</v>
      </c>
      <c r="I173" s="200"/>
      <c r="J173" s="201">
        <f t="shared" si="50"/>
        <v>0</v>
      </c>
      <c r="K173" s="197" t="s">
        <v>20</v>
      </c>
      <c r="L173" s="56"/>
      <c r="M173" s="202" t="s">
        <v>20</v>
      </c>
      <c r="N173" s="203" t="s">
        <v>49</v>
      </c>
      <c r="O173" s="37"/>
      <c r="P173" s="204">
        <f t="shared" si="51"/>
        <v>0</v>
      </c>
      <c r="Q173" s="204">
        <v>0</v>
      </c>
      <c r="R173" s="204">
        <f t="shared" si="52"/>
        <v>0</v>
      </c>
      <c r="S173" s="204">
        <v>0</v>
      </c>
      <c r="T173" s="205">
        <f t="shared" si="53"/>
        <v>0</v>
      </c>
      <c r="AR173" s="19" t="s">
        <v>190</v>
      </c>
      <c r="AT173" s="19" t="s">
        <v>186</v>
      </c>
      <c r="AU173" s="19" t="s">
        <v>22</v>
      </c>
      <c r="AY173" s="19" t="s">
        <v>183</v>
      </c>
      <c r="BE173" s="206">
        <f t="shared" si="54"/>
        <v>0</v>
      </c>
      <c r="BF173" s="206">
        <f t="shared" si="55"/>
        <v>0</v>
      </c>
      <c r="BG173" s="206">
        <f t="shared" si="56"/>
        <v>0</v>
      </c>
      <c r="BH173" s="206">
        <f t="shared" si="57"/>
        <v>0</v>
      </c>
      <c r="BI173" s="206">
        <f t="shared" si="58"/>
        <v>0</v>
      </c>
      <c r="BJ173" s="19" t="s">
        <v>22</v>
      </c>
      <c r="BK173" s="206">
        <f t="shared" si="59"/>
        <v>0</v>
      </c>
      <c r="BL173" s="19" t="s">
        <v>190</v>
      </c>
      <c r="BM173" s="19" t="s">
        <v>1498</v>
      </c>
    </row>
    <row r="174" spans="2:65" s="1" customFormat="1" ht="22.5" customHeight="1">
      <c r="B174" s="36"/>
      <c r="C174" s="195" t="s">
        <v>1019</v>
      </c>
      <c r="D174" s="195" t="s">
        <v>186</v>
      </c>
      <c r="E174" s="196" t="s">
        <v>1499</v>
      </c>
      <c r="F174" s="197" t="s">
        <v>1500</v>
      </c>
      <c r="G174" s="198" t="s">
        <v>189</v>
      </c>
      <c r="H174" s="199">
        <v>1</v>
      </c>
      <c r="I174" s="200"/>
      <c r="J174" s="201">
        <f t="shared" si="50"/>
        <v>0</v>
      </c>
      <c r="K174" s="197" t="s">
        <v>20</v>
      </c>
      <c r="L174" s="56"/>
      <c r="M174" s="202" t="s">
        <v>20</v>
      </c>
      <c r="N174" s="203" t="s">
        <v>49</v>
      </c>
      <c r="O174" s="37"/>
      <c r="P174" s="204">
        <f t="shared" si="51"/>
        <v>0</v>
      </c>
      <c r="Q174" s="204">
        <v>0</v>
      </c>
      <c r="R174" s="204">
        <f t="shared" si="52"/>
        <v>0</v>
      </c>
      <c r="S174" s="204">
        <v>0</v>
      </c>
      <c r="T174" s="205">
        <f t="shared" si="53"/>
        <v>0</v>
      </c>
      <c r="AR174" s="19" t="s">
        <v>190</v>
      </c>
      <c r="AT174" s="19" t="s">
        <v>186</v>
      </c>
      <c r="AU174" s="19" t="s">
        <v>22</v>
      </c>
      <c r="AY174" s="19" t="s">
        <v>183</v>
      </c>
      <c r="BE174" s="206">
        <f t="shared" si="54"/>
        <v>0</v>
      </c>
      <c r="BF174" s="206">
        <f t="shared" si="55"/>
        <v>0</v>
      </c>
      <c r="BG174" s="206">
        <f t="shared" si="56"/>
        <v>0</v>
      </c>
      <c r="BH174" s="206">
        <f t="shared" si="57"/>
        <v>0</v>
      </c>
      <c r="BI174" s="206">
        <f t="shared" si="58"/>
        <v>0</v>
      </c>
      <c r="BJ174" s="19" t="s">
        <v>22</v>
      </c>
      <c r="BK174" s="206">
        <f t="shared" si="59"/>
        <v>0</v>
      </c>
      <c r="BL174" s="19" t="s">
        <v>190</v>
      </c>
      <c r="BM174" s="19" t="s">
        <v>1501</v>
      </c>
    </row>
    <row r="175" spans="2:65" s="1" customFormat="1" ht="22.5" customHeight="1">
      <c r="B175" s="36"/>
      <c r="C175" s="195" t="s">
        <v>1023</v>
      </c>
      <c r="D175" s="195" t="s">
        <v>186</v>
      </c>
      <c r="E175" s="196" t="s">
        <v>1502</v>
      </c>
      <c r="F175" s="197" t="s">
        <v>1503</v>
      </c>
      <c r="G175" s="198" t="s">
        <v>189</v>
      </c>
      <c r="H175" s="199">
        <v>1</v>
      </c>
      <c r="I175" s="200"/>
      <c r="J175" s="201">
        <f t="shared" si="50"/>
        <v>0</v>
      </c>
      <c r="K175" s="197" t="s">
        <v>20</v>
      </c>
      <c r="L175" s="56"/>
      <c r="M175" s="202" t="s">
        <v>20</v>
      </c>
      <c r="N175" s="203" t="s">
        <v>49</v>
      </c>
      <c r="O175" s="37"/>
      <c r="P175" s="204">
        <f t="shared" si="51"/>
        <v>0</v>
      </c>
      <c r="Q175" s="204">
        <v>0</v>
      </c>
      <c r="R175" s="204">
        <f t="shared" si="52"/>
        <v>0</v>
      </c>
      <c r="S175" s="204">
        <v>0</v>
      </c>
      <c r="T175" s="205">
        <f t="shared" si="53"/>
        <v>0</v>
      </c>
      <c r="AR175" s="19" t="s">
        <v>190</v>
      </c>
      <c r="AT175" s="19" t="s">
        <v>186</v>
      </c>
      <c r="AU175" s="19" t="s">
        <v>22</v>
      </c>
      <c r="AY175" s="19" t="s">
        <v>183</v>
      </c>
      <c r="BE175" s="206">
        <f t="shared" si="54"/>
        <v>0</v>
      </c>
      <c r="BF175" s="206">
        <f t="shared" si="55"/>
        <v>0</v>
      </c>
      <c r="BG175" s="206">
        <f t="shared" si="56"/>
        <v>0</v>
      </c>
      <c r="BH175" s="206">
        <f t="shared" si="57"/>
        <v>0</v>
      </c>
      <c r="BI175" s="206">
        <f t="shared" si="58"/>
        <v>0</v>
      </c>
      <c r="BJ175" s="19" t="s">
        <v>22</v>
      </c>
      <c r="BK175" s="206">
        <f t="shared" si="59"/>
        <v>0</v>
      </c>
      <c r="BL175" s="19" t="s">
        <v>190</v>
      </c>
      <c r="BM175" s="19" t="s">
        <v>1504</v>
      </c>
    </row>
    <row r="176" spans="2:65" s="1" customFormat="1" ht="22.5" customHeight="1">
      <c r="B176" s="36"/>
      <c r="C176" s="195" t="s">
        <v>1027</v>
      </c>
      <c r="D176" s="195" t="s">
        <v>186</v>
      </c>
      <c r="E176" s="196" t="s">
        <v>1505</v>
      </c>
      <c r="F176" s="197" t="s">
        <v>1506</v>
      </c>
      <c r="G176" s="198" t="s">
        <v>189</v>
      </c>
      <c r="H176" s="199">
        <v>1</v>
      </c>
      <c r="I176" s="200"/>
      <c r="J176" s="201">
        <f t="shared" si="50"/>
        <v>0</v>
      </c>
      <c r="K176" s="197" t="s">
        <v>20</v>
      </c>
      <c r="L176" s="56"/>
      <c r="M176" s="202" t="s">
        <v>20</v>
      </c>
      <c r="N176" s="203" t="s">
        <v>49</v>
      </c>
      <c r="O176" s="37"/>
      <c r="P176" s="204">
        <f t="shared" si="51"/>
        <v>0</v>
      </c>
      <c r="Q176" s="204">
        <v>0</v>
      </c>
      <c r="R176" s="204">
        <f t="shared" si="52"/>
        <v>0</v>
      </c>
      <c r="S176" s="204">
        <v>0</v>
      </c>
      <c r="T176" s="205">
        <f t="shared" si="53"/>
        <v>0</v>
      </c>
      <c r="AR176" s="19" t="s">
        <v>190</v>
      </c>
      <c r="AT176" s="19" t="s">
        <v>186</v>
      </c>
      <c r="AU176" s="19" t="s">
        <v>22</v>
      </c>
      <c r="AY176" s="19" t="s">
        <v>183</v>
      </c>
      <c r="BE176" s="206">
        <f t="shared" si="54"/>
        <v>0</v>
      </c>
      <c r="BF176" s="206">
        <f t="shared" si="55"/>
        <v>0</v>
      </c>
      <c r="BG176" s="206">
        <f t="shared" si="56"/>
        <v>0</v>
      </c>
      <c r="BH176" s="206">
        <f t="shared" si="57"/>
        <v>0</v>
      </c>
      <c r="BI176" s="206">
        <f t="shared" si="58"/>
        <v>0</v>
      </c>
      <c r="BJ176" s="19" t="s">
        <v>22</v>
      </c>
      <c r="BK176" s="206">
        <f t="shared" si="59"/>
        <v>0</v>
      </c>
      <c r="BL176" s="19" t="s">
        <v>190</v>
      </c>
      <c r="BM176" s="19" t="s">
        <v>1507</v>
      </c>
    </row>
    <row r="177" spans="2:65" s="1" customFormat="1" ht="22.5" customHeight="1">
      <c r="B177" s="36"/>
      <c r="C177" s="195" t="s">
        <v>1031</v>
      </c>
      <c r="D177" s="195" t="s">
        <v>186</v>
      </c>
      <c r="E177" s="196" t="s">
        <v>1508</v>
      </c>
      <c r="F177" s="197" t="s">
        <v>1509</v>
      </c>
      <c r="G177" s="198" t="s">
        <v>189</v>
      </c>
      <c r="H177" s="199">
        <v>1</v>
      </c>
      <c r="I177" s="200"/>
      <c r="J177" s="201">
        <f t="shared" si="50"/>
        <v>0</v>
      </c>
      <c r="K177" s="197" t="s">
        <v>20</v>
      </c>
      <c r="L177" s="56"/>
      <c r="M177" s="202" t="s">
        <v>20</v>
      </c>
      <c r="N177" s="203" t="s">
        <v>49</v>
      </c>
      <c r="O177" s="37"/>
      <c r="P177" s="204">
        <f t="shared" si="51"/>
        <v>0</v>
      </c>
      <c r="Q177" s="204">
        <v>0</v>
      </c>
      <c r="R177" s="204">
        <f t="shared" si="52"/>
        <v>0</v>
      </c>
      <c r="S177" s="204">
        <v>0</v>
      </c>
      <c r="T177" s="205">
        <f t="shared" si="53"/>
        <v>0</v>
      </c>
      <c r="AR177" s="19" t="s">
        <v>190</v>
      </c>
      <c r="AT177" s="19" t="s">
        <v>186</v>
      </c>
      <c r="AU177" s="19" t="s">
        <v>22</v>
      </c>
      <c r="AY177" s="19" t="s">
        <v>183</v>
      </c>
      <c r="BE177" s="206">
        <f t="shared" si="54"/>
        <v>0</v>
      </c>
      <c r="BF177" s="206">
        <f t="shared" si="55"/>
        <v>0</v>
      </c>
      <c r="BG177" s="206">
        <f t="shared" si="56"/>
        <v>0</v>
      </c>
      <c r="BH177" s="206">
        <f t="shared" si="57"/>
        <v>0</v>
      </c>
      <c r="BI177" s="206">
        <f t="shared" si="58"/>
        <v>0</v>
      </c>
      <c r="BJ177" s="19" t="s">
        <v>22</v>
      </c>
      <c r="BK177" s="206">
        <f t="shared" si="59"/>
        <v>0</v>
      </c>
      <c r="BL177" s="19" t="s">
        <v>190</v>
      </c>
      <c r="BM177" s="19" t="s">
        <v>1510</v>
      </c>
    </row>
    <row r="178" spans="2:65" s="1" customFormat="1" ht="22.5" customHeight="1">
      <c r="B178" s="36"/>
      <c r="C178" s="195" t="s">
        <v>1035</v>
      </c>
      <c r="D178" s="195" t="s">
        <v>186</v>
      </c>
      <c r="E178" s="196" t="s">
        <v>1511</v>
      </c>
      <c r="F178" s="197" t="s">
        <v>1512</v>
      </c>
      <c r="G178" s="198" t="s">
        <v>189</v>
      </c>
      <c r="H178" s="199">
        <v>1</v>
      </c>
      <c r="I178" s="200"/>
      <c r="J178" s="201">
        <f t="shared" si="50"/>
        <v>0</v>
      </c>
      <c r="K178" s="197" t="s">
        <v>20</v>
      </c>
      <c r="L178" s="56"/>
      <c r="M178" s="202" t="s">
        <v>20</v>
      </c>
      <c r="N178" s="203" t="s">
        <v>49</v>
      </c>
      <c r="O178" s="37"/>
      <c r="P178" s="204">
        <f t="shared" si="51"/>
        <v>0</v>
      </c>
      <c r="Q178" s="204">
        <v>0</v>
      </c>
      <c r="R178" s="204">
        <f t="shared" si="52"/>
        <v>0</v>
      </c>
      <c r="S178" s="204">
        <v>0</v>
      </c>
      <c r="T178" s="205">
        <f t="shared" si="53"/>
        <v>0</v>
      </c>
      <c r="AR178" s="19" t="s">
        <v>190</v>
      </c>
      <c r="AT178" s="19" t="s">
        <v>186</v>
      </c>
      <c r="AU178" s="19" t="s">
        <v>22</v>
      </c>
      <c r="AY178" s="19" t="s">
        <v>183</v>
      </c>
      <c r="BE178" s="206">
        <f t="shared" si="54"/>
        <v>0</v>
      </c>
      <c r="BF178" s="206">
        <f t="shared" si="55"/>
        <v>0</v>
      </c>
      <c r="BG178" s="206">
        <f t="shared" si="56"/>
        <v>0</v>
      </c>
      <c r="BH178" s="206">
        <f t="shared" si="57"/>
        <v>0</v>
      </c>
      <c r="BI178" s="206">
        <f t="shared" si="58"/>
        <v>0</v>
      </c>
      <c r="BJ178" s="19" t="s">
        <v>22</v>
      </c>
      <c r="BK178" s="206">
        <f t="shared" si="59"/>
        <v>0</v>
      </c>
      <c r="BL178" s="19" t="s">
        <v>190</v>
      </c>
      <c r="BM178" s="19" t="s">
        <v>1513</v>
      </c>
    </row>
    <row r="179" spans="2:65" s="1" customFormat="1" ht="22.5" customHeight="1">
      <c r="B179" s="36"/>
      <c r="C179" s="195" t="s">
        <v>1039</v>
      </c>
      <c r="D179" s="195" t="s">
        <v>186</v>
      </c>
      <c r="E179" s="196" t="s">
        <v>1514</v>
      </c>
      <c r="F179" s="197" t="s">
        <v>1395</v>
      </c>
      <c r="G179" s="198" t="s">
        <v>189</v>
      </c>
      <c r="H179" s="199">
        <v>1</v>
      </c>
      <c r="I179" s="200"/>
      <c r="J179" s="201">
        <f t="shared" si="50"/>
        <v>0</v>
      </c>
      <c r="K179" s="197" t="s">
        <v>20</v>
      </c>
      <c r="L179" s="56"/>
      <c r="M179" s="202" t="s">
        <v>20</v>
      </c>
      <c r="N179" s="203" t="s">
        <v>49</v>
      </c>
      <c r="O179" s="37"/>
      <c r="P179" s="204">
        <f t="shared" si="51"/>
        <v>0</v>
      </c>
      <c r="Q179" s="204">
        <v>0</v>
      </c>
      <c r="R179" s="204">
        <f t="shared" si="52"/>
        <v>0</v>
      </c>
      <c r="S179" s="204">
        <v>0</v>
      </c>
      <c r="T179" s="205">
        <f t="shared" si="53"/>
        <v>0</v>
      </c>
      <c r="AR179" s="19" t="s">
        <v>190</v>
      </c>
      <c r="AT179" s="19" t="s">
        <v>186</v>
      </c>
      <c r="AU179" s="19" t="s">
        <v>22</v>
      </c>
      <c r="AY179" s="19" t="s">
        <v>183</v>
      </c>
      <c r="BE179" s="206">
        <f t="shared" si="54"/>
        <v>0</v>
      </c>
      <c r="BF179" s="206">
        <f t="shared" si="55"/>
        <v>0</v>
      </c>
      <c r="BG179" s="206">
        <f t="shared" si="56"/>
        <v>0</v>
      </c>
      <c r="BH179" s="206">
        <f t="shared" si="57"/>
        <v>0</v>
      </c>
      <c r="BI179" s="206">
        <f t="shared" si="58"/>
        <v>0</v>
      </c>
      <c r="BJ179" s="19" t="s">
        <v>22</v>
      </c>
      <c r="BK179" s="206">
        <f t="shared" si="59"/>
        <v>0</v>
      </c>
      <c r="BL179" s="19" t="s">
        <v>190</v>
      </c>
      <c r="BM179" s="19" t="s">
        <v>1515</v>
      </c>
    </row>
    <row r="180" spans="2:65" s="11" customFormat="1" ht="37.35" customHeight="1">
      <c r="B180" s="178"/>
      <c r="C180" s="179"/>
      <c r="D180" s="192" t="s">
        <v>77</v>
      </c>
      <c r="E180" s="214" t="s">
        <v>1516</v>
      </c>
      <c r="F180" s="214" t="s">
        <v>753</v>
      </c>
      <c r="G180" s="179"/>
      <c r="H180" s="179"/>
      <c r="I180" s="182"/>
      <c r="J180" s="215">
        <f>BK180</f>
        <v>0</v>
      </c>
      <c r="K180" s="179"/>
      <c r="L180" s="184"/>
      <c r="M180" s="185"/>
      <c r="N180" s="186"/>
      <c r="O180" s="186"/>
      <c r="P180" s="187">
        <f>SUM(P181:P183)</f>
        <v>0</v>
      </c>
      <c r="Q180" s="186"/>
      <c r="R180" s="187">
        <f>SUM(R181:R183)</f>
        <v>0</v>
      </c>
      <c r="S180" s="186"/>
      <c r="T180" s="188">
        <f>SUM(T181:T183)</f>
        <v>0</v>
      </c>
      <c r="AR180" s="189" t="s">
        <v>182</v>
      </c>
      <c r="AT180" s="190" t="s">
        <v>77</v>
      </c>
      <c r="AU180" s="190" t="s">
        <v>78</v>
      </c>
      <c r="AY180" s="189" t="s">
        <v>183</v>
      </c>
      <c r="BK180" s="191">
        <f>SUM(BK181:BK183)</f>
        <v>0</v>
      </c>
    </row>
    <row r="181" spans="2:65" s="1" customFormat="1" ht="22.5" customHeight="1">
      <c r="B181" s="36"/>
      <c r="C181" s="195" t="s">
        <v>1047</v>
      </c>
      <c r="D181" s="195" t="s">
        <v>186</v>
      </c>
      <c r="E181" s="196" t="s">
        <v>1516</v>
      </c>
      <c r="F181" s="197" t="s">
        <v>755</v>
      </c>
      <c r="G181" s="198" t="s">
        <v>189</v>
      </c>
      <c r="H181" s="199">
        <v>1</v>
      </c>
      <c r="I181" s="200"/>
      <c r="J181" s="201">
        <f>ROUND(I181*H181,2)</f>
        <v>0</v>
      </c>
      <c r="K181" s="197" t="s">
        <v>20</v>
      </c>
      <c r="L181" s="56"/>
      <c r="M181" s="202" t="s">
        <v>20</v>
      </c>
      <c r="N181" s="203" t="s">
        <v>49</v>
      </c>
      <c r="O181" s="37"/>
      <c r="P181" s="204">
        <f>O181*H181</f>
        <v>0</v>
      </c>
      <c r="Q181" s="204">
        <v>0</v>
      </c>
      <c r="R181" s="204">
        <f>Q181*H181</f>
        <v>0</v>
      </c>
      <c r="S181" s="204">
        <v>0</v>
      </c>
      <c r="T181" s="205">
        <f>S181*H181</f>
        <v>0</v>
      </c>
      <c r="AR181" s="19" t="s">
        <v>190</v>
      </c>
      <c r="AT181" s="19" t="s">
        <v>186</v>
      </c>
      <c r="AU181" s="19" t="s">
        <v>22</v>
      </c>
      <c r="AY181" s="19" t="s">
        <v>183</v>
      </c>
      <c r="BE181" s="206">
        <f>IF(N181="základní",J181,0)</f>
        <v>0</v>
      </c>
      <c r="BF181" s="206">
        <f>IF(N181="snížená",J181,0)</f>
        <v>0</v>
      </c>
      <c r="BG181" s="206">
        <f>IF(N181="zákl. přenesená",J181,0)</f>
        <v>0</v>
      </c>
      <c r="BH181" s="206">
        <f>IF(N181="sníž. přenesená",J181,0)</f>
        <v>0</v>
      </c>
      <c r="BI181" s="206">
        <f>IF(N181="nulová",J181,0)</f>
        <v>0</v>
      </c>
      <c r="BJ181" s="19" t="s">
        <v>22</v>
      </c>
      <c r="BK181" s="206">
        <f>ROUND(I181*H181,2)</f>
        <v>0</v>
      </c>
      <c r="BL181" s="19" t="s">
        <v>190</v>
      </c>
      <c r="BM181" s="19" t="s">
        <v>1517</v>
      </c>
    </row>
    <row r="182" spans="2:65" s="1" customFormat="1" ht="22.5" customHeight="1">
      <c r="B182" s="36"/>
      <c r="C182" s="195" t="s">
        <v>1050</v>
      </c>
      <c r="D182" s="195" t="s">
        <v>186</v>
      </c>
      <c r="E182" s="196" t="s">
        <v>1518</v>
      </c>
      <c r="F182" s="197" t="s">
        <v>758</v>
      </c>
      <c r="G182" s="198" t="s">
        <v>189</v>
      </c>
      <c r="H182" s="199">
        <v>1</v>
      </c>
      <c r="I182" s="200"/>
      <c r="J182" s="201">
        <f>ROUND(I182*H182,2)</f>
        <v>0</v>
      </c>
      <c r="K182" s="197" t="s">
        <v>20</v>
      </c>
      <c r="L182" s="56"/>
      <c r="M182" s="202" t="s">
        <v>20</v>
      </c>
      <c r="N182" s="203" t="s">
        <v>49</v>
      </c>
      <c r="O182" s="37"/>
      <c r="P182" s="204">
        <f>O182*H182</f>
        <v>0</v>
      </c>
      <c r="Q182" s="204">
        <v>0</v>
      </c>
      <c r="R182" s="204">
        <f>Q182*H182</f>
        <v>0</v>
      </c>
      <c r="S182" s="204">
        <v>0</v>
      </c>
      <c r="T182" s="205">
        <f>S182*H182</f>
        <v>0</v>
      </c>
      <c r="AR182" s="19" t="s">
        <v>190</v>
      </c>
      <c r="AT182" s="19" t="s">
        <v>186</v>
      </c>
      <c r="AU182" s="19" t="s">
        <v>22</v>
      </c>
      <c r="AY182" s="19" t="s">
        <v>183</v>
      </c>
      <c r="BE182" s="206">
        <f>IF(N182="základní",J182,0)</f>
        <v>0</v>
      </c>
      <c r="BF182" s="206">
        <f>IF(N182="snížená",J182,0)</f>
        <v>0</v>
      </c>
      <c r="BG182" s="206">
        <f>IF(N182="zákl. přenesená",J182,0)</f>
        <v>0</v>
      </c>
      <c r="BH182" s="206">
        <f>IF(N182="sníž. přenesená",J182,0)</f>
        <v>0</v>
      </c>
      <c r="BI182" s="206">
        <f>IF(N182="nulová",J182,0)</f>
        <v>0</v>
      </c>
      <c r="BJ182" s="19" t="s">
        <v>22</v>
      </c>
      <c r="BK182" s="206">
        <f>ROUND(I182*H182,2)</f>
        <v>0</v>
      </c>
      <c r="BL182" s="19" t="s">
        <v>190</v>
      </c>
      <c r="BM182" s="19" t="s">
        <v>1519</v>
      </c>
    </row>
    <row r="183" spans="2:65" s="1" customFormat="1" ht="22.5" customHeight="1">
      <c r="B183" s="36"/>
      <c r="C183" s="195" t="s">
        <v>1054</v>
      </c>
      <c r="D183" s="195" t="s">
        <v>186</v>
      </c>
      <c r="E183" s="196" t="s">
        <v>1520</v>
      </c>
      <c r="F183" s="197" t="s">
        <v>761</v>
      </c>
      <c r="G183" s="198" t="s">
        <v>189</v>
      </c>
      <c r="H183" s="199">
        <v>1</v>
      </c>
      <c r="I183" s="200"/>
      <c r="J183" s="201">
        <f>ROUND(I183*H183,2)</f>
        <v>0</v>
      </c>
      <c r="K183" s="197" t="s">
        <v>20</v>
      </c>
      <c r="L183" s="56"/>
      <c r="M183" s="202" t="s">
        <v>20</v>
      </c>
      <c r="N183" s="216" t="s">
        <v>49</v>
      </c>
      <c r="O183" s="212"/>
      <c r="P183" s="217">
        <f>O183*H183</f>
        <v>0</v>
      </c>
      <c r="Q183" s="217">
        <v>0</v>
      </c>
      <c r="R183" s="217">
        <f>Q183*H183</f>
        <v>0</v>
      </c>
      <c r="S183" s="217">
        <v>0</v>
      </c>
      <c r="T183" s="218">
        <f>S183*H183</f>
        <v>0</v>
      </c>
      <c r="AR183" s="19" t="s">
        <v>190</v>
      </c>
      <c r="AT183" s="19" t="s">
        <v>186</v>
      </c>
      <c r="AU183" s="19" t="s">
        <v>22</v>
      </c>
      <c r="AY183" s="19" t="s">
        <v>183</v>
      </c>
      <c r="BE183" s="206">
        <f>IF(N183="základní",J183,0)</f>
        <v>0</v>
      </c>
      <c r="BF183" s="206">
        <f>IF(N183="snížená",J183,0)</f>
        <v>0</v>
      </c>
      <c r="BG183" s="206">
        <f>IF(N183="zákl. přenesená",J183,0)</f>
        <v>0</v>
      </c>
      <c r="BH183" s="206">
        <f>IF(N183="sníž. přenesená",J183,0)</f>
        <v>0</v>
      </c>
      <c r="BI183" s="206">
        <f>IF(N183="nulová",J183,0)</f>
        <v>0</v>
      </c>
      <c r="BJ183" s="19" t="s">
        <v>22</v>
      </c>
      <c r="BK183" s="206">
        <f>ROUND(I183*H183,2)</f>
        <v>0</v>
      </c>
      <c r="BL183" s="19" t="s">
        <v>190</v>
      </c>
      <c r="BM183" s="19" t="s">
        <v>1521</v>
      </c>
    </row>
    <row r="184" spans="2:65" s="1" customFormat="1" ht="6.95" customHeight="1">
      <c r="B184" s="51"/>
      <c r="C184" s="52"/>
      <c r="D184" s="52"/>
      <c r="E184" s="52"/>
      <c r="F184" s="52"/>
      <c r="G184" s="52"/>
      <c r="H184" s="52"/>
      <c r="I184" s="139"/>
      <c r="J184" s="52"/>
      <c r="K184" s="52"/>
      <c r="L184" s="56"/>
    </row>
  </sheetData>
  <sheetProtection password="CC35" sheet="1" objects="1" scenarios="1" formatColumns="0" formatRows="0" sort="0" autoFilter="0"/>
  <autoFilter ref="C92:K92"/>
  <mergeCells count="12">
    <mergeCell ref="E83:H83"/>
    <mergeCell ref="E85:H85"/>
    <mergeCell ref="E7:H7"/>
    <mergeCell ref="E9:H9"/>
    <mergeCell ref="E11:H11"/>
    <mergeCell ref="E26:H26"/>
    <mergeCell ref="E47:H47"/>
    <mergeCell ref="G1:H1"/>
    <mergeCell ref="L2:V2"/>
    <mergeCell ref="E49:H49"/>
    <mergeCell ref="E51:H51"/>
    <mergeCell ref="E81:H81"/>
  </mergeCells>
  <hyperlinks>
    <hyperlink ref="F1:G1" location="C2" tooltip="Krycí list soupisu" display="1) Krycí list soupisu"/>
    <hyperlink ref="G1:H1" location="C58" tooltip="Rekapitulace" display="2) Rekapitulace"/>
    <hyperlink ref="J1" location="C9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13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118</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678</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1522</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680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ROUND(J92,2)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ROUND(SUM(BE92:BE130), 2)</f>
        <v>0</v>
      </c>
      <c r="G32" s="37"/>
      <c r="H32" s="37"/>
      <c r="I32" s="131">
        <v>0.21</v>
      </c>
      <c r="J32" s="130">
        <f>ROUND(ROUND((SUM(BE92:BE130)), 2)*I32, 2)</f>
        <v>0</v>
      </c>
      <c r="K32" s="40"/>
    </row>
    <row r="33" spans="2:11" s="1" customFormat="1" ht="14.45" customHeight="1">
      <c r="B33" s="36"/>
      <c r="C33" s="37"/>
      <c r="D33" s="37"/>
      <c r="E33" s="44" t="s">
        <v>50</v>
      </c>
      <c r="F33" s="130">
        <f>ROUND(SUM(BF92:BF130), 2)</f>
        <v>0</v>
      </c>
      <c r="G33" s="37"/>
      <c r="H33" s="37"/>
      <c r="I33" s="131">
        <v>0.15</v>
      </c>
      <c r="J33" s="130">
        <f>ROUND(ROUND((SUM(BF92:BF130)), 2)*I33, 2)</f>
        <v>0</v>
      </c>
      <c r="K33" s="40"/>
    </row>
    <row r="34" spans="2:11" s="1" customFormat="1" ht="14.45" hidden="1" customHeight="1">
      <c r="B34" s="36"/>
      <c r="C34" s="37"/>
      <c r="D34" s="37"/>
      <c r="E34" s="44" t="s">
        <v>51</v>
      </c>
      <c r="F34" s="130">
        <f>ROUND(SUM(BG92:BG130), 2)</f>
        <v>0</v>
      </c>
      <c r="G34" s="37"/>
      <c r="H34" s="37"/>
      <c r="I34" s="131">
        <v>0.21</v>
      </c>
      <c r="J34" s="130">
        <v>0</v>
      </c>
      <c r="K34" s="40"/>
    </row>
    <row r="35" spans="2:11" s="1" customFormat="1" ht="14.45" hidden="1" customHeight="1">
      <c r="B35" s="36"/>
      <c r="C35" s="37"/>
      <c r="D35" s="37"/>
      <c r="E35" s="44" t="s">
        <v>52</v>
      </c>
      <c r="F35" s="130">
        <f>ROUND(SUM(BH92:BH130), 2)</f>
        <v>0</v>
      </c>
      <c r="G35" s="37"/>
      <c r="H35" s="37"/>
      <c r="I35" s="131">
        <v>0.15</v>
      </c>
      <c r="J35" s="130">
        <v>0</v>
      </c>
      <c r="K35" s="40"/>
    </row>
    <row r="36" spans="2:11" s="1" customFormat="1" ht="14.45" hidden="1" customHeight="1">
      <c r="B36" s="36"/>
      <c r="C36" s="37"/>
      <c r="D36" s="37"/>
      <c r="E36" s="44" t="s">
        <v>53</v>
      </c>
      <c r="F36" s="130">
        <f>ROUND(SUM(BI92:BI130),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678</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DPS 02.4 - Sdělovací zařízení</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J92</f>
        <v>0</v>
      </c>
      <c r="K60" s="40"/>
      <c r="AU60" s="19" t="s">
        <v>159</v>
      </c>
    </row>
    <row r="61" spans="2:47" s="8" customFormat="1" ht="24.95" customHeight="1">
      <c r="B61" s="149"/>
      <c r="C61" s="150"/>
      <c r="D61" s="151" t="s">
        <v>1523</v>
      </c>
      <c r="E61" s="152"/>
      <c r="F61" s="152"/>
      <c r="G61" s="152"/>
      <c r="H61" s="152"/>
      <c r="I61" s="153"/>
      <c r="J61" s="154">
        <f>J93</f>
        <v>0</v>
      </c>
      <c r="K61" s="155"/>
    </row>
    <row r="62" spans="2:47" s="8" customFormat="1" ht="24.95" customHeight="1">
      <c r="B62" s="149"/>
      <c r="C62" s="150"/>
      <c r="D62" s="151" t="s">
        <v>1524</v>
      </c>
      <c r="E62" s="152"/>
      <c r="F62" s="152"/>
      <c r="G62" s="152"/>
      <c r="H62" s="152"/>
      <c r="I62" s="153"/>
      <c r="J62" s="154">
        <f>J102</f>
        <v>0</v>
      </c>
      <c r="K62" s="155"/>
    </row>
    <row r="63" spans="2:47" s="9" customFormat="1" ht="19.899999999999999" customHeight="1">
      <c r="B63" s="156"/>
      <c r="C63" s="157"/>
      <c r="D63" s="158" t="s">
        <v>1525</v>
      </c>
      <c r="E63" s="159"/>
      <c r="F63" s="159"/>
      <c r="G63" s="159"/>
      <c r="H63" s="159"/>
      <c r="I63" s="160"/>
      <c r="J63" s="161">
        <f>J103</f>
        <v>0</v>
      </c>
      <c r="K63" s="162"/>
    </row>
    <row r="64" spans="2:47" s="9" customFormat="1" ht="19.899999999999999" customHeight="1">
      <c r="B64" s="156"/>
      <c r="C64" s="157"/>
      <c r="D64" s="158" t="s">
        <v>1526</v>
      </c>
      <c r="E64" s="159"/>
      <c r="F64" s="159"/>
      <c r="G64" s="159"/>
      <c r="H64" s="159"/>
      <c r="I64" s="160"/>
      <c r="J64" s="161">
        <f>J106</f>
        <v>0</v>
      </c>
      <c r="K64" s="162"/>
    </row>
    <row r="65" spans="2:12" s="9" customFormat="1" ht="19.899999999999999" customHeight="1">
      <c r="B65" s="156"/>
      <c r="C65" s="157"/>
      <c r="D65" s="158" t="s">
        <v>1527</v>
      </c>
      <c r="E65" s="159"/>
      <c r="F65" s="159"/>
      <c r="G65" s="159"/>
      <c r="H65" s="159"/>
      <c r="I65" s="160"/>
      <c r="J65" s="161">
        <f>J110</f>
        <v>0</v>
      </c>
      <c r="K65" s="162"/>
    </row>
    <row r="66" spans="2:12" s="8" customFormat="1" ht="24.95" customHeight="1">
      <c r="B66" s="149"/>
      <c r="C66" s="150"/>
      <c r="D66" s="151" t="s">
        <v>1528</v>
      </c>
      <c r="E66" s="152"/>
      <c r="F66" s="152"/>
      <c r="G66" s="152"/>
      <c r="H66" s="152"/>
      <c r="I66" s="153"/>
      <c r="J66" s="154">
        <f>J115</f>
        <v>0</v>
      </c>
      <c r="K66" s="155"/>
    </row>
    <row r="67" spans="2:12" s="8" customFormat="1" ht="24.95" customHeight="1">
      <c r="B67" s="149"/>
      <c r="C67" s="150"/>
      <c r="D67" s="151" t="s">
        <v>1529</v>
      </c>
      <c r="E67" s="152"/>
      <c r="F67" s="152"/>
      <c r="G67" s="152"/>
      <c r="H67" s="152"/>
      <c r="I67" s="153"/>
      <c r="J67" s="154">
        <f>J118</f>
        <v>0</v>
      </c>
      <c r="K67" s="155"/>
    </row>
    <row r="68" spans="2:12" s="8" customFormat="1" ht="24.95" customHeight="1">
      <c r="B68" s="149"/>
      <c r="C68" s="150"/>
      <c r="D68" s="151" t="s">
        <v>1530</v>
      </c>
      <c r="E68" s="152"/>
      <c r="F68" s="152"/>
      <c r="G68" s="152"/>
      <c r="H68" s="152"/>
      <c r="I68" s="153"/>
      <c r="J68" s="154">
        <f>J121</f>
        <v>0</v>
      </c>
      <c r="K68" s="155"/>
    </row>
    <row r="69" spans="2:12" s="8" customFormat="1" ht="24.95" customHeight="1">
      <c r="B69" s="149"/>
      <c r="C69" s="150"/>
      <c r="D69" s="151" t="s">
        <v>1531</v>
      </c>
      <c r="E69" s="152"/>
      <c r="F69" s="152"/>
      <c r="G69" s="152"/>
      <c r="H69" s="152"/>
      <c r="I69" s="153"/>
      <c r="J69" s="154">
        <f>J123</f>
        <v>0</v>
      </c>
      <c r="K69" s="155"/>
    </row>
    <row r="70" spans="2:12" s="8" customFormat="1" ht="24.95" customHeight="1">
      <c r="B70" s="149"/>
      <c r="C70" s="150"/>
      <c r="D70" s="151" t="s">
        <v>1532</v>
      </c>
      <c r="E70" s="152"/>
      <c r="F70" s="152"/>
      <c r="G70" s="152"/>
      <c r="H70" s="152"/>
      <c r="I70" s="153"/>
      <c r="J70" s="154">
        <f>J126</f>
        <v>0</v>
      </c>
      <c r="K70" s="155"/>
    </row>
    <row r="71" spans="2:12" s="1" customFormat="1" ht="21.75" customHeight="1">
      <c r="B71" s="36"/>
      <c r="C71" s="37"/>
      <c r="D71" s="37"/>
      <c r="E71" s="37"/>
      <c r="F71" s="37"/>
      <c r="G71" s="37"/>
      <c r="H71" s="37"/>
      <c r="I71" s="118"/>
      <c r="J71" s="37"/>
      <c r="K71" s="40"/>
    </row>
    <row r="72" spans="2:12" s="1" customFormat="1" ht="6.95" customHeight="1">
      <c r="B72" s="51"/>
      <c r="C72" s="52"/>
      <c r="D72" s="52"/>
      <c r="E72" s="52"/>
      <c r="F72" s="52"/>
      <c r="G72" s="52"/>
      <c r="H72" s="52"/>
      <c r="I72" s="139"/>
      <c r="J72" s="52"/>
      <c r="K72" s="53"/>
    </row>
    <row r="76" spans="2:12" s="1" customFormat="1" ht="6.95" customHeight="1">
      <c r="B76" s="54"/>
      <c r="C76" s="55"/>
      <c r="D76" s="55"/>
      <c r="E76" s="55"/>
      <c r="F76" s="55"/>
      <c r="G76" s="55"/>
      <c r="H76" s="55"/>
      <c r="I76" s="142"/>
      <c r="J76" s="55"/>
      <c r="K76" s="55"/>
      <c r="L76" s="56"/>
    </row>
    <row r="77" spans="2:12" s="1" customFormat="1" ht="36.950000000000003" customHeight="1">
      <c r="B77" s="36"/>
      <c r="C77" s="57" t="s">
        <v>166</v>
      </c>
      <c r="D77" s="58"/>
      <c r="E77" s="58"/>
      <c r="F77" s="58"/>
      <c r="G77" s="58"/>
      <c r="H77" s="58"/>
      <c r="I77" s="163"/>
      <c r="J77" s="58"/>
      <c r="K77" s="58"/>
      <c r="L77" s="56"/>
    </row>
    <row r="78" spans="2:12" s="1" customFormat="1" ht="6.95" customHeight="1">
      <c r="B78" s="36"/>
      <c r="C78" s="58"/>
      <c r="D78" s="58"/>
      <c r="E78" s="58"/>
      <c r="F78" s="58"/>
      <c r="G78" s="58"/>
      <c r="H78" s="58"/>
      <c r="I78" s="163"/>
      <c r="J78" s="58"/>
      <c r="K78" s="58"/>
      <c r="L78" s="56"/>
    </row>
    <row r="79" spans="2:12" s="1" customFormat="1" ht="14.45" customHeight="1">
      <c r="B79" s="36"/>
      <c r="C79" s="60" t="s">
        <v>16</v>
      </c>
      <c r="D79" s="58"/>
      <c r="E79" s="58"/>
      <c r="F79" s="58"/>
      <c r="G79" s="58"/>
      <c r="H79" s="58"/>
      <c r="I79" s="163"/>
      <c r="J79" s="58"/>
      <c r="K79" s="58"/>
      <c r="L79" s="56"/>
    </row>
    <row r="80" spans="2:12" s="1" customFormat="1" ht="22.5" customHeight="1">
      <c r="B80" s="36"/>
      <c r="C80" s="58"/>
      <c r="D80" s="58"/>
      <c r="E80" s="423" t="str">
        <f>E7</f>
        <v>MVE Štvanice - rekonstrukce technologie</v>
      </c>
      <c r="F80" s="394"/>
      <c r="G80" s="394"/>
      <c r="H80" s="394"/>
      <c r="I80" s="163"/>
      <c r="J80" s="58"/>
      <c r="K80" s="58"/>
      <c r="L80" s="56"/>
    </row>
    <row r="81" spans="2:65" ht="15">
      <c r="B81" s="23"/>
      <c r="C81" s="60" t="s">
        <v>151</v>
      </c>
      <c r="D81" s="164"/>
      <c r="E81" s="164"/>
      <c r="F81" s="164"/>
      <c r="G81" s="164"/>
      <c r="H81" s="164"/>
      <c r="J81" s="164"/>
      <c r="K81" s="164"/>
      <c r="L81" s="165"/>
    </row>
    <row r="82" spans="2:65" s="1" customFormat="1" ht="22.5" customHeight="1">
      <c r="B82" s="36"/>
      <c r="C82" s="58"/>
      <c r="D82" s="58"/>
      <c r="E82" s="423" t="s">
        <v>678</v>
      </c>
      <c r="F82" s="394"/>
      <c r="G82" s="394"/>
      <c r="H82" s="394"/>
      <c r="I82" s="163"/>
      <c r="J82" s="58"/>
      <c r="K82" s="58"/>
      <c r="L82" s="56"/>
    </row>
    <row r="83" spans="2:65" s="1" customFormat="1" ht="14.45" customHeight="1">
      <c r="B83" s="36"/>
      <c r="C83" s="60" t="s">
        <v>153</v>
      </c>
      <c r="D83" s="58"/>
      <c r="E83" s="58"/>
      <c r="F83" s="58"/>
      <c r="G83" s="58"/>
      <c r="H83" s="58"/>
      <c r="I83" s="163"/>
      <c r="J83" s="58"/>
      <c r="K83" s="58"/>
      <c r="L83" s="56"/>
    </row>
    <row r="84" spans="2:65" s="1" customFormat="1" ht="23.25" customHeight="1">
      <c r="B84" s="36"/>
      <c r="C84" s="58"/>
      <c r="D84" s="58"/>
      <c r="E84" s="391" t="str">
        <f>E11</f>
        <v>DPS 02.4 - Sdělovací zařízení</v>
      </c>
      <c r="F84" s="394"/>
      <c r="G84" s="394"/>
      <c r="H84" s="394"/>
      <c r="I84" s="163"/>
      <c r="J84" s="58"/>
      <c r="K84" s="58"/>
      <c r="L84" s="56"/>
    </row>
    <row r="85" spans="2:65" s="1" customFormat="1" ht="6.95" customHeight="1">
      <c r="B85" s="36"/>
      <c r="C85" s="58"/>
      <c r="D85" s="58"/>
      <c r="E85" s="58"/>
      <c r="F85" s="58"/>
      <c r="G85" s="58"/>
      <c r="H85" s="58"/>
      <c r="I85" s="163"/>
      <c r="J85" s="58"/>
      <c r="K85" s="58"/>
      <c r="L85" s="56"/>
    </row>
    <row r="86" spans="2:65" s="1" customFormat="1" ht="18" customHeight="1">
      <c r="B86" s="36"/>
      <c r="C86" s="60" t="s">
        <v>23</v>
      </c>
      <c r="D86" s="58"/>
      <c r="E86" s="58"/>
      <c r="F86" s="166" t="str">
        <f>F14</f>
        <v>VD Štvanice - Praha</v>
      </c>
      <c r="G86" s="58"/>
      <c r="H86" s="58"/>
      <c r="I86" s="167" t="s">
        <v>25</v>
      </c>
      <c r="J86" s="68" t="str">
        <f>IF(J14="","",J14)</f>
        <v>29. 7. 2016</v>
      </c>
      <c r="K86" s="58"/>
      <c r="L86" s="56"/>
    </row>
    <row r="87" spans="2:65" s="1" customFormat="1" ht="6.95" customHeight="1">
      <c r="B87" s="36"/>
      <c r="C87" s="58"/>
      <c r="D87" s="58"/>
      <c r="E87" s="58"/>
      <c r="F87" s="58"/>
      <c r="G87" s="58"/>
      <c r="H87" s="58"/>
      <c r="I87" s="163"/>
      <c r="J87" s="58"/>
      <c r="K87" s="58"/>
      <c r="L87" s="56"/>
    </row>
    <row r="88" spans="2:65" s="1" customFormat="1" ht="15">
      <c r="B88" s="36"/>
      <c r="C88" s="60" t="s">
        <v>29</v>
      </c>
      <c r="D88" s="58"/>
      <c r="E88" s="58"/>
      <c r="F88" s="166" t="str">
        <f>E17</f>
        <v>Povodí Vltavy, státní podnik</v>
      </c>
      <c r="G88" s="58"/>
      <c r="H88" s="58"/>
      <c r="I88" s="167" t="s">
        <v>37</v>
      </c>
      <c r="J88" s="166" t="str">
        <f>E23</f>
        <v>AQUATIS a. s.</v>
      </c>
      <c r="K88" s="58"/>
      <c r="L88" s="56"/>
    </row>
    <row r="89" spans="2:65" s="1" customFormat="1" ht="14.45" customHeight="1">
      <c r="B89" s="36"/>
      <c r="C89" s="60" t="s">
        <v>35</v>
      </c>
      <c r="D89" s="58"/>
      <c r="E89" s="58"/>
      <c r="F89" s="166" t="str">
        <f>IF(E20="","",E20)</f>
        <v/>
      </c>
      <c r="G89" s="58"/>
      <c r="H89" s="58"/>
      <c r="I89" s="163"/>
      <c r="J89" s="58"/>
      <c r="K89" s="58"/>
      <c r="L89" s="56"/>
    </row>
    <row r="90" spans="2:65" s="1" customFormat="1" ht="10.35" customHeight="1">
      <c r="B90" s="36"/>
      <c r="C90" s="58"/>
      <c r="D90" s="58"/>
      <c r="E90" s="58"/>
      <c r="F90" s="58"/>
      <c r="G90" s="58"/>
      <c r="H90" s="58"/>
      <c r="I90" s="163"/>
      <c r="J90" s="58"/>
      <c r="K90" s="58"/>
      <c r="L90" s="56"/>
    </row>
    <row r="91" spans="2:65" s="10" customFormat="1" ht="29.25" customHeight="1">
      <c r="B91" s="168"/>
      <c r="C91" s="169" t="s">
        <v>167</v>
      </c>
      <c r="D91" s="170" t="s">
        <v>63</v>
      </c>
      <c r="E91" s="170" t="s">
        <v>59</v>
      </c>
      <c r="F91" s="170" t="s">
        <v>168</v>
      </c>
      <c r="G91" s="170" t="s">
        <v>169</v>
      </c>
      <c r="H91" s="170" t="s">
        <v>170</v>
      </c>
      <c r="I91" s="171" t="s">
        <v>171</v>
      </c>
      <c r="J91" s="170" t="s">
        <v>157</v>
      </c>
      <c r="K91" s="172" t="s">
        <v>172</v>
      </c>
      <c r="L91" s="173"/>
      <c r="M91" s="77" t="s">
        <v>173</v>
      </c>
      <c r="N91" s="78" t="s">
        <v>48</v>
      </c>
      <c r="O91" s="78" t="s">
        <v>174</v>
      </c>
      <c r="P91" s="78" t="s">
        <v>175</v>
      </c>
      <c r="Q91" s="78" t="s">
        <v>176</v>
      </c>
      <c r="R91" s="78" t="s">
        <v>177</v>
      </c>
      <c r="S91" s="78" t="s">
        <v>178</v>
      </c>
      <c r="T91" s="79" t="s">
        <v>179</v>
      </c>
    </row>
    <row r="92" spans="2:65" s="1" customFormat="1" ht="29.25" customHeight="1">
      <c r="B92" s="36"/>
      <c r="C92" s="83" t="s">
        <v>158</v>
      </c>
      <c r="D92" s="58"/>
      <c r="E92" s="58"/>
      <c r="F92" s="58"/>
      <c r="G92" s="58"/>
      <c r="H92" s="58"/>
      <c r="I92" s="163"/>
      <c r="J92" s="174">
        <f>BK92</f>
        <v>0</v>
      </c>
      <c r="K92" s="58"/>
      <c r="L92" s="56"/>
      <c r="M92" s="80"/>
      <c r="N92" s="81"/>
      <c r="O92" s="81"/>
      <c r="P92" s="175">
        <f>P93+P102+P115+P118+P121+P123+P126</f>
        <v>0</v>
      </c>
      <c r="Q92" s="81"/>
      <c r="R92" s="175">
        <f>R93+R102+R115+R118+R121+R123+R126</f>
        <v>0</v>
      </c>
      <c r="S92" s="81"/>
      <c r="T92" s="176">
        <f>T93+T102+T115+T118+T121+T123+T126</f>
        <v>0</v>
      </c>
      <c r="AT92" s="19" t="s">
        <v>77</v>
      </c>
      <c r="AU92" s="19" t="s">
        <v>159</v>
      </c>
      <c r="BK92" s="177">
        <f>BK93+BK102+BK115+BK118+BK121+BK123+BK126</f>
        <v>0</v>
      </c>
    </row>
    <row r="93" spans="2:65" s="11" customFormat="1" ht="37.35" customHeight="1">
      <c r="B93" s="178"/>
      <c r="C93" s="179"/>
      <c r="D93" s="192" t="s">
        <v>77</v>
      </c>
      <c r="E93" s="214" t="s">
        <v>1533</v>
      </c>
      <c r="F93" s="214" t="s">
        <v>1534</v>
      </c>
      <c r="G93" s="179"/>
      <c r="H93" s="179"/>
      <c r="I93" s="182"/>
      <c r="J93" s="215">
        <f>BK93</f>
        <v>0</v>
      </c>
      <c r="K93" s="179"/>
      <c r="L93" s="184"/>
      <c r="M93" s="185"/>
      <c r="N93" s="186"/>
      <c r="O93" s="186"/>
      <c r="P93" s="187">
        <f>SUM(P94:P101)</f>
        <v>0</v>
      </c>
      <c r="Q93" s="186"/>
      <c r="R93" s="187">
        <f>SUM(R94:R101)</f>
        <v>0</v>
      </c>
      <c r="S93" s="186"/>
      <c r="T93" s="188">
        <f>SUM(T94:T101)</f>
        <v>0</v>
      </c>
      <c r="AR93" s="189" t="s">
        <v>182</v>
      </c>
      <c r="AT93" s="190" t="s">
        <v>77</v>
      </c>
      <c r="AU93" s="190" t="s">
        <v>78</v>
      </c>
      <c r="AY93" s="189" t="s">
        <v>183</v>
      </c>
      <c r="BK93" s="191">
        <f>SUM(BK94:BK101)</f>
        <v>0</v>
      </c>
    </row>
    <row r="94" spans="2:65" s="1" customFormat="1" ht="22.5" customHeight="1">
      <c r="B94" s="36"/>
      <c r="C94" s="195" t="s">
        <v>22</v>
      </c>
      <c r="D94" s="195" t="s">
        <v>186</v>
      </c>
      <c r="E94" s="196" t="s">
        <v>1535</v>
      </c>
      <c r="F94" s="197" t="s">
        <v>1536</v>
      </c>
      <c r="G94" s="198" t="s">
        <v>189</v>
      </c>
      <c r="H94" s="199">
        <v>1</v>
      </c>
      <c r="I94" s="200"/>
      <c r="J94" s="201">
        <f t="shared" ref="J94:J101" si="0">ROUND(I94*H94,2)</f>
        <v>0</v>
      </c>
      <c r="K94" s="197" t="s">
        <v>20</v>
      </c>
      <c r="L94" s="56"/>
      <c r="M94" s="202" t="s">
        <v>20</v>
      </c>
      <c r="N94" s="203" t="s">
        <v>49</v>
      </c>
      <c r="O94" s="37"/>
      <c r="P94" s="204">
        <f t="shared" ref="P94:P101" si="1">O94*H94</f>
        <v>0</v>
      </c>
      <c r="Q94" s="204">
        <v>0</v>
      </c>
      <c r="R94" s="204">
        <f t="shared" ref="R94:R101" si="2">Q94*H94</f>
        <v>0</v>
      </c>
      <c r="S94" s="204">
        <v>0</v>
      </c>
      <c r="T94" s="205">
        <f t="shared" ref="T94:T101" si="3">S94*H94</f>
        <v>0</v>
      </c>
      <c r="AR94" s="19" t="s">
        <v>190</v>
      </c>
      <c r="AT94" s="19" t="s">
        <v>186</v>
      </c>
      <c r="AU94" s="19" t="s">
        <v>22</v>
      </c>
      <c r="AY94" s="19" t="s">
        <v>183</v>
      </c>
      <c r="BE94" s="206">
        <f t="shared" ref="BE94:BE101" si="4">IF(N94="základní",J94,0)</f>
        <v>0</v>
      </c>
      <c r="BF94" s="206">
        <f t="shared" ref="BF94:BF101" si="5">IF(N94="snížená",J94,0)</f>
        <v>0</v>
      </c>
      <c r="BG94" s="206">
        <f t="shared" ref="BG94:BG101" si="6">IF(N94="zákl. přenesená",J94,0)</f>
        <v>0</v>
      </c>
      <c r="BH94" s="206">
        <f t="shared" ref="BH94:BH101" si="7">IF(N94="sníž. přenesená",J94,0)</f>
        <v>0</v>
      </c>
      <c r="BI94" s="206">
        <f t="shared" ref="BI94:BI101" si="8">IF(N94="nulová",J94,0)</f>
        <v>0</v>
      </c>
      <c r="BJ94" s="19" t="s">
        <v>22</v>
      </c>
      <c r="BK94" s="206">
        <f t="shared" ref="BK94:BK101" si="9">ROUND(I94*H94,2)</f>
        <v>0</v>
      </c>
      <c r="BL94" s="19" t="s">
        <v>190</v>
      </c>
      <c r="BM94" s="19" t="s">
        <v>1537</v>
      </c>
    </row>
    <row r="95" spans="2:65" s="1" customFormat="1" ht="22.5" customHeight="1">
      <c r="B95" s="36"/>
      <c r="C95" s="195" t="s">
        <v>86</v>
      </c>
      <c r="D95" s="195" t="s">
        <v>186</v>
      </c>
      <c r="E95" s="196" t="s">
        <v>1538</v>
      </c>
      <c r="F95" s="197" t="s">
        <v>1539</v>
      </c>
      <c r="G95" s="198" t="s">
        <v>189</v>
      </c>
      <c r="H95" s="199">
        <v>1</v>
      </c>
      <c r="I95" s="200"/>
      <c r="J95" s="201">
        <f t="shared" si="0"/>
        <v>0</v>
      </c>
      <c r="K95" s="197" t="s">
        <v>20</v>
      </c>
      <c r="L95" s="56"/>
      <c r="M95" s="202" t="s">
        <v>20</v>
      </c>
      <c r="N95" s="203" t="s">
        <v>49</v>
      </c>
      <c r="O95" s="37"/>
      <c r="P95" s="204">
        <f t="shared" si="1"/>
        <v>0</v>
      </c>
      <c r="Q95" s="204">
        <v>0</v>
      </c>
      <c r="R95" s="204">
        <f t="shared" si="2"/>
        <v>0</v>
      </c>
      <c r="S95" s="204">
        <v>0</v>
      </c>
      <c r="T95" s="205">
        <f t="shared" si="3"/>
        <v>0</v>
      </c>
      <c r="AR95" s="19" t="s">
        <v>190</v>
      </c>
      <c r="AT95" s="19" t="s">
        <v>186</v>
      </c>
      <c r="AU95" s="19" t="s">
        <v>22</v>
      </c>
      <c r="AY95" s="19" t="s">
        <v>183</v>
      </c>
      <c r="BE95" s="206">
        <f t="shared" si="4"/>
        <v>0</v>
      </c>
      <c r="BF95" s="206">
        <f t="shared" si="5"/>
        <v>0</v>
      </c>
      <c r="BG95" s="206">
        <f t="shared" si="6"/>
        <v>0</v>
      </c>
      <c r="BH95" s="206">
        <f t="shared" si="7"/>
        <v>0</v>
      </c>
      <c r="BI95" s="206">
        <f t="shared" si="8"/>
        <v>0</v>
      </c>
      <c r="BJ95" s="19" t="s">
        <v>22</v>
      </c>
      <c r="BK95" s="206">
        <f t="shared" si="9"/>
        <v>0</v>
      </c>
      <c r="BL95" s="19" t="s">
        <v>190</v>
      </c>
      <c r="BM95" s="19" t="s">
        <v>1540</v>
      </c>
    </row>
    <row r="96" spans="2:65" s="1" customFormat="1" ht="22.5" customHeight="1">
      <c r="B96" s="36"/>
      <c r="C96" s="195" t="s">
        <v>182</v>
      </c>
      <c r="D96" s="195" t="s">
        <v>186</v>
      </c>
      <c r="E96" s="196" t="s">
        <v>1541</v>
      </c>
      <c r="F96" s="197" t="s">
        <v>1542</v>
      </c>
      <c r="G96" s="198" t="s">
        <v>189</v>
      </c>
      <c r="H96" s="199">
        <v>1</v>
      </c>
      <c r="I96" s="200"/>
      <c r="J96" s="201">
        <f t="shared" si="0"/>
        <v>0</v>
      </c>
      <c r="K96" s="197" t="s">
        <v>20</v>
      </c>
      <c r="L96" s="56"/>
      <c r="M96" s="202" t="s">
        <v>20</v>
      </c>
      <c r="N96" s="203" t="s">
        <v>49</v>
      </c>
      <c r="O96" s="37"/>
      <c r="P96" s="204">
        <f t="shared" si="1"/>
        <v>0</v>
      </c>
      <c r="Q96" s="204">
        <v>0</v>
      </c>
      <c r="R96" s="204">
        <f t="shared" si="2"/>
        <v>0</v>
      </c>
      <c r="S96" s="204">
        <v>0</v>
      </c>
      <c r="T96" s="205">
        <f t="shared" si="3"/>
        <v>0</v>
      </c>
      <c r="AR96" s="19" t="s">
        <v>190</v>
      </c>
      <c r="AT96" s="19" t="s">
        <v>186</v>
      </c>
      <c r="AU96" s="19" t="s">
        <v>22</v>
      </c>
      <c r="AY96" s="19" t="s">
        <v>183</v>
      </c>
      <c r="BE96" s="206">
        <f t="shared" si="4"/>
        <v>0</v>
      </c>
      <c r="BF96" s="206">
        <f t="shared" si="5"/>
        <v>0</v>
      </c>
      <c r="BG96" s="206">
        <f t="shared" si="6"/>
        <v>0</v>
      </c>
      <c r="BH96" s="206">
        <f t="shared" si="7"/>
        <v>0</v>
      </c>
      <c r="BI96" s="206">
        <f t="shared" si="8"/>
        <v>0</v>
      </c>
      <c r="BJ96" s="19" t="s">
        <v>22</v>
      </c>
      <c r="BK96" s="206">
        <f t="shared" si="9"/>
        <v>0</v>
      </c>
      <c r="BL96" s="19" t="s">
        <v>190</v>
      </c>
      <c r="BM96" s="19" t="s">
        <v>1543</v>
      </c>
    </row>
    <row r="97" spans="2:65" s="1" customFormat="1" ht="22.5" customHeight="1">
      <c r="B97" s="36"/>
      <c r="C97" s="195" t="s">
        <v>200</v>
      </c>
      <c r="D97" s="195" t="s">
        <v>186</v>
      </c>
      <c r="E97" s="196" t="s">
        <v>1544</v>
      </c>
      <c r="F97" s="197" t="s">
        <v>1545</v>
      </c>
      <c r="G97" s="198" t="s">
        <v>189</v>
      </c>
      <c r="H97" s="199">
        <v>1</v>
      </c>
      <c r="I97" s="200"/>
      <c r="J97" s="201">
        <f t="shared" si="0"/>
        <v>0</v>
      </c>
      <c r="K97" s="197" t="s">
        <v>20</v>
      </c>
      <c r="L97" s="56"/>
      <c r="M97" s="202" t="s">
        <v>20</v>
      </c>
      <c r="N97" s="203" t="s">
        <v>49</v>
      </c>
      <c r="O97" s="37"/>
      <c r="P97" s="204">
        <f t="shared" si="1"/>
        <v>0</v>
      </c>
      <c r="Q97" s="204">
        <v>0</v>
      </c>
      <c r="R97" s="204">
        <f t="shared" si="2"/>
        <v>0</v>
      </c>
      <c r="S97" s="204">
        <v>0</v>
      </c>
      <c r="T97" s="205">
        <f t="shared" si="3"/>
        <v>0</v>
      </c>
      <c r="AR97" s="19" t="s">
        <v>190</v>
      </c>
      <c r="AT97" s="19" t="s">
        <v>186</v>
      </c>
      <c r="AU97" s="19" t="s">
        <v>22</v>
      </c>
      <c r="AY97" s="19" t="s">
        <v>183</v>
      </c>
      <c r="BE97" s="206">
        <f t="shared" si="4"/>
        <v>0</v>
      </c>
      <c r="BF97" s="206">
        <f t="shared" si="5"/>
        <v>0</v>
      </c>
      <c r="BG97" s="206">
        <f t="shared" si="6"/>
        <v>0</v>
      </c>
      <c r="BH97" s="206">
        <f t="shared" si="7"/>
        <v>0</v>
      </c>
      <c r="BI97" s="206">
        <f t="shared" si="8"/>
        <v>0</v>
      </c>
      <c r="BJ97" s="19" t="s">
        <v>22</v>
      </c>
      <c r="BK97" s="206">
        <f t="shared" si="9"/>
        <v>0</v>
      </c>
      <c r="BL97" s="19" t="s">
        <v>190</v>
      </c>
      <c r="BM97" s="19" t="s">
        <v>1546</v>
      </c>
    </row>
    <row r="98" spans="2:65" s="1" customFormat="1" ht="22.5" customHeight="1">
      <c r="B98" s="36"/>
      <c r="C98" s="195" t="s">
        <v>205</v>
      </c>
      <c r="D98" s="195" t="s">
        <v>186</v>
      </c>
      <c r="E98" s="196" t="s">
        <v>1547</v>
      </c>
      <c r="F98" s="197" t="s">
        <v>1548</v>
      </c>
      <c r="G98" s="198" t="s">
        <v>189</v>
      </c>
      <c r="H98" s="199">
        <v>1</v>
      </c>
      <c r="I98" s="200"/>
      <c r="J98" s="201">
        <f t="shared" si="0"/>
        <v>0</v>
      </c>
      <c r="K98" s="197" t="s">
        <v>20</v>
      </c>
      <c r="L98" s="56"/>
      <c r="M98" s="202" t="s">
        <v>20</v>
      </c>
      <c r="N98" s="203" t="s">
        <v>49</v>
      </c>
      <c r="O98" s="37"/>
      <c r="P98" s="204">
        <f t="shared" si="1"/>
        <v>0</v>
      </c>
      <c r="Q98" s="204">
        <v>0</v>
      </c>
      <c r="R98" s="204">
        <f t="shared" si="2"/>
        <v>0</v>
      </c>
      <c r="S98" s="204">
        <v>0</v>
      </c>
      <c r="T98" s="205">
        <f t="shared" si="3"/>
        <v>0</v>
      </c>
      <c r="AR98" s="19" t="s">
        <v>190</v>
      </c>
      <c r="AT98" s="19" t="s">
        <v>186</v>
      </c>
      <c r="AU98" s="19" t="s">
        <v>22</v>
      </c>
      <c r="AY98" s="19" t="s">
        <v>183</v>
      </c>
      <c r="BE98" s="206">
        <f t="shared" si="4"/>
        <v>0</v>
      </c>
      <c r="BF98" s="206">
        <f t="shared" si="5"/>
        <v>0</v>
      </c>
      <c r="BG98" s="206">
        <f t="shared" si="6"/>
        <v>0</v>
      </c>
      <c r="BH98" s="206">
        <f t="shared" si="7"/>
        <v>0</v>
      </c>
      <c r="BI98" s="206">
        <f t="shared" si="8"/>
        <v>0</v>
      </c>
      <c r="BJ98" s="19" t="s">
        <v>22</v>
      </c>
      <c r="BK98" s="206">
        <f t="shared" si="9"/>
        <v>0</v>
      </c>
      <c r="BL98" s="19" t="s">
        <v>190</v>
      </c>
      <c r="BM98" s="19" t="s">
        <v>1549</v>
      </c>
    </row>
    <row r="99" spans="2:65" s="1" customFormat="1" ht="22.5" customHeight="1">
      <c r="B99" s="36"/>
      <c r="C99" s="195" t="s">
        <v>210</v>
      </c>
      <c r="D99" s="195" t="s">
        <v>186</v>
      </c>
      <c r="E99" s="196" t="s">
        <v>1550</v>
      </c>
      <c r="F99" s="197" t="s">
        <v>1551</v>
      </c>
      <c r="G99" s="198" t="s">
        <v>189</v>
      </c>
      <c r="H99" s="199">
        <v>1</v>
      </c>
      <c r="I99" s="200"/>
      <c r="J99" s="201">
        <f t="shared" si="0"/>
        <v>0</v>
      </c>
      <c r="K99" s="197" t="s">
        <v>20</v>
      </c>
      <c r="L99" s="56"/>
      <c r="M99" s="202" t="s">
        <v>20</v>
      </c>
      <c r="N99" s="203" t="s">
        <v>49</v>
      </c>
      <c r="O99" s="37"/>
      <c r="P99" s="204">
        <f t="shared" si="1"/>
        <v>0</v>
      </c>
      <c r="Q99" s="204">
        <v>0</v>
      </c>
      <c r="R99" s="204">
        <f t="shared" si="2"/>
        <v>0</v>
      </c>
      <c r="S99" s="204">
        <v>0</v>
      </c>
      <c r="T99" s="205">
        <f t="shared" si="3"/>
        <v>0</v>
      </c>
      <c r="AR99" s="19" t="s">
        <v>190</v>
      </c>
      <c r="AT99" s="19" t="s">
        <v>186</v>
      </c>
      <c r="AU99" s="19" t="s">
        <v>22</v>
      </c>
      <c r="AY99" s="19" t="s">
        <v>183</v>
      </c>
      <c r="BE99" s="206">
        <f t="shared" si="4"/>
        <v>0</v>
      </c>
      <c r="BF99" s="206">
        <f t="shared" si="5"/>
        <v>0</v>
      </c>
      <c r="BG99" s="206">
        <f t="shared" si="6"/>
        <v>0</v>
      </c>
      <c r="BH99" s="206">
        <f t="shared" si="7"/>
        <v>0</v>
      </c>
      <c r="BI99" s="206">
        <f t="shared" si="8"/>
        <v>0</v>
      </c>
      <c r="BJ99" s="19" t="s">
        <v>22</v>
      </c>
      <c r="BK99" s="206">
        <f t="shared" si="9"/>
        <v>0</v>
      </c>
      <c r="BL99" s="19" t="s">
        <v>190</v>
      </c>
      <c r="BM99" s="19" t="s">
        <v>1552</v>
      </c>
    </row>
    <row r="100" spans="2:65" s="1" customFormat="1" ht="22.5" customHeight="1">
      <c r="B100" s="36"/>
      <c r="C100" s="195" t="s">
        <v>214</v>
      </c>
      <c r="D100" s="195" t="s">
        <v>186</v>
      </c>
      <c r="E100" s="196" t="s">
        <v>1553</v>
      </c>
      <c r="F100" s="197" t="s">
        <v>805</v>
      </c>
      <c r="G100" s="198" t="s">
        <v>189</v>
      </c>
      <c r="H100" s="199">
        <v>1</v>
      </c>
      <c r="I100" s="200"/>
      <c r="J100" s="201">
        <f t="shared" si="0"/>
        <v>0</v>
      </c>
      <c r="K100" s="197" t="s">
        <v>20</v>
      </c>
      <c r="L100" s="56"/>
      <c r="M100" s="202" t="s">
        <v>20</v>
      </c>
      <c r="N100" s="203" t="s">
        <v>49</v>
      </c>
      <c r="O100" s="37"/>
      <c r="P100" s="204">
        <f t="shared" si="1"/>
        <v>0</v>
      </c>
      <c r="Q100" s="204">
        <v>0</v>
      </c>
      <c r="R100" s="204">
        <f t="shared" si="2"/>
        <v>0</v>
      </c>
      <c r="S100" s="204">
        <v>0</v>
      </c>
      <c r="T100" s="205">
        <f t="shared" si="3"/>
        <v>0</v>
      </c>
      <c r="AR100" s="19" t="s">
        <v>190</v>
      </c>
      <c r="AT100" s="19" t="s">
        <v>186</v>
      </c>
      <c r="AU100" s="19" t="s">
        <v>22</v>
      </c>
      <c r="AY100" s="19" t="s">
        <v>183</v>
      </c>
      <c r="BE100" s="206">
        <f t="shared" si="4"/>
        <v>0</v>
      </c>
      <c r="BF100" s="206">
        <f t="shared" si="5"/>
        <v>0</v>
      </c>
      <c r="BG100" s="206">
        <f t="shared" si="6"/>
        <v>0</v>
      </c>
      <c r="BH100" s="206">
        <f t="shared" si="7"/>
        <v>0</v>
      </c>
      <c r="BI100" s="206">
        <f t="shared" si="8"/>
        <v>0</v>
      </c>
      <c r="BJ100" s="19" t="s">
        <v>22</v>
      </c>
      <c r="BK100" s="206">
        <f t="shared" si="9"/>
        <v>0</v>
      </c>
      <c r="BL100" s="19" t="s">
        <v>190</v>
      </c>
      <c r="BM100" s="19" t="s">
        <v>1554</v>
      </c>
    </row>
    <row r="101" spans="2:65" s="1" customFormat="1" ht="22.5" customHeight="1">
      <c r="B101" s="36"/>
      <c r="C101" s="195" t="s">
        <v>218</v>
      </c>
      <c r="D101" s="195" t="s">
        <v>186</v>
      </c>
      <c r="E101" s="196" t="s">
        <v>1555</v>
      </c>
      <c r="F101" s="197" t="s">
        <v>808</v>
      </c>
      <c r="G101" s="198" t="s">
        <v>189</v>
      </c>
      <c r="H101" s="199">
        <v>1</v>
      </c>
      <c r="I101" s="200"/>
      <c r="J101" s="201">
        <f t="shared" si="0"/>
        <v>0</v>
      </c>
      <c r="K101" s="197" t="s">
        <v>20</v>
      </c>
      <c r="L101" s="56"/>
      <c r="M101" s="202" t="s">
        <v>20</v>
      </c>
      <c r="N101" s="203" t="s">
        <v>49</v>
      </c>
      <c r="O101" s="37"/>
      <c r="P101" s="204">
        <f t="shared" si="1"/>
        <v>0</v>
      </c>
      <c r="Q101" s="204">
        <v>0</v>
      </c>
      <c r="R101" s="204">
        <f t="shared" si="2"/>
        <v>0</v>
      </c>
      <c r="S101" s="204">
        <v>0</v>
      </c>
      <c r="T101" s="205">
        <f t="shared" si="3"/>
        <v>0</v>
      </c>
      <c r="AR101" s="19" t="s">
        <v>190</v>
      </c>
      <c r="AT101" s="19" t="s">
        <v>186</v>
      </c>
      <c r="AU101" s="19" t="s">
        <v>22</v>
      </c>
      <c r="AY101" s="19" t="s">
        <v>183</v>
      </c>
      <c r="BE101" s="206">
        <f t="shared" si="4"/>
        <v>0</v>
      </c>
      <c r="BF101" s="206">
        <f t="shared" si="5"/>
        <v>0</v>
      </c>
      <c r="BG101" s="206">
        <f t="shared" si="6"/>
        <v>0</v>
      </c>
      <c r="BH101" s="206">
        <f t="shared" si="7"/>
        <v>0</v>
      </c>
      <c r="BI101" s="206">
        <f t="shared" si="8"/>
        <v>0</v>
      </c>
      <c r="BJ101" s="19" t="s">
        <v>22</v>
      </c>
      <c r="BK101" s="206">
        <f t="shared" si="9"/>
        <v>0</v>
      </c>
      <c r="BL101" s="19" t="s">
        <v>190</v>
      </c>
      <c r="BM101" s="19" t="s">
        <v>1556</v>
      </c>
    </row>
    <row r="102" spans="2:65" s="11" customFormat="1" ht="37.35" customHeight="1">
      <c r="B102" s="178"/>
      <c r="C102" s="179"/>
      <c r="D102" s="180" t="s">
        <v>77</v>
      </c>
      <c r="E102" s="181" t="s">
        <v>1557</v>
      </c>
      <c r="F102" s="181" t="s">
        <v>1558</v>
      </c>
      <c r="G102" s="179"/>
      <c r="H102" s="179"/>
      <c r="I102" s="182"/>
      <c r="J102" s="183">
        <f>BK102</f>
        <v>0</v>
      </c>
      <c r="K102" s="179"/>
      <c r="L102" s="184"/>
      <c r="M102" s="185"/>
      <c r="N102" s="186"/>
      <c r="O102" s="186"/>
      <c r="P102" s="187">
        <f>P103+P106+P110</f>
        <v>0</v>
      </c>
      <c r="Q102" s="186"/>
      <c r="R102" s="187">
        <f>R103+R106+R110</f>
        <v>0</v>
      </c>
      <c r="S102" s="186"/>
      <c r="T102" s="188">
        <f>T103+T106+T110</f>
        <v>0</v>
      </c>
      <c r="AR102" s="189" t="s">
        <v>182</v>
      </c>
      <c r="AT102" s="190" t="s">
        <v>77</v>
      </c>
      <c r="AU102" s="190" t="s">
        <v>78</v>
      </c>
      <c r="AY102" s="189" t="s">
        <v>183</v>
      </c>
      <c r="BK102" s="191">
        <f>BK103+BK106+BK110</f>
        <v>0</v>
      </c>
    </row>
    <row r="103" spans="2:65" s="11" customFormat="1" ht="19.899999999999999" customHeight="1">
      <c r="B103" s="178"/>
      <c r="C103" s="179"/>
      <c r="D103" s="192" t="s">
        <v>77</v>
      </c>
      <c r="E103" s="193" t="s">
        <v>1559</v>
      </c>
      <c r="F103" s="193" t="s">
        <v>1560</v>
      </c>
      <c r="G103" s="179"/>
      <c r="H103" s="179"/>
      <c r="I103" s="182"/>
      <c r="J103" s="194">
        <f>BK103</f>
        <v>0</v>
      </c>
      <c r="K103" s="179"/>
      <c r="L103" s="184"/>
      <c r="M103" s="185"/>
      <c r="N103" s="186"/>
      <c r="O103" s="186"/>
      <c r="P103" s="187">
        <f>SUM(P104:P105)</f>
        <v>0</v>
      </c>
      <c r="Q103" s="186"/>
      <c r="R103" s="187">
        <f>SUM(R104:R105)</f>
        <v>0</v>
      </c>
      <c r="S103" s="186"/>
      <c r="T103" s="188">
        <f>SUM(T104:T105)</f>
        <v>0</v>
      </c>
      <c r="AR103" s="189" t="s">
        <v>182</v>
      </c>
      <c r="AT103" s="190" t="s">
        <v>77</v>
      </c>
      <c r="AU103" s="190" t="s">
        <v>22</v>
      </c>
      <c r="AY103" s="189" t="s">
        <v>183</v>
      </c>
      <c r="BK103" s="191">
        <f>SUM(BK104:BK105)</f>
        <v>0</v>
      </c>
    </row>
    <row r="104" spans="2:65" s="1" customFormat="1" ht="22.5" customHeight="1">
      <c r="B104" s="36"/>
      <c r="C104" s="195" t="s">
        <v>225</v>
      </c>
      <c r="D104" s="195" t="s">
        <v>186</v>
      </c>
      <c r="E104" s="196" t="s">
        <v>1561</v>
      </c>
      <c r="F104" s="197" t="s">
        <v>1562</v>
      </c>
      <c r="G104" s="198" t="s">
        <v>189</v>
      </c>
      <c r="H104" s="199">
        <v>1</v>
      </c>
      <c r="I104" s="200"/>
      <c r="J104" s="201">
        <f>ROUND(I104*H104,2)</f>
        <v>0</v>
      </c>
      <c r="K104" s="197" t="s">
        <v>20</v>
      </c>
      <c r="L104" s="56"/>
      <c r="M104" s="202" t="s">
        <v>20</v>
      </c>
      <c r="N104" s="203" t="s">
        <v>49</v>
      </c>
      <c r="O104" s="37"/>
      <c r="P104" s="204">
        <f>O104*H104</f>
        <v>0</v>
      </c>
      <c r="Q104" s="204">
        <v>0</v>
      </c>
      <c r="R104" s="204">
        <f>Q104*H104</f>
        <v>0</v>
      </c>
      <c r="S104" s="204">
        <v>0</v>
      </c>
      <c r="T104" s="205">
        <f>S104*H104</f>
        <v>0</v>
      </c>
      <c r="AR104" s="19" t="s">
        <v>190</v>
      </c>
      <c r="AT104" s="19" t="s">
        <v>186</v>
      </c>
      <c r="AU104" s="19" t="s">
        <v>86</v>
      </c>
      <c r="AY104" s="19" t="s">
        <v>183</v>
      </c>
      <c r="BE104" s="206">
        <f>IF(N104="základní",J104,0)</f>
        <v>0</v>
      </c>
      <c r="BF104" s="206">
        <f>IF(N104="snížená",J104,0)</f>
        <v>0</v>
      </c>
      <c r="BG104" s="206">
        <f>IF(N104="zákl. přenesená",J104,0)</f>
        <v>0</v>
      </c>
      <c r="BH104" s="206">
        <f>IF(N104="sníž. přenesená",J104,0)</f>
        <v>0</v>
      </c>
      <c r="BI104" s="206">
        <f>IF(N104="nulová",J104,0)</f>
        <v>0</v>
      </c>
      <c r="BJ104" s="19" t="s">
        <v>22</v>
      </c>
      <c r="BK104" s="206">
        <f>ROUND(I104*H104,2)</f>
        <v>0</v>
      </c>
      <c r="BL104" s="19" t="s">
        <v>190</v>
      </c>
      <c r="BM104" s="19" t="s">
        <v>1563</v>
      </c>
    </row>
    <row r="105" spans="2:65" s="1" customFormat="1" ht="22.5" customHeight="1">
      <c r="B105" s="36"/>
      <c r="C105" s="195" t="s">
        <v>27</v>
      </c>
      <c r="D105" s="195" t="s">
        <v>186</v>
      </c>
      <c r="E105" s="196" t="s">
        <v>1564</v>
      </c>
      <c r="F105" s="197" t="s">
        <v>1565</v>
      </c>
      <c r="G105" s="198" t="s">
        <v>189</v>
      </c>
      <c r="H105" s="199">
        <v>1</v>
      </c>
      <c r="I105" s="200"/>
      <c r="J105" s="201">
        <f>ROUND(I105*H105,2)</f>
        <v>0</v>
      </c>
      <c r="K105" s="197" t="s">
        <v>20</v>
      </c>
      <c r="L105" s="56"/>
      <c r="M105" s="202" t="s">
        <v>20</v>
      </c>
      <c r="N105" s="203" t="s">
        <v>49</v>
      </c>
      <c r="O105" s="37"/>
      <c r="P105" s="204">
        <f>O105*H105</f>
        <v>0</v>
      </c>
      <c r="Q105" s="204">
        <v>0</v>
      </c>
      <c r="R105" s="204">
        <f>Q105*H105</f>
        <v>0</v>
      </c>
      <c r="S105" s="204">
        <v>0</v>
      </c>
      <c r="T105" s="205">
        <f>S105*H105</f>
        <v>0</v>
      </c>
      <c r="AR105" s="19" t="s">
        <v>190</v>
      </c>
      <c r="AT105" s="19" t="s">
        <v>186</v>
      </c>
      <c r="AU105" s="19" t="s">
        <v>86</v>
      </c>
      <c r="AY105" s="19" t="s">
        <v>183</v>
      </c>
      <c r="BE105" s="206">
        <f>IF(N105="základní",J105,0)</f>
        <v>0</v>
      </c>
      <c r="BF105" s="206">
        <f>IF(N105="snížená",J105,0)</f>
        <v>0</v>
      </c>
      <c r="BG105" s="206">
        <f>IF(N105="zákl. přenesená",J105,0)</f>
        <v>0</v>
      </c>
      <c r="BH105" s="206">
        <f>IF(N105="sníž. přenesená",J105,0)</f>
        <v>0</v>
      </c>
      <c r="BI105" s="206">
        <f>IF(N105="nulová",J105,0)</f>
        <v>0</v>
      </c>
      <c r="BJ105" s="19" t="s">
        <v>22</v>
      </c>
      <c r="BK105" s="206">
        <f>ROUND(I105*H105,2)</f>
        <v>0</v>
      </c>
      <c r="BL105" s="19" t="s">
        <v>190</v>
      </c>
      <c r="BM105" s="19" t="s">
        <v>1566</v>
      </c>
    </row>
    <row r="106" spans="2:65" s="11" customFormat="1" ht="29.85" customHeight="1">
      <c r="B106" s="178"/>
      <c r="C106" s="179"/>
      <c r="D106" s="192" t="s">
        <v>77</v>
      </c>
      <c r="E106" s="193" t="s">
        <v>1567</v>
      </c>
      <c r="F106" s="193" t="s">
        <v>1568</v>
      </c>
      <c r="G106" s="179"/>
      <c r="H106" s="179"/>
      <c r="I106" s="182"/>
      <c r="J106" s="194">
        <f>BK106</f>
        <v>0</v>
      </c>
      <c r="K106" s="179"/>
      <c r="L106" s="184"/>
      <c r="M106" s="185"/>
      <c r="N106" s="186"/>
      <c r="O106" s="186"/>
      <c r="P106" s="187">
        <f>SUM(P107:P109)</f>
        <v>0</v>
      </c>
      <c r="Q106" s="186"/>
      <c r="R106" s="187">
        <f>SUM(R107:R109)</f>
        <v>0</v>
      </c>
      <c r="S106" s="186"/>
      <c r="T106" s="188">
        <f>SUM(T107:T109)</f>
        <v>0</v>
      </c>
      <c r="AR106" s="189" t="s">
        <v>182</v>
      </c>
      <c r="AT106" s="190" t="s">
        <v>77</v>
      </c>
      <c r="AU106" s="190" t="s">
        <v>22</v>
      </c>
      <c r="AY106" s="189" t="s">
        <v>183</v>
      </c>
      <c r="BK106" s="191">
        <f>SUM(BK107:BK109)</f>
        <v>0</v>
      </c>
    </row>
    <row r="107" spans="2:65" s="1" customFormat="1" ht="22.5" customHeight="1">
      <c r="B107" s="36"/>
      <c r="C107" s="195" t="s">
        <v>232</v>
      </c>
      <c r="D107" s="195" t="s">
        <v>186</v>
      </c>
      <c r="E107" s="196" t="s">
        <v>1569</v>
      </c>
      <c r="F107" s="197" t="s">
        <v>1570</v>
      </c>
      <c r="G107" s="198" t="s">
        <v>189</v>
      </c>
      <c r="H107" s="199">
        <v>1</v>
      </c>
      <c r="I107" s="200"/>
      <c r="J107" s="201">
        <f>ROUND(I107*H107,2)</f>
        <v>0</v>
      </c>
      <c r="K107" s="197" t="s">
        <v>20</v>
      </c>
      <c r="L107" s="56"/>
      <c r="M107" s="202" t="s">
        <v>20</v>
      </c>
      <c r="N107" s="203" t="s">
        <v>49</v>
      </c>
      <c r="O107" s="37"/>
      <c r="P107" s="204">
        <f>O107*H107</f>
        <v>0</v>
      </c>
      <c r="Q107" s="204">
        <v>0</v>
      </c>
      <c r="R107" s="204">
        <f>Q107*H107</f>
        <v>0</v>
      </c>
      <c r="S107" s="204">
        <v>0</v>
      </c>
      <c r="T107" s="205">
        <f>S107*H107</f>
        <v>0</v>
      </c>
      <c r="AR107" s="19" t="s">
        <v>190</v>
      </c>
      <c r="AT107" s="19" t="s">
        <v>186</v>
      </c>
      <c r="AU107" s="19" t="s">
        <v>86</v>
      </c>
      <c r="AY107" s="19" t="s">
        <v>183</v>
      </c>
      <c r="BE107" s="206">
        <f>IF(N107="základní",J107,0)</f>
        <v>0</v>
      </c>
      <c r="BF107" s="206">
        <f>IF(N107="snížená",J107,0)</f>
        <v>0</v>
      </c>
      <c r="BG107" s="206">
        <f>IF(N107="zákl. přenesená",J107,0)</f>
        <v>0</v>
      </c>
      <c r="BH107" s="206">
        <f>IF(N107="sníž. přenesená",J107,0)</f>
        <v>0</v>
      </c>
      <c r="BI107" s="206">
        <f>IF(N107="nulová",J107,0)</f>
        <v>0</v>
      </c>
      <c r="BJ107" s="19" t="s">
        <v>22</v>
      </c>
      <c r="BK107" s="206">
        <f>ROUND(I107*H107,2)</f>
        <v>0</v>
      </c>
      <c r="BL107" s="19" t="s">
        <v>190</v>
      </c>
      <c r="BM107" s="19" t="s">
        <v>1571</v>
      </c>
    </row>
    <row r="108" spans="2:65" s="1" customFormat="1" ht="22.5" customHeight="1">
      <c r="B108" s="36"/>
      <c r="C108" s="195" t="s">
        <v>236</v>
      </c>
      <c r="D108" s="195" t="s">
        <v>186</v>
      </c>
      <c r="E108" s="196" t="s">
        <v>1572</v>
      </c>
      <c r="F108" s="197" t="s">
        <v>1573</v>
      </c>
      <c r="G108" s="198" t="s">
        <v>189</v>
      </c>
      <c r="H108" s="199">
        <v>1</v>
      </c>
      <c r="I108" s="200"/>
      <c r="J108" s="201">
        <f>ROUND(I108*H108,2)</f>
        <v>0</v>
      </c>
      <c r="K108" s="197" t="s">
        <v>20</v>
      </c>
      <c r="L108" s="56"/>
      <c r="M108" s="202" t="s">
        <v>20</v>
      </c>
      <c r="N108" s="203" t="s">
        <v>49</v>
      </c>
      <c r="O108" s="37"/>
      <c r="P108" s="204">
        <f>O108*H108</f>
        <v>0</v>
      </c>
      <c r="Q108" s="204">
        <v>0</v>
      </c>
      <c r="R108" s="204">
        <f>Q108*H108</f>
        <v>0</v>
      </c>
      <c r="S108" s="204">
        <v>0</v>
      </c>
      <c r="T108" s="205">
        <f>S108*H108</f>
        <v>0</v>
      </c>
      <c r="AR108" s="19" t="s">
        <v>190</v>
      </c>
      <c r="AT108" s="19" t="s">
        <v>186</v>
      </c>
      <c r="AU108" s="19" t="s">
        <v>86</v>
      </c>
      <c r="AY108" s="19" t="s">
        <v>183</v>
      </c>
      <c r="BE108" s="206">
        <f>IF(N108="základní",J108,0)</f>
        <v>0</v>
      </c>
      <c r="BF108" s="206">
        <f>IF(N108="snížená",J108,0)</f>
        <v>0</v>
      </c>
      <c r="BG108" s="206">
        <f>IF(N108="zákl. přenesená",J108,0)</f>
        <v>0</v>
      </c>
      <c r="BH108" s="206">
        <f>IF(N108="sníž. přenesená",J108,0)</f>
        <v>0</v>
      </c>
      <c r="BI108" s="206">
        <f>IF(N108="nulová",J108,0)</f>
        <v>0</v>
      </c>
      <c r="BJ108" s="19" t="s">
        <v>22</v>
      </c>
      <c r="BK108" s="206">
        <f>ROUND(I108*H108,2)</f>
        <v>0</v>
      </c>
      <c r="BL108" s="19" t="s">
        <v>190</v>
      </c>
      <c r="BM108" s="19" t="s">
        <v>1574</v>
      </c>
    </row>
    <row r="109" spans="2:65" s="1" customFormat="1" ht="22.5" customHeight="1">
      <c r="B109" s="36"/>
      <c r="C109" s="195" t="s">
        <v>243</v>
      </c>
      <c r="D109" s="195" t="s">
        <v>186</v>
      </c>
      <c r="E109" s="196" t="s">
        <v>1575</v>
      </c>
      <c r="F109" s="197" t="s">
        <v>1576</v>
      </c>
      <c r="G109" s="198" t="s">
        <v>189</v>
      </c>
      <c r="H109" s="199">
        <v>1</v>
      </c>
      <c r="I109" s="200"/>
      <c r="J109" s="201">
        <f>ROUND(I109*H109,2)</f>
        <v>0</v>
      </c>
      <c r="K109" s="197" t="s">
        <v>20</v>
      </c>
      <c r="L109" s="56"/>
      <c r="M109" s="202" t="s">
        <v>20</v>
      </c>
      <c r="N109" s="203" t="s">
        <v>49</v>
      </c>
      <c r="O109" s="37"/>
      <c r="P109" s="204">
        <f>O109*H109</f>
        <v>0</v>
      </c>
      <c r="Q109" s="204">
        <v>0</v>
      </c>
      <c r="R109" s="204">
        <f>Q109*H109</f>
        <v>0</v>
      </c>
      <c r="S109" s="204">
        <v>0</v>
      </c>
      <c r="T109" s="205">
        <f>S109*H109</f>
        <v>0</v>
      </c>
      <c r="AR109" s="19" t="s">
        <v>190</v>
      </c>
      <c r="AT109" s="19" t="s">
        <v>186</v>
      </c>
      <c r="AU109" s="19" t="s">
        <v>86</v>
      </c>
      <c r="AY109" s="19" t="s">
        <v>183</v>
      </c>
      <c r="BE109" s="206">
        <f>IF(N109="základní",J109,0)</f>
        <v>0</v>
      </c>
      <c r="BF109" s="206">
        <f>IF(N109="snížená",J109,0)</f>
        <v>0</v>
      </c>
      <c r="BG109" s="206">
        <f>IF(N109="zákl. přenesená",J109,0)</f>
        <v>0</v>
      </c>
      <c r="BH109" s="206">
        <f>IF(N109="sníž. přenesená",J109,0)</f>
        <v>0</v>
      </c>
      <c r="BI109" s="206">
        <f>IF(N109="nulová",J109,0)</f>
        <v>0</v>
      </c>
      <c r="BJ109" s="19" t="s">
        <v>22</v>
      </c>
      <c r="BK109" s="206">
        <f>ROUND(I109*H109,2)</f>
        <v>0</v>
      </c>
      <c r="BL109" s="19" t="s">
        <v>190</v>
      </c>
      <c r="BM109" s="19" t="s">
        <v>1577</v>
      </c>
    </row>
    <row r="110" spans="2:65" s="11" customFormat="1" ht="29.85" customHeight="1">
      <c r="B110" s="178"/>
      <c r="C110" s="179"/>
      <c r="D110" s="192" t="s">
        <v>77</v>
      </c>
      <c r="E110" s="193" t="s">
        <v>1578</v>
      </c>
      <c r="F110" s="193" t="s">
        <v>1579</v>
      </c>
      <c r="G110" s="179"/>
      <c r="H110" s="179"/>
      <c r="I110" s="182"/>
      <c r="J110" s="194">
        <f>BK110</f>
        <v>0</v>
      </c>
      <c r="K110" s="179"/>
      <c r="L110" s="184"/>
      <c r="M110" s="185"/>
      <c r="N110" s="186"/>
      <c r="O110" s="186"/>
      <c r="P110" s="187">
        <f>SUM(P111:P114)</f>
        <v>0</v>
      </c>
      <c r="Q110" s="186"/>
      <c r="R110" s="187">
        <f>SUM(R111:R114)</f>
        <v>0</v>
      </c>
      <c r="S110" s="186"/>
      <c r="T110" s="188">
        <f>SUM(T111:T114)</f>
        <v>0</v>
      </c>
      <c r="AR110" s="189" t="s">
        <v>182</v>
      </c>
      <c r="AT110" s="190" t="s">
        <v>77</v>
      </c>
      <c r="AU110" s="190" t="s">
        <v>22</v>
      </c>
      <c r="AY110" s="189" t="s">
        <v>183</v>
      </c>
      <c r="BK110" s="191">
        <f>SUM(BK111:BK114)</f>
        <v>0</v>
      </c>
    </row>
    <row r="111" spans="2:65" s="1" customFormat="1" ht="22.5" customHeight="1">
      <c r="B111" s="36"/>
      <c r="C111" s="195" t="s">
        <v>247</v>
      </c>
      <c r="D111" s="195" t="s">
        <v>186</v>
      </c>
      <c r="E111" s="196" t="s">
        <v>1580</v>
      </c>
      <c r="F111" s="197" t="s">
        <v>1581</v>
      </c>
      <c r="G111" s="198" t="s">
        <v>189</v>
      </c>
      <c r="H111" s="199">
        <v>1</v>
      </c>
      <c r="I111" s="200"/>
      <c r="J111" s="201">
        <f>ROUND(I111*H111,2)</f>
        <v>0</v>
      </c>
      <c r="K111" s="197" t="s">
        <v>20</v>
      </c>
      <c r="L111" s="56"/>
      <c r="M111" s="202" t="s">
        <v>20</v>
      </c>
      <c r="N111" s="203" t="s">
        <v>49</v>
      </c>
      <c r="O111" s="37"/>
      <c r="P111" s="204">
        <f>O111*H111</f>
        <v>0</v>
      </c>
      <c r="Q111" s="204">
        <v>0</v>
      </c>
      <c r="R111" s="204">
        <f>Q111*H111</f>
        <v>0</v>
      </c>
      <c r="S111" s="204">
        <v>0</v>
      </c>
      <c r="T111" s="205">
        <f>S111*H111</f>
        <v>0</v>
      </c>
      <c r="AR111" s="19" t="s">
        <v>190</v>
      </c>
      <c r="AT111" s="19" t="s">
        <v>186</v>
      </c>
      <c r="AU111" s="19" t="s">
        <v>86</v>
      </c>
      <c r="AY111" s="19" t="s">
        <v>183</v>
      </c>
      <c r="BE111" s="206">
        <f>IF(N111="základní",J111,0)</f>
        <v>0</v>
      </c>
      <c r="BF111" s="206">
        <f>IF(N111="snížená",J111,0)</f>
        <v>0</v>
      </c>
      <c r="BG111" s="206">
        <f>IF(N111="zákl. přenesená",J111,0)</f>
        <v>0</v>
      </c>
      <c r="BH111" s="206">
        <f>IF(N111="sníž. přenesená",J111,0)</f>
        <v>0</v>
      </c>
      <c r="BI111" s="206">
        <f>IF(N111="nulová",J111,0)</f>
        <v>0</v>
      </c>
      <c r="BJ111" s="19" t="s">
        <v>22</v>
      </c>
      <c r="BK111" s="206">
        <f>ROUND(I111*H111,2)</f>
        <v>0</v>
      </c>
      <c r="BL111" s="19" t="s">
        <v>190</v>
      </c>
      <c r="BM111" s="19" t="s">
        <v>1582</v>
      </c>
    </row>
    <row r="112" spans="2:65" s="1" customFormat="1" ht="22.5" customHeight="1">
      <c r="B112" s="36"/>
      <c r="C112" s="195" t="s">
        <v>8</v>
      </c>
      <c r="D112" s="195" t="s">
        <v>186</v>
      </c>
      <c r="E112" s="196" t="s">
        <v>1583</v>
      </c>
      <c r="F112" s="197" t="s">
        <v>1584</v>
      </c>
      <c r="G112" s="198" t="s">
        <v>189</v>
      </c>
      <c r="H112" s="199">
        <v>1</v>
      </c>
      <c r="I112" s="200"/>
      <c r="J112" s="201">
        <f>ROUND(I112*H112,2)</f>
        <v>0</v>
      </c>
      <c r="K112" s="197" t="s">
        <v>20</v>
      </c>
      <c r="L112" s="56"/>
      <c r="M112" s="202" t="s">
        <v>20</v>
      </c>
      <c r="N112" s="203" t="s">
        <v>49</v>
      </c>
      <c r="O112" s="37"/>
      <c r="P112" s="204">
        <f>O112*H112</f>
        <v>0</v>
      </c>
      <c r="Q112" s="204">
        <v>0</v>
      </c>
      <c r="R112" s="204">
        <f>Q112*H112</f>
        <v>0</v>
      </c>
      <c r="S112" s="204">
        <v>0</v>
      </c>
      <c r="T112" s="205">
        <f>S112*H112</f>
        <v>0</v>
      </c>
      <c r="AR112" s="19" t="s">
        <v>190</v>
      </c>
      <c r="AT112" s="19" t="s">
        <v>186</v>
      </c>
      <c r="AU112" s="19" t="s">
        <v>86</v>
      </c>
      <c r="AY112" s="19" t="s">
        <v>183</v>
      </c>
      <c r="BE112" s="206">
        <f>IF(N112="základní",J112,0)</f>
        <v>0</v>
      </c>
      <c r="BF112" s="206">
        <f>IF(N112="snížená",J112,0)</f>
        <v>0</v>
      </c>
      <c r="BG112" s="206">
        <f>IF(N112="zákl. přenesená",J112,0)</f>
        <v>0</v>
      </c>
      <c r="BH112" s="206">
        <f>IF(N112="sníž. přenesená",J112,0)</f>
        <v>0</v>
      </c>
      <c r="BI112" s="206">
        <f>IF(N112="nulová",J112,0)</f>
        <v>0</v>
      </c>
      <c r="BJ112" s="19" t="s">
        <v>22</v>
      </c>
      <c r="BK112" s="206">
        <f>ROUND(I112*H112,2)</f>
        <v>0</v>
      </c>
      <c r="BL112" s="19" t="s">
        <v>190</v>
      </c>
      <c r="BM112" s="19" t="s">
        <v>1585</v>
      </c>
    </row>
    <row r="113" spans="2:65" s="1" customFormat="1" ht="22.5" customHeight="1">
      <c r="B113" s="36"/>
      <c r="C113" s="195" t="s">
        <v>254</v>
      </c>
      <c r="D113" s="195" t="s">
        <v>186</v>
      </c>
      <c r="E113" s="196" t="s">
        <v>1586</v>
      </c>
      <c r="F113" s="197" t="s">
        <v>1587</v>
      </c>
      <c r="G113" s="198" t="s">
        <v>189</v>
      </c>
      <c r="H113" s="199">
        <v>1</v>
      </c>
      <c r="I113" s="200"/>
      <c r="J113" s="201">
        <f>ROUND(I113*H113,2)</f>
        <v>0</v>
      </c>
      <c r="K113" s="197" t="s">
        <v>20</v>
      </c>
      <c r="L113" s="56"/>
      <c r="M113" s="202" t="s">
        <v>20</v>
      </c>
      <c r="N113" s="203" t="s">
        <v>49</v>
      </c>
      <c r="O113" s="37"/>
      <c r="P113" s="204">
        <f>O113*H113</f>
        <v>0</v>
      </c>
      <c r="Q113" s="204">
        <v>0</v>
      </c>
      <c r="R113" s="204">
        <f>Q113*H113</f>
        <v>0</v>
      </c>
      <c r="S113" s="204">
        <v>0</v>
      </c>
      <c r="T113" s="205">
        <f>S113*H113</f>
        <v>0</v>
      </c>
      <c r="AR113" s="19" t="s">
        <v>190</v>
      </c>
      <c r="AT113" s="19" t="s">
        <v>186</v>
      </c>
      <c r="AU113" s="19" t="s">
        <v>86</v>
      </c>
      <c r="AY113" s="19" t="s">
        <v>183</v>
      </c>
      <c r="BE113" s="206">
        <f>IF(N113="základní",J113,0)</f>
        <v>0</v>
      </c>
      <c r="BF113" s="206">
        <f>IF(N113="snížená",J113,0)</f>
        <v>0</v>
      </c>
      <c r="BG113" s="206">
        <f>IF(N113="zákl. přenesená",J113,0)</f>
        <v>0</v>
      </c>
      <c r="BH113" s="206">
        <f>IF(N113="sníž. přenesená",J113,0)</f>
        <v>0</v>
      </c>
      <c r="BI113" s="206">
        <f>IF(N113="nulová",J113,0)</f>
        <v>0</v>
      </c>
      <c r="BJ113" s="19" t="s">
        <v>22</v>
      </c>
      <c r="BK113" s="206">
        <f>ROUND(I113*H113,2)</f>
        <v>0</v>
      </c>
      <c r="BL113" s="19" t="s">
        <v>190</v>
      </c>
      <c r="BM113" s="19" t="s">
        <v>1588</v>
      </c>
    </row>
    <row r="114" spans="2:65" s="1" customFormat="1" ht="22.5" customHeight="1">
      <c r="B114" s="36"/>
      <c r="C114" s="195" t="s">
        <v>258</v>
      </c>
      <c r="D114" s="195" t="s">
        <v>186</v>
      </c>
      <c r="E114" s="196" t="s">
        <v>1589</v>
      </c>
      <c r="F114" s="197" t="s">
        <v>1590</v>
      </c>
      <c r="G114" s="198" t="s">
        <v>189</v>
      </c>
      <c r="H114" s="199">
        <v>1</v>
      </c>
      <c r="I114" s="200"/>
      <c r="J114" s="201">
        <f>ROUND(I114*H114,2)</f>
        <v>0</v>
      </c>
      <c r="K114" s="197" t="s">
        <v>20</v>
      </c>
      <c r="L114" s="56"/>
      <c r="M114" s="202" t="s">
        <v>20</v>
      </c>
      <c r="N114" s="203" t="s">
        <v>49</v>
      </c>
      <c r="O114" s="37"/>
      <c r="P114" s="204">
        <f>O114*H114</f>
        <v>0</v>
      </c>
      <c r="Q114" s="204">
        <v>0</v>
      </c>
      <c r="R114" s="204">
        <f>Q114*H114</f>
        <v>0</v>
      </c>
      <c r="S114" s="204">
        <v>0</v>
      </c>
      <c r="T114" s="205">
        <f>S114*H114</f>
        <v>0</v>
      </c>
      <c r="AR114" s="19" t="s">
        <v>190</v>
      </c>
      <c r="AT114" s="19" t="s">
        <v>186</v>
      </c>
      <c r="AU114" s="19" t="s">
        <v>86</v>
      </c>
      <c r="AY114" s="19" t="s">
        <v>183</v>
      </c>
      <c r="BE114" s="206">
        <f>IF(N114="základní",J114,0)</f>
        <v>0</v>
      </c>
      <c r="BF114" s="206">
        <f>IF(N114="snížená",J114,0)</f>
        <v>0</v>
      </c>
      <c r="BG114" s="206">
        <f>IF(N114="zákl. přenesená",J114,0)</f>
        <v>0</v>
      </c>
      <c r="BH114" s="206">
        <f>IF(N114="sníž. přenesená",J114,0)</f>
        <v>0</v>
      </c>
      <c r="BI114" s="206">
        <f>IF(N114="nulová",J114,0)</f>
        <v>0</v>
      </c>
      <c r="BJ114" s="19" t="s">
        <v>22</v>
      </c>
      <c r="BK114" s="206">
        <f>ROUND(I114*H114,2)</f>
        <v>0</v>
      </c>
      <c r="BL114" s="19" t="s">
        <v>190</v>
      </c>
      <c r="BM114" s="19" t="s">
        <v>1591</v>
      </c>
    </row>
    <row r="115" spans="2:65" s="11" customFormat="1" ht="37.35" customHeight="1">
      <c r="B115" s="178"/>
      <c r="C115" s="179"/>
      <c r="D115" s="192" t="s">
        <v>77</v>
      </c>
      <c r="E115" s="214" t="s">
        <v>1592</v>
      </c>
      <c r="F115" s="214" t="s">
        <v>1593</v>
      </c>
      <c r="G115" s="179"/>
      <c r="H115" s="179"/>
      <c r="I115" s="182"/>
      <c r="J115" s="215">
        <f>BK115</f>
        <v>0</v>
      </c>
      <c r="K115" s="179"/>
      <c r="L115" s="184"/>
      <c r="M115" s="185"/>
      <c r="N115" s="186"/>
      <c r="O115" s="186"/>
      <c r="P115" s="187">
        <f>SUM(P116:P117)</f>
        <v>0</v>
      </c>
      <c r="Q115" s="186"/>
      <c r="R115" s="187">
        <f>SUM(R116:R117)</f>
        <v>0</v>
      </c>
      <c r="S115" s="186"/>
      <c r="T115" s="188">
        <f>SUM(T116:T117)</f>
        <v>0</v>
      </c>
      <c r="AR115" s="189" t="s">
        <v>182</v>
      </c>
      <c r="AT115" s="190" t="s">
        <v>77</v>
      </c>
      <c r="AU115" s="190" t="s">
        <v>78</v>
      </c>
      <c r="AY115" s="189" t="s">
        <v>183</v>
      </c>
      <c r="BK115" s="191">
        <f>SUM(BK116:BK117)</f>
        <v>0</v>
      </c>
    </row>
    <row r="116" spans="2:65" s="1" customFormat="1" ht="22.5" customHeight="1">
      <c r="B116" s="36"/>
      <c r="C116" s="195" t="s">
        <v>262</v>
      </c>
      <c r="D116" s="195" t="s">
        <v>186</v>
      </c>
      <c r="E116" s="196" t="s">
        <v>1594</v>
      </c>
      <c r="F116" s="197" t="s">
        <v>1595</v>
      </c>
      <c r="G116" s="198" t="s">
        <v>739</v>
      </c>
      <c r="H116" s="199">
        <v>1</v>
      </c>
      <c r="I116" s="200"/>
      <c r="J116" s="201">
        <f>ROUND(I116*H116,2)</f>
        <v>0</v>
      </c>
      <c r="K116" s="197" t="s">
        <v>20</v>
      </c>
      <c r="L116" s="56"/>
      <c r="M116" s="202" t="s">
        <v>20</v>
      </c>
      <c r="N116" s="203" t="s">
        <v>49</v>
      </c>
      <c r="O116" s="37"/>
      <c r="P116" s="204">
        <f>O116*H116</f>
        <v>0</v>
      </c>
      <c r="Q116" s="204">
        <v>0</v>
      </c>
      <c r="R116" s="204">
        <f>Q116*H116</f>
        <v>0</v>
      </c>
      <c r="S116" s="204">
        <v>0</v>
      </c>
      <c r="T116" s="205">
        <f>S116*H116</f>
        <v>0</v>
      </c>
      <c r="AR116" s="19" t="s">
        <v>190</v>
      </c>
      <c r="AT116" s="19" t="s">
        <v>186</v>
      </c>
      <c r="AU116" s="19" t="s">
        <v>22</v>
      </c>
      <c r="AY116" s="19" t="s">
        <v>183</v>
      </c>
      <c r="BE116" s="206">
        <f>IF(N116="základní",J116,0)</f>
        <v>0</v>
      </c>
      <c r="BF116" s="206">
        <f>IF(N116="snížená",J116,0)</f>
        <v>0</v>
      </c>
      <c r="BG116" s="206">
        <f>IF(N116="zákl. přenesená",J116,0)</f>
        <v>0</v>
      </c>
      <c r="BH116" s="206">
        <f>IF(N116="sníž. přenesená",J116,0)</f>
        <v>0</v>
      </c>
      <c r="BI116" s="206">
        <f>IF(N116="nulová",J116,0)</f>
        <v>0</v>
      </c>
      <c r="BJ116" s="19" t="s">
        <v>22</v>
      </c>
      <c r="BK116" s="206">
        <f>ROUND(I116*H116,2)</f>
        <v>0</v>
      </c>
      <c r="BL116" s="19" t="s">
        <v>190</v>
      </c>
      <c r="BM116" s="19" t="s">
        <v>1596</v>
      </c>
    </row>
    <row r="117" spans="2:65" s="1" customFormat="1" ht="22.5" customHeight="1">
      <c r="B117" s="36"/>
      <c r="C117" s="195" t="s">
        <v>270</v>
      </c>
      <c r="D117" s="195" t="s">
        <v>186</v>
      </c>
      <c r="E117" s="196" t="s">
        <v>1597</v>
      </c>
      <c r="F117" s="197" t="s">
        <v>1598</v>
      </c>
      <c r="G117" s="198" t="s">
        <v>189</v>
      </c>
      <c r="H117" s="199">
        <v>1</v>
      </c>
      <c r="I117" s="200"/>
      <c r="J117" s="201">
        <f>ROUND(I117*H117,2)</f>
        <v>0</v>
      </c>
      <c r="K117" s="197" t="s">
        <v>20</v>
      </c>
      <c r="L117" s="56"/>
      <c r="M117" s="202" t="s">
        <v>20</v>
      </c>
      <c r="N117" s="203" t="s">
        <v>49</v>
      </c>
      <c r="O117" s="37"/>
      <c r="P117" s="204">
        <f>O117*H117</f>
        <v>0</v>
      </c>
      <c r="Q117" s="204">
        <v>0</v>
      </c>
      <c r="R117" s="204">
        <f>Q117*H117</f>
        <v>0</v>
      </c>
      <c r="S117" s="204">
        <v>0</v>
      </c>
      <c r="T117" s="205">
        <f>S117*H117</f>
        <v>0</v>
      </c>
      <c r="AR117" s="19" t="s">
        <v>190</v>
      </c>
      <c r="AT117" s="19" t="s">
        <v>186</v>
      </c>
      <c r="AU117" s="19" t="s">
        <v>22</v>
      </c>
      <c r="AY117" s="19" t="s">
        <v>183</v>
      </c>
      <c r="BE117" s="206">
        <f>IF(N117="základní",J117,0)</f>
        <v>0</v>
      </c>
      <c r="BF117" s="206">
        <f>IF(N117="snížená",J117,0)</f>
        <v>0</v>
      </c>
      <c r="BG117" s="206">
        <f>IF(N117="zákl. přenesená",J117,0)</f>
        <v>0</v>
      </c>
      <c r="BH117" s="206">
        <f>IF(N117="sníž. přenesená",J117,0)</f>
        <v>0</v>
      </c>
      <c r="BI117" s="206">
        <f>IF(N117="nulová",J117,0)</f>
        <v>0</v>
      </c>
      <c r="BJ117" s="19" t="s">
        <v>22</v>
      </c>
      <c r="BK117" s="206">
        <f>ROUND(I117*H117,2)</f>
        <v>0</v>
      </c>
      <c r="BL117" s="19" t="s">
        <v>190</v>
      </c>
      <c r="BM117" s="19" t="s">
        <v>1599</v>
      </c>
    </row>
    <row r="118" spans="2:65" s="11" customFormat="1" ht="37.35" customHeight="1">
      <c r="B118" s="178"/>
      <c r="C118" s="179"/>
      <c r="D118" s="192" t="s">
        <v>77</v>
      </c>
      <c r="E118" s="214" t="s">
        <v>1600</v>
      </c>
      <c r="F118" s="214" t="s">
        <v>1601</v>
      </c>
      <c r="G118" s="179"/>
      <c r="H118" s="179"/>
      <c r="I118" s="182"/>
      <c r="J118" s="215">
        <f>BK118</f>
        <v>0</v>
      </c>
      <c r="K118" s="179"/>
      <c r="L118" s="184"/>
      <c r="M118" s="185"/>
      <c r="N118" s="186"/>
      <c r="O118" s="186"/>
      <c r="P118" s="187">
        <f>SUM(P119:P120)</f>
        <v>0</v>
      </c>
      <c r="Q118" s="186"/>
      <c r="R118" s="187">
        <f>SUM(R119:R120)</f>
        <v>0</v>
      </c>
      <c r="S118" s="186"/>
      <c r="T118" s="188">
        <f>SUM(T119:T120)</f>
        <v>0</v>
      </c>
      <c r="AR118" s="189" t="s">
        <v>182</v>
      </c>
      <c r="AT118" s="190" t="s">
        <v>77</v>
      </c>
      <c r="AU118" s="190" t="s">
        <v>78</v>
      </c>
      <c r="AY118" s="189" t="s">
        <v>183</v>
      </c>
      <c r="BK118" s="191">
        <f>SUM(BK119:BK120)</f>
        <v>0</v>
      </c>
    </row>
    <row r="119" spans="2:65" s="1" customFormat="1" ht="22.5" customHeight="1">
      <c r="B119" s="36"/>
      <c r="C119" s="195" t="s">
        <v>369</v>
      </c>
      <c r="D119" s="195" t="s">
        <v>186</v>
      </c>
      <c r="E119" s="196" t="s">
        <v>1602</v>
      </c>
      <c r="F119" s="197" t="s">
        <v>1603</v>
      </c>
      <c r="G119" s="198" t="s">
        <v>189</v>
      </c>
      <c r="H119" s="199">
        <v>1</v>
      </c>
      <c r="I119" s="200"/>
      <c r="J119" s="201">
        <f>ROUND(I119*H119,2)</f>
        <v>0</v>
      </c>
      <c r="K119" s="197" t="s">
        <v>20</v>
      </c>
      <c r="L119" s="56"/>
      <c r="M119" s="202" t="s">
        <v>20</v>
      </c>
      <c r="N119" s="203" t="s">
        <v>49</v>
      </c>
      <c r="O119" s="37"/>
      <c r="P119" s="204">
        <f>O119*H119</f>
        <v>0</v>
      </c>
      <c r="Q119" s="204">
        <v>0</v>
      </c>
      <c r="R119" s="204">
        <f>Q119*H119</f>
        <v>0</v>
      </c>
      <c r="S119" s="204">
        <v>0</v>
      </c>
      <c r="T119" s="205">
        <f>S119*H119</f>
        <v>0</v>
      </c>
      <c r="AR119" s="19" t="s">
        <v>190</v>
      </c>
      <c r="AT119" s="19" t="s">
        <v>186</v>
      </c>
      <c r="AU119" s="19" t="s">
        <v>22</v>
      </c>
      <c r="AY119" s="19" t="s">
        <v>183</v>
      </c>
      <c r="BE119" s="206">
        <f>IF(N119="základní",J119,0)</f>
        <v>0</v>
      </c>
      <c r="BF119" s="206">
        <f>IF(N119="snížená",J119,0)</f>
        <v>0</v>
      </c>
      <c r="BG119" s="206">
        <f>IF(N119="zákl. přenesená",J119,0)</f>
        <v>0</v>
      </c>
      <c r="BH119" s="206">
        <f>IF(N119="sníž. přenesená",J119,0)</f>
        <v>0</v>
      </c>
      <c r="BI119" s="206">
        <f>IF(N119="nulová",J119,0)</f>
        <v>0</v>
      </c>
      <c r="BJ119" s="19" t="s">
        <v>22</v>
      </c>
      <c r="BK119" s="206">
        <f>ROUND(I119*H119,2)</f>
        <v>0</v>
      </c>
      <c r="BL119" s="19" t="s">
        <v>190</v>
      </c>
      <c r="BM119" s="19" t="s">
        <v>1604</v>
      </c>
    </row>
    <row r="120" spans="2:65" s="1" customFormat="1" ht="22.5" customHeight="1">
      <c r="B120" s="36"/>
      <c r="C120" s="195" t="s">
        <v>7</v>
      </c>
      <c r="D120" s="195" t="s">
        <v>186</v>
      </c>
      <c r="E120" s="196" t="s">
        <v>1605</v>
      </c>
      <c r="F120" s="197" t="s">
        <v>1395</v>
      </c>
      <c r="G120" s="198" t="s">
        <v>189</v>
      </c>
      <c r="H120" s="199">
        <v>1</v>
      </c>
      <c r="I120" s="200"/>
      <c r="J120" s="201">
        <f>ROUND(I120*H120,2)</f>
        <v>0</v>
      </c>
      <c r="K120" s="197" t="s">
        <v>20</v>
      </c>
      <c r="L120" s="56"/>
      <c r="M120" s="202" t="s">
        <v>20</v>
      </c>
      <c r="N120" s="203" t="s">
        <v>49</v>
      </c>
      <c r="O120" s="37"/>
      <c r="P120" s="204">
        <f>O120*H120</f>
        <v>0</v>
      </c>
      <c r="Q120" s="204">
        <v>0</v>
      </c>
      <c r="R120" s="204">
        <f>Q120*H120</f>
        <v>0</v>
      </c>
      <c r="S120" s="204">
        <v>0</v>
      </c>
      <c r="T120" s="205">
        <f>S120*H120</f>
        <v>0</v>
      </c>
      <c r="AR120" s="19" t="s">
        <v>190</v>
      </c>
      <c r="AT120" s="19" t="s">
        <v>186</v>
      </c>
      <c r="AU120" s="19" t="s">
        <v>22</v>
      </c>
      <c r="AY120" s="19" t="s">
        <v>183</v>
      </c>
      <c r="BE120" s="206">
        <f>IF(N120="základní",J120,0)</f>
        <v>0</v>
      </c>
      <c r="BF120" s="206">
        <f>IF(N120="snížená",J120,0)</f>
        <v>0</v>
      </c>
      <c r="BG120" s="206">
        <f>IF(N120="zákl. přenesená",J120,0)</f>
        <v>0</v>
      </c>
      <c r="BH120" s="206">
        <f>IF(N120="sníž. přenesená",J120,0)</f>
        <v>0</v>
      </c>
      <c r="BI120" s="206">
        <f>IF(N120="nulová",J120,0)</f>
        <v>0</v>
      </c>
      <c r="BJ120" s="19" t="s">
        <v>22</v>
      </c>
      <c r="BK120" s="206">
        <f>ROUND(I120*H120,2)</f>
        <v>0</v>
      </c>
      <c r="BL120" s="19" t="s">
        <v>190</v>
      </c>
      <c r="BM120" s="19" t="s">
        <v>1606</v>
      </c>
    </row>
    <row r="121" spans="2:65" s="11" customFormat="1" ht="37.35" customHeight="1">
      <c r="B121" s="178"/>
      <c r="C121" s="179"/>
      <c r="D121" s="192" t="s">
        <v>77</v>
      </c>
      <c r="E121" s="214" t="s">
        <v>1607</v>
      </c>
      <c r="F121" s="214" t="s">
        <v>1608</v>
      </c>
      <c r="G121" s="179"/>
      <c r="H121" s="179"/>
      <c r="I121" s="182"/>
      <c r="J121" s="215">
        <f>BK121</f>
        <v>0</v>
      </c>
      <c r="K121" s="179"/>
      <c r="L121" s="184"/>
      <c r="M121" s="185"/>
      <c r="N121" s="186"/>
      <c r="O121" s="186"/>
      <c r="P121" s="187">
        <f>P122</f>
        <v>0</v>
      </c>
      <c r="Q121" s="186"/>
      <c r="R121" s="187">
        <f>R122</f>
        <v>0</v>
      </c>
      <c r="S121" s="186"/>
      <c r="T121" s="188">
        <f>T122</f>
        <v>0</v>
      </c>
      <c r="AR121" s="189" t="s">
        <v>182</v>
      </c>
      <c r="AT121" s="190" t="s">
        <v>77</v>
      </c>
      <c r="AU121" s="190" t="s">
        <v>78</v>
      </c>
      <c r="AY121" s="189" t="s">
        <v>183</v>
      </c>
      <c r="BK121" s="191">
        <f>BK122</f>
        <v>0</v>
      </c>
    </row>
    <row r="122" spans="2:65" s="1" customFormat="1" ht="31.5" customHeight="1">
      <c r="B122" s="36"/>
      <c r="C122" s="195" t="s">
        <v>376</v>
      </c>
      <c r="D122" s="195" t="s">
        <v>186</v>
      </c>
      <c r="E122" s="196" t="s">
        <v>1609</v>
      </c>
      <c r="F122" s="197" t="s">
        <v>1610</v>
      </c>
      <c r="G122" s="198" t="s">
        <v>189</v>
      </c>
      <c r="H122" s="199">
        <v>1</v>
      </c>
      <c r="I122" s="200"/>
      <c r="J122" s="201">
        <f>ROUND(I122*H122,2)</f>
        <v>0</v>
      </c>
      <c r="K122" s="197" t="s">
        <v>20</v>
      </c>
      <c r="L122" s="56"/>
      <c r="M122" s="202" t="s">
        <v>20</v>
      </c>
      <c r="N122" s="203" t="s">
        <v>49</v>
      </c>
      <c r="O122" s="37"/>
      <c r="P122" s="204">
        <f>O122*H122</f>
        <v>0</v>
      </c>
      <c r="Q122" s="204">
        <v>0</v>
      </c>
      <c r="R122" s="204">
        <f>Q122*H122</f>
        <v>0</v>
      </c>
      <c r="S122" s="204">
        <v>0</v>
      </c>
      <c r="T122" s="205">
        <f>S122*H122</f>
        <v>0</v>
      </c>
      <c r="AR122" s="19" t="s">
        <v>190</v>
      </c>
      <c r="AT122" s="19" t="s">
        <v>186</v>
      </c>
      <c r="AU122" s="19" t="s">
        <v>22</v>
      </c>
      <c r="AY122" s="19" t="s">
        <v>183</v>
      </c>
      <c r="BE122" s="206">
        <f>IF(N122="základní",J122,0)</f>
        <v>0</v>
      </c>
      <c r="BF122" s="206">
        <f>IF(N122="snížená",J122,0)</f>
        <v>0</v>
      </c>
      <c r="BG122" s="206">
        <f>IF(N122="zákl. přenesená",J122,0)</f>
        <v>0</v>
      </c>
      <c r="BH122" s="206">
        <f>IF(N122="sníž. přenesená",J122,0)</f>
        <v>0</v>
      </c>
      <c r="BI122" s="206">
        <f>IF(N122="nulová",J122,0)</f>
        <v>0</v>
      </c>
      <c r="BJ122" s="19" t="s">
        <v>22</v>
      </c>
      <c r="BK122" s="206">
        <f>ROUND(I122*H122,2)</f>
        <v>0</v>
      </c>
      <c r="BL122" s="19" t="s">
        <v>190</v>
      </c>
      <c r="BM122" s="19" t="s">
        <v>1611</v>
      </c>
    </row>
    <row r="123" spans="2:65" s="11" customFormat="1" ht="37.35" customHeight="1">
      <c r="B123" s="178"/>
      <c r="C123" s="179"/>
      <c r="D123" s="192" t="s">
        <v>77</v>
      </c>
      <c r="E123" s="214" t="s">
        <v>1612</v>
      </c>
      <c r="F123" s="214" t="s">
        <v>1613</v>
      </c>
      <c r="G123" s="179"/>
      <c r="H123" s="179"/>
      <c r="I123" s="182"/>
      <c r="J123" s="215">
        <f>BK123</f>
        <v>0</v>
      </c>
      <c r="K123" s="179"/>
      <c r="L123" s="184"/>
      <c r="M123" s="185"/>
      <c r="N123" s="186"/>
      <c r="O123" s="186"/>
      <c r="P123" s="187">
        <f>SUM(P124:P125)</f>
        <v>0</v>
      </c>
      <c r="Q123" s="186"/>
      <c r="R123" s="187">
        <f>SUM(R124:R125)</f>
        <v>0</v>
      </c>
      <c r="S123" s="186"/>
      <c r="T123" s="188">
        <f>SUM(T124:T125)</f>
        <v>0</v>
      </c>
      <c r="AR123" s="189" t="s">
        <v>182</v>
      </c>
      <c r="AT123" s="190" t="s">
        <v>77</v>
      </c>
      <c r="AU123" s="190" t="s">
        <v>78</v>
      </c>
      <c r="AY123" s="189" t="s">
        <v>183</v>
      </c>
      <c r="BK123" s="191">
        <f>SUM(BK124:BK125)</f>
        <v>0</v>
      </c>
    </row>
    <row r="124" spans="2:65" s="1" customFormat="1" ht="22.5" customHeight="1">
      <c r="B124" s="36"/>
      <c r="C124" s="195" t="s">
        <v>380</v>
      </c>
      <c r="D124" s="195" t="s">
        <v>186</v>
      </c>
      <c r="E124" s="196" t="s">
        <v>1614</v>
      </c>
      <c r="F124" s="197" t="s">
        <v>1615</v>
      </c>
      <c r="G124" s="198" t="s">
        <v>189</v>
      </c>
      <c r="H124" s="199">
        <v>1</v>
      </c>
      <c r="I124" s="200"/>
      <c r="J124" s="201">
        <f>ROUND(I124*H124,2)</f>
        <v>0</v>
      </c>
      <c r="K124" s="197" t="s">
        <v>20</v>
      </c>
      <c r="L124" s="56"/>
      <c r="M124" s="202" t="s">
        <v>20</v>
      </c>
      <c r="N124" s="203" t="s">
        <v>49</v>
      </c>
      <c r="O124" s="37"/>
      <c r="P124" s="204">
        <f>O124*H124</f>
        <v>0</v>
      </c>
      <c r="Q124" s="204">
        <v>0</v>
      </c>
      <c r="R124" s="204">
        <f>Q124*H124</f>
        <v>0</v>
      </c>
      <c r="S124" s="204">
        <v>0</v>
      </c>
      <c r="T124" s="205">
        <f>S124*H124</f>
        <v>0</v>
      </c>
      <c r="AR124" s="19" t="s">
        <v>190</v>
      </c>
      <c r="AT124" s="19" t="s">
        <v>186</v>
      </c>
      <c r="AU124" s="19" t="s">
        <v>22</v>
      </c>
      <c r="AY124" s="19" t="s">
        <v>183</v>
      </c>
      <c r="BE124" s="206">
        <f>IF(N124="základní",J124,0)</f>
        <v>0</v>
      </c>
      <c r="BF124" s="206">
        <f>IF(N124="snížená",J124,0)</f>
        <v>0</v>
      </c>
      <c r="BG124" s="206">
        <f>IF(N124="zákl. přenesená",J124,0)</f>
        <v>0</v>
      </c>
      <c r="BH124" s="206">
        <f>IF(N124="sníž. přenesená",J124,0)</f>
        <v>0</v>
      </c>
      <c r="BI124" s="206">
        <f>IF(N124="nulová",J124,0)</f>
        <v>0</v>
      </c>
      <c r="BJ124" s="19" t="s">
        <v>22</v>
      </c>
      <c r="BK124" s="206">
        <f>ROUND(I124*H124,2)</f>
        <v>0</v>
      </c>
      <c r="BL124" s="19" t="s">
        <v>190</v>
      </c>
      <c r="BM124" s="19" t="s">
        <v>1616</v>
      </c>
    </row>
    <row r="125" spans="2:65" s="1" customFormat="1" ht="22.5" customHeight="1">
      <c r="B125" s="36"/>
      <c r="C125" s="195" t="s">
        <v>384</v>
      </c>
      <c r="D125" s="195" t="s">
        <v>186</v>
      </c>
      <c r="E125" s="196" t="s">
        <v>1617</v>
      </c>
      <c r="F125" s="197" t="s">
        <v>1618</v>
      </c>
      <c r="G125" s="198" t="s">
        <v>189</v>
      </c>
      <c r="H125" s="199">
        <v>1</v>
      </c>
      <c r="I125" s="200"/>
      <c r="J125" s="201">
        <f>ROUND(I125*H125,2)</f>
        <v>0</v>
      </c>
      <c r="K125" s="197" t="s">
        <v>20</v>
      </c>
      <c r="L125" s="56"/>
      <c r="M125" s="202" t="s">
        <v>20</v>
      </c>
      <c r="N125" s="203" t="s">
        <v>49</v>
      </c>
      <c r="O125" s="37"/>
      <c r="P125" s="204">
        <f>O125*H125</f>
        <v>0</v>
      </c>
      <c r="Q125" s="204">
        <v>0</v>
      </c>
      <c r="R125" s="204">
        <f>Q125*H125</f>
        <v>0</v>
      </c>
      <c r="S125" s="204">
        <v>0</v>
      </c>
      <c r="T125" s="205">
        <f>S125*H125</f>
        <v>0</v>
      </c>
      <c r="AR125" s="19" t="s">
        <v>190</v>
      </c>
      <c r="AT125" s="19" t="s">
        <v>186</v>
      </c>
      <c r="AU125" s="19" t="s">
        <v>22</v>
      </c>
      <c r="AY125" s="19" t="s">
        <v>183</v>
      </c>
      <c r="BE125" s="206">
        <f>IF(N125="základní",J125,0)</f>
        <v>0</v>
      </c>
      <c r="BF125" s="206">
        <f>IF(N125="snížená",J125,0)</f>
        <v>0</v>
      </c>
      <c r="BG125" s="206">
        <f>IF(N125="zákl. přenesená",J125,0)</f>
        <v>0</v>
      </c>
      <c r="BH125" s="206">
        <f>IF(N125="sníž. přenesená",J125,0)</f>
        <v>0</v>
      </c>
      <c r="BI125" s="206">
        <f>IF(N125="nulová",J125,0)</f>
        <v>0</v>
      </c>
      <c r="BJ125" s="19" t="s">
        <v>22</v>
      </c>
      <c r="BK125" s="206">
        <f>ROUND(I125*H125,2)</f>
        <v>0</v>
      </c>
      <c r="BL125" s="19" t="s">
        <v>190</v>
      </c>
      <c r="BM125" s="19" t="s">
        <v>1619</v>
      </c>
    </row>
    <row r="126" spans="2:65" s="11" customFormat="1" ht="37.35" customHeight="1">
      <c r="B126" s="178"/>
      <c r="C126" s="179"/>
      <c r="D126" s="192" t="s">
        <v>77</v>
      </c>
      <c r="E126" s="214" t="s">
        <v>1620</v>
      </c>
      <c r="F126" s="214" t="s">
        <v>1315</v>
      </c>
      <c r="G126" s="179"/>
      <c r="H126" s="179"/>
      <c r="I126" s="182"/>
      <c r="J126" s="215">
        <f>BK126</f>
        <v>0</v>
      </c>
      <c r="K126" s="179"/>
      <c r="L126" s="184"/>
      <c r="M126" s="185"/>
      <c r="N126" s="186"/>
      <c r="O126" s="186"/>
      <c r="P126" s="187">
        <f>SUM(P127:P130)</f>
        <v>0</v>
      </c>
      <c r="Q126" s="186"/>
      <c r="R126" s="187">
        <f>SUM(R127:R130)</f>
        <v>0</v>
      </c>
      <c r="S126" s="186"/>
      <c r="T126" s="188">
        <f>SUM(T127:T130)</f>
        <v>0</v>
      </c>
      <c r="AR126" s="189" t="s">
        <v>182</v>
      </c>
      <c r="AT126" s="190" t="s">
        <v>77</v>
      </c>
      <c r="AU126" s="190" t="s">
        <v>78</v>
      </c>
      <c r="AY126" s="189" t="s">
        <v>183</v>
      </c>
      <c r="BK126" s="191">
        <f>SUM(BK127:BK130)</f>
        <v>0</v>
      </c>
    </row>
    <row r="127" spans="2:65" s="1" customFormat="1" ht="22.5" customHeight="1">
      <c r="B127" s="36"/>
      <c r="C127" s="195" t="s">
        <v>389</v>
      </c>
      <c r="D127" s="195" t="s">
        <v>186</v>
      </c>
      <c r="E127" s="196" t="s">
        <v>1621</v>
      </c>
      <c r="F127" s="197" t="s">
        <v>755</v>
      </c>
      <c r="G127" s="198" t="s">
        <v>189</v>
      </c>
      <c r="H127" s="199">
        <v>1</v>
      </c>
      <c r="I127" s="200"/>
      <c r="J127" s="201">
        <f>ROUND(I127*H127,2)</f>
        <v>0</v>
      </c>
      <c r="K127" s="197" t="s">
        <v>20</v>
      </c>
      <c r="L127" s="56"/>
      <c r="M127" s="202" t="s">
        <v>20</v>
      </c>
      <c r="N127" s="203" t="s">
        <v>49</v>
      </c>
      <c r="O127" s="37"/>
      <c r="P127" s="204">
        <f>O127*H127</f>
        <v>0</v>
      </c>
      <c r="Q127" s="204">
        <v>0</v>
      </c>
      <c r="R127" s="204">
        <f>Q127*H127</f>
        <v>0</v>
      </c>
      <c r="S127" s="204">
        <v>0</v>
      </c>
      <c r="T127" s="205">
        <f>S127*H127</f>
        <v>0</v>
      </c>
      <c r="AR127" s="19" t="s">
        <v>190</v>
      </c>
      <c r="AT127" s="19" t="s">
        <v>186</v>
      </c>
      <c r="AU127" s="19" t="s">
        <v>22</v>
      </c>
      <c r="AY127" s="19" t="s">
        <v>183</v>
      </c>
      <c r="BE127" s="206">
        <f>IF(N127="základní",J127,0)</f>
        <v>0</v>
      </c>
      <c r="BF127" s="206">
        <f>IF(N127="snížená",J127,0)</f>
        <v>0</v>
      </c>
      <c r="BG127" s="206">
        <f>IF(N127="zákl. přenesená",J127,0)</f>
        <v>0</v>
      </c>
      <c r="BH127" s="206">
        <f>IF(N127="sníž. přenesená",J127,0)</f>
        <v>0</v>
      </c>
      <c r="BI127" s="206">
        <f>IF(N127="nulová",J127,0)</f>
        <v>0</v>
      </c>
      <c r="BJ127" s="19" t="s">
        <v>22</v>
      </c>
      <c r="BK127" s="206">
        <f>ROUND(I127*H127,2)</f>
        <v>0</v>
      </c>
      <c r="BL127" s="19" t="s">
        <v>190</v>
      </c>
      <c r="BM127" s="19" t="s">
        <v>1622</v>
      </c>
    </row>
    <row r="128" spans="2:65" s="1" customFormat="1" ht="22.5" customHeight="1">
      <c r="B128" s="36"/>
      <c r="C128" s="195" t="s">
        <v>397</v>
      </c>
      <c r="D128" s="195" t="s">
        <v>186</v>
      </c>
      <c r="E128" s="196" t="s">
        <v>1623</v>
      </c>
      <c r="F128" s="197" t="s">
        <v>758</v>
      </c>
      <c r="G128" s="198" t="s">
        <v>189</v>
      </c>
      <c r="H128" s="199">
        <v>1</v>
      </c>
      <c r="I128" s="200"/>
      <c r="J128" s="201">
        <f>ROUND(I128*H128,2)</f>
        <v>0</v>
      </c>
      <c r="K128" s="197" t="s">
        <v>20</v>
      </c>
      <c r="L128" s="56"/>
      <c r="M128" s="202" t="s">
        <v>20</v>
      </c>
      <c r="N128" s="203" t="s">
        <v>49</v>
      </c>
      <c r="O128" s="37"/>
      <c r="P128" s="204">
        <f>O128*H128</f>
        <v>0</v>
      </c>
      <c r="Q128" s="204">
        <v>0</v>
      </c>
      <c r="R128" s="204">
        <f>Q128*H128</f>
        <v>0</v>
      </c>
      <c r="S128" s="204">
        <v>0</v>
      </c>
      <c r="T128" s="205">
        <f>S128*H128</f>
        <v>0</v>
      </c>
      <c r="AR128" s="19" t="s">
        <v>190</v>
      </c>
      <c r="AT128" s="19" t="s">
        <v>186</v>
      </c>
      <c r="AU128" s="19" t="s">
        <v>22</v>
      </c>
      <c r="AY128" s="19" t="s">
        <v>183</v>
      </c>
      <c r="BE128" s="206">
        <f>IF(N128="základní",J128,0)</f>
        <v>0</v>
      </c>
      <c r="BF128" s="206">
        <f>IF(N128="snížená",J128,0)</f>
        <v>0</v>
      </c>
      <c r="BG128" s="206">
        <f>IF(N128="zákl. přenesená",J128,0)</f>
        <v>0</v>
      </c>
      <c r="BH128" s="206">
        <f>IF(N128="sníž. přenesená",J128,0)</f>
        <v>0</v>
      </c>
      <c r="BI128" s="206">
        <f>IF(N128="nulová",J128,0)</f>
        <v>0</v>
      </c>
      <c r="BJ128" s="19" t="s">
        <v>22</v>
      </c>
      <c r="BK128" s="206">
        <f>ROUND(I128*H128,2)</f>
        <v>0</v>
      </c>
      <c r="BL128" s="19" t="s">
        <v>190</v>
      </c>
      <c r="BM128" s="19" t="s">
        <v>1624</v>
      </c>
    </row>
    <row r="129" spans="2:65" s="1" customFormat="1" ht="22.5" customHeight="1">
      <c r="B129" s="36"/>
      <c r="C129" s="195" t="s">
        <v>403</v>
      </c>
      <c r="D129" s="195" t="s">
        <v>186</v>
      </c>
      <c r="E129" s="196" t="s">
        <v>1625</v>
      </c>
      <c r="F129" s="197" t="s">
        <v>1626</v>
      </c>
      <c r="G129" s="198" t="s">
        <v>189</v>
      </c>
      <c r="H129" s="199">
        <v>1</v>
      </c>
      <c r="I129" s="200"/>
      <c r="J129" s="201">
        <f>ROUND(I129*H129,2)</f>
        <v>0</v>
      </c>
      <c r="K129" s="197" t="s">
        <v>20</v>
      </c>
      <c r="L129" s="56"/>
      <c r="M129" s="202" t="s">
        <v>20</v>
      </c>
      <c r="N129" s="203" t="s">
        <v>49</v>
      </c>
      <c r="O129" s="37"/>
      <c r="P129" s="204">
        <f>O129*H129</f>
        <v>0</v>
      </c>
      <c r="Q129" s="204">
        <v>0</v>
      </c>
      <c r="R129" s="204">
        <f>Q129*H129</f>
        <v>0</v>
      </c>
      <c r="S129" s="204">
        <v>0</v>
      </c>
      <c r="T129" s="205">
        <f>S129*H129</f>
        <v>0</v>
      </c>
      <c r="AR129" s="19" t="s">
        <v>190</v>
      </c>
      <c r="AT129" s="19" t="s">
        <v>186</v>
      </c>
      <c r="AU129" s="19" t="s">
        <v>22</v>
      </c>
      <c r="AY129" s="19" t="s">
        <v>183</v>
      </c>
      <c r="BE129" s="206">
        <f>IF(N129="základní",J129,0)</f>
        <v>0</v>
      </c>
      <c r="BF129" s="206">
        <f>IF(N129="snížená",J129,0)</f>
        <v>0</v>
      </c>
      <c r="BG129" s="206">
        <f>IF(N129="zákl. přenesená",J129,0)</f>
        <v>0</v>
      </c>
      <c r="BH129" s="206">
        <f>IF(N129="sníž. přenesená",J129,0)</f>
        <v>0</v>
      </c>
      <c r="BI129" s="206">
        <f>IF(N129="nulová",J129,0)</f>
        <v>0</v>
      </c>
      <c r="BJ129" s="19" t="s">
        <v>22</v>
      </c>
      <c r="BK129" s="206">
        <f>ROUND(I129*H129,2)</f>
        <v>0</v>
      </c>
      <c r="BL129" s="19" t="s">
        <v>190</v>
      </c>
      <c r="BM129" s="19" t="s">
        <v>1627</v>
      </c>
    </row>
    <row r="130" spans="2:65" s="1" customFormat="1" ht="22.5" customHeight="1">
      <c r="B130" s="36"/>
      <c r="C130" s="195" t="s">
        <v>407</v>
      </c>
      <c r="D130" s="195" t="s">
        <v>186</v>
      </c>
      <c r="E130" s="196" t="s">
        <v>1628</v>
      </c>
      <c r="F130" s="197" t="s">
        <v>761</v>
      </c>
      <c r="G130" s="198" t="s">
        <v>189</v>
      </c>
      <c r="H130" s="199">
        <v>1</v>
      </c>
      <c r="I130" s="200"/>
      <c r="J130" s="201">
        <f>ROUND(I130*H130,2)</f>
        <v>0</v>
      </c>
      <c r="K130" s="197" t="s">
        <v>20</v>
      </c>
      <c r="L130" s="56"/>
      <c r="M130" s="202" t="s">
        <v>20</v>
      </c>
      <c r="N130" s="216" t="s">
        <v>49</v>
      </c>
      <c r="O130" s="212"/>
      <c r="P130" s="217">
        <f>O130*H130</f>
        <v>0</v>
      </c>
      <c r="Q130" s="217">
        <v>0</v>
      </c>
      <c r="R130" s="217">
        <f>Q130*H130</f>
        <v>0</v>
      </c>
      <c r="S130" s="217">
        <v>0</v>
      </c>
      <c r="T130" s="218">
        <f>S130*H130</f>
        <v>0</v>
      </c>
      <c r="AR130" s="19" t="s">
        <v>190</v>
      </c>
      <c r="AT130" s="19" t="s">
        <v>186</v>
      </c>
      <c r="AU130" s="19" t="s">
        <v>22</v>
      </c>
      <c r="AY130" s="19" t="s">
        <v>183</v>
      </c>
      <c r="BE130" s="206">
        <f>IF(N130="základní",J130,0)</f>
        <v>0</v>
      </c>
      <c r="BF130" s="206">
        <f>IF(N130="snížená",J130,0)</f>
        <v>0</v>
      </c>
      <c r="BG130" s="206">
        <f>IF(N130="zákl. přenesená",J130,0)</f>
        <v>0</v>
      </c>
      <c r="BH130" s="206">
        <f>IF(N130="sníž. přenesená",J130,0)</f>
        <v>0</v>
      </c>
      <c r="BI130" s="206">
        <f>IF(N130="nulová",J130,0)</f>
        <v>0</v>
      </c>
      <c r="BJ130" s="19" t="s">
        <v>22</v>
      </c>
      <c r="BK130" s="206">
        <f>ROUND(I130*H130,2)</f>
        <v>0</v>
      </c>
      <c r="BL130" s="19" t="s">
        <v>190</v>
      </c>
      <c r="BM130" s="19" t="s">
        <v>1629</v>
      </c>
    </row>
    <row r="131" spans="2:65" s="1" customFormat="1" ht="6.95" customHeight="1">
      <c r="B131" s="51"/>
      <c r="C131" s="52"/>
      <c r="D131" s="52"/>
      <c r="E131" s="52"/>
      <c r="F131" s="52"/>
      <c r="G131" s="52"/>
      <c r="H131" s="52"/>
      <c r="I131" s="139"/>
      <c r="J131" s="52"/>
      <c r="K131" s="52"/>
      <c r="L131" s="56"/>
    </row>
  </sheetData>
  <sheetProtection password="CC35" sheet="1" objects="1" scenarios="1" formatColumns="0" formatRows="0" sort="0" autoFilter="0"/>
  <autoFilter ref="C91:K91"/>
  <mergeCells count="12">
    <mergeCell ref="E82:H82"/>
    <mergeCell ref="E84:H84"/>
    <mergeCell ref="E7:H7"/>
    <mergeCell ref="E9:H9"/>
    <mergeCell ref="E11:H11"/>
    <mergeCell ref="E26:H26"/>
    <mergeCell ref="E47:H47"/>
    <mergeCell ref="G1:H1"/>
    <mergeCell ref="L2:V2"/>
    <mergeCell ref="E49:H49"/>
    <mergeCell ref="E51:H51"/>
    <mergeCell ref="E80:H80"/>
  </mergeCells>
  <hyperlinks>
    <hyperlink ref="F1:G1" location="C2" tooltip="Krycí list soupisu" display="1) Krycí list soupisu"/>
    <hyperlink ref="G1:H1" location="C58" tooltip="Rekapitulace" display="2) Rekapitulace"/>
    <hyperlink ref="J1" location="C9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10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121</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678</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1630</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680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ROUND(J85,2)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ROUND(SUM(BE85:BE104), 2)</f>
        <v>0</v>
      </c>
      <c r="G32" s="37"/>
      <c r="H32" s="37"/>
      <c r="I32" s="131">
        <v>0.21</v>
      </c>
      <c r="J32" s="130">
        <f>ROUND(ROUND((SUM(BE85:BE104)), 2)*I32, 2)</f>
        <v>0</v>
      </c>
      <c r="K32" s="40"/>
    </row>
    <row r="33" spans="2:11" s="1" customFormat="1" ht="14.45" customHeight="1">
      <c r="B33" s="36"/>
      <c r="C33" s="37"/>
      <c r="D33" s="37"/>
      <c r="E33" s="44" t="s">
        <v>50</v>
      </c>
      <c r="F33" s="130">
        <f>ROUND(SUM(BF85:BF104), 2)</f>
        <v>0</v>
      </c>
      <c r="G33" s="37"/>
      <c r="H33" s="37"/>
      <c r="I33" s="131">
        <v>0.15</v>
      </c>
      <c r="J33" s="130">
        <f>ROUND(ROUND((SUM(BF85:BF104)), 2)*I33, 2)</f>
        <v>0</v>
      </c>
      <c r="K33" s="40"/>
    </row>
    <row r="34" spans="2:11" s="1" customFormat="1" ht="14.45" hidden="1" customHeight="1">
      <c r="B34" s="36"/>
      <c r="C34" s="37"/>
      <c r="D34" s="37"/>
      <c r="E34" s="44" t="s">
        <v>51</v>
      </c>
      <c r="F34" s="130">
        <f>ROUND(SUM(BG85:BG104), 2)</f>
        <v>0</v>
      </c>
      <c r="G34" s="37"/>
      <c r="H34" s="37"/>
      <c r="I34" s="131">
        <v>0.21</v>
      </c>
      <c r="J34" s="130">
        <v>0</v>
      </c>
      <c r="K34" s="40"/>
    </row>
    <row r="35" spans="2:11" s="1" customFormat="1" ht="14.45" hidden="1" customHeight="1">
      <c r="B35" s="36"/>
      <c r="C35" s="37"/>
      <c r="D35" s="37"/>
      <c r="E35" s="44" t="s">
        <v>52</v>
      </c>
      <c r="F35" s="130">
        <f>ROUND(SUM(BH85:BH104), 2)</f>
        <v>0</v>
      </c>
      <c r="G35" s="37"/>
      <c r="H35" s="37"/>
      <c r="I35" s="131">
        <v>0.15</v>
      </c>
      <c r="J35" s="130">
        <v>0</v>
      </c>
      <c r="K35" s="40"/>
    </row>
    <row r="36" spans="2:11" s="1" customFormat="1" ht="14.45" hidden="1" customHeight="1">
      <c r="B36" s="36"/>
      <c r="C36" s="37"/>
      <c r="D36" s="37"/>
      <c r="E36" s="44" t="s">
        <v>53</v>
      </c>
      <c r="F36" s="130">
        <f>ROUND(SUM(BI85:BI104),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678</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DPS 02.5 - Elektrostavební instalace</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J85</f>
        <v>0</v>
      </c>
      <c r="K60" s="40"/>
      <c r="AU60" s="19" t="s">
        <v>159</v>
      </c>
    </row>
    <row r="61" spans="2:47" s="8" customFormat="1" ht="24.95" customHeight="1">
      <c r="B61" s="149"/>
      <c r="C61" s="150"/>
      <c r="D61" s="151" t="s">
        <v>1631</v>
      </c>
      <c r="E61" s="152"/>
      <c r="F61" s="152"/>
      <c r="G61" s="152"/>
      <c r="H61" s="152"/>
      <c r="I61" s="153"/>
      <c r="J61" s="154">
        <f>J86</f>
        <v>0</v>
      </c>
      <c r="K61" s="155"/>
    </row>
    <row r="62" spans="2:47" s="8" customFormat="1" ht="24.95" customHeight="1">
      <c r="B62" s="149"/>
      <c r="C62" s="150"/>
      <c r="D62" s="151" t="s">
        <v>1632</v>
      </c>
      <c r="E62" s="152"/>
      <c r="F62" s="152"/>
      <c r="G62" s="152"/>
      <c r="H62" s="152"/>
      <c r="I62" s="153"/>
      <c r="J62" s="154">
        <f>J91</f>
        <v>0</v>
      </c>
      <c r="K62" s="155"/>
    </row>
    <row r="63" spans="2:47" s="8" customFormat="1" ht="24.95" customHeight="1">
      <c r="B63" s="149"/>
      <c r="C63" s="150"/>
      <c r="D63" s="151" t="s">
        <v>1633</v>
      </c>
      <c r="E63" s="152"/>
      <c r="F63" s="152"/>
      <c r="G63" s="152"/>
      <c r="H63" s="152"/>
      <c r="I63" s="153"/>
      <c r="J63" s="154">
        <f>J101</f>
        <v>0</v>
      </c>
      <c r="K63" s="155"/>
    </row>
    <row r="64" spans="2:47" s="1" customFormat="1" ht="21.75" customHeight="1">
      <c r="B64" s="36"/>
      <c r="C64" s="37"/>
      <c r="D64" s="37"/>
      <c r="E64" s="37"/>
      <c r="F64" s="37"/>
      <c r="G64" s="37"/>
      <c r="H64" s="37"/>
      <c r="I64" s="118"/>
      <c r="J64" s="37"/>
      <c r="K64" s="40"/>
    </row>
    <row r="65" spans="2:12" s="1" customFormat="1" ht="6.95" customHeight="1">
      <c r="B65" s="51"/>
      <c r="C65" s="52"/>
      <c r="D65" s="52"/>
      <c r="E65" s="52"/>
      <c r="F65" s="52"/>
      <c r="G65" s="52"/>
      <c r="H65" s="52"/>
      <c r="I65" s="139"/>
      <c r="J65" s="52"/>
      <c r="K65" s="53"/>
    </row>
    <row r="69" spans="2:12" s="1" customFormat="1" ht="6.95" customHeight="1">
      <c r="B69" s="54"/>
      <c r="C69" s="55"/>
      <c r="D69" s="55"/>
      <c r="E69" s="55"/>
      <c r="F69" s="55"/>
      <c r="G69" s="55"/>
      <c r="H69" s="55"/>
      <c r="I69" s="142"/>
      <c r="J69" s="55"/>
      <c r="K69" s="55"/>
      <c r="L69" s="56"/>
    </row>
    <row r="70" spans="2:12" s="1" customFormat="1" ht="36.950000000000003" customHeight="1">
      <c r="B70" s="36"/>
      <c r="C70" s="57" t="s">
        <v>166</v>
      </c>
      <c r="D70" s="58"/>
      <c r="E70" s="58"/>
      <c r="F70" s="58"/>
      <c r="G70" s="58"/>
      <c r="H70" s="58"/>
      <c r="I70" s="163"/>
      <c r="J70" s="58"/>
      <c r="K70" s="58"/>
      <c r="L70" s="56"/>
    </row>
    <row r="71" spans="2:12" s="1" customFormat="1" ht="6.95" customHeight="1">
      <c r="B71" s="36"/>
      <c r="C71" s="58"/>
      <c r="D71" s="58"/>
      <c r="E71" s="58"/>
      <c r="F71" s="58"/>
      <c r="G71" s="58"/>
      <c r="H71" s="58"/>
      <c r="I71" s="163"/>
      <c r="J71" s="58"/>
      <c r="K71" s="58"/>
      <c r="L71" s="56"/>
    </row>
    <row r="72" spans="2:12" s="1" customFormat="1" ht="14.45" customHeight="1">
      <c r="B72" s="36"/>
      <c r="C72" s="60" t="s">
        <v>16</v>
      </c>
      <c r="D72" s="58"/>
      <c r="E72" s="58"/>
      <c r="F72" s="58"/>
      <c r="G72" s="58"/>
      <c r="H72" s="58"/>
      <c r="I72" s="163"/>
      <c r="J72" s="58"/>
      <c r="K72" s="58"/>
      <c r="L72" s="56"/>
    </row>
    <row r="73" spans="2:12" s="1" customFormat="1" ht="22.5" customHeight="1">
      <c r="B73" s="36"/>
      <c r="C73" s="58"/>
      <c r="D73" s="58"/>
      <c r="E73" s="423" t="str">
        <f>E7</f>
        <v>MVE Štvanice - rekonstrukce technologie</v>
      </c>
      <c r="F73" s="394"/>
      <c r="G73" s="394"/>
      <c r="H73" s="394"/>
      <c r="I73" s="163"/>
      <c r="J73" s="58"/>
      <c r="K73" s="58"/>
      <c r="L73" s="56"/>
    </row>
    <row r="74" spans="2:12" ht="15">
      <c r="B74" s="23"/>
      <c r="C74" s="60" t="s">
        <v>151</v>
      </c>
      <c r="D74" s="164"/>
      <c r="E74" s="164"/>
      <c r="F74" s="164"/>
      <c r="G74" s="164"/>
      <c r="H74" s="164"/>
      <c r="J74" s="164"/>
      <c r="K74" s="164"/>
      <c r="L74" s="165"/>
    </row>
    <row r="75" spans="2:12" s="1" customFormat="1" ht="22.5" customHeight="1">
      <c r="B75" s="36"/>
      <c r="C75" s="58"/>
      <c r="D75" s="58"/>
      <c r="E75" s="423" t="s">
        <v>678</v>
      </c>
      <c r="F75" s="394"/>
      <c r="G75" s="394"/>
      <c r="H75" s="394"/>
      <c r="I75" s="163"/>
      <c r="J75" s="58"/>
      <c r="K75" s="58"/>
      <c r="L75" s="56"/>
    </row>
    <row r="76" spans="2:12" s="1" customFormat="1" ht="14.45" customHeight="1">
      <c r="B76" s="36"/>
      <c r="C76" s="60" t="s">
        <v>153</v>
      </c>
      <c r="D76" s="58"/>
      <c r="E76" s="58"/>
      <c r="F76" s="58"/>
      <c r="G76" s="58"/>
      <c r="H76" s="58"/>
      <c r="I76" s="163"/>
      <c r="J76" s="58"/>
      <c r="K76" s="58"/>
      <c r="L76" s="56"/>
    </row>
    <row r="77" spans="2:12" s="1" customFormat="1" ht="23.25" customHeight="1">
      <c r="B77" s="36"/>
      <c r="C77" s="58"/>
      <c r="D77" s="58"/>
      <c r="E77" s="391" t="str">
        <f>E11</f>
        <v>DPS 02.5 - Elektrostavební instalace</v>
      </c>
      <c r="F77" s="394"/>
      <c r="G77" s="394"/>
      <c r="H77" s="394"/>
      <c r="I77" s="163"/>
      <c r="J77" s="58"/>
      <c r="K77" s="58"/>
      <c r="L77" s="56"/>
    </row>
    <row r="78" spans="2:12" s="1" customFormat="1" ht="6.95" customHeight="1">
      <c r="B78" s="36"/>
      <c r="C78" s="58"/>
      <c r="D78" s="58"/>
      <c r="E78" s="58"/>
      <c r="F78" s="58"/>
      <c r="G78" s="58"/>
      <c r="H78" s="58"/>
      <c r="I78" s="163"/>
      <c r="J78" s="58"/>
      <c r="K78" s="58"/>
      <c r="L78" s="56"/>
    </row>
    <row r="79" spans="2:12" s="1" customFormat="1" ht="18" customHeight="1">
      <c r="B79" s="36"/>
      <c r="C79" s="60" t="s">
        <v>23</v>
      </c>
      <c r="D79" s="58"/>
      <c r="E79" s="58"/>
      <c r="F79" s="166" t="str">
        <f>F14</f>
        <v>VD Štvanice - Praha</v>
      </c>
      <c r="G79" s="58"/>
      <c r="H79" s="58"/>
      <c r="I79" s="167" t="s">
        <v>25</v>
      </c>
      <c r="J79" s="68" t="str">
        <f>IF(J14="","",J14)</f>
        <v>29. 7. 2016</v>
      </c>
      <c r="K79" s="58"/>
      <c r="L79" s="56"/>
    </row>
    <row r="80" spans="2:12" s="1" customFormat="1" ht="6.95" customHeight="1">
      <c r="B80" s="36"/>
      <c r="C80" s="58"/>
      <c r="D80" s="58"/>
      <c r="E80" s="58"/>
      <c r="F80" s="58"/>
      <c r="G80" s="58"/>
      <c r="H80" s="58"/>
      <c r="I80" s="163"/>
      <c r="J80" s="58"/>
      <c r="K80" s="58"/>
      <c r="L80" s="56"/>
    </row>
    <row r="81" spans="2:65" s="1" customFormat="1" ht="15">
      <c r="B81" s="36"/>
      <c r="C81" s="60" t="s">
        <v>29</v>
      </c>
      <c r="D81" s="58"/>
      <c r="E81" s="58"/>
      <c r="F81" s="166" t="str">
        <f>E17</f>
        <v>Povodí Vltavy, státní podnik</v>
      </c>
      <c r="G81" s="58"/>
      <c r="H81" s="58"/>
      <c r="I81" s="167" t="s">
        <v>37</v>
      </c>
      <c r="J81" s="166" t="str">
        <f>E23</f>
        <v>AQUATIS a. s.</v>
      </c>
      <c r="K81" s="58"/>
      <c r="L81" s="56"/>
    </row>
    <row r="82" spans="2:65" s="1" customFormat="1" ht="14.45" customHeight="1">
      <c r="B82" s="36"/>
      <c r="C82" s="60" t="s">
        <v>35</v>
      </c>
      <c r="D82" s="58"/>
      <c r="E82" s="58"/>
      <c r="F82" s="166" t="str">
        <f>IF(E20="","",E20)</f>
        <v/>
      </c>
      <c r="G82" s="58"/>
      <c r="H82" s="58"/>
      <c r="I82" s="163"/>
      <c r="J82" s="58"/>
      <c r="K82" s="58"/>
      <c r="L82" s="56"/>
    </row>
    <row r="83" spans="2:65" s="1" customFormat="1" ht="10.35" customHeight="1">
      <c r="B83" s="36"/>
      <c r="C83" s="58"/>
      <c r="D83" s="58"/>
      <c r="E83" s="58"/>
      <c r="F83" s="58"/>
      <c r="G83" s="58"/>
      <c r="H83" s="58"/>
      <c r="I83" s="163"/>
      <c r="J83" s="58"/>
      <c r="K83" s="58"/>
      <c r="L83" s="56"/>
    </row>
    <row r="84" spans="2:65" s="10" customFormat="1" ht="29.25" customHeight="1">
      <c r="B84" s="168"/>
      <c r="C84" s="169" t="s">
        <v>167</v>
      </c>
      <c r="D84" s="170" t="s">
        <v>63</v>
      </c>
      <c r="E84" s="170" t="s">
        <v>59</v>
      </c>
      <c r="F84" s="170" t="s">
        <v>168</v>
      </c>
      <c r="G84" s="170" t="s">
        <v>169</v>
      </c>
      <c r="H84" s="170" t="s">
        <v>170</v>
      </c>
      <c r="I84" s="171" t="s">
        <v>171</v>
      </c>
      <c r="J84" s="170" t="s">
        <v>157</v>
      </c>
      <c r="K84" s="172" t="s">
        <v>172</v>
      </c>
      <c r="L84" s="173"/>
      <c r="M84" s="77" t="s">
        <v>173</v>
      </c>
      <c r="N84" s="78" t="s">
        <v>48</v>
      </c>
      <c r="O84" s="78" t="s">
        <v>174</v>
      </c>
      <c r="P84" s="78" t="s">
        <v>175</v>
      </c>
      <c r="Q84" s="78" t="s">
        <v>176</v>
      </c>
      <c r="R84" s="78" t="s">
        <v>177</v>
      </c>
      <c r="S84" s="78" t="s">
        <v>178</v>
      </c>
      <c r="T84" s="79" t="s">
        <v>179</v>
      </c>
    </row>
    <row r="85" spans="2:65" s="1" customFormat="1" ht="29.25" customHeight="1">
      <c r="B85" s="36"/>
      <c r="C85" s="83" t="s">
        <v>158</v>
      </c>
      <c r="D85" s="58"/>
      <c r="E85" s="58"/>
      <c r="F85" s="58"/>
      <c r="G85" s="58"/>
      <c r="H85" s="58"/>
      <c r="I85" s="163"/>
      <c r="J85" s="174">
        <f>BK85</f>
        <v>0</v>
      </c>
      <c r="K85" s="58"/>
      <c r="L85" s="56"/>
      <c r="M85" s="80"/>
      <c r="N85" s="81"/>
      <c r="O85" s="81"/>
      <c r="P85" s="175">
        <f>P86+P91+P101</f>
        <v>0</v>
      </c>
      <c r="Q85" s="81"/>
      <c r="R85" s="175">
        <f>R86+R91+R101</f>
        <v>0</v>
      </c>
      <c r="S85" s="81"/>
      <c r="T85" s="176">
        <f>T86+T91+T101</f>
        <v>0</v>
      </c>
      <c r="AT85" s="19" t="s">
        <v>77</v>
      </c>
      <c r="AU85" s="19" t="s">
        <v>159</v>
      </c>
      <c r="BK85" s="177">
        <f>BK86+BK91+BK101</f>
        <v>0</v>
      </c>
    </row>
    <row r="86" spans="2:65" s="11" customFormat="1" ht="37.35" customHeight="1">
      <c r="B86" s="178"/>
      <c r="C86" s="179"/>
      <c r="D86" s="192" t="s">
        <v>77</v>
      </c>
      <c r="E86" s="214" t="s">
        <v>1634</v>
      </c>
      <c r="F86" s="214" t="s">
        <v>1338</v>
      </c>
      <c r="G86" s="179"/>
      <c r="H86" s="179"/>
      <c r="I86" s="182"/>
      <c r="J86" s="215">
        <f>BK86</f>
        <v>0</v>
      </c>
      <c r="K86" s="179"/>
      <c r="L86" s="184"/>
      <c r="M86" s="185"/>
      <c r="N86" s="186"/>
      <c r="O86" s="186"/>
      <c r="P86" s="187">
        <f>SUM(P87:P90)</f>
        <v>0</v>
      </c>
      <c r="Q86" s="186"/>
      <c r="R86" s="187">
        <f>SUM(R87:R90)</f>
        <v>0</v>
      </c>
      <c r="S86" s="186"/>
      <c r="T86" s="188">
        <f>SUM(T87:T90)</f>
        <v>0</v>
      </c>
      <c r="AR86" s="189" t="s">
        <v>182</v>
      </c>
      <c r="AT86" s="190" t="s">
        <v>77</v>
      </c>
      <c r="AU86" s="190" t="s">
        <v>78</v>
      </c>
      <c r="AY86" s="189" t="s">
        <v>183</v>
      </c>
      <c r="BK86" s="191">
        <f>SUM(BK87:BK90)</f>
        <v>0</v>
      </c>
    </row>
    <row r="87" spans="2:65" s="1" customFormat="1" ht="22.5" customHeight="1">
      <c r="B87" s="36"/>
      <c r="C87" s="195" t="s">
        <v>22</v>
      </c>
      <c r="D87" s="195" t="s">
        <v>186</v>
      </c>
      <c r="E87" s="196" t="s">
        <v>1635</v>
      </c>
      <c r="F87" s="197" t="s">
        <v>1636</v>
      </c>
      <c r="G87" s="198" t="s">
        <v>189</v>
      </c>
      <c r="H87" s="199">
        <v>1</v>
      </c>
      <c r="I87" s="200"/>
      <c r="J87" s="201">
        <f>ROUND(I87*H87,2)</f>
        <v>0</v>
      </c>
      <c r="K87" s="197" t="s">
        <v>20</v>
      </c>
      <c r="L87" s="56"/>
      <c r="M87" s="202" t="s">
        <v>20</v>
      </c>
      <c r="N87" s="203" t="s">
        <v>49</v>
      </c>
      <c r="O87" s="37"/>
      <c r="P87" s="204">
        <f>O87*H87</f>
        <v>0</v>
      </c>
      <c r="Q87" s="204">
        <v>0</v>
      </c>
      <c r="R87" s="204">
        <f>Q87*H87</f>
        <v>0</v>
      </c>
      <c r="S87" s="204">
        <v>0</v>
      </c>
      <c r="T87" s="205">
        <f>S87*H87</f>
        <v>0</v>
      </c>
      <c r="AR87" s="19" t="s">
        <v>190</v>
      </c>
      <c r="AT87" s="19" t="s">
        <v>186</v>
      </c>
      <c r="AU87" s="19" t="s">
        <v>22</v>
      </c>
      <c r="AY87" s="19" t="s">
        <v>183</v>
      </c>
      <c r="BE87" s="206">
        <f>IF(N87="základní",J87,0)</f>
        <v>0</v>
      </c>
      <c r="BF87" s="206">
        <f>IF(N87="snížená",J87,0)</f>
        <v>0</v>
      </c>
      <c r="BG87" s="206">
        <f>IF(N87="zákl. přenesená",J87,0)</f>
        <v>0</v>
      </c>
      <c r="BH87" s="206">
        <f>IF(N87="sníž. přenesená",J87,0)</f>
        <v>0</v>
      </c>
      <c r="BI87" s="206">
        <f>IF(N87="nulová",J87,0)</f>
        <v>0</v>
      </c>
      <c r="BJ87" s="19" t="s">
        <v>22</v>
      </c>
      <c r="BK87" s="206">
        <f>ROUND(I87*H87,2)</f>
        <v>0</v>
      </c>
      <c r="BL87" s="19" t="s">
        <v>190</v>
      </c>
      <c r="BM87" s="19" t="s">
        <v>1637</v>
      </c>
    </row>
    <row r="88" spans="2:65" s="1" customFormat="1" ht="22.5" customHeight="1">
      <c r="B88" s="36"/>
      <c r="C88" s="195" t="s">
        <v>86</v>
      </c>
      <c r="D88" s="195" t="s">
        <v>186</v>
      </c>
      <c r="E88" s="196" t="s">
        <v>1638</v>
      </c>
      <c r="F88" s="197" t="s">
        <v>1639</v>
      </c>
      <c r="G88" s="198" t="s">
        <v>189</v>
      </c>
      <c r="H88" s="199">
        <v>1</v>
      </c>
      <c r="I88" s="200"/>
      <c r="J88" s="201">
        <f>ROUND(I88*H88,2)</f>
        <v>0</v>
      </c>
      <c r="K88" s="197" t="s">
        <v>20</v>
      </c>
      <c r="L88" s="56"/>
      <c r="M88" s="202" t="s">
        <v>20</v>
      </c>
      <c r="N88" s="203" t="s">
        <v>49</v>
      </c>
      <c r="O88" s="37"/>
      <c r="P88" s="204">
        <f>O88*H88</f>
        <v>0</v>
      </c>
      <c r="Q88" s="204">
        <v>0</v>
      </c>
      <c r="R88" s="204">
        <f>Q88*H88</f>
        <v>0</v>
      </c>
      <c r="S88" s="204">
        <v>0</v>
      </c>
      <c r="T88" s="205">
        <f>S88*H88</f>
        <v>0</v>
      </c>
      <c r="AR88" s="19" t="s">
        <v>190</v>
      </c>
      <c r="AT88" s="19" t="s">
        <v>186</v>
      </c>
      <c r="AU88" s="19" t="s">
        <v>22</v>
      </c>
      <c r="AY88" s="19" t="s">
        <v>183</v>
      </c>
      <c r="BE88" s="206">
        <f>IF(N88="základní",J88,0)</f>
        <v>0</v>
      </c>
      <c r="BF88" s="206">
        <f>IF(N88="snížená",J88,0)</f>
        <v>0</v>
      </c>
      <c r="BG88" s="206">
        <f>IF(N88="zákl. přenesená",J88,0)</f>
        <v>0</v>
      </c>
      <c r="BH88" s="206">
        <f>IF(N88="sníž. přenesená",J88,0)</f>
        <v>0</v>
      </c>
      <c r="BI88" s="206">
        <f>IF(N88="nulová",J88,0)</f>
        <v>0</v>
      </c>
      <c r="BJ88" s="19" t="s">
        <v>22</v>
      </c>
      <c r="BK88" s="206">
        <f>ROUND(I88*H88,2)</f>
        <v>0</v>
      </c>
      <c r="BL88" s="19" t="s">
        <v>190</v>
      </c>
      <c r="BM88" s="19" t="s">
        <v>1640</v>
      </c>
    </row>
    <row r="89" spans="2:65" s="1" customFormat="1" ht="22.5" customHeight="1">
      <c r="B89" s="36"/>
      <c r="C89" s="195" t="s">
        <v>182</v>
      </c>
      <c r="D89" s="195" t="s">
        <v>186</v>
      </c>
      <c r="E89" s="196" t="s">
        <v>1641</v>
      </c>
      <c r="F89" s="197" t="s">
        <v>694</v>
      </c>
      <c r="G89" s="198" t="s">
        <v>189</v>
      </c>
      <c r="H89" s="199">
        <v>1</v>
      </c>
      <c r="I89" s="200"/>
      <c r="J89" s="201">
        <f>ROUND(I89*H89,2)</f>
        <v>0</v>
      </c>
      <c r="K89" s="197" t="s">
        <v>20</v>
      </c>
      <c r="L89" s="56"/>
      <c r="M89" s="202" t="s">
        <v>20</v>
      </c>
      <c r="N89" s="203" t="s">
        <v>49</v>
      </c>
      <c r="O89" s="37"/>
      <c r="P89" s="204">
        <f>O89*H89</f>
        <v>0</v>
      </c>
      <c r="Q89" s="204">
        <v>0</v>
      </c>
      <c r="R89" s="204">
        <f>Q89*H89</f>
        <v>0</v>
      </c>
      <c r="S89" s="204">
        <v>0</v>
      </c>
      <c r="T89" s="205">
        <f>S89*H89</f>
        <v>0</v>
      </c>
      <c r="AR89" s="19" t="s">
        <v>190</v>
      </c>
      <c r="AT89" s="19" t="s">
        <v>186</v>
      </c>
      <c r="AU89" s="19" t="s">
        <v>22</v>
      </c>
      <c r="AY89" s="19" t="s">
        <v>183</v>
      </c>
      <c r="BE89" s="206">
        <f>IF(N89="základní",J89,0)</f>
        <v>0</v>
      </c>
      <c r="BF89" s="206">
        <f>IF(N89="snížená",J89,0)</f>
        <v>0</v>
      </c>
      <c r="BG89" s="206">
        <f>IF(N89="zákl. přenesená",J89,0)</f>
        <v>0</v>
      </c>
      <c r="BH89" s="206">
        <f>IF(N89="sníž. přenesená",J89,0)</f>
        <v>0</v>
      </c>
      <c r="BI89" s="206">
        <f>IF(N89="nulová",J89,0)</f>
        <v>0</v>
      </c>
      <c r="BJ89" s="19" t="s">
        <v>22</v>
      </c>
      <c r="BK89" s="206">
        <f>ROUND(I89*H89,2)</f>
        <v>0</v>
      </c>
      <c r="BL89" s="19" t="s">
        <v>190</v>
      </c>
      <c r="BM89" s="19" t="s">
        <v>1642</v>
      </c>
    </row>
    <row r="90" spans="2:65" s="1" customFormat="1" ht="22.5" customHeight="1">
      <c r="B90" s="36"/>
      <c r="C90" s="195" t="s">
        <v>200</v>
      </c>
      <c r="D90" s="195" t="s">
        <v>186</v>
      </c>
      <c r="E90" s="196" t="s">
        <v>1643</v>
      </c>
      <c r="F90" s="197" t="s">
        <v>1644</v>
      </c>
      <c r="G90" s="198" t="s">
        <v>189</v>
      </c>
      <c r="H90" s="199">
        <v>1</v>
      </c>
      <c r="I90" s="200"/>
      <c r="J90" s="201">
        <f>ROUND(I90*H90,2)</f>
        <v>0</v>
      </c>
      <c r="K90" s="197" t="s">
        <v>20</v>
      </c>
      <c r="L90" s="56"/>
      <c r="M90" s="202" t="s">
        <v>20</v>
      </c>
      <c r="N90" s="203" t="s">
        <v>49</v>
      </c>
      <c r="O90" s="37"/>
      <c r="P90" s="204">
        <f>O90*H90</f>
        <v>0</v>
      </c>
      <c r="Q90" s="204">
        <v>0</v>
      </c>
      <c r="R90" s="204">
        <f>Q90*H90</f>
        <v>0</v>
      </c>
      <c r="S90" s="204">
        <v>0</v>
      </c>
      <c r="T90" s="205">
        <f>S90*H90</f>
        <v>0</v>
      </c>
      <c r="AR90" s="19" t="s">
        <v>190</v>
      </c>
      <c r="AT90" s="19" t="s">
        <v>186</v>
      </c>
      <c r="AU90" s="19" t="s">
        <v>22</v>
      </c>
      <c r="AY90" s="19" t="s">
        <v>183</v>
      </c>
      <c r="BE90" s="206">
        <f>IF(N90="základní",J90,0)</f>
        <v>0</v>
      </c>
      <c r="BF90" s="206">
        <f>IF(N90="snížená",J90,0)</f>
        <v>0</v>
      </c>
      <c r="BG90" s="206">
        <f>IF(N90="zákl. přenesená",J90,0)</f>
        <v>0</v>
      </c>
      <c r="BH90" s="206">
        <f>IF(N90="sníž. přenesená",J90,0)</f>
        <v>0</v>
      </c>
      <c r="BI90" s="206">
        <f>IF(N90="nulová",J90,0)</f>
        <v>0</v>
      </c>
      <c r="BJ90" s="19" t="s">
        <v>22</v>
      </c>
      <c r="BK90" s="206">
        <f>ROUND(I90*H90,2)</f>
        <v>0</v>
      </c>
      <c r="BL90" s="19" t="s">
        <v>190</v>
      </c>
      <c r="BM90" s="19" t="s">
        <v>1645</v>
      </c>
    </row>
    <row r="91" spans="2:65" s="11" customFormat="1" ht="37.35" customHeight="1">
      <c r="B91" s="178"/>
      <c r="C91" s="179"/>
      <c r="D91" s="192" t="s">
        <v>77</v>
      </c>
      <c r="E91" s="214" t="s">
        <v>1646</v>
      </c>
      <c r="F91" s="214" t="s">
        <v>1647</v>
      </c>
      <c r="G91" s="179"/>
      <c r="H91" s="179"/>
      <c r="I91" s="182"/>
      <c r="J91" s="215">
        <f>BK91</f>
        <v>0</v>
      </c>
      <c r="K91" s="179"/>
      <c r="L91" s="184"/>
      <c r="M91" s="185"/>
      <c r="N91" s="186"/>
      <c r="O91" s="186"/>
      <c r="P91" s="187">
        <f>SUM(P92:P100)</f>
        <v>0</v>
      </c>
      <c r="Q91" s="186"/>
      <c r="R91" s="187">
        <f>SUM(R92:R100)</f>
        <v>0</v>
      </c>
      <c r="S91" s="186"/>
      <c r="T91" s="188">
        <f>SUM(T92:T100)</f>
        <v>0</v>
      </c>
      <c r="AR91" s="189" t="s">
        <v>182</v>
      </c>
      <c r="AT91" s="190" t="s">
        <v>77</v>
      </c>
      <c r="AU91" s="190" t="s">
        <v>78</v>
      </c>
      <c r="AY91" s="189" t="s">
        <v>183</v>
      </c>
      <c r="BK91" s="191">
        <f>SUM(BK92:BK100)</f>
        <v>0</v>
      </c>
    </row>
    <row r="92" spans="2:65" s="1" customFormat="1" ht="22.5" customHeight="1">
      <c r="B92" s="36"/>
      <c r="C92" s="195" t="s">
        <v>205</v>
      </c>
      <c r="D92" s="195" t="s">
        <v>186</v>
      </c>
      <c r="E92" s="196" t="s">
        <v>1648</v>
      </c>
      <c r="F92" s="197" t="s">
        <v>1649</v>
      </c>
      <c r="G92" s="198" t="s">
        <v>189</v>
      </c>
      <c r="H92" s="199">
        <v>1</v>
      </c>
      <c r="I92" s="200"/>
      <c r="J92" s="201">
        <f t="shared" ref="J92:J100" si="0">ROUND(I92*H92,2)</f>
        <v>0</v>
      </c>
      <c r="K92" s="197" t="s">
        <v>20</v>
      </c>
      <c r="L92" s="56"/>
      <c r="M92" s="202" t="s">
        <v>20</v>
      </c>
      <c r="N92" s="203" t="s">
        <v>49</v>
      </c>
      <c r="O92" s="37"/>
      <c r="P92" s="204">
        <f t="shared" ref="P92:P100" si="1">O92*H92</f>
        <v>0</v>
      </c>
      <c r="Q92" s="204">
        <v>0</v>
      </c>
      <c r="R92" s="204">
        <f t="shared" ref="R92:R100" si="2">Q92*H92</f>
        <v>0</v>
      </c>
      <c r="S92" s="204">
        <v>0</v>
      </c>
      <c r="T92" s="205">
        <f t="shared" ref="T92:T100" si="3">S92*H92</f>
        <v>0</v>
      </c>
      <c r="AR92" s="19" t="s">
        <v>190</v>
      </c>
      <c r="AT92" s="19" t="s">
        <v>186</v>
      </c>
      <c r="AU92" s="19" t="s">
        <v>22</v>
      </c>
      <c r="AY92" s="19" t="s">
        <v>183</v>
      </c>
      <c r="BE92" s="206">
        <f t="shared" ref="BE92:BE100" si="4">IF(N92="základní",J92,0)</f>
        <v>0</v>
      </c>
      <c r="BF92" s="206">
        <f t="shared" ref="BF92:BF100" si="5">IF(N92="snížená",J92,0)</f>
        <v>0</v>
      </c>
      <c r="BG92" s="206">
        <f t="shared" ref="BG92:BG100" si="6">IF(N92="zákl. přenesená",J92,0)</f>
        <v>0</v>
      </c>
      <c r="BH92" s="206">
        <f t="shared" ref="BH92:BH100" si="7">IF(N92="sníž. přenesená",J92,0)</f>
        <v>0</v>
      </c>
      <c r="BI92" s="206">
        <f t="shared" ref="BI92:BI100" si="8">IF(N92="nulová",J92,0)</f>
        <v>0</v>
      </c>
      <c r="BJ92" s="19" t="s">
        <v>22</v>
      </c>
      <c r="BK92" s="206">
        <f t="shared" ref="BK92:BK100" si="9">ROUND(I92*H92,2)</f>
        <v>0</v>
      </c>
      <c r="BL92" s="19" t="s">
        <v>190</v>
      </c>
      <c r="BM92" s="19" t="s">
        <v>1650</v>
      </c>
    </row>
    <row r="93" spans="2:65" s="1" customFormat="1" ht="22.5" customHeight="1">
      <c r="B93" s="36"/>
      <c r="C93" s="195" t="s">
        <v>210</v>
      </c>
      <c r="D93" s="195" t="s">
        <v>186</v>
      </c>
      <c r="E93" s="196" t="s">
        <v>1651</v>
      </c>
      <c r="F93" s="197" t="s">
        <v>1652</v>
      </c>
      <c r="G93" s="198" t="s">
        <v>189</v>
      </c>
      <c r="H93" s="199">
        <v>1</v>
      </c>
      <c r="I93" s="200"/>
      <c r="J93" s="201">
        <f t="shared" si="0"/>
        <v>0</v>
      </c>
      <c r="K93" s="197" t="s">
        <v>20</v>
      </c>
      <c r="L93" s="56"/>
      <c r="M93" s="202" t="s">
        <v>20</v>
      </c>
      <c r="N93" s="203" t="s">
        <v>49</v>
      </c>
      <c r="O93" s="37"/>
      <c r="P93" s="204">
        <f t="shared" si="1"/>
        <v>0</v>
      </c>
      <c r="Q93" s="204">
        <v>0</v>
      </c>
      <c r="R93" s="204">
        <f t="shared" si="2"/>
        <v>0</v>
      </c>
      <c r="S93" s="204">
        <v>0</v>
      </c>
      <c r="T93" s="205">
        <f t="shared" si="3"/>
        <v>0</v>
      </c>
      <c r="AR93" s="19" t="s">
        <v>190</v>
      </c>
      <c r="AT93" s="19" t="s">
        <v>186</v>
      </c>
      <c r="AU93" s="19" t="s">
        <v>22</v>
      </c>
      <c r="AY93" s="19" t="s">
        <v>183</v>
      </c>
      <c r="BE93" s="206">
        <f t="shared" si="4"/>
        <v>0</v>
      </c>
      <c r="BF93" s="206">
        <f t="shared" si="5"/>
        <v>0</v>
      </c>
      <c r="BG93" s="206">
        <f t="shared" si="6"/>
        <v>0</v>
      </c>
      <c r="BH93" s="206">
        <f t="shared" si="7"/>
        <v>0</v>
      </c>
      <c r="BI93" s="206">
        <f t="shared" si="8"/>
        <v>0</v>
      </c>
      <c r="BJ93" s="19" t="s">
        <v>22</v>
      </c>
      <c r="BK93" s="206">
        <f t="shared" si="9"/>
        <v>0</v>
      </c>
      <c r="BL93" s="19" t="s">
        <v>190</v>
      </c>
      <c r="BM93" s="19" t="s">
        <v>1653</v>
      </c>
    </row>
    <row r="94" spans="2:65" s="1" customFormat="1" ht="22.5" customHeight="1">
      <c r="B94" s="36"/>
      <c r="C94" s="195" t="s">
        <v>214</v>
      </c>
      <c r="D94" s="195" t="s">
        <v>186</v>
      </c>
      <c r="E94" s="196" t="s">
        <v>1654</v>
      </c>
      <c r="F94" s="197" t="s">
        <v>1655</v>
      </c>
      <c r="G94" s="198" t="s">
        <v>189</v>
      </c>
      <c r="H94" s="199">
        <v>2</v>
      </c>
      <c r="I94" s="200"/>
      <c r="J94" s="201">
        <f t="shared" si="0"/>
        <v>0</v>
      </c>
      <c r="K94" s="197" t="s">
        <v>20</v>
      </c>
      <c r="L94" s="56"/>
      <c r="M94" s="202" t="s">
        <v>20</v>
      </c>
      <c r="N94" s="203" t="s">
        <v>49</v>
      </c>
      <c r="O94" s="37"/>
      <c r="P94" s="204">
        <f t="shared" si="1"/>
        <v>0</v>
      </c>
      <c r="Q94" s="204">
        <v>0</v>
      </c>
      <c r="R94" s="204">
        <f t="shared" si="2"/>
        <v>0</v>
      </c>
      <c r="S94" s="204">
        <v>0</v>
      </c>
      <c r="T94" s="205">
        <f t="shared" si="3"/>
        <v>0</v>
      </c>
      <c r="AR94" s="19" t="s">
        <v>190</v>
      </c>
      <c r="AT94" s="19" t="s">
        <v>186</v>
      </c>
      <c r="AU94" s="19" t="s">
        <v>22</v>
      </c>
      <c r="AY94" s="19" t="s">
        <v>183</v>
      </c>
      <c r="BE94" s="206">
        <f t="shared" si="4"/>
        <v>0</v>
      </c>
      <c r="BF94" s="206">
        <f t="shared" si="5"/>
        <v>0</v>
      </c>
      <c r="BG94" s="206">
        <f t="shared" si="6"/>
        <v>0</v>
      </c>
      <c r="BH94" s="206">
        <f t="shared" si="7"/>
        <v>0</v>
      </c>
      <c r="BI94" s="206">
        <f t="shared" si="8"/>
        <v>0</v>
      </c>
      <c r="BJ94" s="19" t="s">
        <v>22</v>
      </c>
      <c r="BK94" s="206">
        <f t="shared" si="9"/>
        <v>0</v>
      </c>
      <c r="BL94" s="19" t="s">
        <v>190</v>
      </c>
      <c r="BM94" s="19" t="s">
        <v>1656</v>
      </c>
    </row>
    <row r="95" spans="2:65" s="1" customFormat="1" ht="22.5" customHeight="1">
      <c r="B95" s="36"/>
      <c r="C95" s="195" t="s">
        <v>218</v>
      </c>
      <c r="D95" s="195" t="s">
        <v>186</v>
      </c>
      <c r="E95" s="196" t="s">
        <v>1657</v>
      </c>
      <c r="F95" s="197" t="s">
        <v>1658</v>
      </c>
      <c r="G95" s="198" t="s">
        <v>189</v>
      </c>
      <c r="H95" s="199">
        <v>1</v>
      </c>
      <c r="I95" s="200"/>
      <c r="J95" s="201">
        <f t="shared" si="0"/>
        <v>0</v>
      </c>
      <c r="K95" s="197" t="s">
        <v>20</v>
      </c>
      <c r="L95" s="56"/>
      <c r="M95" s="202" t="s">
        <v>20</v>
      </c>
      <c r="N95" s="203" t="s">
        <v>49</v>
      </c>
      <c r="O95" s="37"/>
      <c r="P95" s="204">
        <f t="shared" si="1"/>
        <v>0</v>
      </c>
      <c r="Q95" s="204">
        <v>0</v>
      </c>
      <c r="R95" s="204">
        <f t="shared" si="2"/>
        <v>0</v>
      </c>
      <c r="S95" s="204">
        <v>0</v>
      </c>
      <c r="T95" s="205">
        <f t="shared" si="3"/>
        <v>0</v>
      </c>
      <c r="AR95" s="19" t="s">
        <v>190</v>
      </c>
      <c r="AT95" s="19" t="s">
        <v>186</v>
      </c>
      <c r="AU95" s="19" t="s">
        <v>22</v>
      </c>
      <c r="AY95" s="19" t="s">
        <v>183</v>
      </c>
      <c r="BE95" s="206">
        <f t="shared" si="4"/>
        <v>0</v>
      </c>
      <c r="BF95" s="206">
        <f t="shared" si="5"/>
        <v>0</v>
      </c>
      <c r="BG95" s="206">
        <f t="shared" si="6"/>
        <v>0</v>
      </c>
      <c r="BH95" s="206">
        <f t="shared" si="7"/>
        <v>0</v>
      </c>
      <c r="BI95" s="206">
        <f t="shared" si="8"/>
        <v>0</v>
      </c>
      <c r="BJ95" s="19" t="s">
        <v>22</v>
      </c>
      <c r="BK95" s="206">
        <f t="shared" si="9"/>
        <v>0</v>
      </c>
      <c r="BL95" s="19" t="s">
        <v>190</v>
      </c>
      <c r="BM95" s="19" t="s">
        <v>1659</v>
      </c>
    </row>
    <row r="96" spans="2:65" s="1" customFormat="1" ht="22.5" customHeight="1">
      <c r="B96" s="36"/>
      <c r="C96" s="195" t="s">
        <v>225</v>
      </c>
      <c r="D96" s="195" t="s">
        <v>186</v>
      </c>
      <c r="E96" s="196" t="s">
        <v>1660</v>
      </c>
      <c r="F96" s="197" t="s">
        <v>1661</v>
      </c>
      <c r="G96" s="198" t="s">
        <v>189</v>
      </c>
      <c r="H96" s="199">
        <v>1</v>
      </c>
      <c r="I96" s="200"/>
      <c r="J96" s="201">
        <f t="shared" si="0"/>
        <v>0</v>
      </c>
      <c r="K96" s="197" t="s">
        <v>20</v>
      </c>
      <c r="L96" s="56"/>
      <c r="M96" s="202" t="s">
        <v>20</v>
      </c>
      <c r="N96" s="203" t="s">
        <v>49</v>
      </c>
      <c r="O96" s="37"/>
      <c r="P96" s="204">
        <f t="shared" si="1"/>
        <v>0</v>
      </c>
      <c r="Q96" s="204">
        <v>0</v>
      </c>
      <c r="R96" s="204">
        <f t="shared" si="2"/>
        <v>0</v>
      </c>
      <c r="S96" s="204">
        <v>0</v>
      </c>
      <c r="T96" s="205">
        <f t="shared" si="3"/>
        <v>0</v>
      </c>
      <c r="AR96" s="19" t="s">
        <v>190</v>
      </c>
      <c r="AT96" s="19" t="s">
        <v>186</v>
      </c>
      <c r="AU96" s="19" t="s">
        <v>22</v>
      </c>
      <c r="AY96" s="19" t="s">
        <v>183</v>
      </c>
      <c r="BE96" s="206">
        <f t="shared" si="4"/>
        <v>0</v>
      </c>
      <c r="BF96" s="206">
        <f t="shared" si="5"/>
        <v>0</v>
      </c>
      <c r="BG96" s="206">
        <f t="shared" si="6"/>
        <v>0</v>
      </c>
      <c r="BH96" s="206">
        <f t="shared" si="7"/>
        <v>0</v>
      </c>
      <c r="BI96" s="206">
        <f t="shared" si="8"/>
        <v>0</v>
      </c>
      <c r="BJ96" s="19" t="s">
        <v>22</v>
      </c>
      <c r="BK96" s="206">
        <f t="shared" si="9"/>
        <v>0</v>
      </c>
      <c r="BL96" s="19" t="s">
        <v>190</v>
      </c>
      <c r="BM96" s="19" t="s">
        <v>1662</v>
      </c>
    </row>
    <row r="97" spans="2:65" s="1" customFormat="1" ht="22.5" customHeight="1">
      <c r="B97" s="36"/>
      <c r="C97" s="195" t="s">
        <v>27</v>
      </c>
      <c r="D97" s="195" t="s">
        <v>186</v>
      </c>
      <c r="E97" s="196" t="s">
        <v>1663</v>
      </c>
      <c r="F97" s="197" t="s">
        <v>1664</v>
      </c>
      <c r="G97" s="198" t="s">
        <v>189</v>
      </c>
      <c r="H97" s="199">
        <v>1</v>
      </c>
      <c r="I97" s="200"/>
      <c r="J97" s="201">
        <f t="shared" si="0"/>
        <v>0</v>
      </c>
      <c r="K97" s="197" t="s">
        <v>20</v>
      </c>
      <c r="L97" s="56"/>
      <c r="M97" s="202" t="s">
        <v>20</v>
      </c>
      <c r="N97" s="203" t="s">
        <v>49</v>
      </c>
      <c r="O97" s="37"/>
      <c r="P97" s="204">
        <f t="shared" si="1"/>
        <v>0</v>
      </c>
      <c r="Q97" s="204">
        <v>0</v>
      </c>
      <c r="R97" s="204">
        <f t="shared" si="2"/>
        <v>0</v>
      </c>
      <c r="S97" s="204">
        <v>0</v>
      </c>
      <c r="T97" s="205">
        <f t="shared" si="3"/>
        <v>0</v>
      </c>
      <c r="AR97" s="19" t="s">
        <v>190</v>
      </c>
      <c r="AT97" s="19" t="s">
        <v>186</v>
      </c>
      <c r="AU97" s="19" t="s">
        <v>22</v>
      </c>
      <c r="AY97" s="19" t="s">
        <v>183</v>
      </c>
      <c r="BE97" s="206">
        <f t="shared" si="4"/>
        <v>0</v>
      </c>
      <c r="BF97" s="206">
        <f t="shared" si="5"/>
        <v>0</v>
      </c>
      <c r="BG97" s="206">
        <f t="shared" si="6"/>
        <v>0</v>
      </c>
      <c r="BH97" s="206">
        <f t="shared" si="7"/>
        <v>0</v>
      </c>
      <c r="BI97" s="206">
        <f t="shared" si="8"/>
        <v>0</v>
      </c>
      <c r="BJ97" s="19" t="s">
        <v>22</v>
      </c>
      <c r="BK97" s="206">
        <f t="shared" si="9"/>
        <v>0</v>
      </c>
      <c r="BL97" s="19" t="s">
        <v>190</v>
      </c>
      <c r="BM97" s="19" t="s">
        <v>1665</v>
      </c>
    </row>
    <row r="98" spans="2:65" s="1" customFormat="1" ht="22.5" customHeight="1">
      <c r="B98" s="36"/>
      <c r="C98" s="195" t="s">
        <v>232</v>
      </c>
      <c r="D98" s="195" t="s">
        <v>186</v>
      </c>
      <c r="E98" s="196" t="s">
        <v>1666</v>
      </c>
      <c r="F98" s="197" t="s">
        <v>1667</v>
      </c>
      <c r="G98" s="198" t="s">
        <v>189</v>
      </c>
      <c r="H98" s="199">
        <v>1</v>
      </c>
      <c r="I98" s="200"/>
      <c r="J98" s="201">
        <f t="shared" si="0"/>
        <v>0</v>
      </c>
      <c r="K98" s="197" t="s">
        <v>20</v>
      </c>
      <c r="L98" s="56"/>
      <c r="M98" s="202" t="s">
        <v>20</v>
      </c>
      <c r="N98" s="203" t="s">
        <v>49</v>
      </c>
      <c r="O98" s="37"/>
      <c r="P98" s="204">
        <f t="shared" si="1"/>
        <v>0</v>
      </c>
      <c r="Q98" s="204">
        <v>0</v>
      </c>
      <c r="R98" s="204">
        <f t="shared" si="2"/>
        <v>0</v>
      </c>
      <c r="S98" s="204">
        <v>0</v>
      </c>
      <c r="T98" s="205">
        <f t="shared" si="3"/>
        <v>0</v>
      </c>
      <c r="AR98" s="19" t="s">
        <v>190</v>
      </c>
      <c r="AT98" s="19" t="s">
        <v>186</v>
      </c>
      <c r="AU98" s="19" t="s">
        <v>22</v>
      </c>
      <c r="AY98" s="19" t="s">
        <v>183</v>
      </c>
      <c r="BE98" s="206">
        <f t="shared" si="4"/>
        <v>0</v>
      </c>
      <c r="BF98" s="206">
        <f t="shared" si="5"/>
        <v>0</v>
      </c>
      <c r="BG98" s="206">
        <f t="shared" si="6"/>
        <v>0</v>
      </c>
      <c r="BH98" s="206">
        <f t="shared" si="7"/>
        <v>0</v>
      </c>
      <c r="BI98" s="206">
        <f t="shared" si="8"/>
        <v>0</v>
      </c>
      <c r="BJ98" s="19" t="s">
        <v>22</v>
      </c>
      <c r="BK98" s="206">
        <f t="shared" si="9"/>
        <v>0</v>
      </c>
      <c r="BL98" s="19" t="s">
        <v>190</v>
      </c>
      <c r="BM98" s="19" t="s">
        <v>1668</v>
      </c>
    </row>
    <row r="99" spans="2:65" s="1" customFormat="1" ht="22.5" customHeight="1">
      <c r="B99" s="36"/>
      <c r="C99" s="195" t="s">
        <v>236</v>
      </c>
      <c r="D99" s="195" t="s">
        <v>186</v>
      </c>
      <c r="E99" s="196" t="s">
        <v>1669</v>
      </c>
      <c r="F99" s="197" t="s">
        <v>1670</v>
      </c>
      <c r="G99" s="198" t="s">
        <v>189</v>
      </c>
      <c r="H99" s="199">
        <v>1</v>
      </c>
      <c r="I99" s="200"/>
      <c r="J99" s="201">
        <f t="shared" si="0"/>
        <v>0</v>
      </c>
      <c r="K99" s="197" t="s">
        <v>20</v>
      </c>
      <c r="L99" s="56"/>
      <c r="M99" s="202" t="s">
        <v>20</v>
      </c>
      <c r="N99" s="203" t="s">
        <v>49</v>
      </c>
      <c r="O99" s="37"/>
      <c r="P99" s="204">
        <f t="shared" si="1"/>
        <v>0</v>
      </c>
      <c r="Q99" s="204">
        <v>0</v>
      </c>
      <c r="R99" s="204">
        <f t="shared" si="2"/>
        <v>0</v>
      </c>
      <c r="S99" s="204">
        <v>0</v>
      </c>
      <c r="T99" s="205">
        <f t="shared" si="3"/>
        <v>0</v>
      </c>
      <c r="AR99" s="19" t="s">
        <v>190</v>
      </c>
      <c r="AT99" s="19" t="s">
        <v>186</v>
      </c>
      <c r="AU99" s="19" t="s">
        <v>22</v>
      </c>
      <c r="AY99" s="19" t="s">
        <v>183</v>
      </c>
      <c r="BE99" s="206">
        <f t="shared" si="4"/>
        <v>0</v>
      </c>
      <c r="BF99" s="206">
        <f t="shared" si="5"/>
        <v>0</v>
      </c>
      <c r="BG99" s="206">
        <f t="shared" si="6"/>
        <v>0</v>
      </c>
      <c r="BH99" s="206">
        <f t="shared" si="7"/>
        <v>0</v>
      </c>
      <c r="BI99" s="206">
        <f t="shared" si="8"/>
        <v>0</v>
      </c>
      <c r="BJ99" s="19" t="s">
        <v>22</v>
      </c>
      <c r="BK99" s="206">
        <f t="shared" si="9"/>
        <v>0</v>
      </c>
      <c r="BL99" s="19" t="s">
        <v>190</v>
      </c>
      <c r="BM99" s="19" t="s">
        <v>1671</v>
      </c>
    </row>
    <row r="100" spans="2:65" s="1" customFormat="1" ht="22.5" customHeight="1">
      <c r="B100" s="36"/>
      <c r="C100" s="195" t="s">
        <v>243</v>
      </c>
      <c r="D100" s="195" t="s">
        <v>186</v>
      </c>
      <c r="E100" s="196" t="s">
        <v>1672</v>
      </c>
      <c r="F100" s="197" t="s">
        <v>1673</v>
      </c>
      <c r="G100" s="198" t="s">
        <v>189</v>
      </c>
      <c r="H100" s="199">
        <v>1</v>
      </c>
      <c r="I100" s="200"/>
      <c r="J100" s="201">
        <f t="shared" si="0"/>
        <v>0</v>
      </c>
      <c r="K100" s="197" t="s">
        <v>20</v>
      </c>
      <c r="L100" s="56"/>
      <c r="M100" s="202" t="s">
        <v>20</v>
      </c>
      <c r="N100" s="203" t="s">
        <v>49</v>
      </c>
      <c r="O100" s="37"/>
      <c r="P100" s="204">
        <f t="shared" si="1"/>
        <v>0</v>
      </c>
      <c r="Q100" s="204">
        <v>0</v>
      </c>
      <c r="R100" s="204">
        <f t="shared" si="2"/>
        <v>0</v>
      </c>
      <c r="S100" s="204">
        <v>0</v>
      </c>
      <c r="T100" s="205">
        <f t="shared" si="3"/>
        <v>0</v>
      </c>
      <c r="AR100" s="19" t="s">
        <v>190</v>
      </c>
      <c r="AT100" s="19" t="s">
        <v>186</v>
      </c>
      <c r="AU100" s="19" t="s">
        <v>22</v>
      </c>
      <c r="AY100" s="19" t="s">
        <v>183</v>
      </c>
      <c r="BE100" s="206">
        <f t="shared" si="4"/>
        <v>0</v>
      </c>
      <c r="BF100" s="206">
        <f t="shared" si="5"/>
        <v>0</v>
      </c>
      <c r="BG100" s="206">
        <f t="shared" si="6"/>
        <v>0</v>
      </c>
      <c r="BH100" s="206">
        <f t="shared" si="7"/>
        <v>0</v>
      </c>
      <c r="BI100" s="206">
        <f t="shared" si="8"/>
        <v>0</v>
      </c>
      <c r="BJ100" s="19" t="s">
        <v>22</v>
      </c>
      <c r="BK100" s="206">
        <f t="shared" si="9"/>
        <v>0</v>
      </c>
      <c r="BL100" s="19" t="s">
        <v>190</v>
      </c>
      <c r="BM100" s="19" t="s">
        <v>1674</v>
      </c>
    </row>
    <row r="101" spans="2:65" s="11" customFormat="1" ht="37.35" customHeight="1">
      <c r="B101" s="178"/>
      <c r="C101" s="179"/>
      <c r="D101" s="192" t="s">
        <v>77</v>
      </c>
      <c r="E101" s="214" t="s">
        <v>1675</v>
      </c>
      <c r="F101" s="214" t="s">
        <v>1315</v>
      </c>
      <c r="G101" s="179"/>
      <c r="H101" s="179"/>
      <c r="I101" s="182"/>
      <c r="J101" s="215">
        <f>BK101</f>
        <v>0</v>
      </c>
      <c r="K101" s="179"/>
      <c r="L101" s="184"/>
      <c r="M101" s="185"/>
      <c r="N101" s="186"/>
      <c r="O101" s="186"/>
      <c r="P101" s="187">
        <f>SUM(P102:P104)</f>
        <v>0</v>
      </c>
      <c r="Q101" s="186"/>
      <c r="R101" s="187">
        <f>SUM(R102:R104)</f>
        <v>0</v>
      </c>
      <c r="S101" s="186"/>
      <c r="T101" s="188">
        <f>SUM(T102:T104)</f>
        <v>0</v>
      </c>
      <c r="AR101" s="189" t="s">
        <v>182</v>
      </c>
      <c r="AT101" s="190" t="s">
        <v>77</v>
      </c>
      <c r="AU101" s="190" t="s">
        <v>78</v>
      </c>
      <c r="AY101" s="189" t="s">
        <v>183</v>
      </c>
      <c r="BK101" s="191">
        <f>SUM(BK102:BK104)</f>
        <v>0</v>
      </c>
    </row>
    <row r="102" spans="2:65" s="1" customFormat="1" ht="22.5" customHeight="1">
      <c r="B102" s="36"/>
      <c r="C102" s="195" t="s">
        <v>247</v>
      </c>
      <c r="D102" s="195" t="s">
        <v>186</v>
      </c>
      <c r="E102" s="196" t="s">
        <v>1676</v>
      </c>
      <c r="F102" s="197" t="s">
        <v>755</v>
      </c>
      <c r="G102" s="198" t="s">
        <v>189</v>
      </c>
      <c r="H102" s="199">
        <v>1</v>
      </c>
      <c r="I102" s="200"/>
      <c r="J102" s="201">
        <f>ROUND(I102*H102,2)</f>
        <v>0</v>
      </c>
      <c r="K102" s="197" t="s">
        <v>20</v>
      </c>
      <c r="L102" s="56"/>
      <c r="M102" s="202" t="s">
        <v>20</v>
      </c>
      <c r="N102" s="203" t="s">
        <v>49</v>
      </c>
      <c r="O102" s="37"/>
      <c r="P102" s="204">
        <f>O102*H102</f>
        <v>0</v>
      </c>
      <c r="Q102" s="204">
        <v>0</v>
      </c>
      <c r="R102" s="204">
        <f>Q102*H102</f>
        <v>0</v>
      </c>
      <c r="S102" s="204">
        <v>0</v>
      </c>
      <c r="T102" s="205">
        <f>S102*H102</f>
        <v>0</v>
      </c>
      <c r="AR102" s="19" t="s">
        <v>190</v>
      </c>
      <c r="AT102" s="19" t="s">
        <v>186</v>
      </c>
      <c r="AU102" s="19" t="s">
        <v>22</v>
      </c>
      <c r="AY102" s="19" t="s">
        <v>183</v>
      </c>
      <c r="BE102" s="206">
        <f>IF(N102="základní",J102,0)</f>
        <v>0</v>
      </c>
      <c r="BF102" s="206">
        <f>IF(N102="snížená",J102,0)</f>
        <v>0</v>
      </c>
      <c r="BG102" s="206">
        <f>IF(N102="zákl. přenesená",J102,0)</f>
        <v>0</v>
      </c>
      <c r="BH102" s="206">
        <f>IF(N102="sníž. přenesená",J102,0)</f>
        <v>0</v>
      </c>
      <c r="BI102" s="206">
        <f>IF(N102="nulová",J102,0)</f>
        <v>0</v>
      </c>
      <c r="BJ102" s="19" t="s">
        <v>22</v>
      </c>
      <c r="BK102" s="206">
        <f>ROUND(I102*H102,2)</f>
        <v>0</v>
      </c>
      <c r="BL102" s="19" t="s">
        <v>190</v>
      </c>
      <c r="BM102" s="19" t="s">
        <v>1677</v>
      </c>
    </row>
    <row r="103" spans="2:65" s="1" customFormat="1" ht="22.5" customHeight="1">
      <c r="B103" s="36"/>
      <c r="C103" s="195" t="s">
        <v>8</v>
      </c>
      <c r="D103" s="195" t="s">
        <v>186</v>
      </c>
      <c r="E103" s="196" t="s">
        <v>1678</v>
      </c>
      <c r="F103" s="197" t="s">
        <v>758</v>
      </c>
      <c r="G103" s="198" t="s">
        <v>189</v>
      </c>
      <c r="H103" s="199">
        <v>1</v>
      </c>
      <c r="I103" s="200"/>
      <c r="J103" s="201">
        <f>ROUND(I103*H103,2)</f>
        <v>0</v>
      </c>
      <c r="K103" s="197" t="s">
        <v>20</v>
      </c>
      <c r="L103" s="56"/>
      <c r="M103" s="202" t="s">
        <v>20</v>
      </c>
      <c r="N103" s="203" t="s">
        <v>49</v>
      </c>
      <c r="O103" s="37"/>
      <c r="P103" s="204">
        <f>O103*H103</f>
        <v>0</v>
      </c>
      <c r="Q103" s="204">
        <v>0</v>
      </c>
      <c r="R103" s="204">
        <f>Q103*H103</f>
        <v>0</v>
      </c>
      <c r="S103" s="204">
        <v>0</v>
      </c>
      <c r="T103" s="205">
        <f>S103*H103</f>
        <v>0</v>
      </c>
      <c r="AR103" s="19" t="s">
        <v>190</v>
      </c>
      <c r="AT103" s="19" t="s">
        <v>186</v>
      </c>
      <c r="AU103" s="19" t="s">
        <v>22</v>
      </c>
      <c r="AY103" s="19" t="s">
        <v>183</v>
      </c>
      <c r="BE103" s="206">
        <f>IF(N103="základní",J103,0)</f>
        <v>0</v>
      </c>
      <c r="BF103" s="206">
        <f>IF(N103="snížená",J103,0)</f>
        <v>0</v>
      </c>
      <c r="BG103" s="206">
        <f>IF(N103="zákl. přenesená",J103,0)</f>
        <v>0</v>
      </c>
      <c r="BH103" s="206">
        <f>IF(N103="sníž. přenesená",J103,0)</f>
        <v>0</v>
      </c>
      <c r="BI103" s="206">
        <f>IF(N103="nulová",J103,0)</f>
        <v>0</v>
      </c>
      <c r="BJ103" s="19" t="s">
        <v>22</v>
      </c>
      <c r="BK103" s="206">
        <f>ROUND(I103*H103,2)</f>
        <v>0</v>
      </c>
      <c r="BL103" s="19" t="s">
        <v>190</v>
      </c>
      <c r="BM103" s="19" t="s">
        <v>1679</v>
      </c>
    </row>
    <row r="104" spans="2:65" s="1" customFormat="1" ht="22.5" customHeight="1">
      <c r="B104" s="36"/>
      <c r="C104" s="195" t="s">
        <v>254</v>
      </c>
      <c r="D104" s="195" t="s">
        <v>186</v>
      </c>
      <c r="E104" s="196" t="s">
        <v>1680</v>
      </c>
      <c r="F104" s="197" t="s">
        <v>761</v>
      </c>
      <c r="G104" s="198" t="s">
        <v>189</v>
      </c>
      <c r="H104" s="199">
        <v>1</v>
      </c>
      <c r="I104" s="200"/>
      <c r="J104" s="201">
        <f>ROUND(I104*H104,2)</f>
        <v>0</v>
      </c>
      <c r="K104" s="197" t="s">
        <v>20</v>
      </c>
      <c r="L104" s="56"/>
      <c r="M104" s="202" t="s">
        <v>20</v>
      </c>
      <c r="N104" s="216" t="s">
        <v>49</v>
      </c>
      <c r="O104" s="212"/>
      <c r="P104" s="217">
        <f>O104*H104</f>
        <v>0</v>
      </c>
      <c r="Q104" s="217">
        <v>0</v>
      </c>
      <c r="R104" s="217">
        <f>Q104*H104</f>
        <v>0</v>
      </c>
      <c r="S104" s="217">
        <v>0</v>
      </c>
      <c r="T104" s="218">
        <f>S104*H104</f>
        <v>0</v>
      </c>
      <c r="AR104" s="19" t="s">
        <v>190</v>
      </c>
      <c r="AT104" s="19" t="s">
        <v>186</v>
      </c>
      <c r="AU104" s="19" t="s">
        <v>22</v>
      </c>
      <c r="AY104" s="19" t="s">
        <v>183</v>
      </c>
      <c r="BE104" s="206">
        <f>IF(N104="základní",J104,0)</f>
        <v>0</v>
      </c>
      <c r="BF104" s="206">
        <f>IF(N104="snížená",J104,0)</f>
        <v>0</v>
      </c>
      <c r="BG104" s="206">
        <f>IF(N104="zákl. přenesená",J104,0)</f>
        <v>0</v>
      </c>
      <c r="BH104" s="206">
        <f>IF(N104="sníž. přenesená",J104,0)</f>
        <v>0</v>
      </c>
      <c r="BI104" s="206">
        <f>IF(N104="nulová",J104,0)</f>
        <v>0</v>
      </c>
      <c r="BJ104" s="19" t="s">
        <v>22</v>
      </c>
      <c r="BK104" s="206">
        <f>ROUND(I104*H104,2)</f>
        <v>0</v>
      </c>
      <c r="BL104" s="19" t="s">
        <v>190</v>
      </c>
      <c r="BM104" s="19" t="s">
        <v>1681</v>
      </c>
    </row>
    <row r="105" spans="2:65" s="1" customFormat="1" ht="6.95" customHeight="1">
      <c r="B105" s="51"/>
      <c r="C105" s="52"/>
      <c r="D105" s="52"/>
      <c r="E105" s="52"/>
      <c r="F105" s="52"/>
      <c r="G105" s="52"/>
      <c r="H105" s="52"/>
      <c r="I105" s="139"/>
      <c r="J105" s="52"/>
      <c r="K105" s="52"/>
      <c r="L105" s="56"/>
    </row>
  </sheetData>
  <sheetProtection password="CC35" sheet="1" objects="1" scenarios="1" formatColumns="0" formatRows="0" sort="0" autoFilter="0"/>
  <autoFilter ref="C84:K84"/>
  <mergeCells count="12">
    <mergeCell ref="E75:H75"/>
    <mergeCell ref="E77:H77"/>
    <mergeCell ref="E7:H7"/>
    <mergeCell ref="E9:H9"/>
    <mergeCell ref="E11:H11"/>
    <mergeCell ref="E26:H26"/>
    <mergeCell ref="E47:H47"/>
    <mergeCell ref="G1:H1"/>
    <mergeCell ref="L2:V2"/>
    <mergeCell ref="E49:H49"/>
    <mergeCell ref="E51:H51"/>
    <mergeCell ref="E73:H73"/>
  </mergeCells>
  <hyperlinks>
    <hyperlink ref="F1:G1" location="C2" tooltip="Krycí list soupisu" display="1) Krycí list soupisu"/>
    <hyperlink ref="G1:H1" location="C58" tooltip="Rekapitulace" display="2) Rekapitulace"/>
    <hyperlink ref="J1" location="C8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BR9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124</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678</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1682</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680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ROUND(J84,2)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ROUND(SUM(BE84:BE93), 2)</f>
        <v>0</v>
      </c>
      <c r="G32" s="37"/>
      <c r="H32" s="37"/>
      <c r="I32" s="131">
        <v>0.21</v>
      </c>
      <c r="J32" s="130">
        <f>ROUND(ROUND((SUM(BE84:BE93)), 2)*I32, 2)</f>
        <v>0</v>
      </c>
      <c r="K32" s="40"/>
    </row>
    <row r="33" spans="2:11" s="1" customFormat="1" ht="14.45" customHeight="1">
      <c r="B33" s="36"/>
      <c r="C33" s="37"/>
      <c r="D33" s="37"/>
      <c r="E33" s="44" t="s">
        <v>50</v>
      </c>
      <c r="F33" s="130">
        <f>ROUND(SUM(BF84:BF93), 2)</f>
        <v>0</v>
      </c>
      <c r="G33" s="37"/>
      <c r="H33" s="37"/>
      <c r="I33" s="131">
        <v>0.15</v>
      </c>
      <c r="J33" s="130">
        <f>ROUND(ROUND((SUM(BF84:BF93)), 2)*I33, 2)</f>
        <v>0</v>
      </c>
      <c r="K33" s="40"/>
    </row>
    <row r="34" spans="2:11" s="1" customFormat="1" ht="14.45" hidden="1" customHeight="1">
      <c r="B34" s="36"/>
      <c r="C34" s="37"/>
      <c r="D34" s="37"/>
      <c r="E34" s="44" t="s">
        <v>51</v>
      </c>
      <c r="F34" s="130">
        <f>ROUND(SUM(BG84:BG93), 2)</f>
        <v>0</v>
      </c>
      <c r="G34" s="37"/>
      <c r="H34" s="37"/>
      <c r="I34" s="131">
        <v>0.21</v>
      </c>
      <c r="J34" s="130">
        <v>0</v>
      </c>
      <c r="K34" s="40"/>
    </row>
    <row r="35" spans="2:11" s="1" customFormat="1" ht="14.45" hidden="1" customHeight="1">
      <c r="B35" s="36"/>
      <c r="C35" s="37"/>
      <c r="D35" s="37"/>
      <c r="E35" s="44" t="s">
        <v>52</v>
      </c>
      <c r="F35" s="130">
        <f>ROUND(SUM(BH84:BH93), 2)</f>
        <v>0</v>
      </c>
      <c r="G35" s="37"/>
      <c r="H35" s="37"/>
      <c r="I35" s="131">
        <v>0.15</v>
      </c>
      <c r="J35" s="130">
        <v>0</v>
      </c>
      <c r="K35" s="40"/>
    </row>
    <row r="36" spans="2:11" s="1" customFormat="1" ht="14.45" hidden="1" customHeight="1">
      <c r="B36" s="36"/>
      <c r="C36" s="37"/>
      <c r="D36" s="37"/>
      <c r="E36" s="44" t="s">
        <v>53</v>
      </c>
      <c r="F36" s="130">
        <f>ROUND(SUM(BI84:BI93),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678</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DPS 02.6 - Dieselagregát</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J84</f>
        <v>0</v>
      </c>
      <c r="K60" s="40"/>
      <c r="AU60" s="19" t="s">
        <v>159</v>
      </c>
    </row>
    <row r="61" spans="2:47" s="8" customFormat="1" ht="24.95" customHeight="1">
      <c r="B61" s="149"/>
      <c r="C61" s="150"/>
      <c r="D61" s="151" t="s">
        <v>1683</v>
      </c>
      <c r="E61" s="152"/>
      <c r="F61" s="152"/>
      <c r="G61" s="152"/>
      <c r="H61" s="152"/>
      <c r="I61" s="153"/>
      <c r="J61" s="154">
        <f>J85</f>
        <v>0</v>
      </c>
      <c r="K61" s="155"/>
    </row>
    <row r="62" spans="2:47" s="8" customFormat="1" ht="24.95" customHeight="1">
      <c r="B62" s="149"/>
      <c r="C62" s="150"/>
      <c r="D62" s="151" t="s">
        <v>1684</v>
      </c>
      <c r="E62" s="152"/>
      <c r="F62" s="152"/>
      <c r="G62" s="152"/>
      <c r="H62" s="152"/>
      <c r="I62" s="153"/>
      <c r="J62" s="154">
        <f>J90</f>
        <v>0</v>
      </c>
      <c r="K62" s="155"/>
    </row>
    <row r="63" spans="2:47" s="1" customFormat="1" ht="21.75" customHeight="1">
      <c r="B63" s="36"/>
      <c r="C63" s="37"/>
      <c r="D63" s="37"/>
      <c r="E63" s="37"/>
      <c r="F63" s="37"/>
      <c r="G63" s="37"/>
      <c r="H63" s="37"/>
      <c r="I63" s="118"/>
      <c r="J63" s="37"/>
      <c r="K63" s="40"/>
    </row>
    <row r="64" spans="2:47" s="1" customFormat="1" ht="6.95" customHeight="1">
      <c r="B64" s="51"/>
      <c r="C64" s="52"/>
      <c r="D64" s="52"/>
      <c r="E64" s="52"/>
      <c r="F64" s="52"/>
      <c r="G64" s="52"/>
      <c r="H64" s="52"/>
      <c r="I64" s="139"/>
      <c r="J64" s="52"/>
      <c r="K64" s="53"/>
    </row>
    <row r="68" spans="2:12" s="1" customFormat="1" ht="6.95" customHeight="1">
      <c r="B68" s="54"/>
      <c r="C68" s="55"/>
      <c r="D68" s="55"/>
      <c r="E68" s="55"/>
      <c r="F68" s="55"/>
      <c r="G68" s="55"/>
      <c r="H68" s="55"/>
      <c r="I68" s="142"/>
      <c r="J68" s="55"/>
      <c r="K68" s="55"/>
      <c r="L68" s="56"/>
    </row>
    <row r="69" spans="2:12" s="1" customFormat="1" ht="36.950000000000003" customHeight="1">
      <c r="B69" s="36"/>
      <c r="C69" s="57" t="s">
        <v>166</v>
      </c>
      <c r="D69" s="58"/>
      <c r="E69" s="58"/>
      <c r="F69" s="58"/>
      <c r="G69" s="58"/>
      <c r="H69" s="58"/>
      <c r="I69" s="163"/>
      <c r="J69" s="58"/>
      <c r="K69" s="58"/>
      <c r="L69" s="56"/>
    </row>
    <row r="70" spans="2:12" s="1" customFormat="1" ht="6.95" customHeight="1">
      <c r="B70" s="36"/>
      <c r="C70" s="58"/>
      <c r="D70" s="58"/>
      <c r="E70" s="58"/>
      <c r="F70" s="58"/>
      <c r="G70" s="58"/>
      <c r="H70" s="58"/>
      <c r="I70" s="163"/>
      <c r="J70" s="58"/>
      <c r="K70" s="58"/>
      <c r="L70" s="56"/>
    </row>
    <row r="71" spans="2:12" s="1" customFormat="1" ht="14.45" customHeight="1">
      <c r="B71" s="36"/>
      <c r="C71" s="60" t="s">
        <v>16</v>
      </c>
      <c r="D71" s="58"/>
      <c r="E71" s="58"/>
      <c r="F71" s="58"/>
      <c r="G71" s="58"/>
      <c r="H71" s="58"/>
      <c r="I71" s="163"/>
      <c r="J71" s="58"/>
      <c r="K71" s="58"/>
      <c r="L71" s="56"/>
    </row>
    <row r="72" spans="2:12" s="1" customFormat="1" ht="22.5" customHeight="1">
      <c r="B72" s="36"/>
      <c r="C72" s="58"/>
      <c r="D72" s="58"/>
      <c r="E72" s="423" t="str">
        <f>E7</f>
        <v>MVE Štvanice - rekonstrukce technologie</v>
      </c>
      <c r="F72" s="394"/>
      <c r="G72" s="394"/>
      <c r="H72" s="394"/>
      <c r="I72" s="163"/>
      <c r="J72" s="58"/>
      <c r="K72" s="58"/>
      <c r="L72" s="56"/>
    </row>
    <row r="73" spans="2:12" ht="15">
      <c r="B73" s="23"/>
      <c r="C73" s="60" t="s">
        <v>151</v>
      </c>
      <c r="D73" s="164"/>
      <c r="E73" s="164"/>
      <c r="F73" s="164"/>
      <c r="G73" s="164"/>
      <c r="H73" s="164"/>
      <c r="J73" s="164"/>
      <c r="K73" s="164"/>
      <c r="L73" s="165"/>
    </row>
    <row r="74" spans="2:12" s="1" customFormat="1" ht="22.5" customHeight="1">
      <c r="B74" s="36"/>
      <c r="C74" s="58"/>
      <c r="D74" s="58"/>
      <c r="E74" s="423" t="s">
        <v>678</v>
      </c>
      <c r="F74" s="394"/>
      <c r="G74" s="394"/>
      <c r="H74" s="394"/>
      <c r="I74" s="163"/>
      <c r="J74" s="58"/>
      <c r="K74" s="58"/>
      <c r="L74" s="56"/>
    </row>
    <row r="75" spans="2:12" s="1" customFormat="1" ht="14.45" customHeight="1">
      <c r="B75" s="36"/>
      <c r="C75" s="60" t="s">
        <v>153</v>
      </c>
      <c r="D75" s="58"/>
      <c r="E75" s="58"/>
      <c r="F75" s="58"/>
      <c r="G75" s="58"/>
      <c r="H75" s="58"/>
      <c r="I75" s="163"/>
      <c r="J75" s="58"/>
      <c r="K75" s="58"/>
      <c r="L75" s="56"/>
    </row>
    <row r="76" spans="2:12" s="1" customFormat="1" ht="23.25" customHeight="1">
      <c r="B76" s="36"/>
      <c r="C76" s="58"/>
      <c r="D76" s="58"/>
      <c r="E76" s="391" t="str">
        <f>E11</f>
        <v>DPS 02.6 - Dieselagregát</v>
      </c>
      <c r="F76" s="394"/>
      <c r="G76" s="394"/>
      <c r="H76" s="394"/>
      <c r="I76" s="163"/>
      <c r="J76" s="58"/>
      <c r="K76" s="58"/>
      <c r="L76" s="56"/>
    </row>
    <row r="77" spans="2:12" s="1" customFormat="1" ht="6.95" customHeight="1">
      <c r="B77" s="36"/>
      <c r="C77" s="58"/>
      <c r="D77" s="58"/>
      <c r="E77" s="58"/>
      <c r="F77" s="58"/>
      <c r="G77" s="58"/>
      <c r="H77" s="58"/>
      <c r="I77" s="163"/>
      <c r="J77" s="58"/>
      <c r="K77" s="58"/>
      <c r="L77" s="56"/>
    </row>
    <row r="78" spans="2:12" s="1" customFormat="1" ht="18" customHeight="1">
      <c r="B78" s="36"/>
      <c r="C78" s="60" t="s">
        <v>23</v>
      </c>
      <c r="D78" s="58"/>
      <c r="E78" s="58"/>
      <c r="F78" s="166" t="str">
        <f>F14</f>
        <v>VD Štvanice - Praha</v>
      </c>
      <c r="G78" s="58"/>
      <c r="H78" s="58"/>
      <c r="I78" s="167" t="s">
        <v>25</v>
      </c>
      <c r="J78" s="68" t="str">
        <f>IF(J14="","",J14)</f>
        <v>29. 7. 2016</v>
      </c>
      <c r="K78" s="58"/>
      <c r="L78" s="56"/>
    </row>
    <row r="79" spans="2:12" s="1" customFormat="1" ht="6.95" customHeight="1">
      <c r="B79" s="36"/>
      <c r="C79" s="58"/>
      <c r="D79" s="58"/>
      <c r="E79" s="58"/>
      <c r="F79" s="58"/>
      <c r="G79" s="58"/>
      <c r="H79" s="58"/>
      <c r="I79" s="163"/>
      <c r="J79" s="58"/>
      <c r="K79" s="58"/>
      <c r="L79" s="56"/>
    </row>
    <row r="80" spans="2:12" s="1" customFormat="1" ht="15">
      <c r="B80" s="36"/>
      <c r="C80" s="60" t="s">
        <v>29</v>
      </c>
      <c r="D80" s="58"/>
      <c r="E80" s="58"/>
      <c r="F80" s="166" t="str">
        <f>E17</f>
        <v>Povodí Vltavy, státní podnik</v>
      </c>
      <c r="G80" s="58"/>
      <c r="H80" s="58"/>
      <c r="I80" s="167" t="s">
        <v>37</v>
      </c>
      <c r="J80" s="166" t="str">
        <f>E23</f>
        <v>AQUATIS a. s.</v>
      </c>
      <c r="K80" s="58"/>
      <c r="L80" s="56"/>
    </row>
    <row r="81" spans="2:65" s="1" customFormat="1" ht="14.45" customHeight="1">
      <c r="B81" s="36"/>
      <c r="C81" s="60" t="s">
        <v>35</v>
      </c>
      <c r="D81" s="58"/>
      <c r="E81" s="58"/>
      <c r="F81" s="166" t="str">
        <f>IF(E20="","",E20)</f>
        <v/>
      </c>
      <c r="G81" s="58"/>
      <c r="H81" s="58"/>
      <c r="I81" s="163"/>
      <c r="J81" s="58"/>
      <c r="K81" s="58"/>
      <c r="L81" s="56"/>
    </row>
    <row r="82" spans="2:65" s="1" customFormat="1" ht="10.35" customHeight="1">
      <c r="B82" s="36"/>
      <c r="C82" s="58"/>
      <c r="D82" s="58"/>
      <c r="E82" s="58"/>
      <c r="F82" s="58"/>
      <c r="G82" s="58"/>
      <c r="H82" s="58"/>
      <c r="I82" s="163"/>
      <c r="J82" s="58"/>
      <c r="K82" s="58"/>
      <c r="L82" s="56"/>
    </row>
    <row r="83" spans="2:65" s="10" customFormat="1" ht="29.25" customHeight="1">
      <c r="B83" s="168"/>
      <c r="C83" s="169" t="s">
        <v>167</v>
      </c>
      <c r="D83" s="170" t="s">
        <v>63</v>
      </c>
      <c r="E83" s="170" t="s">
        <v>59</v>
      </c>
      <c r="F83" s="170" t="s">
        <v>168</v>
      </c>
      <c r="G83" s="170" t="s">
        <v>169</v>
      </c>
      <c r="H83" s="170" t="s">
        <v>170</v>
      </c>
      <c r="I83" s="171" t="s">
        <v>171</v>
      </c>
      <c r="J83" s="170" t="s">
        <v>157</v>
      </c>
      <c r="K83" s="172" t="s">
        <v>172</v>
      </c>
      <c r="L83" s="173"/>
      <c r="M83" s="77" t="s">
        <v>173</v>
      </c>
      <c r="N83" s="78" t="s">
        <v>48</v>
      </c>
      <c r="O83" s="78" t="s">
        <v>174</v>
      </c>
      <c r="P83" s="78" t="s">
        <v>175</v>
      </c>
      <c r="Q83" s="78" t="s">
        <v>176</v>
      </c>
      <c r="R83" s="78" t="s">
        <v>177</v>
      </c>
      <c r="S83" s="78" t="s">
        <v>178</v>
      </c>
      <c r="T83" s="79" t="s">
        <v>179</v>
      </c>
    </row>
    <row r="84" spans="2:65" s="1" customFormat="1" ht="29.25" customHeight="1">
      <c r="B84" s="36"/>
      <c r="C84" s="83" t="s">
        <v>158</v>
      </c>
      <c r="D84" s="58"/>
      <c r="E84" s="58"/>
      <c r="F84" s="58"/>
      <c r="G84" s="58"/>
      <c r="H84" s="58"/>
      <c r="I84" s="163"/>
      <c r="J84" s="174">
        <f>BK84</f>
        <v>0</v>
      </c>
      <c r="K84" s="58"/>
      <c r="L84" s="56"/>
      <c r="M84" s="80"/>
      <c r="N84" s="81"/>
      <c r="O84" s="81"/>
      <c r="P84" s="175">
        <f>P85+P90</f>
        <v>0</v>
      </c>
      <c r="Q84" s="81"/>
      <c r="R84" s="175">
        <f>R85+R90</f>
        <v>0</v>
      </c>
      <c r="S84" s="81"/>
      <c r="T84" s="176">
        <f>T85+T90</f>
        <v>0</v>
      </c>
      <c r="AT84" s="19" t="s">
        <v>77</v>
      </c>
      <c r="AU84" s="19" t="s">
        <v>159</v>
      </c>
      <c r="BK84" s="177">
        <f>BK85+BK90</f>
        <v>0</v>
      </c>
    </row>
    <row r="85" spans="2:65" s="11" customFormat="1" ht="37.35" customHeight="1">
      <c r="B85" s="178"/>
      <c r="C85" s="179"/>
      <c r="D85" s="192" t="s">
        <v>77</v>
      </c>
      <c r="E85" s="214" t="s">
        <v>1685</v>
      </c>
      <c r="F85" s="214" t="s">
        <v>123</v>
      </c>
      <c r="G85" s="179"/>
      <c r="H85" s="179"/>
      <c r="I85" s="182"/>
      <c r="J85" s="215">
        <f>BK85</f>
        <v>0</v>
      </c>
      <c r="K85" s="179"/>
      <c r="L85" s="184"/>
      <c r="M85" s="185"/>
      <c r="N85" s="186"/>
      <c r="O85" s="186"/>
      <c r="P85" s="187">
        <f>SUM(P86:P89)</f>
        <v>0</v>
      </c>
      <c r="Q85" s="186"/>
      <c r="R85" s="187">
        <f>SUM(R86:R89)</f>
        <v>0</v>
      </c>
      <c r="S85" s="186"/>
      <c r="T85" s="188">
        <f>SUM(T86:T89)</f>
        <v>0</v>
      </c>
      <c r="AR85" s="189" t="s">
        <v>182</v>
      </c>
      <c r="AT85" s="190" t="s">
        <v>77</v>
      </c>
      <c r="AU85" s="190" t="s">
        <v>78</v>
      </c>
      <c r="AY85" s="189" t="s">
        <v>183</v>
      </c>
      <c r="BK85" s="191">
        <f>SUM(BK86:BK89)</f>
        <v>0</v>
      </c>
    </row>
    <row r="86" spans="2:65" s="1" customFormat="1" ht="22.5" customHeight="1">
      <c r="B86" s="36"/>
      <c r="C86" s="195" t="s">
        <v>22</v>
      </c>
      <c r="D86" s="195" t="s">
        <v>186</v>
      </c>
      <c r="E86" s="196" t="s">
        <v>1686</v>
      </c>
      <c r="F86" s="197" t="s">
        <v>1687</v>
      </c>
      <c r="G86" s="198" t="s">
        <v>189</v>
      </c>
      <c r="H86" s="199">
        <v>1</v>
      </c>
      <c r="I86" s="200"/>
      <c r="J86" s="201">
        <f>ROUND(I86*H86,2)</f>
        <v>0</v>
      </c>
      <c r="K86" s="197" t="s">
        <v>20</v>
      </c>
      <c r="L86" s="56"/>
      <c r="M86" s="202" t="s">
        <v>20</v>
      </c>
      <c r="N86" s="203" t="s">
        <v>49</v>
      </c>
      <c r="O86" s="37"/>
      <c r="P86" s="204">
        <f>O86*H86</f>
        <v>0</v>
      </c>
      <c r="Q86" s="204">
        <v>0</v>
      </c>
      <c r="R86" s="204">
        <f>Q86*H86</f>
        <v>0</v>
      </c>
      <c r="S86" s="204">
        <v>0</v>
      </c>
      <c r="T86" s="205">
        <f>S86*H86</f>
        <v>0</v>
      </c>
      <c r="AR86" s="19" t="s">
        <v>190</v>
      </c>
      <c r="AT86" s="19" t="s">
        <v>186</v>
      </c>
      <c r="AU86" s="19" t="s">
        <v>22</v>
      </c>
      <c r="AY86" s="19" t="s">
        <v>183</v>
      </c>
      <c r="BE86" s="206">
        <f>IF(N86="základní",J86,0)</f>
        <v>0</v>
      </c>
      <c r="BF86" s="206">
        <f>IF(N86="snížená",J86,0)</f>
        <v>0</v>
      </c>
      <c r="BG86" s="206">
        <f>IF(N86="zákl. přenesená",J86,0)</f>
        <v>0</v>
      </c>
      <c r="BH86" s="206">
        <f>IF(N86="sníž. přenesená",J86,0)</f>
        <v>0</v>
      </c>
      <c r="BI86" s="206">
        <f>IF(N86="nulová",J86,0)</f>
        <v>0</v>
      </c>
      <c r="BJ86" s="19" t="s">
        <v>22</v>
      </c>
      <c r="BK86" s="206">
        <f>ROUND(I86*H86,2)</f>
        <v>0</v>
      </c>
      <c r="BL86" s="19" t="s">
        <v>190</v>
      </c>
      <c r="BM86" s="19" t="s">
        <v>1688</v>
      </c>
    </row>
    <row r="87" spans="2:65" s="1" customFormat="1" ht="22.5" customHeight="1">
      <c r="B87" s="36"/>
      <c r="C87" s="195" t="s">
        <v>86</v>
      </c>
      <c r="D87" s="195" t="s">
        <v>186</v>
      </c>
      <c r="E87" s="196" t="s">
        <v>1689</v>
      </c>
      <c r="F87" s="197" t="s">
        <v>1690</v>
      </c>
      <c r="G87" s="198" t="s">
        <v>189</v>
      </c>
      <c r="H87" s="199">
        <v>1</v>
      </c>
      <c r="I87" s="200"/>
      <c r="J87" s="201">
        <f>ROUND(I87*H87,2)</f>
        <v>0</v>
      </c>
      <c r="K87" s="197" t="s">
        <v>20</v>
      </c>
      <c r="L87" s="56"/>
      <c r="M87" s="202" t="s">
        <v>20</v>
      </c>
      <c r="N87" s="203" t="s">
        <v>49</v>
      </c>
      <c r="O87" s="37"/>
      <c r="P87" s="204">
        <f>O87*H87</f>
        <v>0</v>
      </c>
      <c r="Q87" s="204">
        <v>0</v>
      </c>
      <c r="R87" s="204">
        <f>Q87*H87</f>
        <v>0</v>
      </c>
      <c r="S87" s="204">
        <v>0</v>
      </c>
      <c r="T87" s="205">
        <f>S87*H87</f>
        <v>0</v>
      </c>
      <c r="AR87" s="19" t="s">
        <v>190</v>
      </c>
      <c r="AT87" s="19" t="s">
        <v>186</v>
      </c>
      <c r="AU87" s="19" t="s">
        <v>22</v>
      </c>
      <c r="AY87" s="19" t="s">
        <v>183</v>
      </c>
      <c r="BE87" s="206">
        <f>IF(N87="základní",J87,0)</f>
        <v>0</v>
      </c>
      <c r="BF87" s="206">
        <f>IF(N87="snížená",J87,0)</f>
        <v>0</v>
      </c>
      <c r="BG87" s="206">
        <f>IF(N87="zákl. přenesená",J87,0)</f>
        <v>0</v>
      </c>
      <c r="BH87" s="206">
        <f>IF(N87="sníž. přenesená",J87,0)</f>
        <v>0</v>
      </c>
      <c r="BI87" s="206">
        <f>IF(N87="nulová",J87,0)</f>
        <v>0</v>
      </c>
      <c r="BJ87" s="19" t="s">
        <v>22</v>
      </c>
      <c r="BK87" s="206">
        <f>ROUND(I87*H87,2)</f>
        <v>0</v>
      </c>
      <c r="BL87" s="19" t="s">
        <v>190</v>
      </c>
      <c r="BM87" s="19" t="s">
        <v>1691</v>
      </c>
    </row>
    <row r="88" spans="2:65" s="1" customFormat="1" ht="22.5" customHeight="1">
      <c r="B88" s="36"/>
      <c r="C88" s="195" t="s">
        <v>182</v>
      </c>
      <c r="D88" s="195" t="s">
        <v>186</v>
      </c>
      <c r="E88" s="196" t="s">
        <v>1692</v>
      </c>
      <c r="F88" s="197" t="s">
        <v>1693</v>
      </c>
      <c r="G88" s="198" t="s">
        <v>189</v>
      </c>
      <c r="H88" s="199">
        <v>2</v>
      </c>
      <c r="I88" s="200"/>
      <c r="J88" s="201">
        <f>ROUND(I88*H88,2)</f>
        <v>0</v>
      </c>
      <c r="K88" s="197" t="s">
        <v>20</v>
      </c>
      <c r="L88" s="56"/>
      <c r="M88" s="202" t="s">
        <v>20</v>
      </c>
      <c r="N88" s="203" t="s">
        <v>49</v>
      </c>
      <c r="O88" s="37"/>
      <c r="P88" s="204">
        <f>O88*H88</f>
        <v>0</v>
      </c>
      <c r="Q88" s="204">
        <v>0</v>
      </c>
      <c r="R88" s="204">
        <f>Q88*H88</f>
        <v>0</v>
      </c>
      <c r="S88" s="204">
        <v>0</v>
      </c>
      <c r="T88" s="205">
        <f>S88*H88</f>
        <v>0</v>
      </c>
      <c r="AR88" s="19" t="s">
        <v>190</v>
      </c>
      <c r="AT88" s="19" t="s">
        <v>186</v>
      </c>
      <c r="AU88" s="19" t="s">
        <v>22</v>
      </c>
      <c r="AY88" s="19" t="s">
        <v>183</v>
      </c>
      <c r="BE88" s="206">
        <f>IF(N88="základní",J88,0)</f>
        <v>0</v>
      </c>
      <c r="BF88" s="206">
        <f>IF(N88="snížená",J88,0)</f>
        <v>0</v>
      </c>
      <c r="BG88" s="206">
        <f>IF(N88="zákl. přenesená",J88,0)</f>
        <v>0</v>
      </c>
      <c r="BH88" s="206">
        <f>IF(N88="sníž. přenesená",J88,0)</f>
        <v>0</v>
      </c>
      <c r="BI88" s="206">
        <f>IF(N88="nulová",J88,0)</f>
        <v>0</v>
      </c>
      <c r="BJ88" s="19" t="s">
        <v>22</v>
      </c>
      <c r="BK88" s="206">
        <f>ROUND(I88*H88,2)</f>
        <v>0</v>
      </c>
      <c r="BL88" s="19" t="s">
        <v>190</v>
      </c>
      <c r="BM88" s="19" t="s">
        <v>1694</v>
      </c>
    </row>
    <row r="89" spans="2:65" s="1" customFormat="1" ht="22.5" customHeight="1">
      <c r="B89" s="36"/>
      <c r="C89" s="195" t="s">
        <v>200</v>
      </c>
      <c r="D89" s="195" t="s">
        <v>186</v>
      </c>
      <c r="E89" s="196" t="s">
        <v>1695</v>
      </c>
      <c r="F89" s="197" t="s">
        <v>1696</v>
      </c>
      <c r="G89" s="198" t="s">
        <v>189</v>
      </c>
      <c r="H89" s="199">
        <v>1</v>
      </c>
      <c r="I89" s="200"/>
      <c r="J89" s="201">
        <f>ROUND(I89*H89,2)</f>
        <v>0</v>
      </c>
      <c r="K89" s="197" t="s">
        <v>20</v>
      </c>
      <c r="L89" s="56"/>
      <c r="M89" s="202" t="s">
        <v>20</v>
      </c>
      <c r="N89" s="203" t="s">
        <v>49</v>
      </c>
      <c r="O89" s="37"/>
      <c r="P89" s="204">
        <f>O89*H89</f>
        <v>0</v>
      </c>
      <c r="Q89" s="204">
        <v>0</v>
      </c>
      <c r="R89" s="204">
        <f>Q89*H89</f>
        <v>0</v>
      </c>
      <c r="S89" s="204">
        <v>0</v>
      </c>
      <c r="T89" s="205">
        <f>S89*H89</f>
        <v>0</v>
      </c>
      <c r="AR89" s="19" t="s">
        <v>190</v>
      </c>
      <c r="AT89" s="19" t="s">
        <v>186</v>
      </c>
      <c r="AU89" s="19" t="s">
        <v>22</v>
      </c>
      <c r="AY89" s="19" t="s">
        <v>183</v>
      </c>
      <c r="BE89" s="206">
        <f>IF(N89="základní",J89,0)</f>
        <v>0</v>
      </c>
      <c r="BF89" s="206">
        <f>IF(N89="snížená",J89,0)</f>
        <v>0</v>
      </c>
      <c r="BG89" s="206">
        <f>IF(N89="zákl. přenesená",J89,0)</f>
        <v>0</v>
      </c>
      <c r="BH89" s="206">
        <f>IF(N89="sníž. přenesená",J89,0)</f>
        <v>0</v>
      </c>
      <c r="BI89" s="206">
        <f>IF(N89="nulová",J89,0)</f>
        <v>0</v>
      </c>
      <c r="BJ89" s="19" t="s">
        <v>22</v>
      </c>
      <c r="BK89" s="206">
        <f>ROUND(I89*H89,2)</f>
        <v>0</v>
      </c>
      <c r="BL89" s="19" t="s">
        <v>190</v>
      </c>
      <c r="BM89" s="19" t="s">
        <v>1697</v>
      </c>
    </row>
    <row r="90" spans="2:65" s="11" customFormat="1" ht="37.35" customHeight="1">
      <c r="B90" s="178"/>
      <c r="C90" s="179"/>
      <c r="D90" s="192" t="s">
        <v>77</v>
      </c>
      <c r="E90" s="214" t="s">
        <v>1698</v>
      </c>
      <c r="F90" s="214" t="s">
        <v>1315</v>
      </c>
      <c r="G90" s="179"/>
      <c r="H90" s="179"/>
      <c r="I90" s="182"/>
      <c r="J90" s="215">
        <f>BK90</f>
        <v>0</v>
      </c>
      <c r="K90" s="179"/>
      <c r="L90" s="184"/>
      <c r="M90" s="185"/>
      <c r="N90" s="186"/>
      <c r="O90" s="186"/>
      <c r="P90" s="187">
        <f>SUM(P91:P93)</f>
        <v>0</v>
      </c>
      <c r="Q90" s="186"/>
      <c r="R90" s="187">
        <f>SUM(R91:R93)</f>
        <v>0</v>
      </c>
      <c r="S90" s="186"/>
      <c r="T90" s="188">
        <f>SUM(T91:T93)</f>
        <v>0</v>
      </c>
      <c r="AR90" s="189" t="s">
        <v>182</v>
      </c>
      <c r="AT90" s="190" t="s">
        <v>77</v>
      </c>
      <c r="AU90" s="190" t="s">
        <v>78</v>
      </c>
      <c r="AY90" s="189" t="s">
        <v>183</v>
      </c>
      <c r="BK90" s="191">
        <f>SUM(BK91:BK93)</f>
        <v>0</v>
      </c>
    </row>
    <row r="91" spans="2:65" s="1" customFormat="1" ht="22.5" customHeight="1">
      <c r="B91" s="36"/>
      <c r="C91" s="195" t="s">
        <v>205</v>
      </c>
      <c r="D91" s="195" t="s">
        <v>186</v>
      </c>
      <c r="E91" s="196" t="s">
        <v>1699</v>
      </c>
      <c r="F91" s="197" t="s">
        <v>1700</v>
      </c>
      <c r="G91" s="198" t="s">
        <v>189</v>
      </c>
      <c r="H91" s="199">
        <v>1</v>
      </c>
      <c r="I91" s="200"/>
      <c r="J91" s="201">
        <f>ROUND(I91*H91,2)</f>
        <v>0</v>
      </c>
      <c r="K91" s="197" t="s">
        <v>20</v>
      </c>
      <c r="L91" s="56"/>
      <c r="M91" s="202" t="s">
        <v>20</v>
      </c>
      <c r="N91" s="203" t="s">
        <v>49</v>
      </c>
      <c r="O91" s="37"/>
      <c r="P91" s="204">
        <f>O91*H91</f>
        <v>0</v>
      </c>
      <c r="Q91" s="204">
        <v>0</v>
      </c>
      <c r="R91" s="204">
        <f>Q91*H91</f>
        <v>0</v>
      </c>
      <c r="S91" s="204">
        <v>0</v>
      </c>
      <c r="T91" s="205">
        <f>S91*H91</f>
        <v>0</v>
      </c>
      <c r="AR91" s="19" t="s">
        <v>190</v>
      </c>
      <c r="AT91" s="19" t="s">
        <v>186</v>
      </c>
      <c r="AU91" s="19" t="s">
        <v>22</v>
      </c>
      <c r="AY91" s="19" t="s">
        <v>183</v>
      </c>
      <c r="BE91" s="206">
        <f>IF(N91="základní",J91,0)</f>
        <v>0</v>
      </c>
      <c r="BF91" s="206">
        <f>IF(N91="snížená",J91,0)</f>
        <v>0</v>
      </c>
      <c r="BG91" s="206">
        <f>IF(N91="zákl. přenesená",J91,0)</f>
        <v>0</v>
      </c>
      <c r="BH91" s="206">
        <f>IF(N91="sníž. přenesená",J91,0)</f>
        <v>0</v>
      </c>
      <c r="BI91" s="206">
        <f>IF(N91="nulová",J91,0)</f>
        <v>0</v>
      </c>
      <c r="BJ91" s="19" t="s">
        <v>22</v>
      </c>
      <c r="BK91" s="206">
        <f>ROUND(I91*H91,2)</f>
        <v>0</v>
      </c>
      <c r="BL91" s="19" t="s">
        <v>190</v>
      </c>
      <c r="BM91" s="19" t="s">
        <v>1701</v>
      </c>
    </row>
    <row r="92" spans="2:65" s="1" customFormat="1" ht="22.5" customHeight="1">
      <c r="B92" s="36"/>
      <c r="C92" s="195" t="s">
        <v>210</v>
      </c>
      <c r="D92" s="195" t="s">
        <v>186</v>
      </c>
      <c r="E92" s="196" t="s">
        <v>1702</v>
      </c>
      <c r="F92" s="197" t="s">
        <v>758</v>
      </c>
      <c r="G92" s="198" t="s">
        <v>189</v>
      </c>
      <c r="H92" s="199">
        <v>1</v>
      </c>
      <c r="I92" s="200"/>
      <c r="J92" s="201">
        <f>ROUND(I92*H92,2)</f>
        <v>0</v>
      </c>
      <c r="K92" s="197" t="s">
        <v>20</v>
      </c>
      <c r="L92" s="56"/>
      <c r="M92" s="202" t="s">
        <v>20</v>
      </c>
      <c r="N92" s="203" t="s">
        <v>49</v>
      </c>
      <c r="O92" s="37"/>
      <c r="P92" s="204">
        <f>O92*H92</f>
        <v>0</v>
      </c>
      <c r="Q92" s="204">
        <v>0</v>
      </c>
      <c r="R92" s="204">
        <f>Q92*H92</f>
        <v>0</v>
      </c>
      <c r="S92" s="204">
        <v>0</v>
      </c>
      <c r="T92" s="205">
        <f>S92*H92</f>
        <v>0</v>
      </c>
      <c r="AR92" s="19" t="s">
        <v>190</v>
      </c>
      <c r="AT92" s="19" t="s">
        <v>186</v>
      </c>
      <c r="AU92" s="19" t="s">
        <v>22</v>
      </c>
      <c r="AY92" s="19" t="s">
        <v>183</v>
      </c>
      <c r="BE92" s="206">
        <f>IF(N92="základní",J92,0)</f>
        <v>0</v>
      </c>
      <c r="BF92" s="206">
        <f>IF(N92="snížená",J92,0)</f>
        <v>0</v>
      </c>
      <c r="BG92" s="206">
        <f>IF(N92="zákl. přenesená",J92,0)</f>
        <v>0</v>
      </c>
      <c r="BH92" s="206">
        <f>IF(N92="sníž. přenesená",J92,0)</f>
        <v>0</v>
      </c>
      <c r="BI92" s="206">
        <f>IF(N92="nulová",J92,0)</f>
        <v>0</v>
      </c>
      <c r="BJ92" s="19" t="s">
        <v>22</v>
      </c>
      <c r="BK92" s="206">
        <f>ROUND(I92*H92,2)</f>
        <v>0</v>
      </c>
      <c r="BL92" s="19" t="s">
        <v>190</v>
      </c>
      <c r="BM92" s="19" t="s">
        <v>1703</v>
      </c>
    </row>
    <row r="93" spans="2:65" s="1" customFormat="1" ht="22.5" customHeight="1">
      <c r="B93" s="36"/>
      <c r="C93" s="195" t="s">
        <v>214</v>
      </c>
      <c r="D93" s="195" t="s">
        <v>186</v>
      </c>
      <c r="E93" s="196" t="s">
        <v>1704</v>
      </c>
      <c r="F93" s="197" t="s">
        <v>761</v>
      </c>
      <c r="G93" s="198" t="s">
        <v>189</v>
      </c>
      <c r="H93" s="199">
        <v>1</v>
      </c>
      <c r="I93" s="200"/>
      <c r="J93" s="201">
        <f>ROUND(I93*H93,2)</f>
        <v>0</v>
      </c>
      <c r="K93" s="197" t="s">
        <v>20</v>
      </c>
      <c r="L93" s="56"/>
      <c r="M93" s="202" t="s">
        <v>20</v>
      </c>
      <c r="N93" s="216" t="s">
        <v>49</v>
      </c>
      <c r="O93" s="212"/>
      <c r="P93" s="217">
        <f>O93*H93</f>
        <v>0</v>
      </c>
      <c r="Q93" s="217">
        <v>0</v>
      </c>
      <c r="R93" s="217">
        <f>Q93*H93</f>
        <v>0</v>
      </c>
      <c r="S93" s="217">
        <v>0</v>
      </c>
      <c r="T93" s="218">
        <f>S93*H93</f>
        <v>0</v>
      </c>
      <c r="AR93" s="19" t="s">
        <v>190</v>
      </c>
      <c r="AT93" s="19" t="s">
        <v>186</v>
      </c>
      <c r="AU93" s="19" t="s">
        <v>22</v>
      </c>
      <c r="AY93" s="19" t="s">
        <v>183</v>
      </c>
      <c r="BE93" s="206">
        <f>IF(N93="základní",J93,0)</f>
        <v>0</v>
      </c>
      <c r="BF93" s="206">
        <f>IF(N93="snížená",J93,0)</f>
        <v>0</v>
      </c>
      <c r="BG93" s="206">
        <f>IF(N93="zákl. přenesená",J93,0)</f>
        <v>0</v>
      </c>
      <c r="BH93" s="206">
        <f>IF(N93="sníž. přenesená",J93,0)</f>
        <v>0</v>
      </c>
      <c r="BI93" s="206">
        <f>IF(N93="nulová",J93,0)</f>
        <v>0</v>
      </c>
      <c r="BJ93" s="19" t="s">
        <v>22</v>
      </c>
      <c r="BK93" s="206">
        <f>ROUND(I93*H93,2)</f>
        <v>0</v>
      </c>
      <c r="BL93" s="19" t="s">
        <v>190</v>
      </c>
      <c r="BM93" s="19" t="s">
        <v>1705</v>
      </c>
    </row>
    <row r="94" spans="2:65" s="1" customFormat="1" ht="6.95" customHeight="1">
      <c r="B94" s="51"/>
      <c r="C94" s="52"/>
      <c r="D94" s="52"/>
      <c r="E94" s="52"/>
      <c r="F94" s="52"/>
      <c r="G94" s="52"/>
      <c r="H94" s="52"/>
      <c r="I94" s="139"/>
      <c r="J94" s="52"/>
      <c r="K94" s="52"/>
      <c r="L94" s="56"/>
    </row>
  </sheetData>
  <sheetProtection password="CC35" sheet="1" objects="1" scenarios="1" formatColumns="0" formatRows="0" sort="0" autoFilter="0"/>
  <autoFilter ref="C83:K83"/>
  <mergeCells count="12">
    <mergeCell ref="E74:H74"/>
    <mergeCell ref="E76:H76"/>
    <mergeCell ref="E7:H7"/>
    <mergeCell ref="E9:H9"/>
    <mergeCell ref="E11:H11"/>
    <mergeCell ref="E26:H26"/>
    <mergeCell ref="E47:H47"/>
    <mergeCell ref="G1:H1"/>
    <mergeCell ref="L2:V2"/>
    <mergeCell ref="E49:H49"/>
    <mergeCell ref="E51:H51"/>
    <mergeCell ref="E72:H72"/>
  </mergeCells>
  <hyperlinks>
    <hyperlink ref="F1:G1" location="C2" tooltip="Krycí list soupisu" display="1) Krycí list soupisu"/>
    <hyperlink ref="G1:H1" location="C58" tooltip="Rekapitulace" display="2) Rekapitulace"/>
    <hyperlink ref="J1" location="C8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BR126"/>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130</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1706</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1707</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20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ROUND(J86,2)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ROUND(SUM(BE86:BE125), 2)</f>
        <v>0</v>
      </c>
      <c r="G32" s="37"/>
      <c r="H32" s="37"/>
      <c r="I32" s="131">
        <v>0.21</v>
      </c>
      <c r="J32" s="130">
        <f>ROUND(ROUND((SUM(BE86:BE125)), 2)*I32, 2)</f>
        <v>0</v>
      </c>
      <c r="K32" s="40"/>
    </row>
    <row r="33" spans="2:11" s="1" customFormat="1" ht="14.45" customHeight="1">
      <c r="B33" s="36"/>
      <c r="C33" s="37"/>
      <c r="D33" s="37"/>
      <c r="E33" s="44" t="s">
        <v>50</v>
      </c>
      <c r="F33" s="130">
        <f>ROUND(SUM(BF86:BF125), 2)</f>
        <v>0</v>
      </c>
      <c r="G33" s="37"/>
      <c r="H33" s="37"/>
      <c r="I33" s="131">
        <v>0.15</v>
      </c>
      <c r="J33" s="130">
        <f>ROUND(ROUND((SUM(BF86:BF125)), 2)*I33, 2)</f>
        <v>0</v>
      </c>
      <c r="K33" s="40"/>
    </row>
    <row r="34" spans="2:11" s="1" customFormat="1" ht="14.45" hidden="1" customHeight="1">
      <c r="B34" s="36"/>
      <c r="C34" s="37"/>
      <c r="D34" s="37"/>
      <c r="E34" s="44" t="s">
        <v>51</v>
      </c>
      <c r="F34" s="130">
        <f>ROUND(SUM(BG86:BG125), 2)</f>
        <v>0</v>
      </c>
      <c r="G34" s="37"/>
      <c r="H34" s="37"/>
      <c r="I34" s="131">
        <v>0.21</v>
      </c>
      <c r="J34" s="130">
        <v>0</v>
      </c>
      <c r="K34" s="40"/>
    </row>
    <row r="35" spans="2:11" s="1" customFormat="1" ht="14.45" hidden="1" customHeight="1">
      <c r="B35" s="36"/>
      <c r="C35" s="37"/>
      <c r="D35" s="37"/>
      <c r="E35" s="44" t="s">
        <v>52</v>
      </c>
      <c r="F35" s="130">
        <f>ROUND(SUM(BH86:BH125), 2)</f>
        <v>0</v>
      </c>
      <c r="G35" s="37"/>
      <c r="H35" s="37"/>
      <c r="I35" s="131">
        <v>0.15</v>
      </c>
      <c r="J35" s="130">
        <v>0</v>
      </c>
      <c r="K35" s="40"/>
    </row>
    <row r="36" spans="2:11" s="1" customFormat="1" ht="14.45" hidden="1" customHeight="1">
      <c r="B36" s="36"/>
      <c r="C36" s="37"/>
      <c r="D36" s="37"/>
      <c r="E36" s="44" t="s">
        <v>53</v>
      </c>
      <c r="F36" s="130">
        <f>ROUND(SUM(BI86:BI125),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1706</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SO 01.1 - Úpravy poklopů</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J86</f>
        <v>0</v>
      </c>
      <c r="K60" s="40"/>
      <c r="AU60" s="19" t="s">
        <v>159</v>
      </c>
    </row>
    <row r="61" spans="2:47" s="8" customFormat="1" ht="24.95" customHeight="1">
      <c r="B61" s="149"/>
      <c r="C61" s="150"/>
      <c r="D61" s="151" t="s">
        <v>1708</v>
      </c>
      <c r="E61" s="152"/>
      <c r="F61" s="152"/>
      <c r="G61" s="152"/>
      <c r="H61" s="152"/>
      <c r="I61" s="153"/>
      <c r="J61" s="154">
        <f>J87</f>
        <v>0</v>
      </c>
      <c r="K61" s="155"/>
    </row>
    <row r="62" spans="2:47" s="8" customFormat="1" ht="24.95" customHeight="1">
      <c r="B62" s="149"/>
      <c r="C62" s="150"/>
      <c r="D62" s="151" t="s">
        <v>1709</v>
      </c>
      <c r="E62" s="152"/>
      <c r="F62" s="152"/>
      <c r="G62" s="152"/>
      <c r="H62" s="152"/>
      <c r="I62" s="153"/>
      <c r="J62" s="154">
        <f>J98</f>
        <v>0</v>
      </c>
      <c r="K62" s="155"/>
    </row>
    <row r="63" spans="2:47" s="8" customFormat="1" ht="24.95" customHeight="1">
      <c r="B63" s="149"/>
      <c r="C63" s="150"/>
      <c r="D63" s="151" t="s">
        <v>1710</v>
      </c>
      <c r="E63" s="152"/>
      <c r="F63" s="152"/>
      <c r="G63" s="152"/>
      <c r="H63" s="152"/>
      <c r="I63" s="153"/>
      <c r="J63" s="154">
        <f>J111</f>
        <v>0</v>
      </c>
      <c r="K63" s="155"/>
    </row>
    <row r="64" spans="2:47" s="8" customFormat="1" ht="24.95" customHeight="1">
      <c r="B64" s="149"/>
      <c r="C64" s="150"/>
      <c r="D64" s="151" t="s">
        <v>1711</v>
      </c>
      <c r="E64" s="152"/>
      <c r="F64" s="152"/>
      <c r="G64" s="152"/>
      <c r="H64" s="152"/>
      <c r="I64" s="153"/>
      <c r="J64" s="154">
        <f>J119</f>
        <v>0</v>
      </c>
      <c r="K64" s="155"/>
    </row>
    <row r="65" spans="2:12" s="1" customFormat="1" ht="21.75" customHeight="1">
      <c r="B65" s="36"/>
      <c r="C65" s="37"/>
      <c r="D65" s="37"/>
      <c r="E65" s="37"/>
      <c r="F65" s="37"/>
      <c r="G65" s="37"/>
      <c r="H65" s="37"/>
      <c r="I65" s="118"/>
      <c r="J65" s="37"/>
      <c r="K65" s="40"/>
    </row>
    <row r="66" spans="2:12" s="1" customFormat="1" ht="6.95" customHeight="1">
      <c r="B66" s="51"/>
      <c r="C66" s="52"/>
      <c r="D66" s="52"/>
      <c r="E66" s="52"/>
      <c r="F66" s="52"/>
      <c r="G66" s="52"/>
      <c r="H66" s="52"/>
      <c r="I66" s="139"/>
      <c r="J66" s="52"/>
      <c r="K66" s="53"/>
    </row>
    <row r="70" spans="2:12" s="1" customFormat="1" ht="6.95" customHeight="1">
      <c r="B70" s="54"/>
      <c r="C70" s="55"/>
      <c r="D70" s="55"/>
      <c r="E70" s="55"/>
      <c r="F70" s="55"/>
      <c r="G70" s="55"/>
      <c r="H70" s="55"/>
      <c r="I70" s="142"/>
      <c r="J70" s="55"/>
      <c r="K70" s="55"/>
      <c r="L70" s="56"/>
    </row>
    <row r="71" spans="2:12" s="1" customFormat="1" ht="36.950000000000003" customHeight="1">
      <c r="B71" s="36"/>
      <c r="C71" s="57" t="s">
        <v>166</v>
      </c>
      <c r="D71" s="58"/>
      <c r="E71" s="58"/>
      <c r="F71" s="58"/>
      <c r="G71" s="58"/>
      <c r="H71" s="58"/>
      <c r="I71" s="163"/>
      <c r="J71" s="58"/>
      <c r="K71" s="58"/>
      <c r="L71" s="56"/>
    </row>
    <row r="72" spans="2:12" s="1" customFormat="1" ht="6.95" customHeight="1">
      <c r="B72" s="36"/>
      <c r="C72" s="58"/>
      <c r="D72" s="58"/>
      <c r="E72" s="58"/>
      <c r="F72" s="58"/>
      <c r="G72" s="58"/>
      <c r="H72" s="58"/>
      <c r="I72" s="163"/>
      <c r="J72" s="58"/>
      <c r="K72" s="58"/>
      <c r="L72" s="56"/>
    </row>
    <row r="73" spans="2:12" s="1" customFormat="1" ht="14.45" customHeight="1">
      <c r="B73" s="36"/>
      <c r="C73" s="60" t="s">
        <v>16</v>
      </c>
      <c r="D73" s="58"/>
      <c r="E73" s="58"/>
      <c r="F73" s="58"/>
      <c r="G73" s="58"/>
      <c r="H73" s="58"/>
      <c r="I73" s="163"/>
      <c r="J73" s="58"/>
      <c r="K73" s="58"/>
      <c r="L73" s="56"/>
    </row>
    <row r="74" spans="2:12" s="1" customFormat="1" ht="22.5" customHeight="1">
      <c r="B74" s="36"/>
      <c r="C74" s="58"/>
      <c r="D74" s="58"/>
      <c r="E74" s="423" t="str">
        <f>E7</f>
        <v>MVE Štvanice - rekonstrukce technologie</v>
      </c>
      <c r="F74" s="394"/>
      <c r="G74" s="394"/>
      <c r="H74" s="394"/>
      <c r="I74" s="163"/>
      <c r="J74" s="58"/>
      <c r="K74" s="58"/>
      <c r="L74" s="56"/>
    </row>
    <row r="75" spans="2:12" ht="15">
      <c r="B75" s="23"/>
      <c r="C75" s="60" t="s">
        <v>151</v>
      </c>
      <c r="D75" s="164"/>
      <c r="E75" s="164"/>
      <c r="F75" s="164"/>
      <c r="G75" s="164"/>
      <c r="H75" s="164"/>
      <c r="J75" s="164"/>
      <c r="K75" s="164"/>
      <c r="L75" s="165"/>
    </row>
    <row r="76" spans="2:12" s="1" customFormat="1" ht="22.5" customHeight="1">
      <c r="B76" s="36"/>
      <c r="C76" s="58"/>
      <c r="D76" s="58"/>
      <c r="E76" s="423" t="s">
        <v>1706</v>
      </c>
      <c r="F76" s="394"/>
      <c r="G76" s="394"/>
      <c r="H76" s="394"/>
      <c r="I76" s="163"/>
      <c r="J76" s="58"/>
      <c r="K76" s="58"/>
      <c r="L76" s="56"/>
    </row>
    <row r="77" spans="2:12" s="1" customFormat="1" ht="14.45" customHeight="1">
      <c r="B77" s="36"/>
      <c r="C77" s="60" t="s">
        <v>153</v>
      </c>
      <c r="D77" s="58"/>
      <c r="E77" s="58"/>
      <c r="F77" s="58"/>
      <c r="G77" s="58"/>
      <c r="H77" s="58"/>
      <c r="I77" s="163"/>
      <c r="J77" s="58"/>
      <c r="K77" s="58"/>
      <c r="L77" s="56"/>
    </row>
    <row r="78" spans="2:12" s="1" customFormat="1" ht="23.25" customHeight="1">
      <c r="B78" s="36"/>
      <c r="C78" s="58"/>
      <c r="D78" s="58"/>
      <c r="E78" s="391" t="str">
        <f>E11</f>
        <v>SO 01.1 - Úpravy poklopů</v>
      </c>
      <c r="F78" s="394"/>
      <c r="G78" s="394"/>
      <c r="H78" s="394"/>
      <c r="I78" s="163"/>
      <c r="J78" s="58"/>
      <c r="K78" s="58"/>
      <c r="L78" s="56"/>
    </row>
    <row r="79" spans="2:12" s="1" customFormat="1" ht="6.95" customHeight="1">
      <c r="B79" s="36"/>
      <c r="C79" s="58"/>
      <c r="D79" s="58"/>
      <c r="E79" s="58"/>
      <c r="F79" s="58"/>
      <c r="G79" s="58"/>
      <c r="H79" s="58"/>
      <c r="I79" s="163"/>
      <c r="J79" s="58"/>
      <c r="K79" s="58"/>
      <c r="L79" s="56"/>
    </row>
    <row r="80" spans="2:12" s="1" customFormat="1" ht="18" customHeight="1">
      <c r="B80" s="36"/>
      <c r="C80" s="60" t="s">
        <v>23</v>
      </c>
      <c r="D80" s="58"/>
      <c r="E80" s="58"/>
      <c r="F80" s="166" t="str">
        <f>F14</f>
        <v>VD Štvanice - Praha</v>
      </c>
      <c r="G80" s="58"/>
      <c r="H80" s="58"/>
      <c r="I80" s="167" t="s">
        <v>25</v>
      </c>
      <c r="J80" s="68" t="str">
        <f>IF(J14="","",J14)</f>
        <v>29. 7. 2016</v>
      </c>
      <c r="K80" s="58"/>
      <c r="L80" s="56"/>
    </row>
    <row r="81" spans="2:65" s="1" customFormat="1" ht="6.95" customHeight="1">
      <c r="B81" s="36"/>
      <c r="C81" s="58"/>
      <c r="D81" s="58"/>
      <c r="E81" s="58"/>
      <c r="F81" s="58"/>
      <c r="G81" s="58"/>
      <c r="H81" s="58"/>
      <c r="I81" s="163"/>
      <c r="J81" s="58"/>
      <c r="K81" s="58"/>
      <c r="L81" s="56"/>
    </row>
    <row r="82" spans="2:65" s="1" customFormat="1" ht="15">
      <c r="B82" s="36"/>
      <c r="C82" s="60" t="s">
        <v>29</v>
      </c>
      <c r="D82" s="58"/>
      <c r="E82" s="58"/>
      <c r="F82" s="166" t="str">
        <f>E17</f>
        <v>Povodí Vltavy, státní podnik</v>
      </c>
      <c r="G82" s="58"/>
      <c r="H82" s="58"/>
      <c r="I82" s="167" t="s">
        <v>37</v>
      </c>
      <c r="J82" s="166" t="str">
        <f>E23</f>
        <v>AQUATIS a. s.</v>
      </c>
      <c r="K82" s="58"/>
      <c r="L82" s="56"/>
    </row>
    <row r="83" spans="2:65" s="1" customFormat="1" ht="14.45" customHeight="1">
      <c r="B83" s="36"/>
      <c r="C83" s="60" t="s">
        <v>35</v>
      </c>
      <c r="D83" s="58"/>
      <c r="E83" s="58"/>
      <c r="F83" s="166" t="str">
        <f>IF(E20="","",E20)</f>
        <v/>
      </c>
      <c r="G83" s="58"/>
      <c r="H83" s="58"/>
      <c r="I83" s="163"/>
      <c r="J83" s="58"/>
      <c r="K83" s="58"/>
      <c r="L83" s="56"/>
    </row>
    <row r="84" spans="2:65" s="1" customFormat="1" ht="10.35" customHeight="1">
      <c r="B84" s="36"/>
      <c r="C84" s="58"/>
      <c r="D84" s="58"/>
      <c r="E84" s="58"/>
      <c r="F84" s="58"/>
      <c r="G84" s="58"/>
      <c r="H84" s="58"/>
      <c r="I84" s="163"/>
      <c r="J84" s="58"/>
      <c r="K84" s="58"/>
      <c r="L84" s="56"/>
    </row>
    <row r="85" spans="2:65" s="10" customFormat="1" ht="29.25" customHeight="1">
      <c r="B85" s="168"/>
      <c r="C85" s="169" t="s">
        <v>167</v>
      </c>
      <c r="D85" s="170" t="s">
        <v>63</v>
      </c>
      <c r="E85" s="170" t="s">
        <v>59</v>
      </c>
      <c r="F85" s="170" t="s">
        <v>168</v>
      </c>
      <c r="G85" s="170" t="s">
        <v>169</v>
      </c>
      <c r="H85" s="170" t="s">
        <v>170</v>
      </c>
      <c r="I85" s="171" t="s">
        <v>171</v>
      </c>
      <c r="J85" s="170" t="s">
        <v>157</v>
      </c>
      <c r="K85" s="172" t="s">
        <v>172</v>
      </c>
      <c r="L85" s="173"/>
      <c r="M85" s="77" t="s">
        <v>173</v>
      </c>
      <c r="N85" s="78" t="s">
        <v>48</v>
      </c>
      <c r="O85" s="78" t="s">
        <v>174</v>
      </c>
      <c r="P85" s="78" t="s">
        <v>175</v>
      </c>
      <c r="Q85" s="78" t="s">
        <v>176</v>
      </c>
      <c r="R85" s="78" t="s">
        <v>177</v>
      </c>
      <c r="S85" s="78" t="s">
        <v>178</v>
      </c>
      <c r="T85" s="79" t="s">
        <v>179</v>
      </c>
    </row>
    <row r="86" spans="2:65" s="1" customFormat="1" ht="29.25" customHeight="1">
      <c r="B86" s="36"/>
      <c r="C86" s="83" t="s">
        <v>158</v>
      </c>
      <c r="D86" s="58"/>
      <c r="E86" s="58"/>
      <c r="F86" s="58"/>
      <c r="G86" s="58"/>
      <c r="H86" s="58"/>
      <c r="I86" s="163"/>
      <c r="J86" s="174">
        <f>BK86</f>
        <v>0</v>
      </c>
      <c r="K86" s="58"/>
      <c r="L86" s="56"/>
      <c r="M86" s="80"/>
      <c r="N86" s="81"/>
      <c r="O86" s="81"/>
      <c r="P86" s="175">
        <f>P87+P98+P111+P119</f>
        <v>0</v>
      </c>
      <c r="Q86" s="81"/>
      <c r="R86" s="175">
        <f>R87+R98+R111+R119</f>
        <v>0</v>
      </c>
      <c r="S86" s="81"/>
      <c r="T86" s="176">
        <f>T87+T98+T111+T119</f>
        <v>0</v>
      </c>
      <c r="AT86" s="19" t="s">
        <v>77</v>
      </c>
      <c r="AU86" s="19" t="s">
        <v>159</v>
      </c>
      <c r="BK86" s="177">
        <f>BK87+BK98+BK111+BK119</f>
        <v>0</v>
      </c>
    </row>
    <row r="87" spans="2:65" s="11" customFormat="1" ht="37.35" customHeight="1">
      <c r="B87" s="178"/>
      <c r="C87" s="179"/>
      <c r="D87" s="192" t="s">
        <v>77</v>
      </c>
      <c r="E87" s="214" t="s">
        <v>688</v>
      </c>
      <c r="F87" s="214" t="s">
        <v>1712</v>
      </c>
      <c r="G87" s="179"/>
      <c r="H87" s="179"/>
      <c r="I87" s="182"/>
      <c r="J87" s="215">
        <f>BK87</f>
        <v>0</v>
      </c>
      <c r="K87" s="179"/>
      <c r="L87" s="184"/>
      <c r="M87" s="185"/>
      <c r="N87" s="186"/>
      <c r="O87" s="186"/>
      <c r="P87" s="187">
        <f>SUM(P88:P97)</f>
        <v>0</v>
      </c>
      <c r="Q87" s="186"/>
      <c r="R87" s="187">
        <f>SUM(R88:R97)</f>
        <v>0</v>
      </c>
      <c r="S87" s="186"/>
      <c r="T87" s="188">
        <f>SUM(T88:T97)</f>
        <v>0</v>
      </c>
      <c r="AR87" s="189" t="s">
        <v>22</v>
      </c>
      <c r="AT87" s="190" t="s">
        <v>77</v>
      </c>
      <c r="AU87" s="190" t="s">
        <v>78</v>
      </c>
      <c r="AY87" s="189" t="s">
        <v>183</v>
      </c>
      <c r="BK87" s="191">
        <f>SUM(BK88:BK97)</f>
        <v>0</v>
      </c>
    </row>
    <row r="88" spans="2:65" s="1" customFormat="1" ht="22.5" customHeight="1">
      <c r="B88" s="36"/>
      <c r="C88" s="195" t="s">
        <v>22</v>
      </c>
      <c r="D88" s="195" t="s">
        <v>186</v>
      </c>
      <c r="E88" s="196" t="s">
        <v>690</v>
      </c>
      <c r="F88" s="197" t="s">
        <v>1713</v>
      </c>
      <c r="G88" s="198" t="s">
        <v>208</v>
      </c>
      <c r="H88" s="199">
        <v>40</v>
      </c>
      <c r="I88" s="200"/>
      <c r="J88" s="201">
        <f>ROUND(I88*H88,2)</f>
        <v>0</v>
      </c>
      <c r="K88" s="197" t="s">
        <v>20</v>
      </c>
      <c r="L88" s="56"/>
      <c r="M88" s="202" t="s">
        <v>20</v>
      </c>
      <c r="N88" s="203" t="s">
        <v>49</v>
      </c>
      <c r="O88" s="37"/>
      <c r="P88" s="204">
        <f>O88*H88</f>
        <v>0</v>
      </c>
      <c r="Q88" s="204">
        <v>0</v>
      </c>
      <c r="R88" s="204">
        <f>Q88*H88</f>
        <v>0</v>
      </c>
      <c r="S88" s="204">
        <v>0</v>
      </c>
      <c r="T88" s="205">
        <f>S88*H88</f>
        <v>0</v>
      </c>
      <c r="AR88" s="19" t="s">
        <v>200</v>
      </c>
      <c r="AT88" s="19" t="s">
        <v>186</v>
      </c>
      <c r="AU88" s="19" t="s">
        <v>22</v>
      </c>
      <c r="AY88" s="19" t="s">
        <v>183</v>
      </c>
      <c r="BE88" s="206">
        <f>IF(N88="základní",J88,0)</f>
        <v>0</v>
      </c>
      <c r="BF88" s="206">
        <f>IF(N88="snížená",J88,0)</f>
        <v>0</v>
      </c>
      <c r="BG88" s="206">
        <f>IF(N88="zákl. přenesená",J88,0)</f>
        <v>0</v>
      </c>
      <c r="BH88" s="206">
        <f>IF(N88="sníž. přenesená",J88,0)</f>
        <v>0</v>
      </c>
      <c r="BI88" s="206">
        <f>IF(N88="nulová",J88,0)</f>
        <v>0</v>
      </c>
      <c r="BJ88" s="19" t="s">
        <v>22</v>
      </c>
      <c r="BK88" s="206">
        <f>ROUND(I88*H88,2)</f>
        <v>0</v>
      </c>
      <c r="BL88" s="19" t="s">
        <v>200</v>
      </c>
      <c r="BM88" s="19" t="s">
        <v>1714</v>
      </c>
    </row>
    <row r="89" spans="2:65" s="1" customFormat="1" ht="94.5">
      <c r="B89" s="36"/>
      <c r="C89" s="58"/>
      <c r="D89" s="209" t="s">
        <v>1715</v>
      </c>
      <c r="E89" s="58"/>
      <c r="F89" s="219" t="s">
        <v>1716</v>
      </c>
      <c r="G89" s="58"/>
      <c r="H89" s="58"/>
      <c r="I89" s="163"/>
      <c r="J89" s="58"/>
      <c r="K89" s="58"/>
      <c r="L89" s="56"/>
      <c r="M89" s="73"/>
      <c r="N89" s="37"/>
      <c r="O89" s="37"/>
      <c r="P89" s="37"/>
      <c r="Q89" s="37"/>
      <c r="R89" s="37"/>
      <c r="S89" s="37"/>
      <c r="T89" s="74"/>
      <c r="AT89" s="19" t="s">
        <v>1715</v>
      </c>
      <c r="AU89" s="19" t="s">
        <v>22</v>
      </c>
    </row>
    <row r="90" spans="2:65" s="12" customFormat="1">
      <c r="B90" s="220"/>
      <c r="C90" s="221"/>
      <c r="D90" s="207" t="s">
        <v>1717</v>
      </c>
      <c r="E90" s="222" t="s">
        <v>20</v>
      </c>
      <c r="F90" s="223" t="s">
        <v>1718</v>
      </c>
      <c r="G90" s="221"/>
      <c r="H90" s="224">
        <v>40</v>
      </c>
      <c r="I90" s="225"/>
      <c r="J90" s="221"/>
      <c r="K90" s="221"/>
      <c r="L90" s="226"/>
      <c r="M90" s="227"/>
      <c r="N90" s="228"/>
      <c r="O90" s="228"/>
      <c r="P90" s="228"/>
      <c r="Q90" s="228"/>
      <c r="R90" s="228"/>
      <c r="S90" s="228"/>
      <c r="T90" s="229"/>
      <c r="AT90" s="230" t="s">
        <v>1717</v>
      </c>
      <c r="AU90" s="230" t="s">
        <v>22</v>
      </c>
      <c r="AV90" s="12" t="s">
        <v>86</v>
      </c>
      <c r="AW90" s="12" t="s">
        <v>41</v>
      </c>
      <c r="AX90" s="12" t="s">
        <v>22</v>
      </c>
      <c r="AY90" s="230" t="s">
        <v>183</v>
      </c>
    </row>
    <row r="91" spans="2:65" s="1" customFormat="1" ht="22.5" customHeight="1">
      <c r="B91" s="36"/>
      <c r="C91" s="195" t="s">
        <v>86</v>
      </c>
      <c r="D91" s="195" t="s">
        <v>186</v>
      </c>
      <c r="E91" s="196" t="s">
        <v>693</v>
      </c>
      <c r="F91" s="197" t="s">
        <v>1719</v>
      </c>
      <c r="G91" s="198" t="s">
        <v>1720</v>
      </c>
      <c r="H91" s="199">
        <v>20</v>
      </c>
      <c r="I91" s="200"/>
      <c r="J91" s="201">
        <f>ROUND(I91*H91,2)</f>
        <v>0</v>
      </c>
      <c r="K91" s="197" t="s">
        <v>20</v>
      </c>
      <c r="L91" s="56"/>
      <c r="M91" s="202" t="s">
        <v>20</v>
      </c>
      <c r="N91" s="203" t="s">
        <v>49</v>
      </c>
      <c r="O91" s="37"/>
      <c r="P91" s="204">
        <f>O91*H91</f>
        <v>0</v>
      </c>
      <c r="Q91" s="204">
        <v>0</v>
      </c>
      <c r="R91" s="204">
        <f>Q91*H91</f>
        <v>0</v>
      </c>
      <c r="S91" s="204">
        <v>0</v>
      </c>
      <c r="T91" s="205">
        <f>S91*H91</f>
        <v>0</v>
      </c>
      <c r="AR91" s="19" t="s">
        <v>200</v>
      </c>
      <c r="AT91" s="19" t="s">
        <v>186</v>
      </c>
      <c r="AU91" s="19" t="s">
        <v>22</v>
      </c>
      <c r="AY91" s="19" t="s">
        <v>183</v>
      </c>
      <c r="BE91" s="206">
        <f>IF(N91="základní",J91,0)</f>
        <v>0</v>
      </c>
      <c r="BF91" s="206">
        <f>IF(N91="snížená",J91,0)</f>
        <v>0</v>
      </c>
      <c r="BG91" s="206">
        <f>IF(N91="zákl. přenesená",J91,0)</f>
        <v>0</v>
      </c>
      <c r="BH91" s="206">
        <f>IF(N91="sníž. přenesená",J91,0)</f>
        <v>0</v>
      </c>
      <c r="BI91" s="206">
        <f>IF(N91="nulová",J91,0)</f>
        <v>0</v>
      </c>
      <c r="BJ91" s="19" t="s">
        <v>22</v>
      </c>
      <c r="BK91" s="206">
        <f>ROUND(I91*H91,2)</f>
        <v>0</v>
      </c>
      <c r="BL91" s="19" t="s">
        <v>200</v>
      </c>
      <c r="BM91" s="19" t="s">
        <v>1721</v>
      </c>
    </row>
    <row r="92" spans="2:65" s="1" customFormat="1">
      <c r="B92" s="36"/>
      <c r="C92" s="58"/>
      <c r="D92" s="209" t="s">
        <v>1715</v>
      </c>
      <c r="E92" s="58"/>
      <c r="F92" s="219" t="s">
        <v>1722</v>
      </c>
      <c r="G92" s="58"/>
      <c r="H92" s="58"/>
      <c r="I92" s="163"/>
      <c r="J92" s="58"/>
      <c r="K92" s="58"/>
      <c r="L92" s="56"/>
      <c r="M92" s="73"/>
      <c r="N92" s="37"/>
      <c r="O92" s="37"/>
      <c r="P92" s="37"/>
      <c r="Q92" s="37"/>
      <c r="R92" s="37"/>
      <c r="S92" s="37"/>
      <c r="T92" s="74"/>
      <c r="AT92" s="19" t="s">
        <v>1715</v>
      </c>
      <c r="AU92" s="19" t="s">
        <v>22</v>
      </c>
    </row>
    <row r="93" spans="2:65" s="12" customFormat="1">
      <c r="B93" s="220"/>
      <c r="C93" s="221"/>
      <c r="D93" s="207" t="s">
        <v>1717</v>
      </c>
      <c r="E93" s="222" t="s">
        <v>20</v>
      </c>
      <c r="F93" s="223" t="s">
        <v>1723</v>
      </c>
      <c r="G93" s="221"/>
      <c r="H93" s="224">
        <v>20</v>
      </c>
      <c r="I93" s="225"/>
      <c r="J93" s="221"/>
      <c r="K93" s="221"/>
      <c r="L93" s="226"/>
      <c r="M93" s="227"/>
      <c r="N93" s="228"/>
      <c r="O93" s="228"/>
      <c r="P93" s="228"/>
      <c r="Q93" s="228"/>
      <c r="R93" s="228"/>
      <c r="S93" s="228"/>
      <c r="T93" s="229"/>
      <c r="AT93" s="230" t="s">
        <v>1717</v>
      </c>
      <c r="AU93" s="230" t="s">
        <v>22</v>
      </c>
      <c r="AV93" s="12" t="s">
        <v>86</v>
      </c>
      <c r="AW93" s="12" t="s">
        <v>41</v>
      </c>
      <c r="AX93" s="12" t="s">
        <v>22</v>
      </c>
      <c r="AY93" s="230" t="s">
        <v>183</v>
      </c>
    </row>
    <row r="94" spans="2:65" s="1" customFormat="1" ht="31.5" customHeight="1">
      <c r="B94" s="36"/>
      <c r="C94" s="195" t="s">
        <v>182</v>
      </c>
      <c r="D94" s="195" t="s">
        <v>186</v>
      </c>
      <c r="E94" s="196" t="s">
        <v>696</v>
      </c>
      <c r="F94" s="197" t="s">
        <v>1724</v>
      </c>
      <c r="G94" s="198" t="s">
        <v>203</v>
      </c>
      <c r="H94" s="199">
        <v>250</v>
      </c>
      <c r="I94" s="200"/>
      <c r="J94" s="201">
        <f>ROUND(I94*H94,2)</f>
        <v>0</v>
      </c>
      <c r="K94" s="197" t="s">
        <v>20</v>
      </c>
      <c r="L94" s="56"/>
      <c r="M94" s="202" t="s">
        <v>20</v>
      </c>
      <c r="N94" s="203" t="s">
        <v>49</v>
      </c>
      <c r="O94" s="37"/>
      <c r="P94" s="204">
        <f>O94*H94</f>
        <v>0</v>
      </c>
      <c r="Q94" s="204">
        <v>0</v>
      </c>
      <c r="R94" s="204">
        <f>Q94*H94</f>
        <v>0</v>
      </c>
      <c r="S94" s="204">
        <v>0</v>
      </c>
      <c r="T94" s="205">
        <f>S94*H94</f>
        <v>0</v>
      </c>
      <c r="AR94" s="19" t="s">
        <v>200</v>
      </c>
      <c r="AT94" s="19" t="s">
        <v>186</v>
      </c>
      <c r="AU94" s="19" t="s">
        <v>22</v>
      </c>
      <c r="AY94" s="19" t="s">
        <v>183</v>
      </c>
      <c r="BE94" s="206">
        <f>IF(N94="základní",J94,0)</f>
        <v>0</v>
      </c>
      <c r="BF94" s="206">
        <f>IF(N94="snížená",J94,0)</f>
        <v>0</v>
      </c>
      <c r="BG94" s="206">
        <f>IF(N94="zákl. přenesená",J94,0)</f>
        <v>0</v>
      </c>
      <c r="BH94" s="206">
        <f>IF(N94="sníž. přenesená",J94,0)</f>
        <v>0</v>
      </c>
      <c r="BI94" s="206">
        <f>IF(N94="nulová",J94,0)</f>
        <v>0</v>
      </c>
      <c r="BJ94" s="19" t="s">
        <v>22</v>
      </c>
      <c r="BK94" s="206">
        <f>ROUND(I94*H94,2)</f>
        <v>0</v>
      </c>
      <c r="BL94" s="19" t="s">
        <v>200</v>
      </c>
      <c r="BM94" s="19" t="s">
        <v>1725</v>
      </c>
    </row>
    <row r="95" spans="2:65" s="1" customFormat="1" ht="54">
      <c r="B95" s="36"/>
      <c r="C95" s="58"/>
      <c r="D95" s="209" t="s">
        <v>1715</v>
      </c>
      <c r="E95" s="58"/>
      <c r="F95" s="219" t="s">
        <v>1726</v>
      </c>
      <c r="G95" s="58"/>
      <c r="H95" s="58"/>
      <c r="I95" s="163"/>
      <c r="J95" s="58"/>
      <c r="K95" s="58"/>
      <c r="L95" s="56"/>
      <c r="M95" s="73"/>
      <c r="N95" s="37"/>
      <c r="O95" s="37"/>
      <c r="P95" s="37"/>
      <c r="Q95" s="37"/>
      <c r="R95" s="37"/>
      <c r="S95" s="37"/>
      <c r="T95" s="74"/>
      <c r="AT95" s="19" t="s">
        <v>1715</v>
      </c>
      <c r="AU95" s="19" t="s">
        <v>22</v>
      </c>
    </row>
    <row r="96" spans="2:65" s="1" customFormat="1" ht="27">
      <c r="B96" s="36"/>
      <c r="C96" s="58"/>
      <c r="D96" s="209" t="s">
        <v>192</v>
      </c>
      <c r="E96" s="58"/>
      <c r="F96" s="210" t="s">
        <v>1727</v>
      </c>
      <c r="G96" s="58"/>
      <c r="H96" s="58"/>
      <c r="I96" s="163"/>
      <c r="J96" s="58"/>
      <c r="K96" s="58"/>
      <c r="L96" s="56"/>
      <c r="M96" s="73"/>
      <c r="N96" s="37"/>
      <c r="O96" s="37"/>
      <c r="P96" s="37"/>
      <c r="Q96" s="37"/>
      <c r="R96" s="37"/>
      <c r="S96" s="37"/>
      <c r="T96" s="74"/>
      <c r="AT96" s="19" t="s">
        <v>192</v>
      </c>
      <c r="AU96" s="19" t="s">
        <v>22</v>
      </c>
    </row>
    <row r="97" spans="2:65" s="12" customFormat="1">
      <c r="B97" s="220"/>
      <c r="C97" s="221"/>
      <c r="D97" s="209" t="s">
        <v>1717</v>
      </c>
      <c r="E97" s="231" t="s">
        <v>20</v>
      </c>
      <c r="F97" s="232" t="s">
        <v>1728</v>
      </c>
      <c r="G97" s="221"/>
      <c r="H97" s="233">
        <v>250</v>
      </c>
      <c r="I97" s="225"/>
      <c r="J97" s="221"/>
      <c r="K97" s="221"/>
      <c r="L97" s="226"/>
      <c r="M97" s="227"/>
      <c r="N97" s="228"/>
      <c r="O97" s="228"/>
      <c r="P97" s="228"/>
      <c r="Q97" s="228"/>
      <c r="R97" s="228"/>
      <c r="S97" s="228"/>
      <c r="T97" s="229"/>
      <c r="AT97" s="230" t="s">
        <v>1717</v>
      </c>
      <c r="AU97" s="230" t="s">
        <v>22</v>
      </c>
      <c r="AV97" s="12" t="s">
        <v>86</v>
      </c>
      <c r="AW97" s="12" t="s">
        <v>41</v>
      </c>
      <c r="AX97" s="12" t="s">
        <v>22</v>
      </c>
      <c r="AY97" s="230" t="s">
        <v>183</v>
      </c>
    </row>
    <row r="98" spans="2:65" s="11" customFormat="1" ht="37.35" customHeight="1">
      <c r="B98" s="178"/>
      <c r="C98" s="179"/>
      <c r="D98" s="192" t="s">
        <v>77</v>
      </c>
      <c r="E98" s="214" t="s">
        <v>1729</v>
      </c>
      <c r="F98" s="214" t="s">
        <v>1730</v>
      </c>
      <c r="G98" s="179"/>
      <c r="H98" s="179"/>
      <c r="I98" s="182"/>
      <c r="J98" s="215">
        <f>BK98</f>
        <v>0</v>
      </c>
      <c r="K98" s="179"/>
      <c r="L98" s="184"/>
      <c r="M98" s="185"/>
      <c r="N98" s="186"/>
      <c r="O98" s="186"/>
      <c r="P98" s="187">
        <f>SUM(P99:P110)</f>
        <v>0</v>
      </c>
      <c r="Q98" s="186"/>
      <c r="R98" s="187">
        <f>SUM(R99:R110)</f>
        <v>0</v>
      </c>
      <c r="S98" s="186"/>
      <c r="T98" s="188">
        <f>SUM(T99:T110)</f>
        <v>0</v>
      </c>
      <c r="AR98" s="189" t="s">
        <v>22</v>
      </c>
      <c r="AT98" s="190" t="s">
        <v>77</v>
      </c>
      <c r="AU98" s="190" t="s">
        <v>78</v>
      </c>
      <c r="AY98" s="189" t="s">
        <v>183</v>
      </c>
      <c r="BK98" s="191">
        <f>SUM(BK99:BK110)</f>
        <v>0</v>
      </c>
    </row>
    <row r="99" spans="2:65" s="1" customFormat="1" ht="22.5" customHeight="1">
      <c r="B99" s="36"/>
      <c r="C99" s="195" t="s">
        <v>200</v>
      </c>
      <c r="D99" s="195" t="s">
        <v>186</v>
      </c>
      <c r="E99" s="196" t="s">
        <v>1731</v>
      </c>
      <c r="F99" s="197" t="s">
        <v>1732</v>
      </c>
      <c r="G99" s="198" t="s">
        <v>1733</v>
      </c>
      <c r="H99" s="199">
        <v>3</v>
      </c>
      <c r="I99" s="200"/>
      <c r="J99" s="201">
        <f>ROUND(I99*H99,2)</f>
        <v>0</v>
      </c>
      <c r="K99" s="197" t="s">
        <v>20</v>
      </c>
      <c r="L99" s="56"/>
      <c r="M99" s="202" t="s">
        <v>20</v>
      </c>
      <c r="N99" s="203" t="s">
        <v>49</v>
      </c>
      <c r="O99" s="37"/>
      <c r="P99" s="204">
        <f>O99*H99</f>
        <v>0</v>
      </c>
      <c r="Q99" s="204">
        <v>0</v>
      </c>
      <c r="R99" s="204">
        <f>Q99*H99</f>
        <v>0</v>
      </c>
      <c r="S99" s="204">
        <v>0</v>
      </c>
      <c r="T99" s="205">
        <f>S99*H99</f>
        <v>0</v>
      </c>
      <c r="AR99" s="19" t="s">
        <v>200</v>
      </c>
      <c r="AT99" s="19" t="s">
        <v>186</v>
      </c>
      <c r="AU99" s="19" t="s">
        <v>22</v>
      </c>
      <c r="AY99" s="19" t="s">
        <v>183</v>
      </c>
      <c r="BE99" s="206">
        <f>IF(N99="základní",J99,0)</f>
        <v>0</v>
      </c>
      <c r="BF99" s="206">
        <f>IF(N99="snížená",J99,0)</f>
        <v>0</v>
      </c>
      <c r="BG99" s="206">
        <f>IF(N99="zákl. přenesená",J99,0)</f>
        <v>0</v>
      </c>
      <c r="BH99" s="206">
        <f>IF(N99="sníž. přenesená",J99,0)</f>
        <v>0</v>
      </c>
      <c r="BI99" s="206">
        <f>IF(N99="nulová",J99,0)</f>
        <v>0</v>
      </c>
      <c r="BJ99" s="19" t="s">
        <v>22</v>
      </c>
      <c r="BK99" s="206">
        <f>ROUND(I99*H99,2)</f>
        <v>0</v>
      </c>
      <c r="BL99" s="19" t="s">
        <v>200</v>
      </c>
      <c r="BM99" s="19" t="s">
        <v>1734</v>
      </c>
    </row>
    <row r="100" spans="2:65" s="1" customFormat="1" ht="27">
      <c r="B100" s="36"/>
      <c r="C100" s="58"/>
      <c r="D100" s="209" t="s">
        <v>1715</v>
      </c>
      <c r="E100" s="58"/>
      <c r="F100" s="219" t="s">
        <v>1735</v>
      </c>
      <c r="G100" s="58"/>
      <c r="H100" s="58"/>
      <c r="I100" s="163"/>
      <c r="J100" s="58"/>
      <c r="K100" s="58"/>
      <c r="L100" s="56"/>
      <c r="M100" s="73"/>
      <c r="N100" s="37"/>
      <c r="O100" s="37"/>
      <c r="P100" s="37"/>
      <c r="Q100" s="37"/>
      <c r="R100" s="37"/>
      <c r="S100" s="37"/>
      <c r="T100" s="74"/>
      <c r="AT100" s="19" t="s">
        <v>1715</v>
      </c>
      <c r="AU100" s="19" t="s">
        <v>22</v>
      </c>
    </row>
    <row r="101" spans="2:65" s="1" customFormat="1" ht="27">
      <c r="B101" s="36"/>
      <c r="C101" s="58"/>
      <c r="D101" s="209" t="s">
        <v>192</v>
      </c>
      <c r="E101" s="58"/>
      <c r="F101" s="210" t="s">
        <v>1736</v>
      </c>
      <c r="G101" s="58"/>
      <c r="H101" s="58"/>
      <c r="I101" s="163"/>
      <c r="J101" s="58"/>
      <c r="K101" s="58"/>
      <c r="L101" s="56"/>
      <c r="M101" s="73"/>
      <c r="N101" s="37"/>
      <c r="O101" s="37"/>
      <c r="P101" s="37"/>
      <c r="Q101" s="37"/>
      <c r="R101" s="37"/>
      <c r="S101" s="37"/>
      <c r="T101" s="74"/>
      <c r="AT101" s="19" t="s">
        <v>192</v>
      </c>
      <c r="AU101" s="19" t="s">
        <v>22</v>
      </c>
    </row>
    <row r="102" spans="2:65" s="12" customFormat="1">
      <c r="B102" s="220"/>
      <c r="C102" s="221"/>
      <c r="D102" s="207" t="s">
        <v>1717</v>
      </c>
      <c r="E102" s="222" t="s">
        <v>20</v>
      </c>
      <c r="F102" s="223" t="s">
        <v>1737</v>
      </c>
      <c r="G102" s="221"/>
      <c r="H102" s="224">
        <v>3</v>
      </c>
      <c r="I102" s="225"/>
      <c r="J102" s="221"/>
      <c r="K102" s="221"/>
      <c r="L102" s="226"/>
      <c r="M102" s="227"/>
      <c r="N102" s="228"/>
      <c r="O102" s="228"/>
      <c r="P102" s="228"/>
      <c r="Q102" s="228"/>
      <c r="R102" s="228"/>
      <c r="S102" s="228"/>
      <c r="T102" s="229"/>
      <c r="AT102" s="230" t="s">
        <v>1717</v>
      </c>
      <c r="AU102" s="230" t="s">
        <v>22</v>
      </c>
      <c r="AV102" s="12" t="s">
        <v>86</v>
      </c>
      <c r="AW102" s="12" t="s">
        <v>41</v>
      </c>
      <c r="AX102" s="12" t="s">
        <v>22</v>
      </c>
      <c r="AY102" s="230" t="s">
        <v>183</v>
      </c>
    </row>
    <row r="103" spans="2:65" s="1" customFormat="1" ht="22.5" customHeight="1">
      <c r="B103" s="36"/>
      <c r="C103" s="195" t="s">
        <v>205</v>
      </c>
      <c r="D103" s="195" t="s">
        <v>186</v>
      </c>
      <c r="E103" s="196" t="s">
        <v>1738</v>
      </c>
      <c r="F103" s="197" t="s">
        <v>1739</v>
      </c>
      <c r="G103" s="198" t="s">
        <v>208</v>
      </c>
      <c r="H103" s="199">
        <v>127.8</v>
      </c>
      <c r="I103" s="200"/>
      <c r="J103" s="201">
        <f>ROUND(I103*H103,2)</f>
        <v>0</v>
      </c>
      <c r="K103" s="197" t="s">
        <v>20</v>
      </c>
      <c r="L103" s="56"/>
      <c r="M103" s="202" t="s">
        <v>20</v>
      </c>
      <c r="N103" s="203" t="s">
        <v>49</v>
      </c>
      <c r="O103" s="37"/>
      <c r="P103" s="204">
        <f>O103*H103</f>
        <v>0</v>
      </c>
      <c r="Q103" s="204">
        <v>0</v>
      </c>
      <c r="R103" s="204">
        <f>Q103*H103</f>
        <v>0</v>
      </c>
      <c r="S103" s="204">
        <v>0</v>
      </c>
      <c r="T103" s="205">
        <f>S103*H103</f>
        <v>0</v>
      </c>
      <c r="AR103" s="19" t="s">
        <v>200</v>
      </c>
      <c r="AT103" s="19" t="s">
        <v>186</v>
      </c>
      <c r="AU103" s="19" t="s">
        <v>22</v>
      </c>
      <c r="AY103" s="19" t="s">
        <v>183</v>
      </c>
      <c r="BE103" s="206">
        <f>IF(N103="základní",J103,0)</f>
        <v>0</v>
      </c>
      <c r="BF103" s="206">
        <f>IF(N103="snížená",J103,0)</f>
        <v>0</v>
      </c>
      <c r="BG103" s="206">
        <f>IF(N103="zákl. přenesená",J103,0)</f>
        <v>0</v>
      </c>
      <c r="BH103" s="206">
        <f>IF(N103="sníž. přenesená",J103,0)</f>
        <v>0</v>
      </c>
      <c r="BI103" s="206">
        <f>IF(N103="nulová",J103,0)</f>
        <v>0</v>
      </c>
      <c r="BJ103" s="19" t="s">
        <v>22</v>
      </c>
      <c r="BK103" s="206">
        <f>ROUND(I103*H103,2)</f>
        <v>0</v>
      </c>
      <c r="BL103" s="19" t="s">
        <v>200</v>
      </c>
      <c r="BM103" s="19" t="s">
        <v>1740</v>
      </c>
    </row>
    <row r="104" spans="2:65" s="1" customFormat="1" ht="94.5">
      <c r="B104" s="36"/>
      <c r="C104" s="58"/>
      <c r="D104" s="209" t="s">
        <v>1715</v>
      </c>
      <c r="E104" s="58"/>
      <c r="F104" s="219" t="s">
        <v>1716</v>
      </c>
      <c r="G104" s="58"/>
      <c r="H104" s="58"/>
      <c r="I104" s="163"/>
      <c r="J104" s="58"/>
      <c r="K104" s="58"/>
      <c r="L104" s="56"/>
      <c r="M104" s="73"/>
      <c r="N104" s="37"/>
      <c r="O104" s="37"/>
      <c r="P104" s="37"/>
      <c r="Q104" s="37"/>
      <c r="R104" s="37"/>
      <c r="S104" s="37"/>
      <c r="T104" s="74"/>
      <c r="AT104" s="19" t="s">
        <v>1715</v>
      </c>
      <c r="AU104" s="19" t="s">
        <v>22</v>
      </c>
    </row>
    <row r="105" spans="2:65" s="13" customFormat="1">
      <c r="B105" s="234"/>
      <c r="C105" s="235"/>
      <c r="D105" s="209" t="s">
        <v>1717</v>
      </c>
      <c r="E105" s="236" t="s">
        <v>20</v>
      </c>
      <c r="F105" s="237" t="s">
        <v>1741</v>
      </c>
      <c r="G105" s="235"/>
      <c r="H105" s="238" t="s">
        <v>20</v>
      </c>
      <c r="I105" s="239"/>
      <c r="J105" s="235"/>
      <c r="K105" s="235"/>
      <c r="L105" s="240"/>
      <c r="M105" s="241"/>
      <c r="N105" s="242"/>
      <c r="O105" s="242"/>
      <c r="P105" s="242"/>
      <c r="Q105" s="242"/>
      <c r="R105" s="242"/>
      <c r="S105" s="242"/>
      <c r="T105" s="243"/>
      <c r="AT105" s="244" t="s">
        <v>1717</v>
      </c>
      <c r="AU105" s="244" t="s">
        <v>22</v>
      </c>
      <c r="AV105" s="13" t="s">
        <v>22</v>
      </c>
      <c r="AW105" s="13" t="s">
        <v>41</v>
      </c>
      <c r="AX105" s="13" t="s">
        <v>78</v>
      </c>
      <c r="AY105" s="244" t="s">
        <v>183</v>
      </c>
    </row>
    <row r="106" spans="2:65" s="12" customFormat="1">
      <c r="B106" s="220"/>
      <c r="C106" s="221"/>
      <c r="D106" s="209" t="s">
        <v>1717</v>
      </c>
      <c r="E106" s="231" t="s">
        <v>20</v>
      </c>
      <c r="F106" s="232" t="s">
        <v>1742</v>
      </c>
      <c r="G106" s="221"/>
      <c r="H106" s="233">
        <v>112.5</v>
      </c>
      <c r="I106" s="225"/>
      <c r="J106" s="221"/>
      <c r="K106" s="221"/>
      <c r="L106" s="226"/>
      <c r="M106" s="227"/>
      <c r="N106" s="228"/>
      <c r="O106" s="228"/>
      <c r="P106" s="228"/>
      <c r="Q106" s="228"/>
      <c r="R106" s="228"/>
      <c r="S106" s="228"/>
      <c r="T106" s="229"/>
      <c r="AT106" s="230" t="s">
        <v>1717</v>
      </c>
      <c r="AU106" s="230" t="s">
        <v>22</v>
      </c>
      <c r="AV106" s="12" t="s">
        <v>86</v>
      </c>
      <c r="AW106" s="12" t="s">
        <v>41</v>
      </c>
      <c r="AX106" s="12" t="s">
        <v>78</v>
      </c>
      <c r="AY106" s="230" t="s">
        <v>183</v>
      </c>
    </row>
    <row r="107" spans="2:65" s="12" customFormat="1">
      <c r="B107" s="220"/>
      <c r="C107" s="221"/>
      <c r="D107" s="209" t="s">
        <v>1717</v>
      </c>
      <c r="E107" s="231" t="s">
        <v>20</v>
      </c>
      <c r="F107" s="232" t="s">
        <v>1743</v>
      </c>
      <c r="G107" s="221"/>
      <c r="H107" s="233">
        <v>15.3</v>
      </c>
      <c r="I107" s="225"/>
      <c r="J107" s="221"/>
      <c r="K107" s="221"/>
      <c r="L107" s="226"/>
      <c r="M107" s="227"/>
      <c r="N107" s="228"/>
      <c r="O107" s="228"/>
      <c r="P107" s="228"/>
      <c r="Q107" s="228"/>
      <c r="R107" s="228"/>
      <c r="S107" s="228"/>
      <c r="T107" s="229"/>
      <c r="AT107" s="230" t="s">
        <v>1717</v>
      </c>
      <c r="AU107" s="230" t="s">
        <v>22</v>
      </c>
      <c r="AV107" s="12" t="s">
        <v>86</v>
      </c>
      <c r="AW107" s="12" t="s">
        <v>41</v>
      </c>
      <c r="AX107" s="12" t="s">
        <v>78</v>
      </c>
      <c r="AY107" s="230" t="s">
        <v>183</v>
      </c>
    </row>
    <row r="108" spans="2:65" s="14" customFormat="1">
      <c r="B108" s="245"/>
      <c r="C108" s="246"/>
      <c r="D108" s="207" t="s">
        <v>1717</v>
      </c>
      <c r="E108" s="247" t="s">
        <v>20</v>
      </c>
      <c r="F108" s="248" t="s">
        <v>1744</v>
      </c>
      <c r="G108" s="246"/>
      <c r="H108" s="249">
        <v>127.8</v>
      </c>
      <c r="I108" s="250"/>
      <c r="J108" s="246"/>
      <c r="K108" s="246"/>
      <c r="L108" s="251"/>
      <c r="M108" s="252"/>
      <c r="N108" s="253"/>
      <c r="O108" s="253"/>
      <c r="P108" s="253"/>
      <c r="Q108" s="253"/>
      <c r="R108" s="253"/>
      <c r="S108" s="253"/>
      <c r="T108" s="254"/>
      <c r="AT108" s="255" t="s">
        <v>1717</v>
      </c>
      <c r="AU108" s="255" t="s">
        <v>22</v>
      </c>
      <c r="AV108" s="14" t="s">
        <v>200</v>
      </c>
      <c r="AW108" s="14" t="s">
        <v>41</v>
      </c>
      <c r="AX108" s="14" t="s">
        <v>22</v>
      </c>
      <c r="AY108" s="255" t="s">
        <v>183</v>
      </c>
    </row>
    <row r="109" spans="2:65" s="1" customFormat="1" ht="22.5" customHeight="1">
      <c r="B109" s="36"/>
      <c r="C109" s="195" t="s">
        <v>210</v>
      </c>
      <c r="D109" s="195" t="s">
        <v>186</v>
      </c>
      <c r="E109" s="196" t="s">
        <v>1745</v>
      </c>
      <c r="F109" s="197" t="s">
        <v>1746</v>
      </c>
      <c r="G109" s="198" t="s">
        <v>1733</v>
      </c>
      <c r="H109" s="199">
        <v>3</v>
      </c>
      <c r="I109" s="200"/>
      <c r="J109" s="201">
        <f>ROUND(I109*H109,2)</f>
        <v>0</v>
      </c>
      <c r="K109" s="197" t="s">
        <v>20</v>
      </c>
      <c r="L109" s="56"/>
      <c r="M109" s="202" t="s">
        <v>20</v>
      </c>
      <c r="N109" s="203" t="s">
        <v>49</v>
      </c>
      <c r="O109" s="37"/>
      <c r="P109" s="204">
        <f>O109*H109</f>
        <v>0</v>
      </c>
      <c r="Q109" s="204">
        <v>0</v>
      </c>
      <c r="R109" s="204">
        <f>Q109*H109</f>
        <v>0</v>
      </c>
      <c r="S109" s="204">
        <v>0</v>
      </c>
      <c r="T109" s="205">
        <f>S109*H109</f>
        <v>0</v>
      </c>
      <c r="AR109" s="19" t="s">
        <v>200</v>
      </c>
      <c r="AT109" s="19" t="s">
        <v>186</v>
      </c>
      <c r="AU109" s="19" t="s">
        <v>22</v>
      </c>
      <c r="AY109" s="19" t="s">
        <v>183</v>
      </c>
      <c r="BE109" s="206">
        <f>IF(N109="základní",J109,0)</f>
        <v>0</v>
      </c>
      <c r="BF109" s="206">
        <f>IF(N109="snížená",J109,0)</f>
        <v>0</v>
      </c>
      <c r="BG109" s="206">
        <f>IF(N109="zákl. přenesená",J109,0)</f>
        <v>0</v>
      </c>
      <c r="BH109" s="206">
        <f>IF(N109="sníž. přenesená",J109,0)</f>
        <v>0</v>
      </c>
      <c r="BI109" s="206">
        <f>IF(N109="nulová",J109,0)</f>
        <v>0</v>
      </c>
      <c r="BJ109" s="19" t="s">
        <v>22</v>
      </c>
      <c r="BK109" s="206">
        <f>ROUND(I109*H109,2)</f>
        <v>0</v>
      </c>
      <c r="BL109" s="19" t="s">
        <v>200</v>
      </c>
      <c r="BM109" s="19" t="s">
        <v>1747</v>
      </c>
    </row>
    <row r="110" spans="2:65" s="1" customFormat="1" ht="27">
      <c r="B110" s="36"/>
      <c r="C110" s="58"/>
      <c r="D110" s="209" t="s">
        <v>192</v>
      </c>
      <c r="E110" s="58"/>
      <c r="F110" s="210" t="s">
        <v>1748</v>
      </c>
      <c r="G110" s="58"/>
      <c r="H110" s="58"/>
      <c r="I110" s="163"/>
      <c r="J110" s="58"/>
      <c r="K110" s="58"/>
      <c r="L110" s="56"/>
      <c r="M110" s="73"/>
      <c r="N110" s="37"/>
      <c r="O110" s="37"/>
      <c r="P110" s="37"/>
      <c r="Q110" s="37"/>
      <c r="R110" s="37"/>
      <c r="S110" s="37"/>
      <c r="T110" s="74"/>
      <c r="AT110" s="19" t="s">
        <v>192</v>
      </c>
      <c r="AU110" s="19" t="s">
        <v>22</v>
      </c>
    </row>
    <row r="111" spans="2:65" s="11" customFormat="1" ht="37.35" customHeight="1">
      <c r="B111" s="178"/>
      <c r="C111" s="179"/>
      <c r="D111" s="192" t="s">
        <v>77</v>
      </c>
      <c r="E111" s="214" t="s">
        <v>1749</v>
      </c>
      <c r="F111" s="214" t="s">
        <v>1750</v>
      </c>
      <c r="G111" s="179"/>
      <c r="H111" s="179"/>
      <c r="I111" s="182"/>
      <c r="J111" s="215">
        <f>BK111</f>
        <v>0</v>
      </c>
      <c r="K111" s="179"/>
      <c r="L111" s="184"/>
      <c r="M111" s="185"/>
      <c r="N111" s="186"/>
      <c r="O111" s="186"/>
      <c r="P111" s="187">
        <f>SUM(P112:P118)</f>
        <v>0</v>
      </c>
      <c r="Q111" s="186"/>
      <c r="R111" s="187">
        <f>SUM(R112:R118)</f>
        <v>0</v>
      </c>
      <c r="S111" s="186"/>
      <c r="T111" s="188">
        <f>SUM(T112:T118)</f>
        <v>0</v>
      </c>
      <c r="AR111" s="189" t="s">
        <v>22</v>
      </c>
      <c r="AT111" s="190" t="s">
        <v>77</v>
      </c>
      <c r="AU111" s="190" t="s">
        <v>78</v>
      </c>
      <c r="AY111" s="189" t="s">
        <v>183</v>
      </c>
      <c r="BK111" s="191">
        <f>SUM(BK112:BK118)</f>
        <v>0</v>
      </c>
    </row>
    <row r="112" spans="2:65" s="1" customFormat="1" ht="22.5" customHeight="1">
      <c r="B112" s="36"/>
      <c r="C112" s="195" t="s">
        <v>214</v>
      </c>
      <c r="D112" s="195" t="s">
        <v>186</v>
      </c>
      <c r="E112" s="196" t="s">
        <v>1751</v>
      </c>
      <c r="F112" s="197" t="s">
        <v>1752</v>
      </c>
      <c r="G112" s="198" t="s">
        <v>208</v>
      </c>
      <c r="H112" s="199">
        <v>9.6</v>
      </c>
      <c r="I112" s="200"/>
      <c r="J112" s="201">
        <f>ROUND(I112*H112,2)</f>
        <v>0</v>
      </c>
      <c r="K112" s="197" t="s">
        <v>20</v>
      </c>
      <c r="L112" s="56"/>
      <c r="M112" s="202" t="s">
        <v>20</v>
      </c>
      <c r="N112" s="203" t="s">
        <v>49</v>
      </c>
      <c r="O112" s="37"/>
      <c r="P112" s="204">
        <f>O112*H112</f>
        <v>0</v>
      </c>
      <c r="Q112" s="204">
        <v>0</v>
      </c>
      <c r="R112" s="204">
        <f>Q112*H112</f>
        <v>0</v>
      </c>
      <c r="S112" s="204">
        <v>0</v>
      </c>
      <c r="T112" s="205">
        <f>S112*H112</f>
        <v>0</v>
      </c>
      <c r="AR112" s="19" t="s">
        <v>200</v>
      </c>
      <c r="AT112" s="19" t="s">
        <v>186</v>
      </c>
      <c r="AU112" s="19" t="s">
        <v>22</v>
      </c>
      <c r="AY112" s="19" t="s">
        <v>183</v>
      </c>
      <c r="BE112" s="206">
        <f>IF(N112="základní",J112,0)</f>
        <v>0</v>
      </c>
      <c r="BF112" s="206">
        <f>IF(N112="snížená",J112,0)</f>
        <v>0</v>
      </c>
      <c r="BG112" s="206">
        <f>IF(N112="zákl. přenesená",J112,0)</f>
        <v>0</v>
      </c>
      <c r="BH112" s="206">
        <f>IF(N112="sníž. přenesená",J112,0)</f>
        <v>0</v>
      </c>
      <c r="BI112" s="206">
        <f>IF(N112="nulová",J112,0)</f>
        <v>0</v>
      </c>
      <c r="BJ112" s="19" t="s">
        <v>22</v>
      </c>
      <c r="BK112" s="206">
        <f>ROUND(I112*H112,2)</f>
        <v>0</v>
      </c>
      <c r="BL112" s="19" t="s">
        <v>200</v>
      </c>
      <c r="BM112" s="19" t="s">
        <v>1753</v>
      </c>
    </row>
    <row r="113" spans="2:65" s="1" customFormat="1" ht="94.5">
      <c r="B113" s="36"/>
      <c r="C113" s="58"/>
      <c r="D113" s="209" t="s">
        <v>1715</v>
      </c>
      <c r="E113" s="58"/>
      <c r="F113" s="219" t="s">
        <v>1716</v>
      </c>
      <c r="G113" s="58"/>
      <c r="H113" s="58"/>
      <c r="I113" s="163"/>
      <c r="J113" s="58"/>
      <c r="K113" s="58"/>
      <c r="L113" s="56"/>
      <c r="M113" s="73"/>
      <c r="N113" s="37"/>
      <c r="O113" s="37"/>
      <c r="P113" s="37"/>
      <c r="Q113" s="37"/>
      <c r="R113" s="37"/>
      <c r="S113" s="37"/>
      <c r="T113" s="74"/>
      <c r="AT113" s="19" t="s">
        <v>1715</v>
      </c>
      <c r="AU113" s="19" t="s">
        <v>22</v>
      </c>
    </row>
    <row r="114" spans="2:65" s="13" customFormat="1">
      <c r="B114" s="234"/>
      <c r="C114" s="235"/>
      <c r="D114" s="209" t="s">
        <v>1717</v>
      </c>
      <c r="E114" s="236" t="s">
        <v>20</v>
      </c>
      <c r="F114" s="237" t="s">
        <v>1741</v>
      </c>
      <c r="G114" s="235"/>
      <c r="H114" s="238" t="s">
        <v>20</v>
      </c>
      <c r="I114" s="239"/>
      <c r="J114" s="235"/>
      <c r="K114" s="235"/>
      <c r="L114" s="240"/>
      <c r="M114" s="241"/>
      <c r="N114" s="242"/>
      <c r="O114" s="242"/>
      <c r="P114" s="242"/>
      <c r="Q114" s="242"/>
      <c r="R114" s="242"/>
      <c r="S114" s="242"/>
      <c r="T114" s="243"/>
      <c r="AT114" s="244" t="s">
        <v>1717</v>
      </c>
      <c r="AU114" s="244" t="s">
        <v>22</v>
      </c>
      <c r="AV114" s="13" t="s">
        <v>22</v>
      </c>
      <c r="AW114" s="13" t="s">
        <v>41</v>
      </c>
      <c r="AX114" s="13" t="s">
        <v>78</v>
      </c>
      <c r="AY114" s="244" t="s">
        <v>183</v>
      </c>
    </row>
    <row r="115" spans="2:65" s="12" customFormat="1">
      <c r="B115" s="220"/>
      <c r="C115" s="221"/>
      <c r="D115" s="209" t="s">
        <v>1717</v>
      </c>
      <c r="E115" s="231" t="s">
        <v>20</v>
      </c>
      <c r="F115" s="232" t="s">
        <v>1754</v>
      </c>
      <c r="G115" s="221"/>
      <c r="H115" s="233">
        <v>7.5</v>
      </c>
      <c r="I115" s="225"/>
      <c r="J115" s="221"/>
      <c r="K115" s="221"/>
      <c r="L115" s="226"/>
      <c r="M115" s="227"/>
      <c r="N115" s="228"/>
      <c r="O115" s="228"/>
      <c r="P115" s="228"/>
      <c r="Q115" s="228"/>
      <c r="R115" s="228"/>
      <c r="S115" s="228"/>
      <c r="T115" s="229"/>
      <c r="AT115" s="230" t="s">
        <v>1717</v>
      </c>
      <c r="AU115" s="230" t="s">
        <v>22</v>
      </c>
      <c r="AV115" s="12" t="s">
        <v>86</v>
      </c>
      <c r="AW115" s="12" t="s">
        <v>41</v>
      </c>
      <c r="AX115" s="12" t="s">
        <v>78</v>
      </c>
      <c r="AY115" s="230" t="s">
        <v>183</v>
      </c>
    </row>
    <row r="116" spans="2:65" s="12" customFormat="1">
      <c r="B116" s="220"/>
      <c r="C116" s="221"/>
      <c r="D116" s="209" t="s">
        <v>1717</v>
      </c>
      <c r="E116" s="231" t="s">
        <v>20</v>
      </c>
      <c r="F116" s="232" t="s">
        <v>1755</v>
      </c>
      <c r="G116" s="221"/>
      <c r="H116" s="233">
        <v>2.1</v>
      </c>
      <c r="I116" s="225"/>
      <c r="J116" s="221"/>
      <c r="K116" s="221"/>
      <c r="L116" s="226"/>
      <c r="M116" s="227"/>
      <c r="N116" s="228"/>
      <c r="O116" s="228"/>
      <c r="P116" s="228"/>
      <c r="Q116" s="228"/>
      <c r="R116" s="228"/>
      <c r="S116" s="228"/>
      <c r="T116" s="229"/>
      <c r="AT116" s="230" t="s">
        <v>1717</v>
      </c>
      <c r="AU116" s="230" t="s">
        <v>22</v>
      </c>
      <c r="AV116" s="12" t="s">
        <v>86</v>
      </c>
      <c r="AW116" s="12" t="s">
        <v>41</v>
      </c>
      <c r="AX116" s="12" t="s">
        <v>78</v>
      </c>
      <c r="AY116" s="230" t="s">
        <v>183</v>
      </c>
    </row>
    <row r="117" spans="2:65" s="14" customFormat="1">
      <c r="B117" s="245"/>
      <c r="C117" s="246"/>
      <c r="D117" s="207" t="s">
        <v>1717</v>
      </c>
      <c r="E117" s="247" t="s">
        <v>20</v>
      </c>
      <c r="F117" s="248" t="s">
        <v>1744</v>
      </c>
      <c r="G117" s="246"/>
      <c r="H117" s="249">
        <v>9.6</v>
      </c>
      <c r="I117" s="250"/>
      <c r="J117" s="246"/>
      <c r="K117" s="246"/>
      <c r="L117" s="251"/>
      <c r="M117" s="252"/>
      <c r="N117" s="253"/>
      <c r="O117" s="253"/>
      <c r="P117" s="253"/>
      <c r="Q117" s="253"/>
      <c r="R117" s="253"/>
      <c r="S117" s="253"/>
      <c r="T117" s="254"/>
      <c r="AT117" s="255" t="s">
        <v>1717</v>
      </c>
      <c r="AU117" s="255" t="s">
        <v>22</v>
      </c>
      <c r="AV117" s="14" t="s">
        <v>200</v>
      </c>
      <c r="AW117" s="14" t="s">
        <v>41</v>
      </c>
      <c r="AX117" s="14" t="s">
        <v>22</v>
      </c>
      <c r="AY117" s="255" t="s">
        <v>183</v>
      </c>
    </row>
    <row r="118" spans="2:65" s="1" customFormat="1" ht="22.5" customHeight="1">
      <c r="B118" s="36"/>
      <c r="C118" s="195" t="s">
        <v>218</v>
      </c>
      <c r="D118" s="195" t="s">
        <v>186</v>
      </c>
      <c r="E118" s="196" t="s">
        <v>1756</v>
      </c>
      <c r="F118" s="197" t="s">
        <v>1757</v>
      </c>
      <c r="G118" s="198" t="s">
        <v>1733</v>
      </c>
      <c r="H118" s="199">
        <v>1</v>
      </c>
      <c r="I118" s="200"/>
      <c r="J118" s="201">
        <f>ROUND(I118*H118,2)</f>
        <v>0</v>
      </c>
      <c r="K118" s="197" t="s">
        <v>20</v>
      </c>
      <c r="L118" s="56"/>
      <c r="M118" s="202" t="s">
        <v>20</v>
      </c>
      <c r="N118" s="203" t="s">
        <v>49</v>
      </c>
      <c r="O118" s="37"/>
      <c r="P118" s="204">
        <f>O118*H118</f>
        <v>0</v>
      </c>
      <c r="Q118" s="204">
        <v>0</v>
      </c>
      <c r="R118" s="204">
        <f>Q118*H118</f>
        <v>0</v>
      </c>
      <c r="S118" s="204">
        <v>0</v>
      </c>
      <c r="T118" s="205">
        <f>S118*H118</f>
        <v>0</v>
      </c>
      <c r="AR118" s="19" t="s">
        <v>200</v>
      </c>
      <c r="AT118" s="19" t="s">
        <v>186</v>
      </c>
      <c r="AU118" s="19" t="s">
        <v>22</v>
      </c>
      <c r="AY118" s="19" t="s">
        <v>183</v>
      </c>
      <c r="BE118" s="206">
        <f>IF(N118="základní",J118,0)</f>
        <v>0</v>
      </c>
      <c r="BF118" s="206">
        <f>IF(N118="snížená",J118,0)</f>
        <v>0</v>
      </c>
      <c r="BG118" s="206">
        <f>IF(N118="zákl. přenesená",J118,0)</f>
        <v>0</v>
      </c>
      <c r="BH118" s="206">
        <f>IF(N118="sníž. přenesená",J118,0)</f>
        <v>0</v>
      </c>
      <c r="BI118" s="206">
        <f>IF(N118="nulová",J118,0)</f>
        <v>0</v>
      </c>
      <c r="BJ118" s="19" t="s">
        <v>22</v>
      </c>
      <c r="BK118" s="206">
        <f>ROUND(I118*H118,2)</f>
        <v>0</v>
      </c>
      <c r="BL118" s="19" t="s">
        <v>200</v>
      </c>
      <c r="BM118" s="19" t="s">
        <v>1758</v>
      </c>
    </row>
    <row r="119" spans="2:65" s="11" customFormat="1" ht="37.35" customHeight="1">
      <c r="B119" s="178"/>
      <c r="C119" s="179"/>
      <c r="D119" s="192" t="s">
        <v>77</v>
      </c>
      <c r="E119" s="214" t="s">
        <v>1759</v>
      </c>
      <c r="F119" s="214" t="s">
        <v>1760</v>
      </c>
      <c r="G119" s="179"/>
      <c r="H119" s="179"/>
      <c r="I119" s="182"/>
      <c r="J119" s="215">
        <f>BK119</f>
        <v>0</v>
      </c>
      <c r="K119" s="179"/>
      <c r="L119" s="184"/>
      <c r="M119" s="185"/>
      <c r="N119" s="186"/>
      <c r="O119" s="186"/>
      <c r="P119" s="187">
        <f>SUM(P120:P125)</f>
        <v>0</v>
      </c>
      <c r="Q119" s="186"/>
      <c r="R119" s="187">
        <f>SUM(R120:R125)</f>
        <v>0</v>
      </c>
      <c r="S119" s="186"/>
      <c r="T119" s="188">
        <f>SUM(T120:T125)</f>
        <v>0</v>
      </c>
      <c r="AR119" s="189" t="s">
        <v>22</v>
      </c>
      <c r="AT119" s="190" t="s">
        <v>77</v>
      </c>
      <c r="AU119" s="190" t="s">
        <v>78</v>
      </c>
      <c r="AY119" s="189" t="s">
        <v>183</v>
      </c>
      <c r="BK119" s="191">
        <f>SUM(BK120:BK125)</f>
        <v>0</v>
      </c>
    </row>
    <row r="120" spans="2:65" s="1" customFormat="1" ht="22.5" customHeight="1">
      <c r="B120" s="36"/>
      <c r="C120" s="195" t="s">
        <v>225</v>
      </c>
      <c r="D120" s="195" t="s">
        <v>186</v>
      </c>
      <c r="E120" s="196" t="s">
        <v>1761</v>
      </c>
      <c r="F120" s="197" t="s">
        <v>1752</v>
      </c>
      <c r="G120" s="198" t="s">
        <v>208</v>
      </c>
      <c r="H120" s="199">
        <v>8.0399999999999991</v>
      </c>
      <c r="I120" s="200"/>
      <c r="J120" s="201">
        <f>ROUND(I120*H120,2)</f>
        <v>0</v>
      </c>
      <c r="K120" s="197" t="s">
        <v>20</v>
      </c>
      <c r="L120" s="56"/>
      <c r="M120" s="202" t="s">
        <v>20</v>
      </c>
      <c r="N120" s="203" t="s">
        <v>49</v>
      </c>
      <c r="O120" s="37"/>
      <c r="P120" s="204">
        <f>O120*H120</f>
        <v>0</v>
      </c>
      <c r="Q120" s="204">
        <v>0</v>
      </c>
      <c r="R120" s="204">
        <f>Q120*H120</f>
        <v>0</v>
      </c>
      <c r="S120" s="204">
        <v>0</v>
      </c>
      <c r="T120" s="205">
        <f>S120*H120</f>
        <v>0</v>
      </c>
      <c r="AR120" s="19" t="s">
        <v>200</v>
      </c>
      <c r="AT120" s="19" t="s">
        <v>186</v>
      </c>
      <c r="AU120" s="19" t="s">
        <v>22</v>
      </c>
      <c r="AY120" s="19" t="s">
        <v>183</v>
      </c>
      <c r="BE120" s="206">
        <f>IF(N120="základní",J120,0)</f>
        <v>0</v>
      </c>
      <c r="BF120" s="206">
        <f>IF(N120="snížená",J120,0)</f>
        <v>0</v>
      </c>
      <c r="BG120" s="206">
        <f>IF(N120="zákl. přenesená",J120,0)</f>
        <v>0</v>
      </c>
      <c r="BH120" s="206">
        <f>IF(N120="sníž. přenesená",J120,0)</f>
        <v>0</v>
      </c>
      <c r="BI120" s="206">
        <f>IF(N120="nulová",J120,0)</f>
        <v>0</v>
      </c>
      <c r="BJ120" s="19" t="s">
        <v>22</v>
      </c>
      <c r="BK120" s="206">
        <f>ROUND(I120*H120,2)</f>
        <v>0</v>
      </c>
      <c r="BL120" s="19" t="s">
        <v>200</v>
      </c>
      <c r="BM120" s="19" t="s">
        <v>1762</v>
      </c>
    </row>
    <row r="121" spans="2:65" s="1" customFormat="1" ht="94.5">
      <c r="B121" s="36"/>
      <c r="C121" s="58"/>
      <c r="D121" s="209" t="s">
        <v>1715</v>
      </c>
      <c r="E121" s="58"/>
      <c r="F121" s="219" t="s">
        <v>1716</v>
      </c>
      <c r="G121" s="58"/>
      <c r="H121" s="58"/>
      <c r="I121" s="163"/>
      <c r="J121" s="58"/>
      <c r="K121" s="58"/>
      <c r="L121" s="56"/>
      <c r="M121" s="73"/>
      <c r="N121" s="37"/>
      <c r="O121" s="37"/>
      <c r="P121" s="37"/>
      <c r="Q121" s="37"/>
      <c r="R121" s="37"/>
      <c r="S121" s="37"/>
      <c r="T121" s="74"/>
      <c r="AT121" s="19" t="s">
        <v>1715</v>
      </c>
      <c r="AU121" s="19" t="s">
        <v>22</v>
      </c>
    </row>
    <row r="122" spans="2:65" s="13" customFormat="1">
      <c r="B122" s="234"/>
      <c r="C122" s="235"/>
      <c r="D122" s="209" t="s">
        <v>1717</v>
      </c>
      <c r="E122" s="236" t="s">
        <v>20</v>
      </c>
      <c r="F122" s="237" t="s">
        <v>1741</v>
      </c>
      <c r="G122" s="235"/>
      <c r="H122" s="238" t="s">
        <v>20</v>
      </c>
      <c r="I122" s="239"/>
      <c r="J122" s="235"/>
      <c r="K122" s="235"/>
      <c r="L122" s="240"/>
      <c r="M122" s="241"/>
      <c r="N122" s="242"/>
      <c r="O122" s="242"/>
      <c r="P122" s="242"/>
      <c r="Q122" s="242"/>
      <c r="R122" s="242"/>
      <c r="S122" s="242"/>
      <c r="T122" s="243"/>
      <c r="AT122" s="244" t="s">
        <v>1717</v>
      </c>
      <c r="AU122" s="244" t="s">
        <v>22</v>
      </c>
      <c r="AV122" s="13" t="s">
        <v>22</v>
      </c>
      <c r="AW122" s="13" t="s">
        <v>41</v>
      </c>
      <c r="AX122" s="13" t="s">
        <v>78</v>
      </c>
      <c r="AY122" s="244" t="s">
        <v>183</v>
      </c>
    </row>
    <row r="123" spans="2:65" s="12" customFormat="1">
      <c r="B123" s="220"/>
      <c r="C123" s="221"/>
      <c r="D123" s="209" t="s">
        <v>1717</v>
      </c>
      <c r="E123" s="231" t="s">
        <v>20</v>
      </c>
      <c r="F123" s="232" t="s">
        <v>1763</v>
      </c>
      <c r="G123" s="221"/>
      <c r="H123" s="233">
        <v>6</v>
      </c>
      <c r="I123" s="225"/>
      <c r="J123" s="221"/>
      <c r="K123" s="221"/>
      <c r="L123" s="226"/>
      <c r="M123" s="227"/>
      <c r="N123" s="228"/>
      <c r="O123" s="228"/>
      <c r="P123" s="228"/>
      <c r="Q123" s="228"/>
      <c r="R123" s="228"/>
      <c r="S123" s="228"/>
      <c r="T123" s="229"/>
      <c r="AT123" s="230" t="s">
        <v>1717</v>
      </c>
      <c r="AU123" s="230" t="s">
        <v>22</v>
      </c>
      <c r="AV123" s="12" t="s">
        <v>86</v>
      </c>
      <c r="AW123" s="12" t="s">
        <v>41</v>
      </c>
      <c r="AX123" s="12" t="s">
        <v>78</v>
      </c>
      <c r="AY123" s="230" t="s">
        <v>183</v>
      </c>
    </row>
    <row r="124" spans="2:65" s="12" customFormat="1">
      <c r="B124" s="220"/>
      <c r="C124" s="221"/>
      <c r="D124" s="209" t="s">
        <v>1717</v>
      </c>
      <c r="E124" s="231" t="s">
        <v>20</v>
      </c>
      <c r="F124" s="232" t="s">
        <v>1764</v>
      </c>
      <c r="G124" s="221"/>
      <c r="H124" s="233">
        <v>2.04</v>
      </c>
      <c r="I124" s="225"/>
      <c r="J124" s="221"/>
      <c r="K124" s="221"/>
      <c r="L124" s="226"/>
      <c r="M124" s="227"/>
      <c r="N124" s="228"/>
      <c r="O124" s="228"/>
      <c r="P124" s="228"/>
      <c r="Q124" s="228"/>
      <c r="R124" s="228"/>
      <c r="S124" s="228"/>
      <c r="T124" s="229"/>
      <c r="AT124" s="230" t="s">
        <v>1717</v>
      </c>
      <c r="AU124" s="230" t="s">
        <v>22</v>
      </c>
      <c r="AV124" s="12" t="s">
        <v>86</v>
      </c>
      <c r="AW124" s="12" t="s">
        <v>41</v>
      </c>
      <c r="AX124" s="12" t="s">
        <v>78</v>
      </c>
      <c r="AY124" s="230" t="s">
        <v>183</v>
      </c>
    </row>
    <row r="125" spans="2:65" s="14" customFormat="1">
      <c r="B125" s="245"/>
      <c r="C125" s="246"/>
      <c r="D125" s="209" t="s">
        <v>1717</v>
      </c>
      <c r="E125" s="256" t="s">
        <v>20</v>
      </c>
      <c r="F125" s="257" t="s">
        <v>1744</v>
      </c>
      <c r="G125" s="246"/>
      <c r="H125" s="258">
        <v>8.0399999999999991</v>
      </c>
      <c r="I125" s="250"/>
      <c r="J125" s="246"/>
      <c r="K125" s="246"/>
      <c r="L125" s="251"/>
      <c r="M125" s="259"/>
      <c r="N125" s="260"/>
      <c r="O125" s="260"/>
      <c r="P125" s="260"/>
      <c r="Q125" s="260"/>
      <c r="R125" s="260"/>
      <c r="S125" s="260"/>
      <c r="T125" s="261"/>
      <c r="AT125" s="255" t="s">
        <v>1717</v>
      </c>
      <c r="AU125" s="255" t="s">
        <v>22</v>
      </c>
      <c r="AV125" s="14" t="s">
        <v>200</v>
      </c>
      <c r="AW125" s="14" t="s">
        <v>41</v>
      </c>
      <c r="AX125" s="14" t="s">
        <v>22</v>
      </c>
      <c r="AY125" s="255" t="s">
        <v>183</v>
      </c>
    </row>
    <row r="126" spans="2:65" s="1" customFormat="1" ht="6.95" customHeight="1">
      <c r="B126" s="51"/>
      <c r="C126" s="52"/>
      <c r="D126" s="52"/>
      <c r="E126" s="52"/>
      <c r="F126" s="52"/>
      <c r="G126" s="52"/>
      <c r="H126" s="52"/>
      <c r="I126" s="139"/>
      <c r="J126" s="52"/>
      <c r="K126" s="52"/>
      <c r="L126" s="56"/>
    </row>
  </sheetData>
  <sheetProtection password="CC35" sheet="1" objects="1" scenarios="1" formatColumns="0" formatRows="0" sort="0" autoFilter="0"/>
  <autoFilter ref="C85:K85"/>
  <mergeCells count="12">
    <mergeCell ref="E76:H76"/>
    <mergeCell ref="E78:H78"/>
    <mergeCell ref="E7:H7"/>
    <mergeCell ref="E9:H9"/>
    <mergeCell ref="E11:H11"/>
    <mergeCell ref="E26:H26"/>
    <mergeCell ref="E47:H47"/>
    <mergeCell ref="G1:H1"/>
    <mergeCell ref="L2:V2"/>
    <mergeCell ref="E49:H49"/>
    <mergeCell ref="E51:H51"/>
    <mergeCell ref="E74:H74"/>
  </mergeCells>
  <hyperlinks>
    <hyperlink ref="F1:G1" location="C2" tooltip="Krycí list soupisu" display="1) Krycí list soupisu"/>
    <hyperlink ref="G1:H1" location="C58" tooltip="Rekapitulace" display="2) Rekapitulace"/>
    <hyperlink ref="J1" location="C85"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BR16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133</v>
      </c>
      <c r="AZ2" s="262" t="s">
        <v>1765</v>
      </c>
      <c r="BA2" s="262" t="s">
        <v>1766</v>
      </c>
      <c r="BB2" s="262" t="s">
        <v>1720</v>
      </c>
      <c r="BC2" s="262" t="s">
        <v>1767</v>
      </c>
      <c r="BD2" s="262" t="s">
        <v>86</v>
      </c>
    </row>
    <row r="3" spans="1:70" ht="6.95" customHeight="1">
      <c r="B3" s="20"/>
      <c r="C3" s="21"/>
      <c r="D3" s="21"/>
      <c r="E3" s="21"/>
      <c r="F3" s="21"/>
      <c r="G3" s="21"/>
      <c r="H3" s="21"/>
      <c r="I3" s="116"/>
      <c r="J3" s="21"/>
      <c r="K3" s="22"/>
      <c r="AT3" s="19" t="s">
        <v>86</v>
      </c>
      <c r="AZ3" s="262" t="s">
        <v>1768</v>
      </c>
      <c r="BA3" s="262" t="s">
        <v>1769</v>
      </c>
      <c r="BB3" s="262" t="s">
        <v>208</v>
      </c>
      <c r="BC3" s="262" t="s">
        <v>447</v>
      </c>
      <c r="BD3" s="262"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1706</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1770</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20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ROUND(J88,2)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ROUND(SUM(BE88:BE161), 2)</f>
        <v>0</v>
      </c>
      <c r="G32" s="37"/>
      <c r="H32" s="37"/>
      <c r="I32" s="131">
        <v>0.21</v>
      </c>
      <c r="J32" s="130">
        <f>ROUND(ROUND((SUM(BE88:BE161)), 2)*I32, 2)</f>
        <v>0</v>
      </c>
      <c r="K32" s="40"/>
    </row>
    <row r="33" spans="2:11" s="1" customFormat="1" ht="14.45" customHeight="1">
      <c r="B33" s="36"/>
      <c r="C33" s="37"/>
      <c r="D33" s="37"/>
      <c r="E33" s="44" t="s">
        <v>50</v>
      </c>
      <c r="F33" s="130">
        <f>ROUND(SUM(BF88:BF161), 2)</f>
        <v>0</v>
      </c>
      <c r="G33" s="37"/>
      <c r="H33" s="37"/>
      <c r="I33" s="131">
        <v>0.15</v>
      </c>
      <c r="J33" s="130">
        <f>ROUND(ROUND((SUM(BF88:BF161)), 2)*I33, 2)</f>
        <v>0</v>
      </c>
      <c r="K33" s="40"/>
    </row>
    <row r="34" spans="2:11" s="1" customFormat="1" ht="14.45" hidden="1" customHeight="1">
      <c r="B34" s="36"/>
      <c r="C34" s="37"/>
      <c r="D34" s="37"/>
      <c r="E34" s="44" t="s">
        <v>51</v>
      </c>
      <c r="F34" s="130">
        <f>ROUND(SUM(BG88:BG161), 2)</f>
        <v>0</v>
      </c>
      <c r="G34" s="37"/>
      <c r="H34" s="37"/>
      <c r="I34" s="131">
        <v>0.21</v>
      </c>
      <c r="J34" s="130">
        <v>0</v>
      </c>
      <c r="K34" s="40"/>
    </row>
    <row r="35" spans="2:11" s="1" customFormat="1" ht="14.45" hidden="1" customHeight="1">
      <c r="B35" s="36"/>
      <c r="C35" s="37"/>
      <c r="D35" s="37"/>
      <c r="E35" s="44" t="s">
        <v>52</v>
      </c>
      <c r="F35" s="130">
        <f>ROUND(SUM(BH88:BH161), 2)</f>
        <v>0</v>
      </c>
      <c r="G35" s="37"/>
      <c r="H35" s="37"/>
      <c r="I35" s="131">
        <v>0.15</v>
      </c>
      <c r="J35" s="130">
        <v>0</v>
      </c>
      <c r="K35" s="40"/>
    </row>
    <row r="36" spans="2:11" s="1" customFormat="1" ht="14.45" hidden="1" customHeight="1">
      <c r="B36" s="36"/>
      <c r="C36" s="37"/>
      <c r="D36" s="37"/>
      <c r="E36" s="44" t="s">
        <v>53</v>
      </c>
      <c r="F36" s="130">
        <f>ROUND(SUM(BI88:BI161),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1706</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SO 01.2 - Sanace průsaků</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J88</f>
        <v>0</v>
      </c>
      <c r="K60" s="40"/>
      <c r="AU60" s="19" t="s">
        <v>159</v>
      </c>
    </row>
    <row r="61" spans="2:47" s="8" customFormat="1" ht="24.95" customHeight="1">
      <c r="B61" s="149"/>
      <c r="C61" s="150"/>
      <c r="D61" s="151" t="s">
        <v>1771</v>
      </c>
      <c r="E61" s="152"/>
      <c r="F61" s="152"/>
      <c r="G61" s="152"/>
      <c r="H61" s="152"/>
      <c r="I61" s="153"/>
      <c r="J61" s="154">
        <f>J89</f>
        <v>0</v>
      </c>
      <c r="K61" s="155"/>
    </row>
    <row r="62" spans="2:47" s="9" customFormat="1" ht="19.899999999999999" customHeight="1">
      <c r="B62" s="156"/>
      <c r="C62" s="157"/>
      <c r="D62" s="158" t="s">
        <v>1772</v>
      </c>
      <c r="E62" s="159"/>
      <c r="F62" s="159"/>
      <c r="G62" s="159"/>
      <c r="H62" s="159"/>
      <c r="I62" s="160"/>
      <c r="J62" s="161">
        <f>J90</f>
        <v>0</v>
      </c>
      <c r="K62" s="162"/>
    </row>
    <row r="63" spans="2:47" s="9" customFormat="1" ht="19.899999999999999" customHeight="1">
      <c r="B63" s="156"/>
      <c r="C63" s="157"/>
      <c r="D63" s="158" t="s">
        <v>1773</v>
      </c>
      <c r="E63" s="159"/>
      <c r="F63" s="159"/>
      <c r="G63" s="159"/>
      <c r="H63" s="159"/>
      <c r="I63" s="160"/>
      <c r="J63" s="161">
        <f>J116</f>
        <v>0</v>
      </c>
      <c r="K63" s="162"/>
    </row>
    <row r="64" spans="2:47" s="9" customFormat="1" ht="19.899999999999999" customHeight="1">
      <c r="B64" s="156"/>
      <c r="C64" s="157"/>
      <c r="D64" s="158" t="s">
        <v>1774</v>
      </c>
      <c r="E64" s="159"/>
      <c r="F64" s="159"/>
      <c r="G64" s="159"/>
      <c r="H64" s="159"/>
      <c r="I64" s="160"/>
      <c r="J64" s="161">
        <f>J131</f>
        <v>0</v>
      </c>
      <c r="K64" s="162"/>
    </row>
    <row r="65" spans="2:12" s="9" customFormat="1" ht="19.899999999999999" customHeight="1">
      <c r="B65" s="156"/>
      <c r="C65" s="157"/>
      <c r="D65" s="158" t="s">
        <v>1775</v>
      </c>
      <c r="E65" s="159"/>
      <c r="F65" s="159"/>
      <c r="G65" s="159"/>
      <c r="H65" s="159"/>
      <c r="I65" s="160"/>
      <c r="J65" s="161">
        <f>J152</f>
        <v>0</v>
      </c>
      <c r="K65" s="162"/>
    </row>
    <row r="66" spans="2:12" s="9" customFormat="1" ht="19.899999999999999" customHeight="1">
      <c r="B66" s="156"/>
      <c r="C66" s="157"/>
      <c r="D66" s="158" t="s">
        <v>1776</v>
      </c>
      <c r="E66" s="159"/>
      <c r="F66" s="159"/>
      <c r="G66" s="159"/>
      <c r="H66" s="159"/>
      <c r="I66" s="160"/>
      <c r="J66" s="161">
        <f>J158</f>
        <v>0</v>
      </c>
      <c r="K66" s="162"/>
    </row>
    <row r="67" spans="2:12" s="1" customFormat="1" ht="21.75" customHeight="1">
      <c r="B67" s="36"/>
      <c r="C67" s="37"/>
      <c r="D67" s="37"/>
      <c r="E67" s="37"/>
      <c r="F67" s="37"/>
      <c r="G67" s="37"/>
      <c r="H67" s="37"/>
      <c r="I67" s="118"/>
      <c r="J67" s="37"/>
      <c r="K67" s="40"/>
    </row>
    <row r="68" spans="2:12" s="1" customFormat="1" ht="6.95" customHeight="1">
      <c r="B68" s="51"/>
      <c r="C68" s="52"/>
      <c r="D68" s="52"/>
      <c r="E68" s="52"/>
      <c r="F68" s="52"/>
      <c r="G68" s="52"/>
      <c r="H68" s="52"/>
      <c r="I68" s="139"/>
      <c r="J68" s="52"/>
      <c r="K68" s="53"/>
    </row>
    <row r="72" spans="2:12" s="1" customFormat="1" ht="6.95" customHeight="1">
      <c r="B72" s="54"/>
      <c r="C72" s="55"/>
      <c r="D72" s="55"/>
      <c r="E72" s="55"/>
      <c r="F72" s="55"/>
      <c r="G72" s="55"/>
      <c r="H72" s="55"/>
      <c r="I72" s="142"/>
      <c r="J72" s="55"/>
      <c r="K72" s="55"/>
      <c r="L72" s="56"/>
    </row>
    <row r="73" spans="2:12" s="1" customFormat="1" ht="36.950000000000003" customHeight="1">
      <c r="B73" s="36"/>
      <c r="C73" s="57" t="s">
        <v>166</v>
      </c>
      <c r="D73" s="58"/>
      <c r="E73" s="58"/>
      <c r="F73" s="58"/>
      <c r="G73" s="58"/>
      <c r="H73" s="58"/>
      <c r="I73" s="163"/>
      <c r="J73" s="58"/>
      <c r="K73" s="58"/>
      <c r="L73" s="56"/>
    </row>
    <row r="74" spans="2:12" s="1" customFormat="1" ht="6.95" customHeight="1">
      <c r="B74" s="36"/>
      <c r="C74" s="58"/>
      <c r="D74" s="58"/>
      <c r="E74" s="58"/>
      <c r="F74" s="58"/>
      <c r="G74" s="58"/>
      <c r="H74" s="58"/>
      <c r="I74" s="163"/>
      <c r="J74" s="58"/>
      <c r="K74" s="58"/>
      <c r="L74" s="56"/>
    </row>
    <row r="75" spans="2:12" s="1" customFormat="1" ht="14.45" customHeight="1">
      <c r="B75" s="36"/>
      <c r="C75" s="60" t="s">
        <v>16</v>
      </c>
      <c r="D75" s="58"/>
      <c r="E75" s="58"/>
      <c r="F75" s="58"/>
      <c r="G75" s="58"/>
      <c r="H75" s="58"/>
      <c r="I75" s="163"/>
      <c r="J75" s="58"/>
      <c r="K75" s="58"/>
      <c r="L75" s="56"/>
    </row>
    <row r="76" spans="2:12" s="1" customFormat="1" ht="22.5" customHeight="1">
      <c r="B76" s="36"/>
      <c r="C76" s="58"/>
      <c r="D76" s="58"/>
      <c r="E76" s="423" t="str">
        <f>E7</f>
        <v>MVE Štvanice - rekonstrukce technologie</v>
      </c>
      <c r="F76" s="394"/>
      <c r="G76" s="394"/>
      <c r="H76" s="394"/>
      <c r="I76" s="163"/>
      <c r="J76" s="58"/>
      <c r="K76" s="58"/>
      <c r="L76" s="56"/>
    </row>
    <row r="77" spans="2:12" ht="15">
      <c r="B77" s="23"/>
      <c r="C77" s="60" t="s">
        <v>151</v>
      </c>
      <c r="D77" s="164"/>
      <c r="E77" s="164"/>
      <c r="F77" s="164"/>
      <c r="G77" s="164"/>
      <c r="H77" s="164"/>
      <c r="J77" s="164"/>
      <c r="K77" s="164"/>
      <c r="L77" s="165"/>
    </row>
    <row r="78" spans="2:12" s="1" customFormat="1" ht="22.5" customHeight="1">
      <c r="B78" s="36"/>
      <c r="C78" s="58"/>
      <c r="D78" s="58"/>
      <c r="E78" s="423" t="s">
        <v>1706</v>
      </c>
      <c r="F78" s="394"/>
      <c r="G78" s="394"/>
      <c r="H78" s="394"/>
      <c r="I78" s="163"/>
      <c r="J78" s="58"/>
      <c r="K78" s="58"/>
      <c r="L78" s="56"/>
    </row>
    <row r="79" spans="2:12" s="1" customFormat="1" ht="14.45" customHeight="1">
      <c r="B79" s="36"/>
      <c r="C79" s="60" t="s">
        <v>153</v>
      </c>
      <c r="D79" s="58"/>
      <c r="E79" s="58"/>
      <c r="F79" s="58"/>
      <c r="G79" s="58"/>
      <c r="H79" s="58"/>
      <c r="I79" s="163"/>
      <c r="J79" s="58"/>
      <c r="K79" s="58"/>
      <c r="L79" s="56"/>
    </row>
    <row r="80" spans="2:12" s="1" customFormat="1" ht="23.25" customHeight="1">
      <c r="B80" s="36"/>
      <c r="C80" s="58"/>
      <c r="D80" s="58"/>
      <c r="E80" s="391" t="str">
        <f>E11</f>
        <v>SO 01.2 - Sanace průsaků</v>
      </c>
      <c r="F80" s="394"/>
      <c r="G80" s="394"/>
      <c r="H80" s="394"/>
      <c r="I80" s="163"/>
      <c r="J80" s="58"/>
      <c r="K80" s="58"/>
      <c r="L80" s="56"/>
    </row>
    <row r="81" spans="2:65" s="1" customFormat="1" ht="6.95" customHeight="1">
      <c r="B81" s="36"/>
      <c r="C81" s="58"/>
      <c r="D81" s="58"/>
      <c r="E81" s="58"/>
      <c r="F81" s="58"/>
      <c r="G81" s="58"/>
      <c r="H81" s="58"/>
      <c r="I81" s="163"/>
      <c r="J81" s="58"/>
      <c r="K81" s="58"/>
      <c r="L81" s="56"/>
    </row>
    <row r="82" spans="2:65" s="1" customFormat="1" ht="18" customHeight="1">
      <c r="B82" s="36"/>
      <c r="C82" s="60" t="s">
        <v>23</v>
      </c>
      <c r="D82" s="58"/>
      <c r="E82" s="58"/>
      <c r="F82" s="166" t="str">
        <f>F14</f>
        <v>VD Štvanice - Praha</v>
      </c>
      <c r="G82" s="58"/>
      <c r="H82" s="58"/>
      <c r="I82" s="167" t="s">
        <v>25</v>
      </c>
      <c r="J82" s="68" t="str">
        <f>IF(J14="","",J14)</f>
        <v>29. 7. 2016</v>
      </c>
      <c r="K82" s="58"/>
      <c r="L82" s="56"/>
    </row>
    <row r="83" spans="2:65" s="1" customFormat="1" ht="6.95" customHeight="1">
      <c r="B83" s="36"/>
      <c r="C83" s="58"/>
      <c r="D83" s="58"/>
      <c r="E83" s="58"/>
      <c r="F83" s="58"/>
      <c r="G83" s="58"/>
      <c r="H83" s="58"/>
      <c r="I83" s="163"/>
      <c r="J83" s="58"/>
      <c r="K83" s="58"/>
      <c r="L83" s="56"/>
    </row>
    <row r="84" spans="2:65" s="1" customFormat="1" ht="15">
      <c r="B84" s="36"/>
      <c r="C84" s="60" t="s">
        <v>29</v>
      </c>
      <c r="D84" s="58"/>
      <c r="E84" s="58"/>
      <c r="F84" s="166" t="str">
        <f>E17</f>
        <v>Povodí Vltavy, státní podnik</v>
      </c>
      <c r="G84" s="58"/>
      <c r="H84" s="58"/>
      <c r="I84" s="167" t="s">
        <v>37</v>
      </c>
      <c r="J84" s="166" t="str">
        <f>E23</f>
        <v>AQUATIS a. s.</v>
      </c>
      <c r="K84" s="58"/>
      <c r="L84" s="56"/>
    </row>
    <row r="85" spans="2:65" s="1" customFormat="1" ht="14.45" customHeight="1">
      <c r="B85" s="36"/>
      <c r="C85" s="60" t="s">
        <v>35</v>
      </c>
      <c r="D85" s="58"/>
      <c r="E85" s="58"/>
      <c r="F85" s="166" t="str">
        <f>IF(E20="","",E20)</f>
        <v/>
      </c>
      <c r="G85" s="58"/>
      <c r="H85" s="58"/>
      <c r="I85" s="163"/>
      <c r="J85" s="58"/>
      <c r="K85" s="58"/>
      <c r="L85" s="56"/>
    </row>
    <row r="86" spans="2:65" s="1" customFormat="1" ht="10.35" customHeight="1">
      <c r="B86" s="36"/>
      <c r="C86" s="58"/>
      <c r="D86" s="58"/>
      <c r="E86" s="58"/>
      <c r="F86" s="58"/>
      <c r="G86" s="58"/>
      <c r="H86" s="58"/>
      <c r="I86" s="163"/>
      <c r="J86" s="58"/>
      <c r="K86" s="58"/>
      <c r="L86" s="56"/>
    </row>
    <row r="87" spans="2:65" s="10" customFormat="1" ht="29.25" customHeight="1">
      <c r="B87" s="168"/>
      <c r="C87" s="169" t="s">
        <v>167</v>
      </c>
      <c r="D87" s="170" t="s">
        <v>63</v>
      </c>
      <c r="E87" s="170" t="s">
        <v>59</v>
      </c>
      <c r="F87" s="170" t="s">
        <v>168</v>
      </c>
      <c r="G87" s="170" t="s">
        <v>169</v>
      </c>
      <c r="H87" s="170" t="s">
        <v>170</v>
      </c>
      <c r="I87" s="171" t="s">
        <v>171</v>
      </c>
      <c r="J87" s="170" t="s">
        <v>157</v>
      </c>
      <c r="K87" s="172" t="s">
        <v>172</v>
      </c>
      <c r="L87" s="173"/>
      <c r="M87" s="77" t="s">
        <v>173</v>
      </c>
      <c r="N87" s="78" t="s">
        <v>48</v>
      </c>
      <c r="O87" s="78" t="s">
        <v>174</v>
      </c>
      <c r="P87" s="78" t="s">
        <v>175</v>
      </c>
      <c r="Q87" s="78" t="s">
        <v>176</v>
      </c>
      <c r="R87" s="78" t="s">
        <v>177</v>
      </c>
      <c r="S87" s="78" t="s">
        <v>178</v>
      </c>
      <c r="T87" s="79" t="s">
        <v>179</v>
      </c>
    </row>
    <row r="88" spans="2:65" s="1" customFormat="1" ht="29.25" customHeight="1">
      <c r="B88" s="36"/>
      <c r="C88" s="83" t="s">
        <v>158</v>
      </c>
      <c r="D88" s="58"/>
      <c r="E88" s="58"/>
      <c r="F88" s="58"/>
      <c r="G88" s="58"/>
      <c r="H88" s="58"/>
      <c r="I88" s="163"/>
      <c r="J88" s="174">
        <f>BK88</f>
        <v>0</v>
      </c>
      <c r="K88" s="58"/>
      <c r="L88" s="56"/>
      <c r="M88" s="80"/>
      <c r="N88" s="81"/>
      <c r="O88" s="81"/>
      <c r="P88" s="175">
        <f>P89</f>
        <v>0</v>
      </c>
      <c r="Q88" s="81"/>
      <c r="R88" s="175">
        <f>R89</f>
        <v>1.5421155500000001</v>
      </c>
      <c r="S88" s="81"/>
      <c r="T88" s="176">
        <f>T89</f>
        <v>12.78</v>
      </c>
      <c r="AT88" s="19" t="s">
        <v>77</v>
      </c>
      <c r="AU88" s="19" t="s">
        <v>159</v>
      </c>
      <c r="BK88" s="177">
        <f>BK89</f>
        <v>0</v>
      </c>
    </row>
    <row r="89" spans="2:65" s="11" customFormat="1" ht="37.35" customHeight="1">
      <c r="B89" s="178"/>
      <c r="C89" s="179"/>
      <c r="D89" s="180" t="s">
        <v>77</v>
      </c>
      <c r="E89" s="181" t="s">
        <v>1777</v>
      </c>
      <c r="F89" s="181" t="s">
        <v>1778</v>
      </c>
      <c r="G89" s="179"/>
      <c r="H89" s="179"/>
      <c r="I89" s="182"/>
      <c r="J89" s="183">
        <f>BK89</f>
        <v>0</v>
      </c>
      <c r="K89" s="179"/>
      <c r="L89" s="184"/>
      <c r="M89" s="185"/>
      <c r="N89" s="186"/>
      <c r="O89" s="186"/>
      <c r="P89" s="187">
        <f>P90+P116+P131+P152+P158</f>
        <v>0</v>
      </c>
      <c r="Q89" s="186"/>
      <c r="R89" s="187">
        <f>R90+R116+R131+R152+R158</f>
        <v>1.5421155500000001</v>
      </c>
      <c r="S89" s="186"/>
      <c r="T89" s="188">
        <f>T90+T116+T131+T152+T158</f>
        <v>12.78</v>
      </c>
      <c r="AR89" s="189" t="s">
        <v>22</v>
      </c>
      <c r="AT89" s="190" t="s">
        <v>77</v>
      </c>
      <c r="AU89" s="190" t="s">
        <v>78</v>
      </c>
      <c r="AY89" s="189" t="s">
        <v>183</v>
      </c>
      <c r="BK89" s="191">
        <f>BK90+BK116+BK131+BK152+BK158</f>
        <v>0</v>
      </c>
    </row>
    <row r="90" spans="2:65" s="11" customFormat="1" ht="19.899999999999999" customHeight="1">
      <c r="B90" s="178"/>
      <c r="C90" s="179"/>
      <c r="D90" s="192" t="s">
        <v>77</v>
      </c>
      <c r="E90" s="193" t="s">
        <v>86</v>
      </c>
      <c r="F90" s="193" t="s">
        <v>1779</v>
      </c>
      <c r="G90" s="179"/>
      <c r="H90" s="179"/>
      <c r="I90" s="182"/>
      <c r="J90" s="194">
        <f>BK90</f>
        <v>0</v>
      </c>
      <c r="K90" s="179"/>
      <c r="L90" s="184"/>
      <c r="M90" s="185"/>
      <c r="N90" s="186"/>
      <c r="O90" s="186"/>
      <c r="P90" s="187">
        <f>SUM(P91:P115)</f>
        <v>0</v>
      </c>
      <c r="Q90" s="186"/>
      <c r="R90" s="187">
        <f>SUM(R91:R115)</f>
        <v>1.1028</v>
      </c>
      <c r="S90" s="186"/>
      <c r="T90" s="188">
        <f>SUM(T91:T115)</f>
        <v>0</v>
      </c>
      <c r="AR90" s="189" t="s">
        <v>22</v>
      </c>
      <c r="AT90" s="190" t="s">
        <v>77</v>
      </c>
      <c r="AU90" s="190" t="s">
        <v>22</v>
      </c>
      <c r="AY90" s="189" t="s">
        <v>183</v>
      </c>
      <c r="BK90" s="191">
        <f>SUM(BK91:BK115)</f>
        <v>0</v>
      </c>
    </row>
    <row r="91" spans="2:65" s="1" customFormat="1" ht="22.5" customHeight="1">
      <c r="B91" s="36"/>
      <c r="C91" s="195" t="s">
        <v>22</v>
      </c>
      <c r="D91" s="195" t="s">
        <v>186</v>
      </c>
      <c r="E91" s="196" t="s">
        <v>1780</v>
      </c>
      <c r="F91" s="197" t="s">
        <v>1781</v>
      </c>
      <c r="G91" s="198" t="s">
        <v>1720</v>
      </c>
      <c r="H91" s="199">
        <v>240</v>
      </c>
      <c r="I91" s="200"/>
      <c r="J91" s="201">
        <f>ROUND(I91*H91,2)</f>
        <v>0</v>
      </c>
      <c r="K91" s="197" t="s">
        <v>1782</v>
      </c>
      <c r="L91" s="56"/>
      <c r="M91" s="202" t="s">
        <v>20</v>
      </c>
      <c r="N91" s="203" t="s">
        <v>49</v>
      </c>
      <c r="O91" s="37"/>
      <c r="P91" s="204">
        <f>O91*H91</f>
        <v>0</v>
      </c>
      <c r="Q91" s="204">
        <v>1.3999999999999999E-4</v>
      </c>
      <c r="R91" s="204">
        <f>Q91*H91</f>
        <v>3.3599999999999998E-2</v>
      </c>
      <c r="S91" s="204">
        <v>0</v>
      </c>
      <c r="T91" s="205">
        <f>S91*H91</f>
        <v>0</v>
      </c>
      <c r="AR91" s="19" t="s">
        <v>200</v>
      </c>
      <c r="AT91" s="19" t="s">
        <v>186</v>
      </c>
      <c r="AU91" s="19" t="s">
        <v>86</v>
      </c>
      <c r="AY91" s="19" t="s">
        <v>183</v>
      </c>
      <c r="BE91" s="206">
        <f>IF(N91="základní",J91,0)</f>
        <v>0</v>
      </c>
      <c r="BF91" s="206">
        <f>IF(N91="snížená",J91,0)</f>
        <v>0</v>
      </c>
      <c r="BG91" s="206">
        <f>IF(N91="zákl. přenesená",J91,0)</f>
        <v>0</v>
      </c>
      <c r="BH91" s="206">
        <f>IF(N91="sníž. přenesená",J91,0)</f>
        <v>0</v>
      </c>
      <c r="BI91" s="206">
        <f>IF(N91="nulová",J91,0)</f>
        <v>0</v>
      </c>
      <c r="BJ91" s="19" t="s">
        <v>22</v>
      </c>
      <c r="BK91" s="206">
        <f>ROUND(I91*H91,2)</f>
        <v>0</v>
      </c>
      <c r="BL91" s="19" t="s">
        <v>200</v>
      </c>
      <c r="BM91" s="19" t="s">
        <v>1783</v>
      </c>
    </row>
    <row r="92" spans="2:65" s="1" customFormat="1" ht="27">
      <c r="B92" s="36"/>
      <c r="C92" s="58"/>
      <c r="D92" s="209" t="s">
        <v>1715</v>
      </c>
      <c r="E92" s="58"/>
      <c r="F92" s="219" t="s">
        <v>1784</v>
      </c>
      <c r="G92" s="58"/>
      <c r="H92" s="58"/>
      <c r="I92" s="163"/>
      <c r="J92" s="58"/>
      <c r="K92" s="58"/>
      <c r="L92" s="56"/>
      <c r="M92" s="73"/>
      <c r="N92" s="37"/>
      <c r="O92" s="37"/>
      <c r="P92" s="37"/>
      <c r="Q92" s="37"/>
      <c r="R92" s="37"/>
      <c r="S92" s="37"/>
      <c r="T92" s="74"/>
      <c r="AT92" s="19" t="s">
        <v>1715</v>
      </c>
      <c r="AU92" s="19" t="s">
        <v>86</v>
      </c>
    </row>
    <row r="93" spans="2:65" s="13" customFormat="1">
      <c r="B93" s="234"/>
      <c r="C93" s="235"/>
      <c r="D93" s="209" t="s">
        <v>1717</v>
      </c>
      <c r="E93" s="236" t="s">
        <v>20</v>
      </c>
      <c r="F93" s="237" t="s">
        <v>1785</v>
      </c>
      <c r="G93" s="235"/>
      <c r="H93" s="238" t="s">
        <v>20</v>
      </c>
      <c r="I93" s="239"/>
      <c r="J93" s="235"/>
      <c r="K93" s="235"/>
      <c r="L93" s="240"/>
      <c r="M93" s="241"/>
      <c r="N93" s="242"/>
      <c r="O93" s="242"/>
      <c r="P93" s="242"/>
      <c r="Q93" s="242"/>
      <c r="R93" s="242"/>
      <c r="S93" s="242"/>
      <c r="T93" s="243"/>
      <c r="AT93" s="244" t="s">
        <v>1717</v>
      </c>
      <c r="AU93" s="244" t="s">
        <v>86</v>
      </c>
      <c r="AV93" s="13" t="s">
        <v>22</v>
      </c>
      <c r="AW93" s="13" t="s">
        <v>41</v>
      </c>
      <c r="AX93" s="13" t="s">
        <v>78</v>
      </c>
      <c r="AY93" s="244" t="s">
        <v>183</v>
      </c>
    </row>
    <row r="94" spans="2:65" s="12" customFormat="1" ht="27">
      <c r="B94" s="220"/>
      <c r="C94" s="221"/>
      <c r="D94" s="209" t="s">
        <v>1717</v>
      </c>
      <c r="E94" s="231" t="s">
        <v>20</v>
      </c>
      <c r="F94" s="232" t="s">
        <v>1786</v>
      </c>
      <c r="G94" s="221"/>
      <c r="H94" s="233">
        <v>72</v>
      </c>
      <c r="I94" s="225"/>
      <c r="J94" s="221"/>
      <c r="K94" s="221"/>
      <c r="L94" s="226"/>
      <c r="M94" s="227"/>
      <c r="N94" s="228"/>
      <c r="O94" s="228"/>
      <c r="P94" s="228"/>
      <c r="Q94" s="228"/>
      <c r="R94" s="228"/>
      <c r="S94" s="228"/>
      <c r="T94" s="229"/>
      <c r="AT94" s="230" t="s">
        <v>1717</v>
      </c>
      <c r="AU94" s="230" t="s">
        <v>86</v>
      </c>
      <c r="AV94" s="12" t="s">
        <v>86</v>
      </c>
      <c r="AW94" s="12" t="s">
        <v>41</v>
      </c>
      <c r="AX94" s="12" t="s">
        <v>78</v>
      </c>
      <c r="AY94" s="230" t="s">
        <v>183</v>
      </c>
    </row>
    <row r="95" spans="2:65" s="12" customFormat="1" ht="27">
      <c r="B95" s="220"/>
      <c r="C95" s="221"/>
      <c r="D95" s="209" t="s">
        <v>1717</v>
      </c>
      <c r="E95" s="231" t="s">
        <v>20</v>
      </c>
      <c r="F95" s="232" t="s">
        <v>1787</v>
      </c>
      <c r="G95" s="221"/>
      <c r="H95" s="233">
        <v>90</v>
      </c>
      <c r="I95" s="225"/>
      <c r="J95" s="221"/>
      <c r="K95" s="221"/>
      <c r="L95" s="226"/>
      <c r="M95" s="227"/>
      <c r="N95" s="228"/>
      <c r="O95" s="228"/>
      <c r="P95" s="228"/>
      <c r="Q95" s="228"/>
      <c r="R95" s="228"/>
      <c r="S95" s="228"/>
      <c r="T95" s="229"/>
      <c r="AT95" s="230" t="s">
        <v>1717</v>
      </c>
      <c r="AU95" s="230" t="s">
        <v>86</v>
      </c>
      <c r="AV95" s="12" t="s">
        <v>86</v>
      </c>
      <c r="AW95" s="12" t="s">
        <v>41</v>
      </c>
      <c r="AX95" s="12" t="s">
        <v>78</v>
      </c>
      <c r="AY95" s="230" t="s">
        <v>183</v>
      </c>
    </row>
    <row r="96" spans="2:65" s="12" customFormat="1">
      <c r="B96" s="220"/>
      <c r="C96" s="221"/>
      <c r="D96" s="209" t="s">
        <v>1717</v>
      </c>
      <c r="E96" s="231" t="s">
        <v>20</v>
      </c>
      <c r="F96" s="232" t="s">
        <v>1788</v>
      </c>
      <c r="G96" s="221"/>
      <c r="H96" s="233">
        <v>78</v>
      </c>
      <c r="I96" s="225"/>
      <c r="J96" s="221"/>
      <c r="K96" s="221"/>
      <c r="L96" s="226"/>
      <c r="M96" s="227"/>
      <c r="N96" s="228"/>
      <c r="O96" s="228"/>
      <c r="P96" s="228"/>
      <c r="Q96" s="228"/>
      <c r="R96" s="228"/>
      <c r="S96" s="228"/>
      <c r="T96" s="229"/>
      <c r="AT96" s="230" t="s">
        <v>1717</v>
      </c>
      <c r="AU96" s="230" t="s">
        <v>86</v>
      </c>
      <c r="AV96" s="12" t="s">
        <v>86</v>
      </c>
      <c r="AW96" s="12" t="s">
        <v>41</v>
      </c>
      <c r="AX96" s="12" t="s">
        <v>78</v>
      </c>
      <c r="AY96" s="230" t="s">
        <v>183</v>
      </c>
    </row>
    <row r="97" spans="2:65" s="14" customFormat="1">
      <c r="B97" s="245"/>
      <c r="C97" s="246"/>
      <c r="D97" s="207" t="s">
        <v>1717</v>
      </c>
      <c r="E97" s="247" t="s">
        <v>1765</v>
      </c>
      <c r="F97" s="248" t="s">
        <v>1744</v>
      </c>
      <c r="G97" s="246"/>
      <c r="H97" s="249">
        <v>240</v>
      </c>
      <c r="I97" s="250"/>
      <c r="J97" s="246"/>
      <c r="K97" s="246"/>
      <c r="L97" s="251"/>
      <c r="M97" s="252"/>
      <c r="N97" s="253"/>
      <c r="O97" s="253"/>
      <c r="P97" s="253"/>
      <c r="Q97" s="253"/>
      <c r="R97" s="253"/>
      <c r="S97" s="253"/>
      <c r="T97" s="254"/>
      <c r="AT97" s="255" t="s">
        <v>1717</v>
      </c>
      <c r="AU97" s="255" t="s">
        <v>86</v>
      </c>
      <c r="AV97" s="14" t="s">
        <v>200</v>
      </c>
      <c r="AW97" s="14" t="s">
        <v>41</v>
      </c>
      <c r="AX97" s="14" t="s">
        <v>22</v>
      </c>
      <c r="AY97" s="255" t="s">
        <v>183</v>
      </c>
    </row>
    <row r="98" spans="2:65" s="1" customFormat="1" ht="31.5" customHeight="1">
      <c r="B98" s="36"/>
      <c r="C98" s="195" t="s">
        <v>86</v>
      </c>
      <c r="D98" s="195" t="s">
        <v>186</v>
      </c>
      <c r="E98" s="196" t="s">
        <v>1789</v>
      </c>
      <c r="F98" s="197" t="s">
        <v>1790</v>
      </c>
      <c r="G98" s="198" t="s">
        <v>239</v>
      </c>
      <c r="H98" s="199">
        <v>240</v>
      </c>
      <c r="I98" s="200"/>
      <c r="J98" s="201">
        <f>ROUND(I98*H98,2)</f>
        <v>0</v>
      </c>
      <c r="K98" s="197" t="s">
        <v>1782</v>
      </c>
      <c r="L98" s="56"/>
      <c r="M98" s="202" t="s">
        <v>20</v>
      </c>
      <c r="N98" s="203" t="s">
        <v>49</v>
      </c>
      <c r="O98" s="37"/>
      <c r="P98" s="204">
        <f>O98*H98</f>
        <v>0</v>
      </c>
      <c r="Q98" s="204">
        <v>1.58E-3</v>
      </c>
      <c r="R98" s="204">
        <f>Q98*H98</f>
        <v>0.37919999999999998</v>
      </c>
      <c r="S98" s="204">
        <v>0</v>
      </c>
      <c r="T98" s="205">
        <f>S98*H98</f>
        <v>0</v>
      </c>
      <c r="AR98" s="19" t="s">
        <v>200</v>
      </c>
      <c r="AT98" s="19" t="s">
        <v>186</v>
      </c>
      <c r="AU98" s="19" t="s">
        <v>86</v>
      </c>
      <c r="AY98" s="19" t="s">
        <v>183</v>
      </c>
      <c r="BE98" s="206">
        <f>IF(N98="základní",J98,0)</f>
        <v>0</v>
      </c>
      <c r="BF98" s="206">
        <f>IF(N98="snížená",J98,0)</f>
        <v>0</v>
      </c>
      <c r="BG98" s="206">
        <f>IF(N98="zákl. přenesená",J98,0)</f>
        <v>0</v>
      </c>
      <c r="BH98" s="206">
        <f>IF(N98="sníž. přenesená",J98,0)</f>
        <v>0</v>
      </c>
      <c r="BI98" s="206">
        <f>IF(N98="nulová",J98,0)</f>
        <v>0</v>
      </c>
      <c r="BJ98" s="19" t="s">
        <v>22</v>
      </c>
      <c r="BK98" s="206">
        <f>ROUND(I98*H98,2)</f>
        <v>0</v>
      </c>
      <c r="BL98" s="19" t="s">
        <v>200</v>
      </c>
      <c r="BM98" s="19" t="s">
        <v>1791</v>
      </c>
    </row>
    <row r="99" spans="2:65" s="1" customFormat="1" ht="27">
      <c r="B99" s="36"/>
      <c r="C99" s="58"/>
      <c r="D99" s="209" t="s">
        <v>1715</v>
      </c>
      <c r="E99" s="58"/>
      <c r="F99" s="219" t="s">
        <v>1792</v>
      </c>
      <c r="G99" s="58"/>
      <c r="H99" s="58"/>
      <c r="I99" s="163"/>
      <c r="J99" s="58"/>
      <c r="K99" s="58"/>
      <c r="L99" s="56"/>
      <c r="M99" s="73"/>
      <c r="N99" s="37"/>
      <c r="O99" s="37"/>
      <c r="P99" s="37"/>
      <c r="Q99" s="37"/>
      <c r="R99" s="37"/>
      <c r="S99" s="37"/>
      <c r="T99" s="74"/>
      <c r="AT99" s="19" t="s">
        <v>1715</v>
      </c>
      <c r="AU99" s="19" t="s">
        <v>86</v>
      </c>
    </row>
    <row r="100" spans="2:65" s="1" customFormat="1" ht="135">
      <c r="B100" s="36"/>
      <c r="C100" s="58"/>
      <c r="D100" s="209" t="s">
        <v>1793</v>
      </c>
      <c r="E100" s="58"/>
      <c r="F100" s="210" t="s">
        <v>1794</v>
      </c>
      <c r="G100" s="58"/>
      <c r="H100" s="58"/>
      <c r="I100" s="163"/>
      <c r="J100" s="58"/>
      <c r="K100" s="58"/>
      <c r="L100" s="56"/>
      <c r="M100" s="73"/>
      <c r="N100" s="37"/>
      <c r="O100" s="37"/>
      <c r="P100" s="37"/>
      <c r="Q100" s="37"/>
      <c r="R100" s="37"/>
      <c r="S100" s="37"/>
      <c r="T100" s="74"/>
      <c r="AT100" s="19" t="s">
        <v>1793</v>
      </c>
      <c r="AU100" s="19" t="s">
        <v>86</v>
      </c>
    </row>
    <row r="101" spans="2:65" s="12" customFormat="1">
      <c r="B101" s="220"/>
      <c r="C101" s="221"/>
      <c r="D101" s="207" t="s">
        <v>1717</v>
      </c>
      <c r="E101" s="222" t="s">
        <v>20</v>
      </c>
      <c r="F101" s="223" t="s">
        <v>1795</v>
      </c>
      <c r="G101" s="221"/>
      <c r="H101" s="224">
        <v>240</v>
      </c>
      <c r="I101" s="225"/>
      <c r="J101" s="221"/>
      <c r="K101" s="221"/>
      <c r="L101" s="226"/>
      <c r="M101" s="227"/>
      <c r="N101" s="228"/>
      <c r="O101" s="228"/>
      <c r="P101" s="228"/>
      <c r="Q101" s="228"/>
      <c r="R101" s="228"/>
      <c r="S101" s="228"/>
      <c r="T101" s="229"/>
      <c r="AT101" s="230" t="s">
        <v>1717</v>
      </c>
      <c r="AU101" s="230" t="s">
        <v>86</v>
      </c>
      <c r="AV101" s="12" t="s">
        <v>86</v>
      </c>
      <c r="AW101" s="12" t="s">
        <v>41</v>
      </c>
      <c r="AX101" s="12" t="s">
        <v>22</v>
      </c>
      <c r="AY101" s="230" t="s">
        <v>183</v>
      </c>
    </row>
    <row r="102" spans="2:65" s="1" customFormat="1" ht="22.5" customHeight="1">
      <c r="B102" s="36"/>
      <c r="C102" s="263" t="s">
        <v>182</v>
      </c>
      <c r="D102" s="263" t="s">
        <v>1796</v>
      </c>
      <c r="E102" s="264" t="s">
        <v>1797</v>
      </c>
      <c r="F102" s="265" t="s">
        <v>1798</v>
      </c>
      <c r="G102" s="266" t="s">
        <v>1799</v>
      </c>
      <c r="H102" s="267">
        <v>600</v>
      </c>
      <c r="I102" s="268"/>
      <c r="J102" s="269">
        <f>ROUND(I102*H102,2)</f>
        <v>0</v>
      </c>
      <c r="K102" s="265" t="s">
        <v>20</v>
      </c>
      <c r="L102" s="270"/>
      <c r="M102" s="271" t="s">
        <v>20</v>
      </c>
      <c r="N102" s="272" t="s">
        <v>49</v>
      </c>
      <c r="O102" s="37"/>
      <c r="P102" s="204">
        <f>O102*H102</f>
        <v>0</v>
      </c>
      <c r="Q102" s="204">
        <v>1.15E-3</v>
      </c>
      <c r="R102" s="204">
        <f>Q102*H102</f>
        <v>0.69</v>
      </c>
      <c r="S102" s="204">
        <v>0</v>
      </c>
      <c r="T102" s="205">
        <f>S102*H102</f>
        <v>0</v>
      </c>
      <c r="AR102" s="19" t="s">
        <v>218</v>
      </c>
      <c r="AT102" s="19" t="s">
        <v>1796</v>
      </c>
      <c r="AU102" s="19" t="s">
        <v>86</v>
      </c>
      <c r="AY102" s="19" t="s">
        <v>183</v>
      </c>
      <c r="BE102" s="206">
        <f>IF(N102="základní",J102,0)</f>
        <v>0</v>
      </c>
      <c r="BF102" s="206">
        <f>IF(N102="snížená",J102,0)</f>
        <v>0</v>
      </c>
      <c r="BG102" s="206">
        <f>IF(N102="zákl. přenesená",J102,0)</f>
        <v>0</v>
      </c>
      <c r="BH102" s="206">
        <f>IF(N102="sníž. přenesená",J102,0)</f>
        <v>0</v>
      </c>
      <c r="BI102" s="206">
        <f>IF(N102="nulová",J102,0)</f>
        <v>0</v>
      </c>
      <c r="BJ102" s="19" t="s">
        <v>22</v>
      </c>
      <c r="BK102" s="206">
        <f>ROUND(I102*H102,2)</f>
        <v>0</v>
      </c>
      <c r="BL102" s="19" t="s">
        <v>200</v>
      </c>
      <c r="BM102" s="19" t="s">
        <v>1800</v>
      </c>
    </row>
    <row r="103" spans="2:65" s="1" customFormat="1" ht="27">
      <c r="B103" s="36"/>
      <c r="C103" s="58"/>
      <c r="D103" s="209" t="s">
        <v>1715</v>
      </c>
      <c r="E103" s="58"/>
      <c r="F103" s="219" t="s">
        <v>1801</v>
      </c>
      <c r="G103" s="58"/>
      <c r="H103" s="58"/>
      <c r="I103" s="163"/>
      <c r="J103" s="58"/>
      <c r="K103" s="58"/>
      <c r="L103" s="56"/>
      <c r="M103" s="73"/>
      <c r="N103" s="37"/>
      <c r="O103" s="37"/>
      <c r="P103" s="37"/>
      <c r="Q103" s="37"/>
      <c r="R103" s="37"/>
      <c r="S103" s="37"/>
      <c r="T103" s="74"/>
      <c r="AT103" s="19" t="s">
        <v>1715</v>
      </c>
      <c r="AU103" s="19" t="s">
        <v>86</v>
      </c>
    </row>
    <row r="104" spans="2:65" s="1" customFormat="1" ht="40.5">
      <c r="B104" s="36"/>
      <c r="C104" s="58"/>
      <c r="D104" s="209" t="s">
        <v>192</v>
      </c>
      <c r="E104" s="58"/>
      <c r="F104" s="210" t="s">
        <v>1802</v>
      </c>
      <c r="G104" s="58"/>
      <c r="H104" s="58"/>
      <c r="I104" s="163"/>
      <c r="J104" s="58"/>
      <c r="K104" s="58"/>
      <c r="L104" s="56"/>
      <c r="M104" s="73"/>
      <c r="N104" s="37"/>
      <c r="O104" s="37"/>
      <c r="P104" s="37"/>
      <c r="Q104" s="37"/>
      <c r="R104" s="37"/>
      <c r="S104" s="37"/>
      <c r="T104" s="74"/>
      <c r="AT104" s="19" t="s">
        <v>192</v>
      </c>
      <c r="AU104" s="19" t="s">
        <v>86</v>
      </c>
    </row>
    <row r="105" spans="2:65" s="12" customFormat="1">
      <c r="B105" s="220"/>
      <c r="C105" s="221"/>
      <c r="D105" s="207" t="s">
        <v>1717</v>
      </c>
      <c r="E105" s="222" t="s">
        <v>20</v>
      </c>
      <c r="F105" s="223" t="s">
        <v>1803</v>
      </c>
      <c r="G105" s="221"/>
      <c r="H105" s="224">
        <v>600</v>
      </c>
      <c r="I105" s="225"/>
      <c r="J105" s="221"/>
      <c r="K105" s="221"/>
      <c r="L105" s="226"/>
      <c r="M105" s="227"/>
      <c r="N105" s="228"/>
      <c r="O105" s="228"/>
      <c r="P105" s="228"/>
      <c r="Q105" s="228"/>
      <c r="R105" s="228"/>
      <c r="S105" s="228"/>
      <c r="T105" s="229"/>
      <c r="AT105" s="230" t="s">
        <v>1717</v>
      </c>
      <c r="AU105" s="230" t="s">
        <v>86</v>
      </c>
      <c r="AV105" s="12" t="s">
        <v>86</v>
      </c>
      <c r="AW105" s="12" t="s">
        <v>41</v>
      </c>
      <c r="AX105" s="12" t="s">
        <v>22</v>
      </c>
      <c r="AY105" s="230" t="s">
        <v>183</v>
      </c>
    </row>
    <row r="106" spans="2:65" s="1" customFormat="1" ht="22.5" customHeight="1">
      <c r="B106" s="36"/>
      <c r="C106" s="195" t="s">
        <v>200</v>
      </c>
      <c r="D106" s="195" t="s">
        <v>186</v>
      </c>
      <c r="E106" s="196" t="s">
        <v>1804</v>
      </c>
      <c r="F106" s="197" t="s">
        <v>1805</v>
      </c>
      <c r="G106" s="198" t="s">
        <v>239</v>
      </c>
      <c r="H106" s="199">
        <v>240</v>
      </c>
      <c r="I106" s="200"/>
      <c r="J106" s="201">
        <f>ROUND(I106*H106,2)</f>
        <v>0</v>
      </c>
      <c r="K106" s="197" t="s">
        <v>1782</v>
      </c>
      <c r="L106" s="56"/>
      <c r="M106" s="202" t="s">
        <v>20</v>
      </c>
      <c r="N106" s="203" t="s">
        <v>49</v>
      </c>
      <c r="O106" s="37"/>
      <c r="P106" s="204">
        <f>O106*H106</f>
        <v>0</v>
      </c>
      <c r="Q106" s="204">
        <v>0</v>
      </c>
      <c r="R106" s="204">
        <f>Q106*H106</f>
        <v>0</v>
      </c>
      <c r="S106" s="204">
        <v>0</v>
      </c>
      <c r="T106" s="205">
        <f>S106*H106</f>
        <v>0</v>
      </c>
      <c r="AR106" s="19" t="s">
        <v>200</v>
      </c>
      <c r="AT106" s="19" t="s">
        <v>186</v>
      </c>
      <c r="AU106" s="19" t="s">
        <v>86</v>
      </c>
      <c r="AY106" s="19" t="s">
        <v>183</v>
      </c>
      <c r="BE106" s="206">
        <f>IF(N106="základní",J106,0)</f>
        <v>0</v>
      </c>
      <c r="BF106" s="206">
        <f>IF(N106="snížená",J106,0)</f>
        <v>0</v>
      </c>
      <c r="BG106" s="206">
        <f>IF(N106="zákl. přenesená",J106,0)</f>
        <v>0</v>
      </c>
      <c r="BH106" s="206">
        <f>IF(N106="sníž. přenesená",J106,0)</f>
        <v>0</v>
      </c>
      <c r="BI106" s="206">
        <f>IF(N106="nulová",J106,0)</f>
        <v>0</v>
      </c>
      <c r="BJ106" s="19" t="s">
        <v>22</v>
      </c>
      <c r="BK106" s="206">
        <f>ROUND(I106*H106,2)</f>
        <v>0</v>
      </c>
      <c r="BL106" s="19" t="s">
        <v>200</v>
      </c>
      <c r="BM106" s="19" t="s">
        <v>1806</v>
      </c>
    </row>
    <row r="107" spans="2:65" s="1" customFormat="1" ht="27">
      <c r="B107" s="36"/>
      <c r="C107" s="58"/>
      <c r="D107" s="209" t="s">
        <v>1715</v>
      </c>
      <c r="E107" s="58"/>
      <c r="F107" s="219" t="s">
        <v>1807</v>
      </c>
      <c r="G107" s="58"/>
      <c r="H107" s="58"/>
      <c r="I107" s="163"/>
      <c r="J107" s="58"/>
      <c r="K107" s="58"/>
      <c r="L107" s="56"/>
      <c r="M107" s="73"/>
      <c r="N107" s="37"/>
      <c r="O107" s="37"/>
      <c r="P107" s="37"/>
      <c r="Q107" s="37"/>
      <c r="R107" s="37"/>
      <c r="S107" s="37"/>
      <c r="T107" s="74"/>
      <c r="AT107" s="19" t="s">
        <v>1715</v>
      </c>
      <c r="AU107" s="19" t="s">
        <v>86</v>
      </c>
    </row>
    <row r="108" spans="2:65" s="1" customFormat="1" ht="135">
      <c r="B108" s="36"/>
      <c r="C108" s="58"/>
      <c r="D108" s="209" t="s">
        <v>1793</v>
      </c>
      <c r="E108" s="58"/>
      <c r="F108" s="210" t="s">
        <v>1794</v>
      </c>
      <c r="G108" s="58"/>
      <c r="H108" s="58"/>
      <c r="I108" s="163"/>
      <c r="J108" s="58"/>
      <c r="K108" s="58"/>
      <c r="L108" s="56"/>
      <c r="M108" s="73"/>
      <c r="N108" s="37"/>
      <c r="O108" s="37"/>
      <c r="P108" s="37"/>
      <c r="Q108" s="37"/>
      <c r="R108" s="37"/>
      <c r="S108" s="37"/>
      <c r="T108" s="74"/>
      <c r="AT108" s="19" t="s">
        <v>1793</v>
      </c>
      <c r="AU108" s="19" t="s">
        <v>86</v>
      </c>
    </row>
    <row r="109" spans="2:65" s="12" customFormat="1">
      <c r="B109" s="220"/>
      <c r="C109" s="221"/>
      <c r="D109" s="207" t="s">
        <v>1717</v>
      </c>
      <c r="E109" s="222" t="s">
        <v>20</v>
      </c>
      <c r="F109" s="223" t="s">
        <v>1795</v>
      </c>
      <c r="G109" s="221"/>
      <c r="H109" s="224">
        <v>240</v>
      </c>
      <c r="I109" s="225"/>
      <c r="J109" s="221"/>
      <c r="K109" s="221"/>
      <c r="L109" s="226"/>
      <c r="M109" s="227"/>
      <c r="N109" s="228"/>
      <c r="O109" s="228"/>
      <c r="P109" s="228"/>
      <c r="Q109" s="228"/>
      <c r="R109" s="228"/>
      <c r="S109" s="228"/>
      <c r="T109" s="229"/>
      <c r="AT109" s="230" t="s">
        <v>1717</v>
      </c>
      <c r="AU109" s="230" t="s">
        <v>86</v>
      </c>
      <c r="AV109" s="12" t="s">
        <v>86</v>
      </c>
      <c r="AW109" s="12" t="s">
        <v>41</v>
      </c>
      <c r="AX109" s="12" t="s">
        <v>22</v>
      </c>
      <c r="AY109" s="230" t="s">
        <v>183</v>
      </c>
    </row>
    <row r="110" spans="2:65" s="1" customFormat="1" ht="22.5" customHeight="1">
      <c r="B110" s="36"/>
      <c r="C110" s="195" t="s">
        <v>205</v>
      </c>
      <c r="D110" s="195" t="s">
        <v>186</v>
      </c>
      <c r="E110" s="196" t="s">
        <v>1808</v>
      </c>
      <c r="F110" s="197" t="s">
        <v>1809</v>
      </c>
      <c r="G110" s="198" t="s">
        <v>1810</v>
      </c>
      <c r="H110" s="199">
        <v>620</v>
      </c>
      <c r="I110" s="200"/>
      <c r="J110" s="201">
        <f>ROUND(I110*H110,2)</f>
        <v>0</v>
      </c>
      <c r="K110" s="197" t="s">
        <v>20</v>
      </c>
      <c r="L110" s="56"/>
      <c r="M110" s="202" t="s">
        <v>20</v>
      </c>
      <c r="N110" s="203" t="s">
        <v>49</v>
      </c>
      <c r="O110" s="37"/>
      <c r="P110" s="204">
        <f>O110*H110</f>
        <v>0</v>
      </c>
      <c r="Q110" s="204">
        <v>0</v>
      </c>
      <c r="R110" s="204">
        <f>Q110*H110</f>
        <v>0</v>
      </c>
      <c r="S110" s="204">
        <v>0</v>
      </c>
      <c r="T110" s="205">
        <f>S110*H110</f>
        <v>0</v>
      </c>
      <c r="AR110" s="19" t="s">
        <v>200</v>
      </c>
      <c r="AT110" s="19" t="s">
        <v>186</v>
      </c>
      <c r="AU110" s="19" t="s">
        <v>86</v>
      </c>
      <c r="AY110" s="19" t="s">
        <v>183</v>
      </c>
      <c r="BE110" s="206">
        <f>IF(N110="základní",J110,0)</f>
        <v>0</v>
      </c>
      <c r="BF110" s="206">
        <f>IF(N110="snížená",J110,0)</f>
        <v>0</v>
      </c>
      <c r="BG110" s="206">
        <f>IF(N110="zákl. přenesená",J110,0)</f>
        <v>0</v>
      </c>
      <c r="BH110" s="206">
        <f>IF(N110="sníž. přenesená",J110,0)</f>
        <v>0</v>
      </c>
      <c r="BI110" s="206">
        <f>IF(N110="nulová",J110,0)</f>
        <v>0</v>
      </c>
      <c r="BJ110" s="19" t="s">
        <v>22</v>
      </c>
      <c r="BK110" s="206">
        <f>ROUND(I110*H110,2)</f>
        <v>0</v>
      </c>
      <c r="BL110" s="19" t="s">
        <v>200</v>
      </c>
      <c r="BM110" s="19" t="s">
        <v>1811</v>
      </c>
    </row>
    <row r="111" spans="2:65" s="13" customFormat="1">
      <c r="B111" s="234"/>
      <c r="C111" s="235"/>
      <c r="D111" s="209" t="s">
        <v>1717</v>
      </c>
      <c r="E111" s="236" t="s">
        <v>20</v>
      </c>
      <c r="F111" s="237" t="s">
        <v>1812</v>
      </c>
      <c r="G111" s="235"/>
      <c r="H111" s="238" t="s">
        <v>20</v>
      </c>
      <c r="I111" s="239"/>
      <c r="J111" s="235"/>
      <c r="K111" s="235"/>
      <c r="L111" s="240"/>
      <c r="M111" s="241"/>
      <c r="N111" s="242"/>
      <c r="O111" s="242"/>
      <c r="P111" s="242"/>
      <c r="Q111" s="242"/>
      <c r="R111" s="242"/>
      <c r="S111" s="242"/>
      <c r="T111" s="243"/>
      <c r="AT111" s="244" t="s">
        <v>1717</v>
      </c>
      <c r="AU111" s="244" t="s">
        <v>86</v>
      </c>
      <c r="AV111" s="13" t="s">
        <v>22</v>
      </c>
      <c r="AW111" s="13" t="s">
        <v>41</v>
      </c>
      <c r="AX111" s="13" t="s">
        <v>78</v>
      </c>
      <c r="AY111" s="244" t="s">
        <v>183</v>
      </c>
    </row>
    <row r="112" spans="2:65" s="12" customFormat="1">
      <c r="B112" s="220"/>
      <c r="C112" s="221"/>
      <c r="D112" s="209" t="s">
        <v>1717</v>
      </c>
      <c r="E112" s="231" t="s">
        <v>20</v>
      </c>
      <c r="F112" s="232" t="s">
        <v>1813</v>
      </c>
      <c r="G112" s="221"/>
      <c r="H112" s="233">
        <v>60</v>
      </c>
      <c r="I112" s="225"/>
      <c r="J112" s="221"/>
      <c r="K112" s="221"/>
      <c r="L112" s="226"/>
      <c r="M112" s="227"/>
      <c r="N112" s="228"/>
      <c r="O112" s="228"/>
      <c r="P112" s="228"/>
      <c r="Q112" s="228"/>
      <c r="R112" s="228"/>
      <c r="S112" s="228"/>
      <c r="T112" s="229"/>
      <c r="AT112" s="230" t="s">
        <v>1717</v>
      </c>
      <c r="AU112" s="230" t="s">
        <v>86</v>
      </c>
      <c r="AV112" s="12" t="s">
        <v>86</v>
      </c>
      <c r="AW112" s="12" t="s">
        <v>41</v>
      </c>
      <c r="AX112" s="12" t="s">
        <v>78</v>
      </c>
      <c r="AY112" s="230" t="s">
        <v>183</v>
      </c>
    </row>
    <row r="113" spans="2:65" s="12" customFormat="1" ht="27">
      <c r="B113" s="220"/>
      <c r="C113" s="221"/>
      <c r="D113" s="209" t="s">
        <v>1717</v>
      </c>
      <c r="E113" s="231" t="s">
        <v>20</v>
      </c>
      <c r="F113" s="232" t="s">
        <v>1814</v>
      </c>
      <c r="G113" s="221"/>
      <c r="H113" s="233">
        <v>300</v>
      </c>
      <c r="I113" s="225"/>
      <c r="J113" s="221"/>
      <c r="K113" s="221"/>
      <c r="L113" s="226"/>
      <c r="M113" s="227"/>
      <c r="N113" s="228"/>
      <c r="O113" s="228"/>
      <c r="P113" s="228"/>
      <c r="Q113" s="228"/>
      <c r="R113" s="228"/>
      <c r="S113" s="228"/>
      <c r="T113" s="229"/>
      <c r="AT113" s="230" t="s">
        <v>1717</v>
      </c>
      <c r="AU113" s="230" t="s">
        <v>86</v>
      </c>
      <c r="AV113" s="12" t="s">
        <v>86</v>
      </c>
      <c r="AW113" s="12" t="s">
        <v>41</v>
      </c>
      <c r="AX113" s="12" t="s">
        <v>78</v>
      </c>
      <c r="AY113" s="230" t="s">
        <v>183</v>
      </c>
    </row>
    <row r="114" spans="2:65" s="12" customFormat="1">
      <c r="B114" s="220"/>
      <c r="C114" s="221"/>
      <c r="D114" s="209" t="s">
        <v>1717</v>
      </c>
      <c r="E114" s="231" t="s">
        <v>20</v>
      </c>
      <c r="F114" s="232" t="s">
        <v>1815</v>
      </c>
      <c r="G114" s="221"/>
      <c r="H114" s="233">
        <v>260</v>
      </c>
      <c r="I114" s="225"/>
      <c r="J114" s="221"/>
      <c r="K114" s="221"/>
      <c r="L114" s="226"/>
      <c r="M114" s="227"/>
      <c r="N114" s="228"/>
      <c r="O114" s="228"/>
      <c r="P114" s="228"/>
      <c r="Q114" s="228"/>
      <c r="R114" s="228"/>
      <c r="S114" s="228"/>
      <c r="T114" s="229"/>
      <c r="AT114" s="230" t="s">
        <v>1717</v>
      </c>
      <c r="AU114" s="230" t="s">
        <v>86</v>
      </c>
      <c r="AV114" s="12" t="s">
        <v>86</v>
      </c>
      <c r="AW114" s="12" t="s">
        <v>41</v>
      </c>
      <c r="AX114" s="12" t="s">
        <v>78</v>
      </c>
      <c r="AY114" s="230" t="s">
        <v>183</v>
      </c>
    </row>
    <row r="115" spans="2:65" s="14" customFormat="1">
      <c r="B115" s="245"/>
      <c r="C115" s="246"/>
      <c r="D115" s="209" t="s">
        <v>1717</v>
      </c>
      <c r="E115" s="256" t="s">
        <v>20</v>
      </c>
      <c r="F115" s="257" t="s">
        <v>1744</v>
      </c>
      <c r="G115" s="246"/>
      <c r="H115" s="258">
        <v>620</v>
      </c>
      <c r="I115" s="250"/>
      <c r="J115" s="246"/>
      <c r="K115" s="246"/>
      <c r="L115" s="251"/>
      <c r="M115" s="252"/>
      <c r="N115" s="253"/>
      <c r="O115" s="253"/>
      <c r="P115" s="253"/>
      <c r="Q115" s="253"/>
      <c r="R115" s="253"/>
      <c r="S115" s="253"/>
      <c r="T115" s="254"/>
      <c r="AT115" s="255" t="s">
        <v>1717</v>
      </c>
      <c r="AU115" s="255" t="s">
        <v>86</v>
      </c>
      <c r="AV115" s="14" t="s">
        <v>200</v>
      </c>
      <c r="AW115" s="14" t="s">
        <v>41</v>
      </c>
      <c r="AX115" s="14" t="s">
        <v>22</v>
      </c>
      <c r="AY115" s="255" t="s">
        <v>183</v>
      </c>
    </row>
    <row r="116" spans="2:65" s="11" customFormat="1" ht="29.85" customHeight="1">
      <c r="B116" s="178"/>
      <c r="C116" s="179"/>
      <c r="D116" s="192" t="s">
        <v>77</v>
      </c>
      <c r="E116" s="193" t="s">
        <v>182</v>
      </c>
      <c r="F116" s="193" t="s">
        <v>1816</v>
      </c>
      <c r="G116" s="179"/>
      <c r="H116" s="179"/>
      <c r="I116" s="182"/>
      <c r="J116" s="194">
        <f>BK116</f>
        <v>0</v>
      </c>
      <c r="K116" s="179"/>
      <c r="L116" s="184"/>
      <c r="M116" s="185"/>
      <c r="N116" s="186"/>
      <c r="O116" s="186"/>
      <c r="P116" s="187">
        <f>SUM(P117:P130)</f>
        <v>0</v>
      </c>
      <c r="Q116" s="186"/>
      <c r="R116" s="187">
        <f>SUM(R117:R130)</f>
        <v>0.42549155</v>
      </c>
      <c r="S116" s="186"/>
      <c r="T116" s="188">
        <f>SUM(T117:T130)</f>
        <v>0</v>
      </c>
      <c r="AR116" s="189" t="s">
        <v>22</v>
      </c>
      <c r="AT116" s="190" t="s">
        <v>77</v>
      </c>
      <c r="AU116" s="190" t="s">
        <v>22</v>
      </c>
      <c r="AY116" s="189" t="s">
        <v>183</v>
      </c>
      <c r="BK116" s="191">
        <f>SUM(BK117:BK130)</f>
        <v>0</v>
      </c>
    </row>
    <row r="117" spans="2:65" s="1" customFormat="1" ht="22.5" customHeight="1">
      <c r="B117" s="36"/>
      <c r="C117" s="195" t="s">
        <v>210</v>
      </c>
      <c r="D117" s="195" t="s">
        <v>186</v>
      </c>
      <c r="E117" s="196" t="s">
        <v>1817</v>
      </c>
      <c r="F117" s="197" t="s">
        <v>1818</v>
      </c>
      <c r="G117" s="198" t="s">
        <v>1819</v>
      </c>
      <c r="H117" s="199">
        <v>5.4</v>
      </c>
      <c r="I117" s="200"/>
      <c r="J117" s="201">
        <f>ROUND(I117*H117,2)</f>
        <v>0</v>
      </c>
      <c r="K117" s="197" t="s">
        <v>1782</v>
      </c>
      <c r="L117" s="56"/>
      <c r="M117" s="202" t="s">
        <v>20</v>
      </c>
      <c r="N117" s="203" t="s">
        <v>49</v>
      </c>
      <c r="O117" s="37"/>
      <c r="P117" s="204">
        <f>O117*H117</f>
        <v>0</v>
      </c>
      <c r="Q117" s="204">
        <v>0</v>
      </c>
      <c r="R117" s="204">
        <f>Q117*H117</f>
        <v>0</v>
      </c>
      <c r="S117" s="204">
        <v>0</v>
      </c>
      <c r="T117" s="205">
        <f>S117*H117</f>
        <v>0</v>
      </c>
      <c r="AR117" s="19" t="s">
        <v>200</v>
      </c>
      <c r="AT117" s="19" t="s">
        <v>186</v>
      </c>
      <c r="AU117" s="19" t="s">
        <v>86</v>
      </c>
      <c r="AY117" s="19" t="s">
        <v>183</v>
      </c>
      <c r="BE117" s="206">
        <f>IF(N117="základní",J117,0)</f>
        <v>0</v>
      </c>
      <c r="BF117" s="206">
        <f>IF(N117="snížená",J117,0)</f>
        <v>0</v>
      </c>
      <c r="BG117" s="206">
        <f>IF(N117="zákl. přenesená",J117,0)</f>
        <v>0</v>
      </c>
      <c r="BH117" s="206">
        <f>IF(N117="sníž. přenesená",J117,0)</f>
        <v>0</v>
      </c>
      <c r="BI117" s="206">
        <f>IF(N117="nulová",J117,0)</f>
        <v>0</v>
      </c>
      <c r="BJ117" s="19" t="s">
        <v>22</v>
      </c>
      <c r="BK117" s="206">
        <f>ROUND(I117*H117,2)</f>
        <v>0</v>
      </c>
      <c r="BL117" s="19" t="s">
        <v>200</v>
      </c>
      <c r="BM117" s="19" t="s">
        <v>1820</v>
      </c>
    </row>
    <row r="118" spans="2:65" s="1" customFormat="1" ht="40.5">
      <c r="B118" s="36"/>
      <c r="C118" s="58"/>
      <c r="D118" s="209" t="s">
        <v>1715</v>
      </c>
      <c r="E118" s="58"/>
      <c r="F118" s="219" t="s">
        <v>1821</v>
      </c>
      <c r="G118" s="58"/>
      <c r="H118" s="58"/>
      <c r="I118" s="163"/>
      <c r="J118" s="58"/>
      <c r="K118" s="58"/>
      <c r="L118" s="56"/>
      <c r="M118" s="73"/>
      <c r="N118" s="37"/>
      <c r="O118" s="37"/>
      <c r="P118" s="37"/>
      <c r="Q118" s="37"/>
      <c r="R118" s="37"/>
      <c r="S118" s="37"/>
      <c r="T118" s="74"/>
      <c r="AT118" s="19" t="s">
        <v>1715</v>
      </c>
      <c r="AU118" s="19" t="s">
        <v>86</v>
      </c>
    </row>
    <row r="119" spans="2:65" s="1" customFormat="1" ht="175.5">
      <c r="B119" s="36"/>
      <c r="C119" s="58"/>
      <c r="D119" s="209" t="s">
        <v>1793</v>
      </c>
      <c r="E119" s="58"/>
      <c r="F119" s="210" t="s">
        <v>1822</v>
      </c>
      <c r="G119" s="58"/>
      <c r="H119" s="58"/>
      <c r="I119" s="163"/>
      <c r="J119" s="58"/>
      <c r="K119" s="58"/>
      <c r="L119" s="56"/>
      <c r="M119" s="73"/>
      <c r="N119" s="37"/>
      <c r="O119" s="37"/>
      <c r="P119" s="37"/>
      <c r="Q119" s="37"/>
      <c r="R119" s="37"/>
      <c r="S119" s="37"/>
      <c r="T119" s="74"/>
      <c r="AT119" s="19" t="s">
        <v>1793</v>
      </c>
      <c r="AU119" s="19" t="s">
        <v>86</v>
      </c>
    </row>
    <row r="120" spans="2:65" s="12" customFormat="1">
      <c r="B120" s="220"/>
      <c r="C120" s="221"/>
      <c r="D120" s="207" t="s">
        <v>1717</v>
      </c>
      <c r="E120" s="222" t="s">
        <v>20</v>
      </c>
      <c r="F120" s="223" t="s">
        <v>1823</v>
      </c>
      <c r="G120" s="221"/>
      <c r="H120" s="224">
        <v>5.4</v>
      </c>
      <c r="I120" s="225"/>
      <c r="J120" s="221"/>
      <c r="K120" s="221"/>
      <c r="L120" s="226"/>
      <c r="M120" s="227"/>
      <c r="N120" s="228"/>
      <c r="O120" s="228"/>
      <c r="P120" s="228"/>
      <c r="Q120" s="228"/>
      <c r="R120" s="228"/>
      <c r="S120" s="228"/>
      <c r="T120" s="229"/>
      <c r="AT120" s="230" t="s">
        <v>1717</v>
      </c>
      <c r="AU120" s="230" t="s">
        <v>86</v>
      </c>
      <c r="AV120" s="12" t="s">
        <v>86</v>
      </c>
      <c r="AW120" s="12" t="s">
        <v>41</v>
      </c>
      <c r="AX120" s="12" t="s">
        <v>22</v>
      </c>
      <c r="AY120" s="230" t="s">
        <v>183</v>
      </c>
    </row>
    <row r="121" spans="2:65" s="1" customFormat="1" ht="22.5" customHeight="1">
      <c r="B121" s="36"/>
      <c r="C121" s="195" t="s">
        <v>214</v>
      </c>
      <c r="D121" s="195" t="s">
        <v>186</v>
      </c>
      <c r="E121" s="196" t="s">
        <v>1824</v>
      </c>
      <c r="F121" s="197" t="s">
        <v>1825</v>
      </c>
      <c r="G121" s="198" t="s">
        <v>221</v>
      </c>
      <c r="H121" s="199">
        <v>6.4000000000000001E-2</v>
      </c>
      <c r="I121" s="200"/>
      <c r="J121" s="201">
        <f>ROUND(I121*H121,2)</f>
        <v>0</v>
      </c>
      <c r="K121" s="197" t="s">
        <v>1782</v>
      </c>
      <c r="L121" s="56"/>
      <c r="M121" s="202" t="s">
        <v>20</v>
      </c>
      <c r="N121" s="203" t="s">
        <v>49</v>
      </c>
      <c r="O121" s="37"/>
      <c r="P121" s="204">
        <f>O121*H121</f>
        <v>0</v>
      </c>
      <c r="Q121" s="204">
        <v>1.0958000000000001</v>
      </c>
      <c r="R121" s="204">
        <f>Q121*H121</f>
        <v>7.0131200000000005E-2</v>
      </c>
      <c r="S121" s="204">
        <v>0</v>
      </c>
      <c r="T121" s="205">
        <f>S121*H121</f>
        <v>0</v>
      </c>
      <c r="AR121" s="19" t="s">
        <v>200</v>
      </c>
      <c r="AT121" s="19" t="s">
        <v>186</v>
      </c>
      <c r="AU121" s="19" t="s">
        <v>86</v>
      </c>
      <c r="AY121" s="19" t="s">
        <v>183</v>
      </c>
      <c r="BE121" s="206">
        <f>IF(N121="základní",J121,0)</f>
        <v>0</v>
      </c>
      <c r="BF121" s="206">
        <f>IF(N121="snížená",J121,0)</f>
        <v>0</v>
      </c>
      <c r="BG121" s="206">
        <f>IF(N121="zákl. přenesená",J121,0)</f>
        <v>0</v>
      </c>
      <c r="BH121" s="206">
        <f>IF(N121="sníž. přenesená",J121,0)</f>
        <v>0</v>
      </c>
      <c r="BI121" s="206">
        <f>IF(N121="nulová",J121,0)</f>
        <v>0</v>
      </c>
      <c r="BJ121" s="19" t="s">
        <v>22</v>
      </c>
      <c r="BK121" s="206">
        <f>ROUND(I121*H121,2)</f>
        <v>0</v>
      </c>
      <c r="BL121" s="19" t="s">
        <v>200</v>
      </c>
      <c r="BM121" s="19" t="s">
        <v>1826</v>
      </c>
    </row>
    <row r="122" spans="2:65" s="1" customFormat="1" ht="54">
      <c r="B122" s="36"/>
      <c r="C122" s="58"/>
      <c r="D122" s="209" t="s">
        <v>1715</v>
      </c>
      <c r="E122" s="58"/>
      <c r="F122" s="219" t="s">
        <v>1827</v>
      </c>
      <c r="G122" s="58"/>
      <c r="H122" s="58"/>
      <c r="I122" s="163"/>
      <c r="J122" s="58"/>
      <c r="K122" s="58"/>
      <c r="L122" s="56"/>
      <c r="M122" s="73"/>
      <c r="N122" s="37"/>
      <c r="O122" s="37"/>
      <c r="P122" s="37"/>
      <c r="Q122" s="37"/>
      <c r="R122" s="37"/>
      <c r="S122" s="37"/>
      <c r="T122" s="74"/>
      <c r="AT122" s="19" t="s">
        <v>1715</v>
      </c>
      <c r="AU122" s="19" t="s">
        <v>86</v>
      </c>
    </row>
    <row r="123" spans="2:65" s="1" customFormat="1" ht="94.5">
      <c r="B123" s="36"/>
      <c r="C123" s="58"/>
      <c r="D123" s="209" t="s">
        <v>1793</v>
      </c>
      <c r="E123" s="58"/>
      <c r="F123" s="210" t="s">
        <v>1828</v>
      </c>
      <c r="G123" s="58"/>
      <c r="H123" s="58"/>
      <c r="I123" s="163"/>
      <c r="J123" s="58"/>
      <c r="K123" s="58"/>
      <c r="L123" s="56"/>
      <c r="M123" s="73"/>
      <c r="N123" s="37"/>
      <c r="O123" s="37"/>
      <c r="P123" s="37"/>
      <c r="Q123" s="37"/>
      <c r="R123" s="37"/>
      <c r="S123" s="37"/>
      <c r="T123" s="74"/>
      <c r="AT123" s="19" t="s">
        <v>1793</v>
      </c>
      <c r="AU123" s="19" t="s">
        <v>86</v>
      </c>
    </row>
    <row r="124" spans="2:65" s="13" customFormat="1">
      <c r="B124" s="234"/>
      <c r="C124" s="235"/>
      <c r="D124" s="209" t="s">
        <v>1717</v>
      </c>
      <c r="E124" s="236" t="s">
        <v>20</v>
      </c>
      <c r="F124" s="237" t="s">
        <v>1829</v>
      </c>
      <c r="G124" s="235"/>
      <c r="H124" s="238" t="s">
        <v>20</v>
      </c>
      <c r="I124" s="239"/>
      <c r="J124" s="235"/>
      <c r="K124" s="235"/>
      <c r="L124" s="240"/>
      <c r="M124" s="241"/>
      <c r="N124" s="242"/>
      <c r="O124" s="242"/>
      <c r="P124" s="242"/>
      <c r="Q124" s="242"/>
      <c r="R124" s="242"/>
      <c r="S124" s="242"/>
      <c r="T124" s="243"/>
      <c r="AT124" s="244" t="s">
        <v>1717</v>
      </c>
      <c r="AU124" s="244" t="s">
        <v>86</v>
      </c>
      <c r="AV124" s="13" t="s">
        <v>22</v>
      </c>
      <c r="AW124" s="13" t="s">
        <v>41</v>
      </c>
      <c r="AX124" s="13" t="s">
        <v>78</v>
      </c>
      <c r="AY124" s="244" t="s">
        <v>183</v>
      </c>
    </row>
    <row r="125" spans="2:65" s="12" customFormat="1">
      <c r="B125" s="220"/>
      <c r="C125" s="221"/>
      <c r="D125" s="207" t="s">
        <v>1717</v>
      </c>
      <c r="E125" s="222" t="s">
        <v>20</v>
      </c>
      <c r="F125" s="223" t="s">
        <v>1830</v>
      </c>
      <c r="G125" s="221"/>
      <c r="H125" s="224">
        <v>6.4000000000000001E-2</v>
      </c>
      <c r="I125" s="225"/>
      <c r="J125" s="221"/>
      <c r="K125" s="221"/>
      <c r="L125" s="226"/>
      <c r="M125" s="227"/>
      <c r="N125" s="228"/>
      <c r="O125" s="228"/>
      <c r="P125" s="228"/>
      <c r="Q125" s="228"/>
      <c r="R125" s="228"/>
      <c r="S125" s="228"/>
      <c r="T125" s="229"/>
      <c r="AT125" s="230" t="s">
        <v>1717</v>
      </c>
      <c r="AU125" s="230" t="s">
        <v>86</v>
      </c>
      <c r="AV125" s="12" t="s">
        <v>86</v>
      </c>
      <c r="AW125" s="12" t="s">
        <v>41</v>
      </c>
      <c r="AX125" s="12" t="s">
        <v>22</v>
      </c>
      <c r="AY125" s="230" t="s">
        <v>183</v>
      </c>
    </row>
    <row r="126" spans="2:65" s="1" customFormat="1" ht="22.5" customHeight="1">
      <c r="B126" s="36"/>
      <c r="C126" s="195" t="s">
        <v>218</v>
      </c>
      <c r="D126" s="195" t="s">
        <v>186</v>
      </c>
      <c r="E126" s="196" t="s">
        <v>1831</v>
      </c>
      <c r="F126" s="197" t="s">
        <v>1832</v>
      </c>
      <c r="G126" s="198" t="s">
        <v>221</v>
      </c>
      <c r="H126" s="199">
        <v>0.34499999999999997</v>
      </c>
      <c r="I126" s="200"/>
      <c r="J126" s="201">
        <f>ROUND(I126*H126,2)</f>
        <v>0</v>
      </c>
      <c r="K126" s="197" t="s">
        <v>1782</v>
      </c>
      <c r="L126" s="56"/>
      <c r="M126" s="202" t="s">
        <v>20</v>
      </c>
      <c r="N126" s="203" t="s">
        <v>49</v>
      </c>
      <c r="O126" s="37"/>
      <c r="P126" s="204">
        <f>O126*H126</f>
        <v>0</v>
      </c>
      <c r="Q126" s="204">
        <v>1.03003</v>
      </c>
      <c r="R126" s="204">
        <f>Q126*H126</f>
        <v>0.35536034999999999</v>
      </c>
      <c r="S126" s="204">
        <v>0</v>
      </c>
      <c r="T126" s="205">
        <f>S126*H126</f>
        <v>0</v>
      </c>
      <c r="AR126" s="19" t="s">
        <v>200</v>
      </c>
      <c r="AT126" s="19" t="s">
        <v>186</v>
      </c>
      <c r="AU126" s="19" t="s">
        <v>86</v>
      </c>
      <c r="AY126" s="19" t="s">
        <v>183</v>
      </c>
      <c r="BE126" s="206">
        <f>IF(N126="základní",J126,0)</f>
        <v>0</v>
      </c>
      <c r="BF126" s="206">
        <f>IF(N126="snížená",J126,0)</f>
        <v>0</v>
      </c>
      <c r="BG126" s="206">
        <f>IF(N126="zákl. přenesená",J126,0)</f>
        <v>0</v>
      </c>
      <c r="BH126" s="206">
        <f>IF(N126="sníž. přenesená",J126,0)</f>
        <v>0</v>
      </c>
      <c r="BI126" s="206">
        <f>IF(N126="nulová",J126,0)</f>
        <v>0</v>
      </c>
      <c r="BJ126" s="19" t="s">
        <v>22</v>
      </c>
      <c r="BK126" s="206">
        <f>ROUND(I126*H126,2)</f>
        <v>0</v>
      </c>
      <c r="BL126" s="19" t="s">
        <v>200</v>
      </c>
      <c r="BM126" s="19" t="s">
        <v>1833</v>
      </c>
    </row>
    <row r="127" spans="2:65" s="1" customFormat="1" ht="54">
      <c r="B127" s="36"/>
      <c r="C127" s="58"/>
      <c r="D127" s="209" t="s">
        <v>1715</v>
      </c>
      <c r="E127" s="58"/>
      <c r="F127" s="219" t="s">
        <v>1834</v>
      </c>
      <c r="G127" s="58"/>
      <c r="H127" s="58"/>
      <c r="I127" s="163"/>
      <c r="J127" s="58"/>
      <c r="K127" s="58"/>
      <c r="L127" s="56"/>
      <c r="M127" s="73"/>
      <c r="N127" s="37"/>
      <c r="O127" s="37"/>
      <c r="P127" s="37"/>
      <c r="Q127" s="37"/>
      <c r="R127" s="37"/>
      <c r="S127" s="37"/>
      <c r="T127" s="74"/>
      <c r="AT127" s="19" t="s">
        <v>1715</v>
      </c>
      <c r="AU127" s="19" t="s">
        <v>86</v>
      </c>
    </row>
    <row r="128" spans="2:65" s="1" customFormat="1" ht="94.5">
      <c r="B128" s="36"/>
      <c r="C128" s="58"/>
      <c r="D128" s="209" t="s">
        <v>1793</v>
      </c>
      <c r="E128" s="58"/>
      <c r="F128" s="210" t="s">
        <v>1828</v>
      </c>
      <c r="G128" s="58"/>
      <c r="H128" s="58"/>
      <c r="I128" s="163"/>
      <c r="J128" s="58"/>
      <c r="K128" s="58"/>
      <c r="L128" s="56"/>
      <c r="M128" s="73"/>
      <c r="N128" s="37"/>
      <c r="O128" s="37"/>
      <c r="P128" s="37"/>
      <c r="Q128" s="37"/>
      <c r="R128" s="37"/>
      <c r="S128" s="37"/>
      <c r="T128" s="74"/>
      <c r="AT128" s="19" t="s">
        <v>1793</v>
      </c>
      <c r="AU128" s="19" t="s">
        <v>86</v>
      </c>
    </row>
    <row r="129" spans="2:65" s="13" customFormat="1" ht="27">
      <c r="B129" s="234"/>
      <c r="C129" s="235"/>
      <c r="D129" s="209" t="s">
        <v>1717</v>
      </c>
      <c r="E129" s="236" t="s">
        <v>20</v>
      </c>
      <c r="F129" s="237" t="s">
        <v>1835</v>
      </c>
      <c r="G129" s="235"/>
      <c r="H129" s="238" t="s">
        <v>20</v>
      </c>
      <c r="I129" s="239"/>
      <c r="J129" s="235"/>
      <c r="K129" s="235"/>
      <c r="L129" s="240"/>
      <c r="M129" s="241"/>
      <c r="N129" s="242"/>
      <c r="O129" s="242"/>
      <c r="P129" s="242"/>
      <c r="Q129" s="242"/>
      <c r="R129" s="242"/>
      <c r="S129" s="242"/>
      <c r="T129" s="243"/>
      <c r="AT129" s="244" t="s">
        <v>1717</v>
      </c>
      <c r="AU129" s="244" t="s">
        <v>86</v>
      </c>
      <c r="AV129" s="13" t="s">
        <v>22</v>
      </c>
      <c r="AW129" s="13" t="s">
        <v>41</v>
      </c>
      <c r="AX129" s="13" t="s">
        <v>78</v>
      </c>
      <c r="AY129" s="244" t="s">
        <v>183</v>
      </c>
    </row>
    <row r="130" spans="2:65" s="12" customFormat="1">
      <c r="B130" s="220"/>
      <c r="C130" s="221"/>
      <c r="D130" s="209" t="s">
        <v>1717</v>
      </c>
      <c r="E130" s="231" t="s">
        <v>20</v>
      </c>
      <c r="F130" s="232" t="s">
        <v>1836</v>
      </c>
      <c r="G130" s="221"/>
      <c r="H130" s="233">
        <v>0.34499999999999997</v>
      </c>
      <c r="I130" s="225"/>
      <c r="J130" s="221"/>
      <c r="K130" s="221"/>
      <c r="L130" s="226"/>
      <c r="M130" s="227"/>
      <c r="N130" s="228"/>
      <c r="O130" s="228"/>
      <c r="P130" s="228"/>
      <c r="Q130" s="228"/>
      <c r="R130" s="228"/>
      <c r="S130" s="228"/>
      <c r="T130" s="229"/>
      <c r="AT130" s="230" t="s">
        <v>1717</v>
      </c>
      <c r="AU130" s="230" t="s">
        <v>86</v>
      </c>
      <c r="AV130" s="12" t="s">
        <v>86</v>
      </c>
      <c r="AW130" s="12" t="s">
        <v>41</v>
      </c>
      <c r="AX130" s="12" t="s">
        <v>22</v>
      </c>
      <c r="AY130" s="230" t="s">
        <v>183</v>
      </c>
    </row>
    <row r="131" spans="2:65" s="11" customFormat="1" ht="29.85" customHeight="1">
      <c r="B131" s="178"/>
      <c r="C131" s="179"/>
      <c r="D131" s="192" t="s">
        <v>77</v>
      </c>
      <c r="E131" s="193" t="s">
        <v>225</v>
      </c>
      <c r="F131" s="193" t="s">
        <v>1837</v>
      </c>
      <c r="G131" s="179"/>
      <c r="H131" s="179"/>
      <c r="I131" s="182"/>
      <c r="J131" s="194">
        <f>BK131</f>
        <v>0</v>
      </c>
      <c r="K131" s="179"/>
      <c r="L131" s="184"/>
      <c r="M131" s="185"/>
      <c r="N131" s="186"/>
      <c r="O131" s="186"/>
      <c r="P131" s="187">
        <f>SUM(P132:P151)</f>
        <v>0</v>
      </c>
      <c r="Q131" s="186"/>
      <c r="R131" s="187">
        <f>SUM(R132:R151)</f>
        <v>1.3824000000000001E-2</v>
      </c>
      <c r="S131" s="186"/>
      <c r="T131" s="188">
        <f>SUM(T132:T151)</f>
        <v>12.78</v>
      </c>
      <c r="AR131" s="189" t="s">
        <v>22</v>
      </c>
      <c r="AT131" s="190" t="s">
        <v>77</v>
      </c>
      <c r="AU131" s="190" t="s">
        <v>22</v>
      </c>
      <c r="AY131" s="189" t="s">
        <v>183</v>
      </c>
      <c r="BK131" s="191">
        <f>SUM(BK132:BK151)</f>
        <v>0</v>
      </c>
    </row>
    <row r="132" spans="2:65" s="1" customFormat="1" ht="22.5" customHeight="1">
      <c r="B132" s="36"/>
      <c r="C132" s="195" t="s">
        <v>225</v>
      </c>
      <c r="D132" s="195" t="s">
        <v>186</v>
      </c>
      <c r="E132" s="196" t="s">
        <v>1838</v>
      </c>
      <c r="F132" s="197" t="s">
        <v>1839</v>
      </c>
      <c r="G132" s="198" t="s">
        <v>208</v>
      </c>
      <c r="H132" s="199">
        <v>36</v>
      </c>
      <c r="I132" s="200"/>
      <c r="J132" s="201">
        <f>ROUND(I132*H132,2)</f>
        <v>0</v>
      </c>
      <c r="K132" s="197" t="s">
        <v>1782</v>
      </c>
      <c r="L132" s="56"/>
      <c r="M132" s="202" t="s">
        <v>20</v>
      </c>
      <c r="N132" s="203" t="s">
        <v>49</v>
      </c>
      <c r="O132" s="37"/>
      <c r="P132" s="204">
        <f>O132*H132</f>
        <v>0</v>
      </c>
      <c r="Q132" s="204">
        <v>0</v>
      </c>
      <c r="R132" s="204">
        <f>Q132*H132</f>
        <v>0</v>
      </c>
      <c r="S132" s="204">
        <v>0.35499999999999998</v>
      </c>
      <c r="T132" s="205">
        <f>S132*H132</f>
        <v>12.78</v>
      </c>
      <c r="AR132" s="19" t="s">
        <v>200</v>
      </c>
      <c r="AT132" s="19" t="s">
        <v>186</v>
      </c>
      <c r="AU132" s="19" t="s">
        <v>86</v>
      </c>
      <c r="AY132" s="19" t="s">
        <v>183</v>
      </c>
      <c r="BE132" s="206">
        <f>IF(N132="základní",J132,0)</f>
        <v>0</v>
      </c>
      <c r="BF132" s="206">
        <f>IF(N132="snížená",J132,0)</f>
        <v>0</v>
      </c>
      <c r="BG132" s="206">
        <f>IF(N132="zákl. přenesená",J132,0)</f>
        <v>0</v>
      </c>
      <c r="BH132" s="206">
        <f>IF(N132="sníž. přenesená",J132,0)</f>
        <v>0</v>
      </c>
      <c r="BI132" s="206">
        <f>IF(N132="nulová",J132,0)</f>
        <v>0</v>
      </c>
      <c r="BJ132" s="19" t="s">
        <v>22</v>
      </c>
      <c r="BK132" s="206">
        <f>ROUND(I132*H132,2)</f>
        <v>0</v>
      </c>
      <c r="BL132" s="19" t="s">
        <v>200</v>
      </c>
      <c r="BM132" s="19" t="s">
        <v>1840</v>
      </c>
    </row>
    <row r="133" spans="2:65" s="1" customFormat="1" ht="27">
      <c r="B133" s="36"/>
      <c r="C133" s="58"/>
      <c r="D133" s="209" t="s">
        <v>1715</v>
      </c>
      <c r="E133" s="58"/>
      <c r="F133" s="219" t="s">
        <v>1841</v>
      </c>
      <c r="G133" s="58"/>
      <c r="H133" s="58"/>
      <c r="I133" s="163"/>
      <c r="J133" s="58"/>
      <c r="K133" s="58"/>
      <c r="L133" s="56"/>
      <c r="M133" s="73"/>
      <c r="N133" s="37"/>
      <c r="O133" s="37"/>
      <c r="P133" s="37"/>
      <c r="Q133" s="37"/>
      <c r="R133" s="37"/>
      <c r="S133" s="37"/>
      <c r="T133" s="74"/>
      <c r="AT133" s="19" t="s">
        <v>1715</v>
      </c>
      <c r="AU133" s="19" t="s">
        <v>86</v>
      </c>
    </row>
    <row r="134" spans="2:65" s="1" customFormat="1" ht="94.5">
      <c r="B134" s="36"/>
      <c r="C134" s="58"/>
      <c r="D134" s="209" t="s">
        <v>1793</v>
      </c>
      <c r="E134" s="58"/>
      <c r="F134" s="210" t="s">
        <v>1842</v>
      </c>
      <c r="G134" s="58"/>
      <c r="H134" s="58"/>
      <c r="I134" s="163"/>
      <c r="J134" s="58"/>
      <c r="K134" s="58"/>
      <c r="L134" s="56"/>
      <c r="M134" s="73"/>
      <c r="N134" s="37"/>
      <c r="O134" s="37"/>
      <c r="P134" s="37"/>
      <c r="Q134" s="37"/>
      <c r="R134" s="37"/>
      <c r="S134" s="37"/>
      <c r="T134" s="74"/>
      <c r="AT134" s="19" t="s">
        <v>1793</v>
      </c>
      <c r="AU134" s="19" t="s">
        <v>86</v>
      </c>
    </row>
    <row r="135" spans="2:65" s="13" customFormat="1">
      <c r="B135" s="234"/>
      <c r="C135" s="235"/>
      <c r="D135" s="209" t="s">
        <v>1717</v>
      </c>
      <c r="E135" s="236" t="s">
        <v>20</v>
      </c>
      <c r="F135" s="237" t="s">
        <v>1843</v>
      </c>
      <c r="G135" s="235"/>
      <c r="H135" s="238" t="s">
        <v>20</v>
      </c>
      <c r="I135" s="239"/>
      <c r="J135" s="235"/>
      <c r="K135" s="235"/>
      <c r="L135" s="240"/>
      <c r="M135" s="241"/>
      <c r="N135" s="242"/>
      <c r="O135" s="242"/>
      <c r="P135" s="242"/>
      <c r="Q135" s="242"/>
      <c r="R135" s="242"/>
      <c r="S135" s="242"/>
      <c r="T135" s="243"/>
      <c r="AT135" s="244" t="s">
        <v>1717</v>
      </c>
      <c r="AU135" s="244" t="s">
        <v>86</v>
      </c>
      <c r="AV135" s="13" t="s">
        <v>22</v>
      </c>
      <c r="AW135" s="13" t="s">
        <v>41</v>
      </c>
      <c r="AX135" s="13" t="s">
        <v>78</v>
      </c>
      <c r="AY135" s="244" t="s">
        <v>183</v>
      </c>
    </row>
    <row r="136" spans="2:65" s="12" customFormat="1">
      <c r="B136" s="220"/>
      <c r="C136" s="221"/>
      <c r="D136" s="207" t="s">
        <v>1717</v>
      </c>
      <c r="E136" s="222" t="s">
        <v>1768</v>
      </c>
      <c r="F136" s="223" t="s">
        <v>1844</v>
      </c>
      <c r="G136" s="221"/>
      <c r="H136" s="224">
        <v>36</v>
      </c>
      <c r="I136" s="225"/>
      <c r="J136" s="221"/>
      <c r="K136" s="221"/>
      <c r="L136" s="226"/>
      <c r="M136" s="227"/>
      <c r="N136" s="228"/>
      <c r="O136" s="228"/>
      <c r="P136" s="228"/>
      <c r="Q136" s="228"/>
      <c r="R136" s="228"/>
      <c r="S136" s="228"/>
      <c r="T136" s="229"/>
      <c r="AT136" s="230" t="s">
        <v>1717</v>
      </c>
      <c r="AU136" s="230" t="s">
        <v>86</v>
      </c>
      <c r="AV136" s="12" t="s">
        <v>86</v>
      </c>
      <c r="AW136" s="12" t="s">
        <v>41</v>
      </c>
      <c r="AX136" s="12" t="s">
        <v>22</v>
      </c>
      <c r="AY136" s="230" t="s">
        <v>183</v>
      </c>
    </row>
    <row r="137" spans="2:65" s="1" customFormat="1" ht="22.5" customHeight="1">
      <c r="B137" s="36"/>
      <c r="C137" s="195" t="s">
        <v>27</v>
      </c>
      <c r="D137" s="195" t="s">
        <v>186</v>
      </c>
      <c r="E137" s="196" t="s">
        <v>1845</v>
      </c>
      <c r="F137" s="197" t="s">
        <v>1846</v>
      </c>
      <c r="G137" s="198" t="s">
        <v>208</v>
      </c>
      <c r="H137" s="199">
        <v>36</v>
      </c>
      <c r="I137" s="200"/>
      <c r="J137" s="201">
        <f>ROUND(I137*H137,2)</f>
        <v>0</v>
      </c>
      <c r="K137" s="197" t="s">
        <v>1782</v>
      </c>
      <c r="L137" s="56"/>
      <c r="M137" s="202" t="s">
        <v>20</v>
      </c>
      <c r="N137" s="203" t="s">
        <v>49</v>
      </c>
      <c r="O137" s="37"/>
      <c r="P137" s="204">
        <f>O137*H137</f>
        <v>0</v>
      </c>
      <c r="Q137" s="204">
        <v>0</v>
      </c>
      <c r="R137" s="204">
        <f>Q137*H137</f>
        <v>0</v>
      </c>
      <c r="S137" s="204">
        <v>0</v>
      </c>
      <c r="T137" s="205">
        <f>S137*H137</f>
        <v>0</v>
      </c>
      <c r="AR137" s="19" t="s">
        <v>200</v>
      </c>
      <c r="AT137" s="19" t="s">
        <v>186</v>
      </c>
      <c r="AU137" s="19" t="s">
        <v>86</v>
      </c>
      <c r="AY137" s="19" t="s">
        <v>183</v>
      </c>
      <c r="BE137" s="206">
        <f>IF(N137="základní",J137,0)</f>
        <v>0</v>
      </c>
      <c r="BF137" s="206">
        <f>IF(N137="snížená",J137,0)</f>
        <v>0</v>
      </c>
      <c r="BG137" s="206">
        <f>IF(N137="zákl. přenesená",J137,0)</f>
        <v>0</v>
      </c>
      <c r="BH137" s="206">
        <f>IF(N137="sníž. přenesená",J137,0)</f>
        <v>0</v>
      </c>
      <c r="BI137" s="206">
        <f>IF(N137="nulová",J137,0)</f>
        <v>0</v>
      </c>
      <c r="BJ137" s="19" t="s">
        <v>22</v>
      </c>
      <c r="BK137" s="206">
        <f>ROUND(I137*H137,2)</f>
        <v>0</v>
      </c>
      <c r="BL137" s="19" t="s">
        <v>200</v>
      </c>
      <c r="BM137" s="19" t="s">
        <v>1847</v>
      </c>
    </row>
    <row r="138" spans="2:65" s="1" customFormat="1">
      <c r="B138" s="36"/>
      <c r="C138" s="58"/>
      <c r="D138" s="209" t="s">
        <v>1715</v>
      </c>
      <c r="E138" s="58"/>
      <c r="F138" s="219" t="s">
        <v>1846</v>
      </c>
      <c r="G138" s="58"/>
      <c r="H138" s="58"/>
      <c r="I138" s="163"/>
      <c r="J138" s="58"/>
      <c r="K138" s="58"/>
      <c r="L138" s="56"/>
      <c r="M138" s="73"/>
      <c r="N138" s="37"/>
      <c r="O138" s="37"/>
      <c r="P138" s="37"/>
      <c r="Q138" s="37"/>
      <c r="R138" s="37"/>
      <c r="S138" s="37"/>
      <c r="T138" s="74"/>
      <c r="AT138" s="19" t="s">
        <v>1715</v>
      </c>
      <c r="AU138" s="19" t="s">
        <v>86</v>
      </c>
    </row>
    <row r="139" spans="2:65" s="1" customFormat="1" ht="67.5">
      <c r="B139" s="36"/>
      <c r="C139" s="58"/>
      <c r="D139" s="209" t="s">
        <v>1793</v>
      </c>
      <c r="E139" s="58"/>
      <c r="F139" s="210" t="s">
        <v>1848</v>
      </c>
      <c r="G139" s="58"/>
      <c r="H139" s="58"/>
      <c r="I139" s="163"/>
      <c r="J139" s="58"/>
      <c r="K139" s="58"/>
      <c r="L139" s="56"/>
      <c r="M139" s="73"/>
      <c r="N139" s="37"/>
      <c r="O139" s="37"/>
      <c r="P139" s="37"/>
      <c r="Q139" s="37"/>
      <c r="R139" s="37"/>
      <c r="S139" s="37"/>
      <c r="T139" s="74"/>
      <c r="AT139" s="19" t="s">
        <v>1793</v>
      </c>
      <c r="AU139" s="19" t="s">
        <v>86</v>
      </c>
    </row>
    <row r="140" spans="2:65" s="12" customFormat="1">
      <c r="B140" s="220"/>
      <c r="C140" s="221"/>
      <c r="D140" s="207" t="s">
        <v>1717</v>
      </c>
      <c r="E140" s="222" t="s">
        <v>20</v>
      </c>
      <c r="F140" s="223" t="s">
        <v>1849</v>
      </c>
      <c r="G140" s="221"/>
      <c r="H140" s="224">
        <v>36</v>
      </c>
      <c r="I140" s="225"/>
      <c r="J140" s="221"/>
      <c r="K140" s="221"/>
      <c r="L140" s="226"/>
      <c r="M140" s="227"/>
      <c r="N140" s="228"/>
      <c r="O140" s="228"/>
      <c r="P140" s="228"/>
      <c r="Q140" s="228"/>
      <c r="R140" s="228"/>
      <c r="S140" s="228"/>
      <c r="T140" s="229"/>
      <c r="AT140" s="230" t="s">
        <v>1717</v>
      </c>
      <c r="AU140" s="230" t="s">
        <v>86</v>
      </c>
      <c r="AV140" s="12" t="s">
        <v>86</v>
      </c>
      <c r="AW140" s="12" t="s">
        <v>41</v>
      </c>
      <c r="AX140" s="12" t="s">
        <v>22</v>
      </c>
      <c r="AY140" s="230" t="s">
        <v>183</v>
      </c>
    </row>
    <row r="141" spans="2:65" s="1" customFormat="1" ht="31.5" customHeight="1">
      <c r="B141" s="36"/>
      <c r="C141" s="195" t="s">
        <v>232</v>
      </c>
      <c r="D141" s="195" t="s">
        <v>186</v>
      </c>
      <c r="E141" s="196" t="s">
        <v>1850</v>
      </c>
      <c r="F141" s="197" t="s">
        <v>1851</v>
      </c>
      <c r="G141" s="198" t="s">
        <v>1720</v>
      </c>
      <c r="H141" s="199">
        <v>43.2</v>
      </c>
      <c r="I141" s="200"/>
      <c r="J141" s="201">
        <f>ROUND(I141*H141,2)</f>
        <v>0</v>
      </c>
      <c r="K141" s="197" t="s">
        <v>1782</v>
      </c>
      <c r="L141" s="56"/>
      <c r="M141" s="202" t="s">
        <v>20</v>
      </c>
      <c r="N141" s="203" t="s">
        <v>49</v>
      </c>
      <c r="O141" s="37"/>
      <c r="P141" s="204">
        <f>O141*H141</f>
        <v>0</v>
      </c>
      <c r="Q141" s="204">
        <v>3.2000000000000003E-4</v>
      </c>
      <c r="R141" s="204">
        <f>Q141*H141</f>
        <v>1.3824000000000001E-2</v>
      </c>
      <c r="S141" s="204">
        <v>0</v>
      </c>
      <c r="T141" s="205">
        <f>S141*H141</f>
        <v>0</v>
      </c>
      <c r="AR141" s="19" t="s">
        <v>200</v>
      </c>
      <c r="AT141" s="19" t="s">
        <v>186</v>
      </c>
      <c r="AU141" s="19" t="s">
        <v>86</v>
      </c>
      <c r="AY141" s="19" t="s">
        <v>183</v>
      </c>
      <c r="BE141" s="206">
        <f>IF(N141="základní",J141,0)</f>
        <v>0</v>
      </c>
      <c r="BF141" s="206">
        <f>IF(N141="snížená",J141,0)</f>
        <v>0</v>
      </c>
      <c r="BG141" s="206">
        <f>IF(N141="zákl. přenesená",J141,0)</f>
        <v>0</v>
      </c>
      <c r="BH141" s="206">
        <f>IF(N141="sníž. přenesená",J141,0)</f>
        <v>0</v>
      </c>
      <c r="BI141" s="206">
        <f>IF(N141="nulová",J141,0)</f>
        <v>0</v>
      </c>
      <c r="BJ141" s="19" t="s">
        <v>22</v>
      </c>
      <c r="BK141" s="206">
        <f>ROUND(I141*H141,2)</f>
        <v>0</v>
      </c>
      <c r="BL141" s="19" t="s">
        <v>200</v>
      </c>
      <c r="BM141" s="19" t="s">
        <v>1852</v>
      </c>
    </row>
    <row r="142" spans="2:65" s="1" customFormat="1" ht="27">
      <c r="B142" s="36"/>
      <c r="C142" s="58"/>
      <c r="D142" s="209" t="s">
        <v>1715</v>
      </c>
      <c r="E142" s="58"/>
      <c r="F142" s="219" t="s">
        <v>1853</v>
      </c>
      <c r="G142" s="58"/>
      <c r="H142" s="58"/>
      <c r="I142" s="163"/>
      <c r="J142" s="58"/>
      <c r="K142" s="58"/>
      <c r="L142" s="56"/>
      <c r="M142" s="73"/>
      <c r="N142" s="37"/>
      <c r="O142" s="37"/>
      <c r="P142" s="37"/>
      <c r="Q142" s="37"/>
      <c r="R142" s="37"/>
      <c r="S142" s="37"/>
      <c r="T142" s="74"/>
      <c r="AT142" s="19" t="s">
        <v>1715</v>
      </c>
      <c r="AU142" s="19" t="s">
        <v>86</v>
      </c>
    </row>
    <row r="143" spans="2:65" s="1" customFormat="1" ht="67.5">
      <c r="B143" s="36"/>
      <c r="C143" s="58"/>
      <c r="D143" s="209" t="s">
        <v>1793</v>
      </c>
      <c r="E143" s="58"/>
      <c r="F143" s="210" t="s">
        <v>1854</v>
      </c>
      <c r="G143" s="58"/>
      <c r="H143" s="58"/>
      <c r="I143" s="163"/>
      <c r="J143" s="58"/>
      <c r="K143" s="58"/>
      <c r="L143" s="56"/>
      <c r="M143" s="73"/>
      <c r="N143" s="37"/>
      <c r="O143" s="37"/>
      <c r="P143" s="37"/>
      <c r="Q143" s="37"/>
      <c r="R143" s="37"/>
      <c r="S143" s="37"/>
      <c r="T143" s="74"/>
      <c r="AT143" s="19" t="s">
        <v>1793</v>
      </c>
      <c r="AU143" s="19" t="s">
        <v>86</v>
      </c>
    </row>
    <row r="144" spans="2:65" s="1" customFormat="1" ht="40.5">
      <c r="B144" s="36"/>
      <c r="C144" s="58"/>
      <c r="D144" s="209" t="s">
        <v>192</v>
      </c>
      <c r="E144" s="58"/>
      <c r="F144" s="210" t="s">
        <v>1855</v>
      </c>
      <c r="G144" s="58"/>
      <c r="H144" s="58"/>
      <c r="I144" s="163"/>
      <c r="J144" s="58"/>
      <c r="K144" s="58"/>
      <c r="L144" s="56"/>
      <c r="M144" s="73"/>
      <c r="N144" s="37"/>
      <c r="O144" s="37"/>
      <c r="P144" s="37"/>
      <c r="Q144" s="37"/>
      <c r="R144" s="37"/>
      <c r="S144" s="37"/>
      <c r="T144" s="74"/>
      <c r="AT144" s="19" t="s">
        <v>192</v>
      </c>
      <c r="AU144" s="19" t="s">
        <v>86</v>
      </c>
    </row>
    <row r="145" spans="2:65" s="12" customFormat="1">
      <c r="B145" s="220"/>
      <c r="C145" s="221"/>
      <c r="D145" s="207" t="s">
        <v>1717</v>
      </c>
      <c r="E145" s="222" t="s">
        <v>20</v>
      </c>
      <c r="F145" s="223" t="s">
        <v>1856</v>
      </c>
      <c r="G145" s="221"/>
      <c r="H145" s="224">
        <v>43.2</v>
      </c>
      <c r="I145" s="225"/>
      <c r="J145" s="221"/>
      <c r="K145" s="221"/>
      <c r="L145" s="226"/>
      <c r="M145" s="227"/>
      <c r="N145" s="228"/>
      <c r="O145" s="228"/>
      <c r="P145" s="228"/>
      <c r="Q145" s="228"/>
      <c r="R145" s="228"/>
      <c r="S145" s="228"/>
      <c r="T145" s="229"/>
      <c r="AT145" s="230" t="s">
        <v>1717</v>
      </c>
      <c r="AU145" s="230" t="s">
        <v>86</v>
      </c>
      <c r="AV145" s="12" t="s">
        <v>86</v>
      </c>
      <c r="AW145" s="12" t="s">
        <v>41</v>
      </c>
      <c r="AX145" s="12" t="s">
        <v>22</v>
      </c>
      <c r="AY145" s="230" t="s">
        <v>183</v>
      </c>
    </row>
    <row r="146" spans="2:65" s="1" customFormat="1" ht="22.5" customHeight="1">
      <c r="B146" s="36"/>
      <c r="C146" s="195" t="s">
        <v>236</v>
      </c>
      <c r="D146" s="195" t="s">
        <v>186</v>
      </c>
      <c r="E146" s="196" t="s">
        <v>1857</v>
      </c>
      <c r="F146" s="197" t="s">
        <v>1858</v>
      </c>
      <c r="G146" s="198" t="s">
        <v>1733</v>
      </c>
      <c r="H146" s="199">
        <v>3</v>
      </c>
      <c r="I146" s="200"/>
      <c r="J146" s="201">
        <f>ROUND(I146*H146,2)</f>
        <v>0</v>
      </c>
      <c r="K146" s="197" t="s">
        <v>20</v>
      </c>
      <c r="L146" s="56"/>
      <c r="M146" s="202" t="s">
        <v>20</v>
      </c>
      <c r="N146" s="203" t="s">
        <v>49</v>
      </c>
      <c r="O146" s="37"/>
      <c r="P146" s="204">
        <f>O146*H146</f>
        <v>0</v>
      </c>
      <c r="Q146" s="204">
        <v>0</v>
      </c>
      <c r="R146" s="204">
        <f>Q146*H146</f>
        <v>0</v>
      </c>
      <c r="S146" s="204">
        <v>0</v>
      </c>
      <c r="T146" s="205">
        <f>S146*H146</f>
        <v>0</v>
      </c>
      <c r="AR146" s="19" t="s">
        <v>200</v>
      </c>
      <c r="AT146" s="19" t="s">
        <v>186</v>
      </c>
      <c r="AU146" s="19" t="s">
        <v>86</v>
      </c>
      <c r="AY146" s="19" t="s">
        <v>183</v>
      </c>
      <c r="BE146" s="206">
        <f>IF(N146="základní",J146,0)</f>
        <v>0</v>
      </c>
      <c r="BF146" s="206">
        <f>IF(N146="snížená",J146,0)</f>
        <v>0</v>
      </c>
      <c r="BG146" s="206">
        <f>IF(N146="zákl. přenesená",J146,0)</f>
        <v>0</v>
      </c>
      <c r="BH146" s="206">
        <f>IF(N146="sníž. přenesená",J146,0)</f>
        <v>0</v>
      </c>
      <c r="BI146" s="206">
        <f>IF(N146="nulová",J146,0)</f>
        <v>0</v>
      </c>
      <c r="BJ146" s="19" t="s">
        <v>22</v>
      </c>
      <c r="BK146" s="206">
        <f>ROUND(I146*H146,2)</f>
        <v>0</v>
      </c>
      <c r="BL146" s="19" t="s">
        <v>200</v>
      </c>
      <c r="BM146" s="19" t="s">
        <v>1859</v>
      </c>
    </row>
    <row r="147" spans="2:65" s="1" customFormat="1" ht="27">
      <c r="B147" s="36"/>
      <c r="C147" s="58"/>
      <c r="D147" s="209" t="s">
        <v>1715</v>
      </c>
      <c r="E147" s="58"/>
      <c r="F147" s="219" t="s">
        <v>1860</v>
      </c>
      <c r="G147" s="58"/>
      <c r="H147" s="58"/>
      <c r="I147" s="163"/>
      <c r="J147" s="58"/>
      <c r="K147" s="58"/>
      <c r="L147" s="56"/>
      <c r="M147" s="73"/>
      <c r="N147" s="37"/>
      <c r="O147" s="37"/>
      <c r="P147" s="37"/>
      <c r="Q147" s="37"/>
      <c r="R147" s="37"/>
      <c r="S147" s="37"/>
      <c r="T147" s="74"/>
      <c r="AT147" s="19" t="s">
        <v>1715</v>
      </c>
      <c r="AU147" s="19" t="s">
        <v>86</v>
      </c>
    </row>
    <row r="148" spans="2:65" s="1" customFormat="1" ht="40.5">
      <c r="B148" s="36"/>
      <c r="C148" s="58"/>
      <c r="D148" s="207" t="s">
        <v>192</v>
      </c>
      <c r="E148" s="58"/>
      <c r="F148" s="208" t="s">
        <v>1861</v>
      </c>
      <c r="G148" s="58"/>
      <c r="H148" s="58"/>
      <c r="I148" s="163"/>
      <c r="J148" s="58"/>
      <c r="K148" s="58"/>
      <c r="L148" s="56"/>
      <c r="M148" s="73"/>
      <c r="N148" s="37"/>
      <c r="O148" s="37"/>
      <c r="P148" s="37"/>
      <c r="Q148" s="37"/>
      <c r="R148" s="37"/>
      <c r="S148" s="37"/>
      <c r="T148" s="74"/>
      <c r="AT148" s="19" t="s">
        <v>192</v>
      </c>
      <c r="AU148" s="19" t="s">
        <v>86</v>
      </c>
    </row>
    <row r="149" spans="2:65" s="1" customFormat="1" ht="22.5" customHeight="1">
      <c r="B149" s="36"/>
      <c r="C149" s="195" t="s">
        <v>243</v>
      </c>
      <c r="D149" s="195" t="s">
        <v>186</v>
      </c>
      <c r="E149" s="196" t="s">
        <v>1862</v>
      </c>
      <c r="F149" s="197" t="s">
        <v>1863</v>
      </c>
      <c r="G149" s="198" t="s">
        <v>1733</v>
      </c>
      <c r="H149" s="199">
        <v>3</v>
      </c>
      <c r="I149" s="200"/>
      <c r="J149" s="201">
        <f>ROUND(I149*H149,2)</f>
        <v>0</v>
      </c>
      <c r="K149" s="197" t="s">
        <v>20</v>
      </c>
      <c r="L149" s="56"/>
      <c r="M149" s="202" t="s">
        <v>20</v>
      </c>
      <c r="N149" s="203" t="s">
        <v>49</v>
      </c>
      <c r="O149" s="37"/>
      <c r="P149" s="204">
        <f>O149*H149</f>
        <v>0</v>
      </c>
      <c r="Q149" s="204">
        <v>0</v>
      </c>
      <c r="R149" s="204">
        <f>Q149*H149</f>
        <v>0</v>
      </c>
      <c r="S149" s="204">
        <v>0</v>
      </c>
      <c r="T149" s="205">
        <f>S149*H149</f>
        <v>0</v>
      </c>
      <c r="AR149" s="19" t="s">
        <v>200</v>
      </c>
      <c r="AT149" s="19" t="s">
        <v>186</v>
      </c>
      <c r="AU149" s="19" t="s">
        <v>86</v>
      </c>
      <c r="AY149" s="19" t="s">
        <v>183</v>
      </c>
      <c r="BE149" s="206">
        <f>IF(N149="základní",J149,0)</f>
        <v>0</v>
      </c>
      <c r="BF149" s="206">
        <f>IF(N149="snížená",J149,0)</f>
        <v>0</v>
      </c>
      <c r="BG149" s="206">
        <f>IF(N149="zákl. přenesená",J149,0)</f>
        <v>0</v>
      </c>
      <c r="BH149" s="206">
        <f>IF(N149="sníž. přenesená",J149,0)</f>
        <v>0</v>
      </c>
      <c r="BI149" s="206">
        <f>IF(N149="nulová",J149,0)</f>
        <v>0</v>
      </c>
      <c r="BJ149" s="19" t="s">
        <v>22</v>
      </c>
      <c r="BK149" s="206">
        <f>ROUND(I149*H149,2)</f>
        <v>0</v>
      </c>
      <c r="BL149" s="19" t="s">
        <v>200</v>
      </c>
      <c r="BM149" s="19" t="s">
        <v>1864</v>
      </c>
    </row>
    <row r="150" spans="2:65" s="1" customFormat="1">
      <c r="B150" s="36"/>
      <c r="C150" s="58"/>
      <c r="D150" s="209" t="s">
        <v>1715</v>
      </c>
      <c r="E150" s="58"/>
      <c r="F150" s="219" t="s">
        <v>1863</v>
      </c>
      <c r="G150" s="58"/>
      <c r="H150" s="58"/>
      <c r="I150" s="163"/>
      <c r="J150" s="58"/>
      <c r="K150" s="58"/>
      <c r="L150" s="56"/>
      <c r="M150" s="73"/>
      <c r="N150" s="37"/>
      <c r="O150" s="37"/>
      <c r="P150" s="37"/>
      <c r="Q150" s="37"/>
      <c r="R150" s="37"/>
      <c r="S150" s="37"/>
      <c r="T150" s="74"/>
      <c r="AT150" s="19" t="s">
        <v>1715</v>
      </c>
      <c r="AU150" s="19" t="s">
        <v>86</v>
      </c>
    </row>
    <row r="151" spans="2:65" s="1" customFormat="1" ht="27">
      <c r="B151" s="36"/>
      <c r="C151" s="58"/>
      <c r="D151" s="209" t="s">
        <v>192</v>
      </c>
      <c r="E151" s="58"/>
      <c r="F151" s="210" t="s">
        <v>1865</v>
      </c>
      <c r="G151" s="58"/>
      <c r="H151" s="58"/>
      <c r="I151" s="163"/>
      <c r="J151" s="58"/>
      <c r="K151" s="58"/>
      <c r="L151" s="56"/>
      <c r="M151" s="73"/>
      <c r="N151" s="37"/>
      <c r="O151" s="37"/>
      <c r="P151" s="37"/>
      <c r="Q151" s="37"/>
      <c r="R151" s="37"/>
      <c r="S151" s="37"/>
      <c r="T151" s="74"/>
      <c r="AT151" s="19" t="s">
        <v>192</v>
      </c>
      <c r="AU151" s="19" t="s">
        <v>86</v>
      </c>
    </row>
    <row r="152" spans="2:65" s="11" customFormat="1" ht="29.85" customHeight="1">
      <c r="B152" s="178"/>
      <c r="C152" s="179"/>
      <c r="D152" s="192" t="s">
        <v>77</v>
      </c>
      <c r="E152" s="193" t="s">
        <v>1866</v>
      </c>
      <c r="F152" s="193" t="s">
        <v>1867</v>
      </c>
      <c r="G152" s="179"/>
      <c r="H152" s="179"/>
      <c r="I152" s="182"/>
      <c r="J152" s="194">
        <f>BK152</f>
        <v>0</v>
      </c>
      <c r="K152" s="179"/>
      <c r="L152" s="184"/>
      <c r="M152" s="185"/>
      <c r="N152" s="186"/>
      <c r="O152" s="186"/>
      <c r="P152" s="187">
        <f>SUM(P153:P157)</f>
        <v>0</v>
      </c>
      <c r="Q152" s="186"/>
      <c r="R152" s="187">
        <f>SUM(R153:R157)</f>
        <v>0</v>
      </c>
      <c r="S152" s="186"/>
      <c r="T152" s="188">
        <f>SUM(T153:T157)</f>
        <v>0</v>
      </c>
      <c r="AR152" s="189" t="s">
        <v>22</v>
      </c>
      <c r="AT152" s="190" t="s">
        <v>77</v>
      </c>
      <c r="AU152" s="190" t="s">
        <v>22</v>
      </c>
      <c r="AY152" s="189" t="s">
        <v>183</v>
      </c>
      <c r="BK152" s="191">
        <f>SUM(BK153:BK157)</f>
        <v>0</v>
      </c>
    </row>
    <row r="153" spans="2:65" s="1" customFormat="1" ht="31.5" customHeight="1">
      <c r="B153" s="36"/>
      <c r="C153" s="195" t="s">
        <v>247</v>
      </c>
      <c r="D153" s="195" t="s">
        <v>186</v>
      </c>
      <c r="E153" s="196" t="s">
        <v>1868</v>
      </c>
      <c r="F153" s="197" t="s">
        <v>1869</v>
      </c>
      <c r="G153" s="198" t="s">
        <v>221</v>
      </c>
      <c r="H153" s="199">
        <v>12.78</v>
      </c>
      <c r="I153" s="200"/>
      <c r="J153" s="201">
        <f>ROUND(I153*H153,2)</f>
        <v>0</v>
      </c>
      <c r="K153" s="197" t="s">
        <v>1782</v>
      </c>
      <c r="L153" s="56"/>
      <c r="M153" s="202" t="s">
        <v>20</v>
      </c>
      <c r="N153" s="203" t="s">
        <v>49</v>
      </c>
      <c r="O153" s="37"/>
      <c r="P153" s="204">
        <f>O153*H153</f>
        <v>0</v>
      </c>
      <c r="Q153" s="204">
        <v>0</v>
      </c>
      <c r="R153" s="204">
        <f>Q153*H153</f>
        <v>0</v>
      </c>
      <c r="S153" s="204">
        <v>0</v>
      </c>
      <c r="T153" s="205">
        <f>S153*H153</f>
        <v>0</v>
      </c>
      <c r="AR153" s="19" t="s">
        <v>200</v>
      </c>
      <c r="AT153" s="19" t="s">
        <v>186</v>
      </c>
      <c r="AU153" s="19" t="s">
        <v>86</v>
      </c>
      <c r="AY153" s="19" t="s">
        <v>183</v>
      </c>
      <c r="BE153" s="206">
        <f>IF(N153="základní",J153,0)</f>
        <v>0</v>
      </c>
      <c r="BF153" s="206">
        <f>IF(N153="snížená",J153,0)</f>
        <v>0</v>
      </c>
      <c r="BG153" s="206">
        <f>IF(N153="zákl. přenesená",J153,0)</f>
        <v>0</v>
      </c>
      <c r="BH153" s="206">
        <f>IF(N153="sníž. přenesená",J153,0)</f>
        <v>0</v>
      </c>
      <c r="BI153" s="206">
        <f>IF(N153="nulová",J153,0)</f>
        <v>0</v>
      </c>
      <c r="BJ153" s="19" t="s">
        <v>22</v>
      </c>
      <c r="BK153" s="206">
        <f>ROUND(I153*H153,2)</f>
        <v>0</v>
      </c>
      <c r="BL153" s="19" t="s">
        <v>200</v>
      </c>
      <c r="BM153" s="19" t="s">
        <v>1870</v>
      </c>
    </row>
    <row r="154" spans="2:65" s="1" customFormat="1" ht="27">
      <c r="B154" s="36"/>
      <c r="C154" s="58"/>
      <c r="D154" s="209" t="s">
        <v>1715</v>
      </c>
      <c r="E154" s="58"/>
      <c r="F154" s="219" t="s">
        <v>1871</v>
      </c>
      <c r="G154" s="58"/>
      <c r="H154" s="58"/>
      <c r="I154" s="163"/>
      <c r="J154" s="58"/>
      <c r="K154" s="58"/>
      <c r="L154" s="56"/>
      <c r="M154" s="73"/>
      <c r="N154" s="37"/>
      <c r="O154" s="37"/>
      <c r="P154" s="37"/>
      <c r="Q154" s="37"/>
      <c r="R154" s="37"/>
      <c r="S154" s="37"/>
      <c r="T154" s="74"/>
      <c r="AT154" s="19" t="s">
        <v>1715</v>
      </c>
      <c r="AU154" s="19" t="s">
        <v>86</v>
      </c>
    </row>
    <row r="155" spans="2:65" s="1" customFormat="1" ht="94.5">
      <c r="B155" s="36"/>
      <c r="C155" s="58"/>
      <c r="D155" s="207" t="s">
        <v>1793</v>
      </c>
      <c r="E155" s="58"/>
      <c r="F155" s="208" t="s">
        <v>1872</v>
      </c>
      <c r="G155" s="58"/>
      <c r="H155" s="58"/>
      <c r="I155" s="163"/>
      <c r="J155" s="58"/>
      <c r="K155" s="58"/>
      <c r="L155" s="56"/>
      <c r="M155" s="73"/>
      <c r="N155" s="37"/>
      <c r="O155" s="37"/>
      <c r="P155" s="37"/>
      <c r="Q155" s="37"/>
      <c r="R155" s="37"/>
      <c r="S155" s="37"/>
      <c r="T155" s="74"/>
      <c r="AT155" s="19" t="s">
        <v>1793</v>
      </c>
      <c r="AU155" s="19" t="s">
        <v>86</v>
      </c>
    </row>
    <row r="156" spans="2:65" s="1" customFormat="1" ht="31.5" customHeight="1">
      <c r="B156" s="36"/>
      <c r="C156" s="195" t="s">
        <v>8</v>
      </c>
      <c r="D156" s="195" t="s">
        <v>186</v>
      </c>
      <c r="E156" s="196" t="s">
        <v>1873</v>
      </c>
      <c r="F156" s="197" t="s">
        <v>1874</v>
      </c>
      <c r="G156" s="198" t="s">
        <v>221</v>
      </c>
      <c r="H156" s="199">
        <v>12.78</v>
      </c>
      <c r="I156" s="200"/>
      <c r="J156" s="201">
        <f>ROUND(I156*H156,2)</f>
        <v>0</v>
      </c>
      <c r="K156" s="197" t="s">
        <v>20</v>
      </c>
      <c r="L156" s="56"/>
      <c r="M156" s="202" t="s">
        <v>20</v>
      </c>
      <c r="N156" s="203" t="s">
        <v>49</v>
      </c>
      <c r="O156" s="37"/>
      <c r="P156" s="204">
        <f>O156*H156</f>
        <v>0</v>
      </c>
      <c r="Q156" s="204">
        <v>0</v>
      </c>
      <c r="R156" s="204">
        <f>Q156*H156</f>
        <v>0</v>
      </c>
      <c r="S156" s="204">
        <v>0</v>
      </c>
      <c r="T156" s="205">
        <f>S156*H156</f>
        <v>0</v>
      </c>
      <c r="AR156" s="19" t="s">
        <v>200</v>
      </c>
      <c r="AT156" s="19" t="s">
        <v>186</v>
      </c>
      <c r="AU156" s="19" t="s">
        <v>86</v>
      </c>
      <c r="AY156" s="19" t="s">
        <v>183</v>
      </c>
      <c r="BE156" s="206">
        <f>IF(N156="základní",J156,0)</f>
        <v>0</v>
      </c>
      <c r="BF156" s="206">
        <f>IF(N156="snížená",J156,0)</f>
        <v>0</v>
      </c>
      <c r="BG156" s="206">
        <f>IF(N156="zákl. přenesená",J156,0)</f>
        <v>0</v>
      </c>
      <c r="BH156" s="206">
        <f>IF(N156="sníž. přenesená",J156,0)</f>
        <v>0</v>
      </c>
      <c r="BI156" s="206">
        <f>IF(N156="nulová",J156,0)</f>
        <v>0</v>
      </c>
      <c r="BJ156" s="19" t="s">
        <v>22</v>
      </c>
      <c r="BK156" s="206">
        <f>ROUND(I156*H156,2)</f>
        <v>0</v>
      </c>
      <c r="BL156" s="19" t="s">
        <v>200</v>
      </c>
      <c r="BM156" s="19" t="s">
        <v>1875</v>
      </c>
    </row>
    <row r="157" spans="2:65" s="1" customFormat="1" ht="40.5">
      <c r="B157" s="36"/>
      <c r="C157" s="58"/>
      <c r="D157" s="209" t="s">
        <v>1715</v>
      </c>
      <c r="E157" s="58"/>
      <c r="F157" s="219" t="s">
        <v>1876</v>
      </c>
      <c r="G157" s="58"/>
      <c r="H157" s="58"/>
      <c r="I157" s="163"/>
      <c r="J157" s="58"/>
      <c r="K157" s="58"/>
      <c r="L157" s="56"/>
      <c r="M157" s="73"/>
      <c r="N157" s="37"/>
      <c r="O157" s="37"/>
      <c r="P157" s="37"/>
      <c r="Q157" s="37"/>
      <c r="R157" s="37"/>
      <c r="S157" s="37"/>
      <c r="T157" s="74"/>
      <c r="AT157" s="19" t="s">
        <v>1715</v>
      </c>
      <c r="AU157" s="19" t="s">
        <v>86</v>
      </c>
    </row>
    <row r="158" spans="2:65" s="11" customFormat="1" ht="29.85" customHeight="1">
      <c r="B158" s="178"/>
      <c r="C158" s="179"/>
      <c r="D158" s="192" t="s">
        <v>77</v>
      </c>
      <c r="E158" s="193" t="s">
        <v>1877</v>
      </c>
      <c r="F158" s="193" t="s">
        <v>1878</v>
      </c>
      <c r="G158" s="179"/>
      <c r="H158" s="179"/>
      <c r="I158" s="182"/>
      <c r="J158" s="194">
        <f>BK158</f>
        <v>0</v>
      </c>
      <c r="K158" s="179"/>
      <c r="L158" s="184"/>
      <c r="M158" s="185"/>
      <c r="N158" s="186"/>
      <c r="O158" s="186"/>
      <c r="P158" s="187">
        <f>SUM(P159:P161)</f>
        <v>0</v>
      </c>
      <c r="Q158" s="186"/>
      <c r="R158" s="187">
        <f>SUM(R159:R161)</f>
        <v>0</v>
      </c>
      <c r="S158" s="186"/>
      <c r="T158" s="188">
        <f>SUM(T159:T161)</f>
        <v>0</v>
      </c>
      <c r="AR158" s="189" t="s">
        <v>22</v>
      </c>
      <c r="AT158" s="190" t="s">
        <v>77</v>
      </c>
      <c r="AU158" s="190" t="s">
        <v>22</v>
      </c>
      <c r="AY158" s="189" t="s">
        <v>183</v>
      </c>
      <c r="BK158" s="191">
        <f>SUM(BK159:BK161)</f>
        <v>0</v>
      </c>
    </row>
    <row r="159" spans="2:65" s="1" customFormat="1" ht="22.5" customHeight="1">
      <c r="B159" s="36"/>
      <c r="C159" s="195" t="s">
        <v>254</v>
      </c>
      <c r="D159" s="195" t="s">
        <v>186</v>
      </c>
      <c r="E159" s="196" t="s">
        <v>1879</v>
      </c>
      <c r="F159" s="197" t="s">
        <v>1880</v>
      </c>
      <c r="G159" s="198" t="s">
        <v>221</v>
      </c>
      <c r="H159" s="199">
        <v>1.542</v>
      </c>
      <c r="I159" s="200"/>
      <c r="J159" s="201">
        <f>ROUND(I159*H159,2)</f>
        <v>0</v>
      </c>
      <c r="K159" s="197" t="s">
        <v>1782</v>
      </c>
      <c r="L159" s="56"/>
      <c r="M159" s="202" t="s">
        <v>20</v>
      </c>
      <c r="N159" s="203" t="s">
        <v>49</v>
      </c>
      <c r="O159" s="37"/>
      <c r="P159" s="204">
        <f>O159*H159</f>
        <v>0</v>
      </c>
      <c r="Q159" s="204">
        <v>0</v>
      </c>
      <c r="R159" s="204">
        <f>Q159*H159</f>
        <v>0</v>
      </c>
      <c r="S159" s="204">
        <v>0</v>
      </c>
      <c r="T159" s="205">
        <f>S159*H159</f>
        <v>0</v>
      </c>
      <c r="AR159" s="19" t="s">
        <v>200</v>
      </c>
      <c r="AT159" s="19" t="s">
        <v>186</v>
      </c>
      <c r="AU159" s="19" t="s">
        <v>86</v>
      </c>
      <c r="AY159" s="19" t="s">
        <v>183</v>
      </c>
      <c r="BE159" s="206">
        <f>IF(N159="základní",J159,0)</f>
        <v>0</v>
      </c>
      <c r="BF159" s="206">
        <f>IF(N159="snížená",J159,0)</f>
        <v>0</v>
      </c>
      <c r="BG159" s="206">
        <f>IF(N159="zákl. přenesená",J159,0)</f>
        <v>0</v>
      </c>
      <c r="BH159" s="206">
        <f>IF(N159="sníž. přenesená",J159,0)</f>
        <v>0</v>
      </c>
      <c r="BI159" s="206">
        <f>IF(N159="nulová",J159,0)</f>
        <v>0</v>
      </c>
      <c r="BJ159" s="19" t="s">
        <v>22</v>
      </c>
      <c r="BK159" s="206">
        <f>ROUND(I159*H159,2)</f>
        <v>0</v>
      </c>
      <c r="BL159" s="19" t="s">
        <v>200</v>
      </c>
      <c r="BM159" s="19" t="s">
        <v>1881</v>
      </c>
    </row>
    <row r="160" spans="2:65" s="1" customFormat="1" ht="27">
      <c r="B160" s="36"/>
      <c r="C160" s="58"/>
      <c r="D160" s="209" t="s">
        <v>1715</v>
      </c>
      <c r="E160" s="58"/>
      <c r="F160" s="219" t="s">
        <v>1882</v>
      </c>
      <c r="G160" s="58"/>
      <c r="H160" s="58"/>
      <c r="I160" s="163"/>
      <c r="J160" s="58"/>
      <c r="K160" s="58"/>
      <c r="L160" s="56"/>
      <c r="M160" s="73"/>
      <c r="N160" s="37"/>
      <c r="O160" s="37"/>
      <c r="P160" s="37"/>
      <c r="Q160" s="37"/>
      <c r="R160" s="37"/>
      <c r="S160" s="37"/>
      <c r="T160" s="74"/>
      <c r="AT160" s="19" t="s">
        <v>1715</v>
      </c>
      <c r="AU160" s="19" t="s">
        <v>86</v>
      </c>
    </row>
    <row r="161" spans="2:47" s="1" customFormat="1" ht="27">
      <c r="B161" s="36"/>
      <c r="C161" s="58"/>
      <c r="D161" s="209" t="s">
        <v>1793</v>
      </c>
      <c r="E161" s="58"/>
      <c r="F161" s="210" t="s">
        <v>1883</v>
      </c>
      <c r="G161" s="58"/>
      <c r="H161" s="58"/>
      <c r="I161" s="163"/>
      <c r="J161" s="58"/>
      <c r="K161" s="58"/>
      <c r="L161" s="56"/>
      <c r="M161" s="211"/>
      <c r="N161" s="212"/>
      <c r="O161" s="212"/>
      <c r="P161" s="212"/>
      <c r="Q161" s="212"/>
      <c r="R161" s="212"/>
      <c r="S161" s="212"/>
      <c r="T161" s="213"/>
      <c r="AT161" s="19" t="s">
        <v>1793</v>
      </c>
      <c r="AU161" s="19" t="s">
        <v>86</v>
      </c>
    </row>
    <row r="162" spans="2:47" s="1" customFormat="1" ht="6.95" customHeight="1">
      <c r="B162" s="51"/>
      <c r="C162" s="52"/>
      <c r="D162" s="52"/>
      <c r="E162" s="52"/>
      <c r="F162" s="52"/>
      <c r="G162" s="52"/>
      <c r="H162" s="52"/>
      <c r="I162" s="139"/>
      <c r="J162" s="52"/>
      <c r="K162" s="52"/>
      <c r="L162" s="56"/>
    </row>
  </sheetData>
  <sheetProtection password="CC35" sheet="1" objects="1" scenarios="1" formatColumns="0" formatRows="0" sort="0" autoFilter="0"/>
  <autoFilter ref="C87:K87"/>
  <mergeCells count="12">
    <mergeCell ref="E78:H78"/>
    <mergeCell ref="E80:H80"/>
    <mergeCell ref="E7:H7"/>
    <mergeCell ref="E9:H9"/>
    <mergeCell ref="E11:H11"/>
    <mergeCell ref="E26:H26"/>
    <mergeCell ref="E47:H47"/>
    <mergeCell ref="G1:H1"/>
    <mergeCell ref="L2:V2"/>
    <mergeCell ref="E49:H49"/>
    <mergeCell ref="E51:H51"/>
    <mergeCell ref="E76:H76"/>
  </mergeCells>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BR451"/>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136</v>
      </c>
      <c r="AZ2" s="262" t="s">
        <v>1884</v>
      </c>
      <c r="BA2" s="262" t="s">
        <v>1885</v>
      </c>
      <c r="BB2" s="262" t="s">
        <v>208</v>
      </c>
      <c r="BC2" s="262" t="s">
        <v>1886</v>
      </c>
      <c r="BD2" s="262" t="s">
        <v>86</v>
      </c>
    </row>
    <row r="3" spans="1:70" ht="6.95" customHeight="1">
      <c r="B3" s="20"/>
      <c r="C3" s="21"/>
      <c r="D3" s="21"/>
      <c r="E3" s="21"/>
      <c r="F3" s="21"/>
      <c r="G3" s="21"/>
      <c r="H3" s="21"/>
      <c r="I3" s="116"/>
      <c r="J3" s="21"/>
      <c r="K3" s="22"/>
      <c r="AT3" s="19" t="s">
        <v>86</v>
      </c>
      <c r="AZ3" s="262" t="s">
        <v>1887</v>
      </c>
      <c r="BA3" s="262" t="s">
        <v>1888</v>
      </c>
      <c r="BB3" s="262" t="s">
        <v>203</v>
      </c>
      <c r="BC3" s="262" t="s">
        <v>1889</v>
      </c>
      <c r="BD3" s="262" t="s">
        <v>86</v>
      </c>
    </row>
    <row r="4" spans="1:70" ht="36.950000000000003" customHeight="1">
      <c r="B4" s="23"/>
      <c r="C4" s="24"/>
      <c r="D4" s="25" t="s">
        <v>150</v>
      </c>
      <c r="E4" s="24"/>
      <c r="F4" s="24"/>
      <c r="G4" s="24"/>
      <c r="H4" s="24"/>
      <c r="I4" s="117"/>
      <c r="J4" s="24"/>
      <c r="K4" s="26"/>
      <c r="M4" s="27" t="s">
        <v>10</v>
      </c>
      <c r="AT4" s="19" t="s">
        <v>4</v>
      </c>
      <c r="AZ4" s="262" t="s">
        <v>1890</v>
      </c>
      <c r="BA4" s="262" t="s">
        <v>1891</v>
      </c>
      <c r="BB4" s="262" t="s">
        <v>1810</v>
      </c>
      <c r="BC4" s="262" t="s">
        <v>200</v>
      </c>
      <c r="BD4" s="262" t="s">
        <v>86</v>
      </c>
    </row>
    <row r="5" spans="1:70" ht="6.95" customHeight="1">
      <c r="B5" s="23"/>
      <c r="C5" s="24"/>
      <c r="D5" s="24"/>
      <c r="E5" s="24"/>
      <c r="F5" s="24"/>
      <c r="G5" s="24"/>
      <c r="H5" s="24"/>
      <c r="I5" s="117"/>
      <c r="J5" s="24"/>
      <c r="K5" s="26"/>
      <c r="AZ5" s="262" t="s">
        <v>1892</v>
      </c>
      <c r="BA5" s="262" t="s">
        <v>1893</v>
      </c>
      <c r="BB5" s="262" t="s">
        <v>208</v>
      </c>
      <c r="BC5" s="262" t="s">
        <v>1894</v>
      </c>
      <c r="BD5" s="262" t="s">
        <v>86</v>
      </c>
    </row>
    <row r="6" spans="1:70" ht="15">
      <c r="B6" s="23"/>
      <c r="C6" s="24"/>
      <c r="D6" s="32" t="s">
        <v>16</v>
      </c>
      <c r="E6" s="24"/>
      <c r="F6" s="24"/>
      <c r="G6" s="24"/>
      <c r="H6" s="24"/>
      <c r="I6" s="117"/>
      <c r="J6" s="24"/>
      <c r="K6" s="26"/>
      <c r="AZ6" s="262" t="s">
        <v>1895</v>
      </c>
      <c r="BA6" s="262" t="s">
        <v>1896</v>
      </c>
      <c r="BB6" s="262" t="s">
        <v>208</v>
      </c>
      <c r="BC6" s="262" t="s">
        <v>1163</v>
      </c>
      <c r="BD6" s="262" t="s">
        <v>86</v>
      </c>
    </row>
    <row r="7" spans="1:70" ht="22.5" customHeight="1">
      <c r="B7" s="23"/>
      <c r="C7" s="24"/>
      <c r="D7" s="24"/>
      <c r="E7" s="421" t="str">
        <f>'Rekapitulace stavby'!K6</f>
        <v>MVE Štvanice - rekonstrukce technologie</v>
      </c>
      <c r="F7" s="410"/>
      <c r="G7" s="410"/>
      <c r="H7" s="410"/>
      <c r="I7" s="117"/>
      <c r="J7" s="24"/>
      <c r="K7" s="26"/>
      <c r="AZ7" s="262" t="s">
        <v>1897</v>
      </c>
      <c r="BA7" s="262" t="s">
        <v>1898</v>
      </c>
      <c r="BB7" s="262" t="s">
        <v>208</v>
      </c>
      <c r="BC7" s="262" t="s">
        <v>983</v>
      </c>
      <c r="BD7" s="262" t="s">
        <v>86</v>
      </c>
    </row>
    <row r="8" spans="1:70" ht="15">
      <c r="B8" s="23"/>
      <c r="C8" s="24"/>
      <c r="D8" s="32" t="s">
        <v>151</v>
      </c>
      <c r="E8" s="24"/>
      <c r="F8" s="24"/>
      <c r="G8" s="24"/>
      <c r="H8" s="24"/>
      <c r="I8" s="117"/>
      <c r="J8" s="24"/>
      <c r="K8" s="26"/>
      <c r="AZ8" s="262" t="s">
        <v>1899</v>
      </c>
      <c r="BA8" s="262" t="s">
        <v>1900</v>
      </c>
      <c r="BB8" s="262" t="s">
        <v>203</v>
      </c>
      <c r="BC8" s="262" t="s">
        <v>1901</v>
      </c>
      <c r="BD8" s="262" t="s">
        <v>86</v>
      </c>
    </row>
    <row r="9" spans="1:70" s="1" customFormat="1" ht="22.5" customHeight="1">
      <c r="B9" s="36"/>
      <c r="C9" s="37"/>
      <c r="D9" s="37"/>
      <c r="E9" s="421" t="s">
        <v>1706</v>
      </c>
      <c r="F9" s="401"/>
      <c r="G9" s="401"/>
      <c r="H9" s="401"/>
      <c r="I9" s="118"/>
      <c r="J9" s="37"/>
      <c r="K9" s="40"/>
      <c r="AZ9" s="262" t="s">
        <v>1902</v>
      </c>
      <c r="BA9" s="262" t="s">
        <v>1903</v>
      </c>
      <c r="BB9" s="262" t="s">
        <v>203</v>
      </c>
      <c r="BC9" s="262" t="s">
        <v>1904</v>
      </c>
      <c r="BD9" s="262" t="s">
        <v>86</v>
      </c>
    </row>
    <row r="10" spans="1:70" s="1" customFormat="1" ht="15">
      <c r="B10" s="36"/>
      <c r="C10" s="37"/>
      <c r="D10" s="32" t="s">
        <v>153</v>
      </c>
      <c r="E10" s="37"/>
      <c r="F10" s="37"/>
      <c r="G10" s="37"/>
      <c r="H10" s="37"/>
      <c r="I10" s="118"/>
      <c r="J10" s="37"/>
      <c r="K10" s="40"/>
      <c r="AZ10" s="262" t="s">
        <v>1905</v>
      </c>
      <c r="BA10" s="262" t="s">
        <v>1906</v>
      </c>
      <c r="BB10" s="262" t="s">
        <v>203</v>
      </c>
      <c r="BC10" s="262" t="s">
        <v>1907</v>
      </c>
      <c r="BD10" s="262" t="s">
        <v>86</v>
      </c>
    </row>
    <row r="11" spans="1:70" s="1" customFormat="1" ht="36.950000000000003" customHeight="1">
      <c r="B11" s="36"/>
      <c r="C11" s="37"/>
      <c r="D11" s="37"/>
      <c r="E11" s="422" t="s">
        <v>1908</v>
      </c>
      <c r="F11" s="401"/>
      <c r="G11" s="401"/>
      <c r="H11" s="401"/>
      <c r="I11" s="118"/>
      <c r="J11" s="37"/>
      <c r="K11" s="40"/>
      <c r="AZ11" s="262" t="s">
        <v>1909</v>
      </c>
      <c r="BA11" s="262" t="s">
        <v>1910</v>
      </c>
      <c r="BB11" s="262" t="s">
        <v>203</v>
      </c>
      <c r="BC11" s="262" t="s">
        <v>1911</v>
      </c>
      <c r="BD11" s="262" t="s">
        <v>86</v>
      </c>
    </row>
    <row r="12" spans="1:70" s="1" customFormat="1">
      <c r="B12" s="36"/>
      <c r="C12" s="37"/>
      <c r="D12" s="37"/>
      <c r="E12" s="37"/>
      <c r="F12" s="37"/>
      <c r="G12" s="37"/>
      <c r="H12" s="37"/>
      <c r="I12" s="118"/>
      <c r="J12" s="37"/>
      <c r="K12" s="40"/>
      <c r="AZ12" s="262" t="s">
        <v>1912</v>
      </c>
      <c r="BA12" s="262" t="s">
        <v>1913</v>
      </c>
      <c r="BB12" s="262" t="s">
        <v>203</v>
      </c>
      <c r="BC12" s="262" t="s">
        <v>1914</v>
      </c>
      <c r="BD12" s="262" t="s">
        <v>86</v>
      </c>
    </row>
    <row r="13" spans="1:70" s="1" customFormat="1" ht="14.45" customHeight="1">
      <c r="B13" s="36"/>
      <c r="C13" s="37"/>
      <c r="D13" s="32" t="s">
        <v>19</v>
      </c>
      <c r="E13" s="37"/>
      <c r="F13" s="30" t="s">
        <v>20</v>
      </c>
      <c r="G13" s="37"/>
      <c r="H13" s="37"/>
      <c r="I13" s="119" t="s">
        <v>21</v>
      </c>
      <c r="J13" s="30" t="s">
        <v>20</v>
      </c>
      <c r="K13" s="40"/>
      <c r="AZ13" s="262" t="s">
        <v>1915</v>
      </c>
      <c r="BA13" s="262" t="s">
        <v>1916</v>
      </c>
      <c r="BB13" s="262" t="s">
        <v>203</v>
      </c>
      <c r="BC13" s="262" t="s">
        <v>1917</v>
      </c>
      <c r="BD13" s="262" t="s">
        <v>86</v>
      </c>
    </row>
    <row r="14" spans="1:70" s="1" customFormat="1" ht="14.45" customHeight="1">
      <c r="B14" s="36"/>
      <c r="C14" s="37"/>
      <c r="D14" s="32" t="s">
        <v>23</v>
      </c>
      <c r="E14" s="37"/>
      <c r="F14" s="30" t="s">
        <v>24</v>
      </c>
      <c r="G14" s="37"/>
      <c r="H14" s="37"/>
      <c r="I14" s="119" t="s">
        <v>25</v>
      </c>
      <c r="J14" s="120" t="str">
        <f>'Rekapitulace stavby'!AN8</f>
        <v>29. 7. 2016</v>
      </c>
      <c r="K14" s="40"/>
      <c r="AZ14" s="262" t="s">
        <v>1918</v>
      </c>
      <c r="BA14" s="262" t="s">
        <v>1919</v>
      </c>
      <c r="BB14" s="262" t="s">
        <v>203</v>
      </c>
      <c r="BC14" s="262" t="s">
        <v>1920</v>
      </c>
      <c r="BD14" s="262" t="s">
        <v>86</v>
      </c>
    </row>
    <row r="15" spans="1:70" s="1" customFormat="1" ht="10.9" customHeight="1">
      <c r="B15" s="36"/>
      <c r="C15" s="37"/>
      <c r="D15" s="37"/>
      <c r="E15" s="37"/>
      <c r="F15" s="37"/>
      <c r="G15" s="37"/>
      <c r="H15" s="37"/>
      <c r="I15" s="118"/>
      <c r="J15" s="37"/>
      <c r="K15" s="40"/>
      <c r="AZ15" s="262" t="s">
        <v>1921</v>
      </c>
      <c r="BA15" s="262" t="s">
        <v>1922</v>
      </c>
      <c r="BB15" s="262" t="s">
        <v>203</v>
      </c>
      <c r="BC15" s="262" t="s">
        <v>1923</v>
      </c>
      <c r="BD15" s="262" t="s">
        <v>86</v>
      </c>
    </row>
    <row r="16" spans="1:70" s="1" customFormat="1" ht="14.45" customHeight="1">
      <c r="B16" s="36"/>
      <c r="C16" s="37"/>
      <c r="D16" s="32" t="s">
        <v>29</v>
      </c>
      <c r="E16" s="37"/>
      <c r="F16" s="37"/>
      <c r="G16" s="37"/>
      <c r="H16" s="37"/>
      <c r="I16" s="119" t="s">
        <v>30</v>
      </c>
      <c r="J16" s="30" t="s">
        <v>31</v>
      </c>
      <c r="K16" s="40"/>
      <c r="AZ16" s="262" t="s">
        <v>1924</v>
      </c>
      <c r="BA16" s="262" t="s">
        <v>1925</v>
      </c>
      <c r="BB16" s="262" t="s">
        <v>1819</v>
      </c>
      <c r="BC16" s="262" t="s">
        <v>1926</v>
      </c>
      <c r="BD16" s="262" t="s">
        <v>86</v>
      </c>
    </row>
    <row r="17" spans="2:56" s="1" customFormat="1" ht="18" customHeight="1">
      <c r="B17" s="36"/>
      <c r="C17" s="37"/>
      <c r="D17" s="37"/>
      <c r="E17" s="30" t="s">
        <v>32</v>
      </c>
      <c r="F17" s="37"/>
      <c r="G17" s="37"/>
      <c r="H17" s="37"/>
      <c r="I17" s="119" t="s">
        <v>33</v>
      </c>
      <c r="J17" s="30" t="s">
        <v>34</v>
      </c>
      <c r="K17" s="40"/>
      <c r="AZ17" s="262" t="s">
        <v>1927</v>
      </c>
      <c r="BA17" s="262" t="s">
        <v>1928</v>
      </c>
      <c r="BB17" s="262" t="s">
        <v>208</v>
      </c>
      <c r="BC17" s="262" t="s">
        <v>1929</v>
      </c>
      <c r="BD17" s="262" t="s">
        <v>86</v>
      </c>
    </row>
    <row r="18" spans="2:56" s="1" customFormat="1" ht="6.95" customHeight="1">
      <c r="B18" s="36"/>
      <c r="C18" s="37"/>
      <c r="D18" s="37"/>
      <c r="E18" s="37"/>
      <c r="F18" s="37"/>
      <c r="G18" s="37"/>
      <c r="H18" s="37"/>
      <c r="I18" s="118"/>
      <c r="J18" s="37"/>
      <c r="K18" s="40"/>
      <c r="AZ18" s="262" t="s">
        <v>1930</v>
      </c>
      <c r="BA18" s="262" t="s">
        <v>1931</v>
      </c>
      <c r="BB18" s="262" t="s">
        <v>208</v>
      </c>
      <c r="BC18" s="262" t="s">
        <v>1932</v>
      </c>
      <c r="BD18" s="262" t="s">
        <v>86</v>
      </c>
    </row>
    <row r="19" spans="2:56" s="1" customFormat="1" ht="14.45" customHeight="1">
      <c r="B19" s="36"/>
      <c r="C19" s="37"/>
      <c r="D19" s="32" t="s">
        <v>35</v>
      </c>
      <c r="E19" s="37"/>
      <c r="F19" s="37"/>
      <c r="G19" s="37"/>
      <c r="H19" s="37"/>
      <c r="I19" s="119" t="s">
        <v>30</v>
      </c>
      <c r="J19" s="30" t="str">
        <f>IF('Rekapitulace stavby'!AN13="Vyplň údaj","",IF('Rekapitulace stavby'!AN13="","",'Rekapitulace stavby'!AN13))</f>
        <v/>
      </c>
      <c r="K19" s="40"/>
      <c r="AZ19" s="262" t="s">
        <v>1933</v>
      </c>
      <c r="BA19" s="262" t="s">
        <v>1934</v>
      </c>
      <c r="BB19" s="262" t="s">
        <v>1720</v>
      </c>
      <c r="BC19" s="262" t="s">
        <v>1035</v>
      </c>
      <c r="BD19" s="262" t="s">
        <v>86</v>
      </c>
    </row>
    <row r="20" spans="2:56"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56" s="1" customFormat="1" ht="6.95" customHeight="1">
      <c r="B21" s="36"/>
      <c r="C21" s="37"/>
      <c r="D21" s="37"/>
      <c r="E21" s="37"/>
      <c r="F21" s="37"/>
      <c r="G21" s="37"/>
      <c r="H21" s="37"/>
      <c r="I21" s="118"/>
      <c r="J21" s="37"/>
      <c r="K21" s="40"/>
    </row>
    <row r="22" spans="2:56" s="1" customFormat="1" ht="14.45" customHeight="1">
      <c r="B22" s="36"/>
      <c r="C22" s="37"/>
      <c r="D22" s="32" t="s">
        <v>37</v>
      </c>
      <c r="E22" s="37"/>
      <c r="F22" s="37"/>
      <c r="G22" s="37"/>
      <c r="H22" s="37"/>
      <c r="I22" s="119" t="s">
        <v>30</v>
      </c>
      <c r="J22" s="30" t="s">
        <v>38</v>
      </c>
      <c r="K22" s="40"/>
    </row>
    <row r="23" spans="2:56" s="1" customFormat="1" ht="18" customHeight="1">
      <c r="B23" s="36"/>
      <c r="C23" s="37"/>
      <c r="D23" s="37"/>
      <c r="E23" s="30" t="s">
        <v>39</v>
      </c>
      <c r="F23" s="37"/>
      <c r="G23" s="37"/>
      <c r="H23" s="37"/>
      <c r="I23" s="119" t="s">
        <v>33</v>
      </c>
      <c r="J23" s="30" t="s">
        <v>40</v>
      </c>
      <c r="K23" s="40"/>
    </row>
    <row r="24" spans="2:56" s="1" customFormat="1" ht="6.95" customHeight="1">
      <c r="B24" s="36"/>
      <c r="C24" s="37"/>
      <c r="D24" s="37"/>
      <c r="E24" s="37"/>
      <c r="F24" s="37"/>
      <c r="G24" s="37"/>
      <c r="H24" s="37"/>
      <c r="I24" s="118"/>
      <c r="J24" s="37"/>
      <c r="K24" s="40"/>
    </row>
    <row r="25" spans="2:56" s="1" customFormat="1" ht="14.45" customHeight="1">
      <c r="B25" s="36"/>
      <c r="C25" s="37"/>
      <c r="D25" s="32" t="s">
        <v>42</v>
      </c>
      <c r="E25" s="37"/>
      <c r="F25" s="37"/>
      <c r="G25" s="37"/>
      <c r="H25" s="37"/>
      <c r="I25" s="118"/>
      <c r="J25" s="37"/>
      <c r="K25" s="40"/>
    </row>
    <row r="26" spans="2:56" s="7" customFormat="1" ht="22.5" customHeight="1">
      <c r="B26" s="121"/>
      <c r="C26" s="122"/>
      <c r="D26" s="122"/>
      <c r="E26" s="413" t="s">
        <v>20</v>
      </c>
      <c r="F26" s="424"/>
      <c r="G26" s="424"/>
      <c r="H26" s="424"/>
      <c r="I26" s="123"/>
      <c r="J26" s="122"/>
      <c r="K26" s="124"/>
    </row>
    <row r="27" spans="2:56" s="1" customFormat="1" ht="6.95" customHeight="1">
      <c r="B27" s="36"/>
      <c r="C27" s="37"/>
      <c r="D27" s="37"/>
      <c r="E27" s="37"/>
      <c r="F27" s="37"/>
      <c r="G27" s="37"/>
      <c r="H27" s="37"/>
      <c r="I27" s="118"/>
      <c r="J27" s="37"/>
      <c r="K27" s="40"/>
    </row>
    <row r="28" spans="2:56" s="1" customFormat="1" ht="6.95" customHeight="1">
      <c r="B28" s="36"/>
      <c r="C28" s="37"/>
      <c r="D28" s="81"/>
      <c r="E28" s="81"/>
      <c r="F28" s="81"/>
      <c r="G28" s="81"/>
      <c r="H28" s="81"/>
      <c r="I28" s="125"/>
      <c r="J28" s="81"/>
      <c r="K28" s="126"/>
    </row>
    <row r="29" spans="2:56" s="1" customFormat="1" ht="25.35" customHeight="1">
      <c r="B29" s="36"/>
      <c r="C29" s="37"/>
      <c r="D29" s="127" t="s">
        <v>44</v>
      </c>
      <c r="E29" s="37"/>
      <c r="F29" s="37"/>
      <c r="G29" s="37"/>
      <c r="H29" s="37"/>
      <c r="I29" s="118"/>
      <c r="J29" s="128">
        <f>ROUND(J95,2)</f>
        <v>0</v>
      </c>
      <c r="K29" s="40"/>
    </row>
    <row r="30" spans="2:56" s="1" customFormat="1" ht="6.95" customHeight="1">
      <c r="B30" s="36"/>
      <c r="C30" s="37"/>
      <c r="D30" s="81"/>
      <c r="E30" s="81"/>
      <c r="F30" s="81"/>
      <c r="G30" s="81"/>
      <c r="H30" s="81"/>
      <c r="I30" s="125"/>
      <c r="J30" s="81"/>
      <c r="K30" s="126"/>
    </row>
    <row r="31" spans="2:56" s="1" customFormat="1" ht="14.45" customHeight="1">
      <c r="B31" s="36"/>
      <c r="C31" s="37"/>
      <c r="D31" s="37"/>
      <c r="E31" s="37"/>
      <c r="F31" s="41" t="s">
        <v>46</v>
      </c>
      <c r="G31" s="37"/>
      <c r="H31" s="37"/>
      <c r="I31" s="129" t="s">
        <v>45</v>
      </c>
      <c r="J31" s="41" t="s">
        <v>47</v>
      </c>
      <c r="K31" s="40"/>
    </row>
    <row r="32" spans="2:56" s="1" customFormat="1" ht="14.45" customHeight="1">
      <c r="B32" s="36"/>
      <c r="C32" s="37"/>
      <c r="D32" s="44" t="s">
        <v>48</v>
      </c>
      <c r="E32" s="44" t="s">
        <v>49</v>
      </c>
      <c r="F32" s="130">
        <f>ROUND(SUM(BE95:BE450), 2)</f>
        <v>0</v>
      </c>
      <c r="G32" s="37"/>
      <c r="H32" s="37"/>
      <c r="I32" s="131">
        <v>0.21</v>
      </c>
      <c r="J32" s="130">
        <f>ROUND(ROUND((SUM(BE95:BE450)), 2)*I32, 2)</f>
        <v>0</v>
      </c>
      <c r="K32" s="40"/>
    </row>
    <row r="33" spans="2:11" s="1" customFormat="1" ht="14.45" customHeight="1">
      <c r="B33" s="36"/>
      <c r="C33" s="37"/>
      <c r="D33" s="37"/>
      <c r="E33" s="44" t="s">
        <v>50</v>
      </c>
      <c r="F33" s="130">
        <f>ROUND(SUM(BF95:BF450), 2)</f>
        <v>0</v>
      </c>
      <c r="G33" s="37"/>
      <c r="H33" s="37"/>
      <c r="I33" s="131">
        <v>0.15</v>
      </c>
      <c r="J33" s="130">
        <f>ROUND(ROUND((SUM(BF95:BF450)), 2)*I33, 2)</f>
        <v>0</v>
      </c>
      <c r="K33" s="40"/>
    </row>
    <row r="34" spans="2:11" s="1" customFormat="1" ht="14.45" hidden="1" customHeight="1">
      <c r="B34" s="36"/>
      <c r="C34" s="37"/>
      <c r="D34" s="37"/>
      <c r="E34" s="44" t="s">
        <v>51</v>
      </c>
      <c r="F34" s="130">
        <f>ROUND(SUM(BG95:BG450), 2)</f>
        <v>0</v>
      </c>
      <c r="G34" s="37"/>
      <c r="H34" s="37"/>
      <c r="I34" s="131">
        <v>0.21</v>
      </c>
      <c r="J34" s="130">
        <v>0</v>
      </c>
      <c r="K34" s="40"/>
    </row>
    <row r="35" spans="2:11" s="1" customFormat="1" ht="14.45" hidden="1" customHeight="1">
      <c r="B35" s="36"/>
      <c r="C35" s="37"/>
      <c r="D35" s="37"/>
      <c r="E35" s="44" t="s">
        <v>52</v>
      </c>
      <c r="F35" s="130">
        <f>ROUND(SUM(BH95:BH450), 2)</f>
        <v>0</v>
      </c>
      <c r="G35" s="37"/>
      <c r="H35" s="37"/>
      <c r="I35" s="131">
        <v>0.15</v>
      </c>
      <c r="J35" s="130">
        <v>0</v>
      </c>
      <c r="K35" s="40"/>
    </row>
    <row r="36" spans="2:11" s="1" customFormat="1" ht="14.45" hidden="1" customHeight="1">
      <c r="B36" s="36"/>
      <c r="C36" s="37"/>
      <c r="D36" s="37"/>
      <c r="E36" s="44" t="s">
        <v>53</v>
      </c>
      <c r="F36" s="130">
        <f>ROUND(SUM(BI95:BI450),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1706</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SO 01.3 - Úpravy ve strojovně</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J95</f>
        <v>0</v>
      </c>
      <c r="K60" s="40"/>
      <c r="AU60" s="19" t="s">
        <v>159</v>
      </c>
    </row>
    <row r="61" spans="2:47" s="8" customFormat="1" ht="24.95" customHeight="1">
      <c r="B61" s="149"/>
      <c r="C61" s="150"/>
      <c r="D61" s="151" t="s">
        <v>1771</v>
      </c>
      <c r="E61" s="152"/>
      <c r="F61" s="152"/>
      <c r="G61" s="152"/>
      <c r="H61" s="152"/>
      <c r="I61" s="153"/>
      <c r="J61" s="154">
        <f>J96</f>
        <v>0</v>
      </c>
      <c r="K61" s="155"/>
    </row>
    <row r="62" spans="2:47" s="9" customFormat="1" ht="19.899999999999999" customHeight="1">
      <c r="B62" s="156"/>
      <c r="C62" s="157"/>
      <c r="D62" s="158" t="s">
        <v>1773</v>
      </c>
      <c r="E62" s="159"/>
      <c r="F62" s="159"/>
      <c r="G62" s="159"/>
      <c r="H62" s="159"/>
      <c r="I62" s="160"/>
      <c r="J62" s="161">
        <f>J97</f>
        <v>0</v>
      </c>
      <c r="K62" s="162"/>
    </row>
    <row r="63" spans="2:47" s="9" customFormat="1" ht="19.899999999999999" customHeight="1">
      <c r="B63" s="156"/>
      <c r="C63" s="157"/>
      <c r="D63" s="158" t="s">
        <v>1935</v>
      </c>
      <c r="E63" s="159"/>
      <c r="F63" s="159"/>
      <c r="G63" s="159"/>
      <c r="H63" s="159"/>
      <c r="I63" s="160"/>
      <c r="J63" s="161">
        <f>J138</f>
        <v>0</v>
      </c>
      <c r="K63" s="162"/>
    </row>
    <row r="64" spans="2:47" s="9" customFormat="1" ht="19.899999999999999" customHeight="1">
      <c r="B64" s="156"/>
      <c r="C64" s="157"/>
      <c r="D64" s="158" t="s">
        <v>1774</v>
      </c>
      <c r="E64" s="159"/>
      <c r="F64" s="159"/>
      <c r="G64" s="159"/>
      <c r="H64" s="159"/>
      <c r="I64" s="160"/>
      <c r="J64" s="161">
        <f>J148</f>
        <v>0</v>
      </c>
      <c r="K64" s="162"/>
    </row>
    <row r="65" spans="2:12" s="9" customFormat="1" ht="19.899999999999999" customHeight="1">
      <c r="B65" s="156"/>
      <c r="C65" s="157"/>
      <c r="D65" s="158" t="s">
        <v>1775</v>
      </c>
      <c r="E65" s="159"/>
      <c r="F65" s="159"/>
      <c r="G65" s="159"/>
      <c r="H65" s="159"/>
      <c r="I65" s="160"/>
      <c r="J65" s="161">
        <f>J293</f>
        <v>0</v>
      </c>
      <c r="K65" s="162"/>
    </row>
    <row r="66" spans="2:12" s="9" customFormat="1" ht="19.899999999999999" customHeight="1">
      <c r="B66" s="156"/>
      <c r="C66" s="157"/>
      <c r="D66" s="158" t="s">
        <v>1776</v>
      </c>
      <c r="E66" s="159"/>
      <c r="F66" s="159"/>
      <c r="G66" s="159"/>
      <c r="H66" s="159"/>
      <c r="I66" s="160"/>
      <c r="J66" s="161">
        <f>J299</f>
        <v>0</v>
      </c>
      <c r="K66" s="162"/>
    </row>
    <row r="67" spans="2:12" s="8" customFormat="1" ht="24.95" customHeight="1">
      <c r="B67" s="149"/>
      <c r="C67" s="150"/>
      <c r="D67" s="151" t="s">
        <v>1936</v>
      </c>
      <c r="E67" s="152"/>
      <c r="F67" s="152"/>
      <c r="G67" s="152"/>
      <c r="H67" s="152"/>
      <c r="I67" s="153"/>
      <c r="J67" s="154">
        <f>J303</f>
        <v>0</v>
      </c>
      <c r="K67" s="155"/>
    </row>
    <row r="68" spans="2:12" s="9" customFormat="1" ht="19.899999999999999" customHeight="1">
      <c r="B68" s="156"/>
      <c r="C68" s="157"/>
      <c r="D68" s="158" t="s">
        <v>1937</v>
      </c>
      <c r="E68" s="159"/>
      <c r="F68" s="159"/>
      <c r="G68" s="159"/>
      <c r="H68" s="159"/>
      <c r="I68" s="160"/>
      <c r="J68" s="161">
        <f>J304</f>
        <v>0</v>
      </c>
      <c r="K68" s="162"/>
    </row>
    <row r="69" spans="2:12" s="9" customFormat="1" ht="19.899999999999999" customHeight="1">
      <c r="B69" s="156"/>
      <c r="C69" s="157"/>
      <c r="D69" s="158" t="s">
        <v>1938</v>
      </c>
      <c r="E69" s="159"/>
      <c r="F69" s="159"/>
      <c r="G69" s="159"/>
      <c r="H69" s="159"/>
      <c r="I69" s="160"/>
      <c r="J69" s="161">
        <f>J391</f>
        <v>0</v>
      </c>
      <c r="K69" s="162"/>
    </row>
    <row r="70" spans="2:12" s="9" customFormat="1" ht="19.899999999999999" customHeight="1">
      <c r="B70" s="156"/>
      <c r="C70" s="157"/>
      <c r="D70" s="158" t="s">
        <v>1939</v>
      </c>
      <c r="E70" s="159"/>
      <c r="F70" s="159"/>
      <c r="G70" s="159"/>
      <c r="H70" s="159"/>
      <c r="I70" s="160"/>
      <c r="J70" s="161">
        <f>J410</f>
        <v>0</v>
      </c>
      <c r="K70" s="162"/>
    </row>
    <row r="71" spans="2:12" s="9" customFormat="1" ht="19.899999999999999" customHeight="1">
      <c r="B71" s="156"/>
      <c r="C71" s="157"/>
      <c r="D71" s="158" t="s">
        <v>1940</v>
      </c>
      <c r="E71" s="159"/>
      <c r="F71" s="159"/>
      <c r="G71" s="159"/>
      <c r="H71" s="159"/>
      <c r="I71" s="160"/>
      <c r="J71" s="161">
        <f>J430</f>
        <v>0</v>
      </c>
      <c r="K71" s="162"/>
    </row>
    <row r="72" spans="2:12" s="8" customFormat="1" ht="24.95" customHeight="1">
      <c r="B72" s="149"/>
      <c r="C72" s="150"/>
      <c r="D72" s="151" t="s">
        <v>1941</v>
      </c>
      <c r="E72" s="152"/>
      <c r="F72" s="152"/>
      <c r="G72" s="152"/>
      <c r="H72" s="152"/>
      <c r="I72" s="153"/>
      <c r="J72" s="154">
        <f>J441</f>
        <v>0</v>
      </c>
      <c r="K72" s="155"/>
    </row>
    <row r="73" spans="2:12" s="9" customFormat="1" ht="19.899999999999999" customHeight="1">
      <c r="B73" s="156"/>
      <c r="C73" s="157"/>
      <c r="D73" s="158" t="s">
        <v>1942</v>
      </c>
      <c r="E73" s="159"/>
      <c r="F73" s="159"/>
      <c r="G73" s="159"/>
      <c r="H73" s="159"/>
      <c r="I73" s="160"/>
      <c r="J73" s="161">
        <f>J442</f>
        <v>0</v>
      </c>
      <c r="K73" s="162"/>
    </row>
    <row r="74" spans="2:12" s="1" customFormat="1" ht="21.75" customHeight="1">
      <c r="B74" s="36"/>
      <c r="C74" s="37"/>
      <c r="D74" s="37"/>
      <c r="E74" s="37"/>
      <c r="F74" s="37"/>
      <c r="G74" s="37"/>
      <c r="H74" s="37"/>
      <c r="I74" s="118"/>
      <c r="J74" s="37"/>
      <c r="K74" s="40"/>
    </row>
    <row r="75" spans="2:12" s="1" customFormat="1" ht="6.95" customHeight="1">
      <c r="B75" s="51"/>
      <c r="C75" s="52"/>
      <c r="D75" s="52"/>
      <c r="E75" s="52"/>
      <c r="F75" s="52"/>
      <c r="G75" s="52"/>
      <c r="H75" s="52"/>
      <c r="I75" s="139"/>
      <c r="J75" s="52"/>
      <c r="K75" s="53"/>
    </row>
    <row r="79" spans="2:12" s="1" customFormat="1" ht="6.95" customHeight="1">
      <c r="B79" s="54"/>
      <c r="C79" s="55"/>
      <c r="D79" s="55"/>
      <c r="E79" s="55"/>
      <c r="F79" s="55"/>
      <c r="G79" s="55"/>
      <c r="H79" s="55"/>
      <c r="I79" s="142"/>
      <c r="J79" s="55"/>
      <c r="K79" s="55"/>
      <c r="L79" s="56"/>
    </row>
    <row r="80" spans="2:12" s="1" customFormat="1" ht="36.950000000000003" customHeight="1">
      <c r="B80" s="36"/>
      <c r="C80" s="57" t="s">
        <v>166</v>
      </c>
      <c r="D80" s="58"/>
      <c r="E80" s="58"/>
      <c r="F80" s="58"/>
      <c r="G80" s="58"/>
      <c r="H80" s="58"/>
      <c r="I80" s="163"/>
      <c r="J80" s="58"/>
      <c r="K80" s="58"/>
      <c r="L80" s="56"/>
    </row>
    <row r="81" spans="2:63" s="1" customFormat="1" ht="6.95" customHeight="1">
      <c r="B81" s="36"/>
      <c r="C81" s="58"/>
      <c r="D81" s="58"/>
      <c r="E81" s="58"/>
      <c r="F81" s="58"/>
      <c r="G81" s="58"/>
      <c r="H81" s="58"/>
      <c r="I81" s="163"/>
      <c r="J81" s="58"/>
      <c r="K81" s="58"/>
      <c r="L81" s="56"/>
    </row>
    <row r="82" spans="2:63" s="1" customFormat="1" ht="14.45" customHeight="1">
      <c r="B82" s="36"/>
      <c r="C82" s="60" t="s">
        <v>16</v>
      </c>
      <c r="D82" s="58"/>
      <c r="E82" s="58"/>
      <c r="F82" s="58"/>
      <c r="G82" s="58"/>
      <c r="H82" s="58"/>
      <c r="I82" s="163"/>
      <c r="J82" s="58"/>
      <c r="K82" s="58"/>
      <c r="L82" s="56"/>
    </row>
    <row r="83" spans="2:63" s="1" customFormat="1" ht="22.5" customHeight="1">
      <c r="B83" s="36"/>
      <c r="C83" s="58"/>
      <c r="D83" s="58"/>
      <c r="E83" s="423" t="str">
        <f>E7</f>
        <v>MVE Štvanice - rekonstrukce technologie</v>
      </c>
      <c r="F83" s="394"/>
      <c r="G83" s="394"/>
      <c r="H83" s="394"/>
      <c r="I83" s="163"/>
      <c r="J83" s="58"/>
      <c r="K83" s="58"/>
      <c r="L83" s="56"/>
    </row>
    <row r="84" spans="2:63" ht="15">
      <c r="B84" s="23"/>
      <c r="C84" s="60" t="s">
        <v>151</v>
      </c>
      <c r="D84" s="164"/>
      <c r="E84" s="164"/>
      <c r="F84" s="164"/>
      <c r="G84" s="164"/>
      <c r="H84" s="164"/>
      <c r="J84" s="164"/>
      <c r="K84" s="164"/>
      <c r="L84" s="165"/>
    </row>
    <row r="85" spans="2:63" s="1" customFormat="1" ht="22.5" customHeight="1">
      <c r="B85" s="36"/>
      <c r="C85" s="58"/>
      <c r="D85" s="58"/>
      <c r="E85" s="423" t="s">
        <v>1706</v>
      </c>
      <c r="F85" s="394"/>
      <c r="G85" s="394"/>
      <c r="H85" s="394"/>
      <c r="I85" s="163"/>
      <c r="J85" s="58"/>
      <c r="K85" s="58"/>
      <c r="L85" s="56"/>
    </row>
    <row r="86" spans="2:63" s="1" customFormat="1" ht="14.45" customHeight="1">
      <c r="B86" s="36"/>
      <c r="C86" s="60" t="s">
        <v>153</v>
      </c>
      <c r="D86" s="58"/>
      <c r="E86" s="58"/>
      <c r="F86" s="58"/>
      <c r="G86" s="58"/>
      <c r="H86" s="58"/>
      <c r="I86" s="163"/>
      <c r="J86" s="58"/>
      <c r="K86" s="58"/>
      <c r="L86" s="56"/>
    </row>
    <row r="87" spans="2:63" s="1" customFormat="1" ht="23.25" customHeight="1">
      <c r="B87" s="36"/>
      <c r="C87" s="58"/>
      <c r="D87" s="58"/>
      <c r="E87" s="391" t="str">
        <f>E11</f>
        <v>SO 01.3 - Úpravy ve strojovně</v>
      </c>
      <c r="F87" s="394"/>
      <c r="G87" s="394"/>
      <c r="H87" s="394"/>
      <c r="I87" s="163"/>
      <c r="J87" s="58"/>
      <c r="K87" s="58"/>
      <c r="L87" s="56"/>
    </row>
    <row r="88" spans="2:63" s="1" customFormat="1" ht="6.95" customHeight="1">
      <c r="B88" s="36"/>
      <c r="C88" s="58"/>
      <c r="D88" s="58"/>
      <c r="E88" s="58"/>
      <c r="F88" s="58"/>
      <c r="G88" s="58"/>
      <c r="H88" s="58"/>
      <c r="I88" s="163"/>
      <c r="J88" s="58"/>
      <c r="K88" s="58"/>
      <c r="L88" s="56"/>
    </row>
    <row r="89" spans="2:63" s="1" customFormat="1" ht="18" customHeight="1">
      <c r="B89" s="36"/>
      <c r="C89" s="60" t="s">
        <v>23</v>
      </c>
      <c r="D89" s="58"/>
      <c r="E89" s="58"/>
      <c r="F89" s="166" t="str">
        <f>F14</f>
        <v>VD Štvanice - Praha</v>
      </c>
      <c r="G89" s="58"/>
      <c r="H89" s="58"/>
      <c r="I89" s="167" t="s">
        <v>25</v>
      </c>
      <c r="J89" s="68" t="str">
        <f>IF(J14="","",J14)</f>
        <v>29. 7. 2016</v>
      </c>
      <c r="K89" s="58"/>
      <c r="L89" s="56"/>
    </row>
    <row r="90" spans="2:63" s="1" customFormat="1" ht="6.95" customHeight="1">
      <c r="B90" s="36"/>
      <c r="C90" s="58"/>
      <c r="D90" s="58"/>
      <c r="E90" s="58"/>
      <c r="F90" s="58"/>
      <c r="G90" s="58"/>
      <c r="H90" s="58"/>
      <c r="I90" s="163"/>
      <c r="J90" s="58"/>
      <c r="K90" s="58"/>
      <c r="L90" s="56"/>
    </row>
    <row r="91" spans="2:63" s="1" customFormat="1" ht="15">
      <c r="B91" s="36"/>
      <c r="C91" s="60" t="s">
        <v>29</v>
      </c>
      <c r="D91" s="58"/>
      <c r="E91" s="58"/>
      <c r="F91" s="166" t="str">
        <f>E17</f>
        <v>Povodí Vltavy, státní podnik</v>
      </c>
      <c r="G91" s="58"/>
      <c r="H91" s="58"/>
      <c r="I91" s="167" t="s">
        <v>37</v>
      </c>
      <c r="J91" s="166" t="str">
        <f>E23</f>
        <v>AQUATIS a. s.</v>
      </c>
      <c r="K91" s="58"/>
      <c r="L91" s="56"/>
    </row>
    <row r="92" spans="2:63" s="1" customFormat="1" ht="14.45" customHeight="1">
      <c r="B92" s="36"/>
      <c r="C92" s="60" t="s">
        <v>35</v>
      </c>
      <c r="D92" s="58"/>
      <c r="E92" s="58"/>
      <c r="F92" s="166" t="str">
        <f>IF(E20="","",E20)</f>
        <v/>
      </c>
      <c r="G92" s="58"/>
      <c r="H92" s="58"/>
      <c r="I92" s="163"/>
      <c r="J92" s="58"/>
      <c r="K92" s="58"/>
      <c r="L92" s="56"/>
    </row>
    <row r="93" spans="2:63" s="1" customFormat="1" ht="10.35" customHeight="1">
      <c r="B93" s="36"/>
      <c r="C93" s="58"/>
      <c r="D93" s="58"/>
      <c r="E93" s="58"/>
      <c r="F93" s="58"/>
      <c r="G93" s="58"/>
      <c r="H93" s="58"/>
      <c r="I93" s="163"/>
      <c r="J93" s="58"/>
      <c r="K93" s="58"/>
      <c r="L93" s="56"/>
    </row>
    <row r="94" spans="2:63" s="10" customFormat="1" ht="29.25" customHeight="1">
      <c r="B94" s="168"/>
      <c r="C94" s="169" t="s">
        <v>167</v>
      </c>
      <c r="D94" s="170" t="s">
        <v>63</v>
      </c>
      <c r="E94" s="170" t="s">
        <v>59</v>
      </c>
      <c r="F94" s="170" t="s">
        <v>168</v>
      </c>
      <c r="G94" s="170" t="s">
        <v>169</v>
      </c>
      <c r="H94" s="170" t="s">
        <v>170</v>
      </c>
      <c r="I94" s="171" t="s">
        <v>171</v>
      </c>
      <c r="J94" s="170" t="s">
        <v>157</v>
      </c>
      <c r="K94" s="172" t="s">
        <v>172</v>
      </c>
      <c r="L94" s="173"/>
      <c r="M94" s="77" t="s">
        <v>173</v>
      </c>
      <c r="N94" s="78" t="s">
        <v>48</v>
      </c>
      <c r="O94" s="78" t="s">
        <v>174</v>
      </c>
      <c r="P94" s="78" t="s">
        <v>175</v>
      </c>
      <c r="Q94" s="78" t="s">
        <v>176</v>
      </c>
      <c r="R94" s="78" t="s">
        <v>177</v>
      </c>
      <c r="S94" s="78" t="s">
        <v>178</v>
      </c>
      <c r="T94" s="79" t="s">
        <v>179</v>
      </c>
    </row>
    <row r="95" spans="2:63" s="1" customFormat="1" ht="29.25" customHeight="1">
      <c r="B95" s="36"/>
      <c r="C95" s="83" t="s">
        <v>158</v>
      </c>
      <c r="D95" s="58"/>
      <c r="E95" s="58"/>
      <c r="F95" s="58"/>
      <c r="G95" s="58"/>
      <c r="H95" s="58"/>
      <c r="I95" s="163"/>
      <c r="J95" s="174">
        <f>BK95</f>
        <v>0</v>
      </c>
      <c r="K95" s="58"/>
      <c r="L95" s="56"/>
      <c r="M95" s="80"/>
      <c r="N95" s="81"/>
      <c r="O95" s="81"/>
      <c r="P95" s="175">
        <f>P96+P303+P441</f>
        <v>0</v>
      </c>
      <c r="Q95" s="81"/>
      <c r="R95" s="175">
        <f>R96+R303+R441</f>
        <v>62.710388690000009</v>
      </c>
      <c r="S95" s="81"/>
      <c r="T95" s="176">
        <f>T96+T303+T441</f>
        <v>47.509858000000008</v>
      </c>
      <c r="AT95" s="19" t="s">
        <v>77</v>
      </c>
      <c r="AU95" s="19" t="s">
        <v>159</v>
      </c>
      <c r="BK95" s="177">
        <f>BK96+BK303+BK441</f>
        <v>0</v>
      </c>
    </row>
    <row r="96" spans="2:63" s="11" customFormat="1" ht="37.35" customHeight="1">
      <c r="B96" s="178"/>
      <c r="C96" s="179"/>
      <c r="D96" s="180" t="s">
        <v>77</v>
      </c>
      <c r="E96" s="181" t="s">
        <v>1777</v>
      </c>
      <c r="F96" s="181" t="s">
        <v>1778</v>
      </c>
      <c r="G96" s="179"/>
      <c r="H96" s="179"/>
      <c r="I96" s="182"/>
      <c r="J96" s="183">
        <f>BK96</f>
        <v>0</v>
      </c>
      <c r="K96" s="179"/>
      <c r="L96" s="184"/>
      <c r="M96" s="185"/>
      <c r="N96" s="186"/>
      <c r="O96" s="186"/>
      <c r="P96" s="187">
        <f>P97+P138+P148+P293+P299</f>
        <v>0</v>
      </c>
      <c r="Q96" s="186"/>
      <c r="R96" s="187">
        <f>R97+R138+R148+R293+R299</f>
        <v>55.978325240000004</v>
      </c>
      <c r="S96" s="186"/>
      <c r="T96" s="188">
        <f>T97+T138+T148+T293+T299</f>
        <v>46.909858000000007</v>
      </c>
      <c r="AR96" s="189" t="s">
        <v>22</v>
      </c>
      <c r="AT96" s="190" t="s">
        <v>77</v>
      </c>
      <c r="AU96" s="190" t="s">
        <v>78</v>
      </c>
      <c r="AY96" s="189" t="s">
        <v>183</v>
      </c>
      <c r="BK96" s="191">
        <f>BK97+BK138+BK148+BK293+BK299</f>
        <v>0</v>
      </c>
    </row>
    <row r="97" spans="2:65" s="11" customFormat="1" ht="19.899999999999999" customHeight="1">
      <c r="B97" s="178"/>
      <c r="C97" s="179"/>
      <c r="D97" s="192" t="s">
        <v>77</v>
      </c>
      <c r="E97" s="193" t="s">
        <v>182</v>
      </c>
      <c r="F97" s="193" t="s">
        <v>1816</v>
      </c>
      <c r="G97" s="179"/>
      <c r="H97" s="179"/>
      <c r="I97" s="182"/>
      <c r="J97" s="194">
        <f>BK97</f>
        <v>0</v>
      </c>
      <c r="K97" s="179"/>
      <c r="L97" s="184"/>
      <c r="M97" s="185"/>
      <c r="N97" s="186"/>
      <c r="O97" s="186"/>
      <c r="P97" s="187">
        <f>SUM(P98:P137)</f>
        <v>0</v>
      </c>
      <c r="Q97" s="186"/>
      <c r="R97" s="187">
        <f>SUM(R98:R137)</f>
        <v>0.29316587999999999</v>
      </c>
      <c r="S97" s="186"/>
      <c r="T97" s="188">
        <f>SUM(T98:T137)</f>
        <v>0</v>
      </c>
      <c r="AR97" s="189" t="s">
        <v>22</v>
      </c>
      <c r="AT97" s="190" t="s">
        <v>77</v>
      </c>
      <c r="AU97" s="190" t="s">
        <v>22</v>
      </c>
      <c r="AY97" s="189" t="s">
        <v>183</v>
      </c>
      <c r="BK97" s="191">
        <f>SUM(BK98:BK137)</f>
        <v>0</v>
      </c>
    </row>
    <row r="98" spans="2:65" s="1" customFormat="1" ht="22.5" customHeight="1">
      <c r="B98" s="36"/>
      <c r="C98" s="195" t="s">
        <v>22</v>
      </c>
      <c r="D98" s="195" t="s">
        <v>186</v>
      </c>
      <c r="E98" s="196" t="s">
        <v>1817</v>
      </c>
      <c r="F98" s="197" t="s">
        <v>1818</v>
      </c>
      <c r="G98" s="198" t="s">
        <v>1819</v>
      </c>
      <c r="H98" s="199">
        <v>1.155</v>
      </c>
      <c r="I98" s="200"/>
      <c r="J98" s="201">
        <f>ROUND(I98*H98,2)</f>
        <v>0</v>
      </c>
      <c r="K98" s="197" t="s">
        <v>1782</v>
      </c>
      <c r="L98" s="56"/>
      <c r="M98" s="202" t="s">
        <v>20</v>
      </c>
      <c r="N98" s="203" t="s">
        <v>49</v>
      </c>
      <c r="O98" s="37"/>
      <c r="P98" s="204">
        <f>O98*H98</f>
        <v>0</v>
      </c>
      <c r="Q98" s="204">
        <v>0</v>
      </c>
      <c r="R98" s="204">
        <f>Q98*H98</f>
        <v>0</v>
      </c>
      <c r="S98" s="204">
        <v>0</v>
      </c>
      <c r="T98" s="205">
        <f>S98*H98</f>
        <v>0</v>
      </c>
      <c r="AR98" s="19" t="s">
        <v>200</v>
      </c>
      <c r="AT98" s="19" t="s">
        <v>186</v>
      </c>
      <c r="AU98" s="19" t="s">
        <v>86</v>
      </c>
      <c r="AY98" s="19" t="s">
        <v>183</v>
      </c>
      <c r="BE98" s="206">
        <f>IF(N98="základní",J98,0)</f>
        <v>0</v>
      </c>
      <c r="BF98" s="206">
        <f>IF(N98="snížená",J98,0)</f>
        <v>0</v>
      </c>
      <c r="BG98" s="206">
        <f>IF(N98="zákl. přenesená",J98,0)</f>
        <v>0</v>
      </c>
      <c r="BH98" s="206">
        <f>IF(N98="sníž. přenesená",J98,0)</f>
        <v>0</v>
      </c>
      <c r="BI98" s="206">
        <f>IF(N98="nulová",J98,0)</f>
        <v>0</v>
      </c>
      <c r="BJ98" s="19" t="s">
        <v>22</v>
      </c>
      <c r="BK98" s="206">
        <f>ROUND(I98*H98,2)</f>
        <v>0</v>
      </c>
      <c r="BL98" s="19" t="s">
        <v>200</v>
      </c>
      <c r="BM98" s="19" t="s">
        <v>1943</v>
      </c>
    </row>
    <row r="99" spans="2:65" s="1" customFormat="1" ht="40.5">
      <c r="B99" s="36"/>
      <c r="C99" s="58"/>
      <c r="D99" s="209" t="s">
        <v>1715</v>
      </c>
      <c r="E99" s="58"/>
      <c r="F99" s="219" t="s">
        <v>1821</v>
      </c>
      <c r="G99" s="58"/>
      <c r="H99" s="58"/>
      <c r="I99" s="163"/>
      <c r="J99" s="58"/>
      <c r="K99" s="58"/>
      <c r="L99" s="56"/>
      <c r="M99" s="73"/>
      <c r="N99" s="37"/>
      <c r="O99" s="37"/>
      <c r="P99" s="37"/>
      <c r="Q99" s="37"/>
      <c r="R99" s="37"/>
      <c r="S99" s="37"/>
      <c r="T99" s="74"/>
      <c r="AT99" s="19" t="s">
        <v>1715</v>
      </c>
      <c r="AU99" s="19" t="s">
        <v>86</v>
      </c>
    </row>
    <row r="100" spans="2:65" s="1" customFormat="1" ht="175.5">
      <c r="B100" s="36"/>
      <c r="C100" s="58"/>
      <c r="D100" s="209" t="s">
        <v>1793</v>
      </c>
      <c r="E100" s="58"/>
      <c r="F100" s="210" t="s">
        <v>1822</v>
      </c>
      <c r="G100" s="58"/>
      <c r="H100" s="58"/>
      <c r="I100" s="163"/>
      <c r="J100" s="58"/>
      <c r="K100" s="58"/>
      <c r="L100" s="56"/>
      <c r="M100" s="73"/>
      <c r="N100" s="37"/>
      <c r="O100" s="37"/>
      <c r="P100" s="37"/>
      <c r="Q100" s="37"/>
      <c r="R100" s="37"/>
      <c r="S100" s="37"/>
      <c r="T100" s="74"/>
      <c r="AT100" s="19" t="s">
        <v>1793</v>
      </c>
      <c r="AU100" s="19" t="s">
        <v>86</v>
      </c>
    </row>
    <row r="101" spans="2:65" s="13" customFormat="1">
      <c r="B101" s="234"/>
      <c r="C101" s="235"/>
      <c r="D101" s="209" t="s">
        <v>1717</v>
      </c>
      <c r="E101" s="236" t="s">
        <v>20</v>
      </c>
      <c r="F101" s="237" t="s">
        <v>1944</v>
      </c>
      <c r="G101" s="235"/>
      <c r="H101" s="238" t="s">
        <v>20</v>
      </c>
      <c r="I101" s="239"/>
      <c r="J101" s="235"/>
      <c r="K101" s="235"/>
      <c r="L101" s="240"/>
      <c r="M101" s="241"/>
      <c r="N101" s="242"/>
      <c r="O101" s="242"/>
      <c r="P101" s="242"/>
      <c r="Q101" s="242"/>
      <c r="R101" s="242"/>
      <c r="S101" s="242"/>
      <c r="T101" s="243"/>
      <c r="AT101" s="244" t="s">
        <v>1717</v>
      </c>
      <c r="AU101" s="244" t="s">
        <v>86</v>
      </c>
      <c r="AV101" s="13" t="s">
        <v>22</v>
      </c>
      <c r="AW101" s="13" t="s">
        <v>41</v>
      </c>
      <c r="AX101" s="13" t="s">
        <v>78</v>
      </c>
      <c r="AY101" s="244" t="s">
        <v>183</v>
      </c>
    </row>
    <row r="102" spans="2:65" s="12" customFormat="1">
      <c r="B102" s="220"/>
      <c r="C102" s="221"/>
      <c r="D102" s="209" t="s">
        <v>1717</v>
      </c>
      <c r="E102" s="231" t="s">
        <v>20</v>
      </c>
      <c r="F102" s="232" t="s">
        <v>1945</v>
      </c>
      <c r="G102" s="221"/>
      <c r="H102" s="233">
        <v>0.46500000000000002</v>
      </c>
      <c r="I102" s="225"/>
      <c r="J102" s="221"/>
      <c r="K102" s="221"/>
      <c r="L102" s="226"/>
      <c r="M102" s="227"/>
      <c r="N102" s="228"/>
      <c r="O102" s="228"/>
      <c r="P102" s="228"/>
      <c r="Q102" s="228"/>
      <c r="R102" s="228"/>
      <c r="S102" s="228"/>
      <c r="T102" s="229"/>
      <c r="AT102" s="230" t="s">
        <v>1717</v>
      </c>
      <c r="AU102" s="230" t="s">
        <v>86</v>
      </c>
      <c r="AV102" s="12" t="s">
        <v>86</v>
      </c>
      <c r="AW102" s="12" t="s">
        <v>41</v>
      </c>
      <c r="AX102" s="12" t="s">
        <v>78</v>
      </c>
      <c r="AY102" s="230" t="s">
        <v>183</v>
      </c>
    </row>
    <row r="103" spans="2:65" s="12" customFormat="1">
      <c r="B103" s="220"/>
      <c r="C103" s="221"/>
      <c r="D103" s="209" t="s">
        <v>1717</v>
      </c>
      <c r="E103" s="231" t="s">
        <v>20</v>
      </c>
      <c r="F103" s="232" t="s">
        <v>1946</v>
      </c>
      <c r="G103" s="221"/>
      <c r="H103" s="233">
        <v>0.69</v>
      </c>
      <c r="I103" s="225"/>
      <c r="J103" s="221"/>
      <c r="K103" s="221"/>
      <c r="L103" s="226"/>
      <c r="M103" s="227"/>
      <c r="N103" s="228"/>
      <c r="O103" s="228"/>
      <c r="P103" s="228"/>
      <c r="Q103" s="228"/>
      <c r="R103" s="228"/>
      <c r="S103" s="228"/>
      <c r="T103" s="229"/>
      <c r="AT103" s="230" t="s">
        <v>1717</v>
      </c>
      <c r="AU103" s="230" t="s">
        <v>86</v>
      </c>
      <c r="AV103" s="12" t="s">
        <v>86</v>
      </c>
      <c r="AW103" s="12" t="s">
        <v>41</v>
      </c>
      <c r="AX103" s="12" t="s">
        <v>78</v>
      </c>
      <c r="AY103" s="230" t="s">
        <v>183</v>
      </c>
    </row>
    <row r="104" spans="2:65" s="14" customFormat="1">
      <c r="B104" s="245"/>
      <c r="C104" s="246"/>
      <c r="D104" s="207" t="s">
        <v>1717</v>
      </c>
      <c r="E104" s="247" t="s">
        <v>20</v>
      </c>
      <c r="F104" s="248" t="s">
        <v>1744</v>
      </c>
      <c r="G104" s="246"/>
      <c r="H104" s="249">
        <v>1.155</v>
      </c>
      <c r="I104" s="250"/>
      <c r="J104" s="246"/>
      <c r="K104" s="246"/>
      <c r="L104" s="251"/>
      <c r="M104" s="252"/>
      <c r="N104" s="253"/>
      <c r="O104" s="253"/>
      <c r="P104" s="253"/>
      <c r="Q104" s="253"/>
      <c r="R104" s="253"/>
      <c r="S104" s="253"/>
      <c r="T104" s="254"/>
      <c r="AT104" s="255" t="s">
        <v>1717</v>
      </c>
      <c r="AU104" s="255" t="s">
        <v>86</v>
      </c>
      <c r="AV104" s="14" t="s">
        <v>200</v>
      </c>
      <c r="AW104" s="14" t="s">
        <v>41</v>
      </c>
      <c r="AX104" s="14" t="s">
        <v>22</v>
      </c>
      <c r="AY104" s="255" t="s">
        <v>183</v>
      </c>
    </row>
    <row r="105" spans="2:65" s="1" customFormat="1" ht="22.5" customHeight="1">
      <c r="B105" s="36"/>
      <c r="C105" s="195" t="s">
        <v>86</v>
      </c>
      <c r="D105" s="195" t="s">
        <v>186</v>
      </c>
      <c r="E105" s="196" t="s">
        <v>1947</v>
      </c>
      <c r="F105" s="197" t="s">
        <v>1948</v>
      </c>
      <c r="G105" s="198" t="s">
        <v>1819</v>
      </c>
      <c r="H105" s="199">
        <v>1.5</v>
      </c>
      <c r="I105" s="200"/>
      <c r="J105" s="201">
        <f>ROUND(I105*H105,2)</f>
        <v>0</v>
      </c>
      <c r="K105" s="197" t="s">
        <v>20</v>
      </c>
      <c r="L105" s="56"/>
      <c r="M105" s="202" t="s">
        <v>20</v>
      </c>
      <c r="N105" s="203" t="s">
        <v>49</v>
      </c>
      <c r="O105" s="37"/>
      <c r="P105" s="204">
        <f>O105*H105</f>
        <v>0</v>
      </c>
      <c r="Q105" s="204">
        <v>0</v>
      </c>
      <c r="R105" s="204">
        <f>Q105*H105</f>
        <v>0</v>
      </c>
      <c r="S105" s="204">
        <v>0</v>
      </c>
      <c r="T105" s="205">
        <f>S105*H105</f>
        <v>0</v>
      </c>
      <c r="AR105" s="19" t="s">
        <v>200</v>
      </c>
      <c r="AT105" s="19" t="s">
        <v>186</v>
      </c>
      <c r="AU105" s="19" t="s">
        <v>86</v>
      </c>
      <c r="AY105" s="19" t="s">
        <v>183</v>
      </c>
      <c r="BE105" s="206">
        <f>IF(N105="základní",J105,0)</f>
        <v>0</v>
      </c>
      <c r="BF105" s="206">
        <f>IF(N105="snížená",J105,0)</f>
        <v>0</v>
      </c>
      <c r="BG105" s="206">
        <f>IF(N105="zákl. přenesená",J105,0)</f>
        <v>0</v>
      </c>
      <c r="BH105" s="206">
        <f>IF(N105="sníž. přenesená",J105,0)</f>
        <v>0</v>
      </c>
      <c r="BI105" s="206">
        <f>IF(N105="nulová",J105,0)</f>
        <v>0</v>
      </c>
      <c r="BJ105" s="19" t="s">
        <v>22</v>
      </c>
      <c r="BK105" s="206">
        <f>ROUND(I105*H105,2)</f>
        <v>0</v>
      </c>
      <c r="BL105" s="19" t="s">
        <v>200</v>
      </c>
      <c r="BM105" s="19" t="s">
        <v>1949</v>
      </c>
    </row>
    <row r="106" spans="2:65" s="1" customFormat="1" ht="40.5">
      <c r="B106" s="36"/>
      <c r="C106" s="58"/>
      <c r="D106" s="209" t="s">
        <v>1715</v>
      </c>
      <c r="E106" s="58"/>
      <c r="F106" s="219" t="s">
        <v>1950</v>
      </c>
      <c r="G106" s="58"/>
      <c r="H106" s="58"/>
      <c r="I106" s="163"/>
      <c r="J106" s="58"/>
      <c r="K106" s="58"/>
      <c r="L106" s="56"/>
      <c r="M106" s="73"/>
      <c r="N106" s="37"/>
      <c r="O106" s="37"/>
      <c r="P106" s="37"/>
      <c r="Q106" s="37"/>
      <c r="R106" s="37"/>
      <c r="S106" s="37"/>
      <c r="T106" s="74"/>
      <c r="AT106" s="19" t="s">
        <v>1715</v>
      </c>
      <c r="AU106" s="19" t="s">
        <v>86</v>
      </c>
    </row>
    <row r="107" spans="2:65" s="13" customFormat="1">
      <c r="B107" s="234"/>
      <c r="C107" s="235"/>
      <c r="D107" s="209" t="s">
        <v>1717</v>
      </c>
      <c r="E107" s="236" t="s">
        <v>20</v>
      </c>
      <c r="F107" s="237" t="s">
        <v>1951</v>
      </c>
      <c r="G107" s="235"/>
      <c r="H107" s="238" t="s">
        <v>20</v>
      </c>
      <c r="I107" s="239"/>
      <c r="J107" s="235"/>
      <c r="K107" s="235"/>
      <c r="L107" s="240"/>
      <c r="M107" s="241"/>
      <c r="N107" s="242"/>
      <c r="O107" s="242"/>
      <c r="P107" s="242"/>
      <c r="Q107" s="242"/>
      <c r="R107" s="242"/>
      <c r="S107" s="242"/>
      <c r="T107" s="243"/>
      <c r="AT107" s="244" t="s">
        <v>1717</v>
      </c>
      <c r="AU107" s="244" t="s">
        <v>86</v>
      </c>
      <c r="AV107" s="13" t="s">
        <v>22</v>
      </c>
      <c r="AW107" s="13" t="s">
        <v>41</v>
      </c>
      <c r="AX107" s="13" t="s">
        <v>78</v>
      </c>
      <c r="AY107" s="244" t="s">
        <v>183</v>
      </c>
    </row>
    <row r="108" spans="2:65" s="12" customFormat="1">
      <c r="B108" s="220"/>
      <c r="C108" s="221"/>
      <c r="D108" s="209" t="s">
        <v>1717</v>
      </c>
      <c r="E108" s="231" t="s">
        <v>20</v>
      </c>
      <c r="F108" s="232" t="s">
        <v>1952</v>
      </c>
      <c r="G108" s="221"/>
      <c r="H108" s="233">
        <v>1.5</v>
      </c>
      <c r="I108" s="225"/>
      <c r="J108" s="221"/>
      <c r="K108" s="221"/>
      <c r="L108" s="226"/>
      <c r="M108" s="227"/>
      <c r="N108" s="228"/>
      <c r="O108" s="228"/>
      <c r="P108" s="228"/>
      <c r="Q108" s="228"/>
      <c r="R108" s="228"/>
      <c r="S108" s="228"/>
      <c r="T108" s="229"/>
      <c r="AT108" s="230" t="s">
        <v>1717</v>
      </c>
      <c r="AU108" s="230" t="s">
        <v>86</v>
      </c>
      <c r="AV108" s="12" t="s">
        <v>86</v>
      </c>
      <c r="AW108" s="12" t="s">
        <v>41</v>
      </c>
      <c r="AX108" s="12" t="s">
        <v>78</v>
      </c>
      <c r="AY108" s="230" t="s">
        <v>183</v>
      </c>
    </row>
    <row r="109" spans="2:65" s="14" customFormat="1">
      <c r="B109" s="245"/>
      <c r="C109" s="246"/>
      <c r="D109" s="207" t="s">
        <v>1717</v>
      </c>
      <c r="E109" s="247" t="s">
        <v>20</v>
      </c>
      <c r="F109" s="248" t="s">
        <v>1744</v>
      </c>
      <c r="G109" s="246"/>
      <c r="H109" s="249">
        <v>1.5</v>
      </c>
      <c r="I109" s="250"/>
      <c r="J109" s="246"/>
      <c r="K109" s="246"/>
      <c r="L109" s="251"/>
      <c r="M109" s="252"/>
      <c r="N109" s="253"/>
      <c r="O109" s="253"/>
      <c r="P109" s="253"/>
      <c r="Q109" s="253"/>
      <c r="R109" s="253"/>
      <c r="S109" s="253"/>
      <c r="T109" s="254"/>
      <c r="AT109" s="255" t="s">
        <v>1717</v>
      </c>
      <c r="AU109" s="255" t="s">
        <v>86</v>
      </c>
      <c r="AV109" s="14" t="s">
        <v>200</v>
      </c>
      <c r="AW109" s="14" t="s">
        <v>41</v>
      </c>
      <c r="AX109" s="14" t="s">
        <v>22</v>
      </c>
      <c r="AY109" s="255" t="s">
        <v>183</v>
      </c>
    </row>
    <row r="110" spans="2:65" s="1" customFormat="1" ht="22.5" customHeight="1">
      <c r="B110" s="36"/>
      <c r="C110" s="195" t="s">
        <v>182</v>
      </c>
      <c r="D110" s="195" t="s">
        <v>186</v>
      </c>
      <c r="E110" s="196" t="s">
        <v>1953</v>
      </c>
      <c r="F110" s="197" t="s">
        <v>1954</v>
      </c>
      <c r="G110" s="198" t="s">
        <v>208</v>
      </c>
      <c r="H110" s="199">
        <v>18.645</v>
      </c>
      <c r="I110" s="200"/>
      <c r="J110" s="201">
        <f>ROUND(I110*H110,2)</f>
        <v>0</v>
      </c>
      <c r="K110" s="197" t="s">
        <v>1782</v>
      </c>
      <c r="L110" s="56"/>
      <c r="M110" s="202" t="s">
        <v>20</v>
      </c>
      <c r="N110" s="203" t="s">
        <v>49</v>
      </c>
      <c r="O110" s="37"/>
      <c r="P110" s="204">
        <f>O110*H110</f>
        <v>0</v>
      </c>
      <c r="Q110" s="204">
        <v>7.6499999999999997E-3</v>
      </c>
      <c r="R110" s="204">
        <f>Q110*H110</f>
        <v>0.14263424999999999</v>
      </c>
      <c r="S110" s="204">
        <v>0</v>
      </c>
      <c r="T110" s="205">
        <f>S110*H110</f>
        <v>0</v>
      </c>
      <c r="AR110" s="19" t="s">
        <v>200</v>
      </c>
      <c r="AT110" s="19" t="s">
        <v>186</v>
      </c>
      <c r="AU110" s="19" t="s">
        <v>86</v>
      </c>
      <c r="AY110" s="19" t="s">
        <v>183</v>
      </c>
      <c r="BE110" s="206">
        <f>IF(N110="základní",J110,0)</f>
        <v>0</v>
      </c>
      <c r="BF110" s="206">
        <f>IF(N110="snížená",J110,0)</f>
        <v>0</v>
      </c>
      <c r="BG110" s="206">
        <f>IF(N110="zákl. přenesená",J110,0)</f>
        <v>0</v>
      </c>
      <c r="BH110" s="206">
        <f>IF(N110="sníž. přenesená",J110,0)</f>
        <v>0</v>
      </c>
      <c r="BI110" s="206">
        <f>IF(N110="nulová",J110,0)</f>
        <v>0</v>
      </c>
      <c r="BJ110" s="19" t="s">
        <v>22</v>
      </c>
      <c r="BK110" s="206">
        <f>ROUND(I110*H110,2)</f>
        <v>0</v>
      </c>
      <c r="BL110" s="19" t="s">
        <v>200</v>
      </c>
      <c r="BM110" s="19" t="s">
        <v>1955</v>
      </c>
    </row>
    <row r="111" spans="2:65" s="1" customFormat="1" ht="40.5">
      <c r="B111" s="36"/>
      <c r="C111" s="58"/>
      <c r="D111" s="209" t="s">
        <v>1715</v>
      </c>
      <c r="E111" s="58"/>
      <c r="F111" s="219" t="s">
        <v>1956</v>
      </c>
      <c r="G111" s="58"/>
      <c r="H111" s="58"/>
      <c r="I111" s="163"/>
      <c r="J111" s="58"/>
      <c r="K111" s="58"/>
      <c r="L111" s="56"/>
      <c r="M111" s="73"/>
      <c r="N111" s="37"/>
      <c r="O111" s="37"/>
      <c r="P111" s="37"/>
      <c r="Q111" s="37"/>
      <c r="R111" s="37"/>
      <c r="S111" s="37"/>
      <c r="T111" s="74"/>
      <c r="AT111" s="19" t="s">
        <v>1715</v>
      </c>
      <c r="AU111" s="19" t="s">
        <v>86</v>
      </c>
    </row>
    <row r="112" spans="2:65" s="1" customFormat="1" ht="175.5">
      <c r="B112" s="36"/>
      <c r="C112" s="58"/>
      <c r="D112" s="209" t="s">
        <v>1793</v>
      </c>
      <c r="E112" s="58"/>
      <c r="F112" s="210" t="s">
        <v>1957</v>
      </c>
      <c r="G112" s="58"/>
      <c r="H112" s="58"/>
      <c r="I112" s="163"/>
      <c r="J112" s="58"/>
      <c r="K112" s="58"/>
      <c r="L112" s="56"/>
      <c r="M112" s="73"/>
      <c r="N112" s="37"/>
      <c r="O112" s="37"/>
      <c r="P112" s="37"/>
      <c r="Q112" s="37"/>
      <c r="R112" s="37"/>
      <c r="S112" s="37"/>
      <c r="T112" s="74"/>
      <c r="AT112" s="19" t="s">
        <v>1793</v>
      </c>
      <c r="AU112" s="19" t="s">
        <v>86</v>
      </c>
    </row>
    <row r="113" spans="2:65" s="13" customFormat="1">
      <c r="B113" s="234"/>
      <c r="C113" s="235"/>
      <c r="D113" s="209" t="s">
        <v>1717</v>
      </c>
      <c r="E113" s="236" t="s">
        <v>20</v>
      </c>
      <c r="F113" s="237" t="s">
        <v>1944</v>
      </c>
      <c r="G113" s="235"/>
      <c r="H113" s="238" t="s">
        <v>20</v>
      </c>
      <c r="I113" s="239"/>
      <c r="J113" s="235"/>
      <c r="K113" s="235"/>
      <c r="L113" s="240"/>
      <c r="M113" s="241"/>
      <c r="N113" s="242"/>
      <c r="O113" s="242"/>
      <c r="P113" s="242"/>
      <c r="Q113" s="242"/>
      <c r="R113" s="242"/>
      <c r="S113" s="242"/>
      <c r="T113" s="243"/>
      <c r="AT113" s="244" t="s">
        <v>1717</v>
      </c>
      <c r="AU113" s="244" t="s">
        <v>86</v>
      </c>
      <c r="AV113" s="13" t="s">
        <v>22</v>
      </c>
      <c r="AW113" s="13" t="s">
        <v>41</v>
      </c>
      <c r="AX113" s="13" t="s">
        <v>78</v>
      </c>
      <c r="AY113" s="244" t="s">
        <v>183</v>
      </c>
    </row>
    <row r="114" spans="2:65" s="12" customFormat="1">
      <c r="B114" s="220"/>
      <c r="C114" s="221"/>
      <c r="D114" s="209" t="s">
        <v>1717</v>
      </c>
      <c r="E114" s="231" t="s">
        <v>20</v>
      </c>
      <c r="F114" s="232" t="s">
        <v>1958</v>
      </c>
      <c r="G114" s="221"/>
      <c r="H114" s="233">
        <v>4.7249999999999996</v>
      </c>
      <c r="I114" s="225"/>
      <c r="J114" s="221"/>
      <c r="K114" s="221"/>
      <c r="L114" s="226"/>
      <c r="M114" s="227"/>
      <c r="N114" s="228"/>
      <c r="O114" s="228"/>
      <c r="P114" s="228"/>
      <c r="Q114" s="228"/>
      <c r="R114" s="228"/>
      <c r="S114" s="228"/>
      <c r="T114" s="229"/>
      <c r="AT114" s="230" t="s">
        <v>1717</v>
      </c>
      <c r="AU114" s="230" t="s">
        <v>86</v>
      </c>
      <c r="AV114" s="12" t="s">
        <v>86</v>
      </c>
      <c r="AW114" s="12" t="s">
        <v>41</v>
      </c>
      <c r="AX114" s="12" t="s">
        <v>78</v>
      </c>
      <c r="AY114" s="230" t="s">
        <v>183</v>
      </c>
    </row>
    <row r="115" spans="2:65" s="12" customFormat="1">
      <c r="B115" s="220"/>
      <c r="C115" s="221"/>
      <c r="D115" s="209" t="s">
        <v>1717</v>
      </c>
      <c r="E115" s="231" t="s">
        <v>20</v>
      </c>
      <c r="F115" s="232" t="s">
        <v>1959</v>
      </c>
      <c r="G115" s="221"/>
      <c r="H115" s="233">
        <v>1.5</v>
      </c>
      <c r="I115" s="225"/>
      <c r="J115" s="221"/>
      <c r="K115" s="221"/>
      <c r="L115" s="226"/>
      <c r="M115" s="227"/>
      <c r="N115" s="228"/>
      <c r="O115" s="228"/>
      <c r="P115" s="228"/>
      <c r="Q115" s="228"/>
      <c r="R115" s="228"/>
      <c r="S115" s="228"/>
      <c r="T115" s="229"/>
      <c r="AT115" s="230" t="s">
        <v>1717</v>
      </c>
      <c r="AU115" s="230" t="s">
        <v>86</v>
      </c>
      <c r="AV115" s="12" t="s">
        <v>86</v>
      </c>
      <c r="AW115" s="12" t="s">
        <v>41</v>
      </c>
      <c r="AX115" s="12" t="s">
        <v>78</v>
      </c>
      <c r="AY115" s="230" t="s">
        <v>183</v>
      </c>
    </row>
    <row r="116" spans="2:65" s="12" customFormat="1">
      <c r="B116" s="220"/>
      <c r="C116" s="221"/>
      <c r="D116" s="209" t="s">
        <v>1717</v>
      </c>
      <c r="E116" s="231" t="s">
        <v>20</v>
      </c>
      <c r="F116" s="232" t="s">
        <v>1960</v>
      </c>
      <c r="G116" s="221"/>
      <c r="H116" s="233">
        <v>4.5</v>
      </c>
      <c r="I116" s="225"/>
      <c r="J116" s="221"/>
      <c r="K116" s="221"/>
      <c r="L116" s="226"/>
      <c r="M116" s="227"/>
      <c r="N116" s="228"/>
      <c r="O116" s="228"/>
      <c r="P116" s="228"/>
      <c r="Q116" s="228"/>
      <c r="R116" s="228"/>
      <c r="S116" s="228"/>
      <c r="T116" s="229"/>
      <c r="AT116" s="230" t="s">
        <v>1717</v>
      </c>
      <c r="AU116" s="230" t="s">
        <v>86</v>
      </c>
      <c r="AV116" s="12" t="s">
        <v>86</v>
      </c>
      <c r="AW116" s="12" t="s">
        <v>41</v>
      </c>
      <c r="AX116" s="12" t="s">
        <v>78</v>
      </c>
      <c r="AY116" s="230" t="s">
        <v>183</v>
      </c>
    </row>
    <row r="117" spans="2:65" s="12" customFormat="1">
      <c r="B117" s="220"/>
      <c r="C117" s="221"/>
      <c r="D117" s="209" t="s">
        <v>1717</v>
      </c>
      <c r="E117" s="231" t="s">
        <v>20</v>
      </c>
      <c r="F117" s="232" t="s">
        <v>1961</v>
      </c>
      <c r="G117" s="221"/>
      <c r="H117" s="233">
        <v>7.92</v>
      </c>
      <c r="I117" s="225"/>
      <c r="J117" s="221"/>
      <c r="K117" s="221"/>
      <c r="L117" s="226"/>
      <c r="M117" s="227"/>
      <c r="N117" s="228"/>
      <c r="O117" s="228"/>
      <c r="P117" s="228"/>
      <c r="Q117" s="228"/>
      <c r="R117" s="228"/>
      <c r="S117" s="228"/>
      <c r="T117" s="229"/>
      <c r="AT117" s="230" t="s">
        <v>1717</v>
      </c>
      <c r="AU117" s="230" t="s">
        <v>86</v>
      </c>
      <c r="AV117" s="12" t="s">
        <v>86</v>
      </c>
      <c r="AW117" s="12" t="s">
        <v>41</v>
      </c>
      <c r="AX117" s="12" t="s">
        <v>78</v>
      </c>
      <c r="AY117" s="230" t="s">
        <v>183</v>
      </c>
    </row>
    <row r="118" spans="2:65" s="14" customFormat="1">
      <c r="B118" s="245"/>
      <c r="C118" s="246"/>
      <c r="D118" s="207" t="s">
        <v>1717</v>
      </c>
      <c r="E118" s="247" t="s">
        <v>1884</v>
      </c>
      <c r="F118" s="248" t="s">
        <v>1744</v>
      </c>
      <c r="G118" s="246"/>
      <c r="H118" s="249">
        <v>18.645</v>
      </c>
      <c r="I118" s="250"/>
      <c r="J118" s="246"/>
      <c r="K118" s="246"/>
      <c r="L118" s="251"/>
      <c r="M118" s="252"/>
      <c r="N118" s="253"/>
      <c r="O118" s="253"/>
      <c r="P118" s="253"/>
      <c r="Q118" s="253"/>
      <c r="R118" s="253"/>
      <c r="S118" s="253"/>
      <c r="T118" s="254"/>
      <c r="AT118" s="255" t="s">
        <v>1717</v>
      </c>
      <c r="AU118" s="255" t="s">
        <v>86</v>
      </c>
      <c r="AV118" s="14" t="s">
        <v>200</v>
      </c>
      <c r="AW118" s="14" t="s">
        <v>41</v>
      </c>
      <c r="AX118" s="14" t="s">
        <v>22</v>
      </c>
      <c r="AY118" s="255" t="s">
        <v>183</v>
      </c>
    </row>
    <row r="119" spans="2:65" s="1" customFormat="1" ht="22.5" customHeight="1">
      <c r="B119" s="36"/>
      <c r="C119" s="195" t="s">
        <v>200</v>
      </c>
      <c r="D119" s="195" t="s">
        <v>186</v>
      </c>
      <c r="E119" s="196" t="s">
        <v>1962</v>
      </c>
      <c r="F119" s="197" t="s">
        <v>1963</v>
      </c>
      <c r="G119" s="198" t="s">
        <v>208</v>
      </c>
      <c r="H119" s="199">
        <v>18.645</v>
      </c>
      <c r="I119" s="200"/>
      <c r="J119" s="201">
        <f>ROUND(I119*H119,2)</f>
        <v>0</v>
      </c>
      <c r="K119" s="197" t="s">
        <v>1782</v>
      </c>
      <c r="L119" s="56"/>
      <c r="M119" s="202" t="s">
        <v>20</v>
      </c>
      <c r="N119" s="203" t="s">
        <v>49</v>
      </c>
      <c r="O119" s="37"/>
      <c r="P119" s="204">
        <f>O119*H119</f>
        <v>0</v>
      </c>
      <c r="Q119" s="204">
        <v>8.5999999999999998E-4</v>
      </c>
      <c r="R119" s="204">
        <f>Q119*H119</f>
        <v>1.6034699999999999E-2</v>
      </c>
      <c r="S119" s="204">
        <v>0</v>
      </c>
      <c r="T119" s="205">
        <f>S119*H119</f>
        <v>0</v>
      </c>
      <c r="AR119" s="19" t="s">
        <v>200</v>
      </c>
      <c r="AT119" s="19" t="s">
        <v>186</v>
      </c>
      <c r="AU119" s="19" t="s">
        <v>86</v>
      </c>
      <c r="AY119" s="19" t="s">
        <v>183</v>
      </c>
      <c r="BE119" s="206">
        <f>IF(N119="základní",J119,0)</f>
        <v>0</v>
      </c>
      <c r="BF119" s="206">
        <f>IF(N119="snížená",J119,0)</f>
        <v>0</v>
      </c>
      <c r="BG119" s="206">
        <f>IF(N119="zákl. přenesená",J119,0)</f>
        <v>0</v>
      </c>
      <c r="BH119" s="206">
        <f>IF(N119="sníž. přenesená",J119,0)</f>
        <v>0</v>
      </c>
      <c r="BI119" s="206">
        <f>IF(N119="nulová",J119,0)</f>
        <v>0</v>
      </c>
      <c r="BJ119" s="19" t="s">
        <v>22</v>
      </c>
      <c r="BK119" s="206">
        <f>ROUND(I119*H119,2)</f>
        <v>0</v>
      </c>
      <c r="BL119" s="19" t="s">
        <v>200</v>
      </c>
      <c r="BM119" s="19" t="s">
        <v>1964</v>
      </c>
    </row>
    <row r="120" spans="2:65" s="1" customFormat="1" ht="40.5">
      <c r="B120" s="36"/>
      <c r="C120" s="58"/>
      <c r="D120" s="209" t="s">
        <v>1715</v>
      </c>
      <c r="E120" s="58"/>
      <c r="F120" s="219" t="s">
        <v>1965</v>
      </c>
      <c r="G120" s="58"/>
      <c r="H120" s="58"/>
      <c r="I120" s="163"/>
      <c r="J120" s="58"/>
      <c r="K120" s="58"/>
      <c r="L120" s="56"/>
      <c r="M120" s="73"/>
      <c r="N120" s="37"/>
      <c r="O120" s="37"/>
      <c r="P120" s="37"/>
      <c r="Q120" s="37"/>
      <c r="R120" s="37"/>
      <c r="S120" s="37"/>
      <c r="T120" s="74"/>
      <c r="AT120" s="19" t="s">
        <v>1715</v>
      </c>
      <c r="AU120" s="19" t="s">
        <v>86</v>
      </c>
    </row>
    <row r="121" spans="2:65" s="1" customFormat="1" ht="175.5">
      <c r="B121" s="36"/>
      <c r="C121" s="58"/>
      <c r="D121" s="209" t="s">
        <v>1793</v>
      </c>
      <c r="E121" s="58"/>
      <c r="F121" s="210" t="s">
        <v>1957</v>
      </c>
      <c r="G121" s="58"/>
      <c r="H121" s="58"/>
      <c r="I121" s="163"/>
      <c r="J121" s="58"/>
      <c r="K121" s="58"/>
      <c r="L121" s="56"/>
      <c r="M121" s="73"/>
      <c r="N121" s="37"/>
      <c r="O121" s="37"/>
      <c r="P121" s="37"/>
      <c r="Q121" s="37"/>
      <c r="R121" s="37"/>
      <c r="S121" s="37"/>
      <c r="T121" s="74"/>
      <c r="AT121" s="19" t="s">
        <v>1793</v>
      </c>
      <c r="AU121" s="19" t="s">
        <v>86</v>
      </c>
    </row>
    <row r="122" spans="2:65" s="12" customFormat="1">
      <c r="B122" s="220"/>
      <c r="C122" s="221"/>
      <c r="D122" s="207" t="s">
        <v>1717</v>
      </c>
      <c r="E122" s="222" t="s">
        <v>20</v>
      </c>
      <c r="F122" s="223" t="s">
        <v>1884</v>
      </c>
      <c r="G122" s="221"/>
      <c r="H122" s="224">
        <v>18.645</v>
      </c>
      <c r="I122" s="225"/>
      <c r="J122" s="221"/>
      <c r="K122" s="221"/>
      <c r="L122" s="226"/>
      <c r="M122" s="227"/>
      <c r="N122" s="228"/>
      <c r="O122" s="228"/>
      <c r="P122" s="228"/>
      <c r="Q122" s="228"/>
      <c r="R122" s="228"/>
      <c r="S122" s="228"/>
      <c r="T122" s="229"/>
      <c r="AT122" s="230" t="s">
        <v>1717</v>
      </c>
      <c r="AU122" s="230" t="s">
        <v>86</v>
      </c>
      <c r="AV122" s="12" t="s">
        <v>86</v>
      </c>
      <c r="AW122" s="12" t="s">
        <v>41</v>
      </c>
      <c r="AX122" s="12" t="s">
        <v>22</v>
      </c>
      <c r="AY122" s="230" t="s">
        <v>183</v>
      </c>
    </row>
    <row r="123" spans="2:65" s="1" customFormat="1" ht="22.5" customHeight="1">
      <c r="B123" s="36"/>
      <c r="C123" s="195" t="s">
        <v>205</v>
      </c>
      <c r="D123" s="195" t="s">
        <v>186</v>
      </c>
      <c r="E123" s="196" t="s">
        <v>1824</v>
      </c>
      <c r="F123" s="197" t="s">
        <v>1825</v>
      </c>
      <c r="G123" s="198" t="s">
        <v>221</v>
      </c>
      <c r="H123" s="199">
        <v>5.6000000000000001E-2</v>
      </c>
      <c r="I123" s="200"/>
      <c r="J123" s="201">
        <f>ROUND(I123*H123,2)</f>
        <v>0</v>
      </c>
      <c r="K123" s="197" t="s">
        <v>1782</v>
      </c>
      <c r="L123" s="56"/>
      <c r="M123" s="202" t="s">
        <v>20</v>
      </c>
      <c r="N123" s="203" t="s">
        <v>49</v>
      </c>
      <c r="O123" s="37"/>
      <c r="P123" s="204">
        <f>O123*H123</f>
        <v>0</v>
      </c>
      <c r="Q123" s="204">
        <v>1.0958000000000001</v>
      </c>
      <c r="R123" s="204">
        <f>Q123*H123</f>
        <v>6.1364800000000004E-2</v>
      </c>
      <c r="S123" s="204">
        <v>0</v>
      </c>
      <c r="T123" s="205">
        <f>S123*H123</f>
        <v>0</v>
      </c>
      <c r="AR123" s="19" t="s">
        <v>200</v>
      </c>
      <c r="AT123" s="19" t="s">
        <v>186</v>
      </c>
      <c r="AU123" s="19" t="s">
        <v>86</v>
      </c>
      <c r="AY123" s="19" t="s">
        <v>183</v>
      </c>
      <c r="BE123" s="206">
        <f>IF(N123="základní",J123,0)</f>
        <v>0</v>
      </c>
      <c r="BF123" s="206">
        <f>IF(N123="snížená",J123,0)</f>
        <v>0</v>
      </c>
      <c r="BG123" s="206">
        <f>IF(N123="zákl. přenesená",J123,0)</f>
        <v>0</v>
      </c>
      <c r="BH123" s="206">
        <f>IF(N123="sníž. přenesená",J123,0)</f>
        <v>0</v>
      </c>
      <c r="BI123" s="206">
        <f>IF(N123="nulová",J123,0)</f>
        <v>0</v>
      </c>
      <c r="BJ123" s="19" t="s">
        <v>22</v>
      </c>
      <c r="BK123" s="206">
        <f>ROUND(I123*H123,2)</f>
        <v>0</v>
      </c>
      <c r="BL123" s="19" t="s">
        <v>200</v>
      </c>
      <c r="BM123" s="19" t="s">
        <v>1966</v>
      </c>
    </row>
    <row r="124" spans="2:65" s="1" customFormat="1" ht="54">
      <c r="B124" s="36"/>
      <c r="C124" s="58"/>
      <c r="D124" s="209" t="s">
        <v>1715</v>
      </c>
      <c r="E124" s="58"/>
      <c r="F124" s="219" t="s">
        <v>1827</v>
      </c>
      <c r="G124" s="58"/>
      <c r="H124" s="58"/>
      <c r="I124" s="163"/>
      <c r="J124" s="58"/>
      <c r="K124" s="58"/>
      <c r="L124" s="56"/>
      <c r="M124" s="73"/>
      <c r="N124" s="37"/>
      <c r="O124" s="37"/>
      <c r="P124" s="37"/>
      <c r="Q124" s="37"/>
      <c r="R124" s="37"/>
      <c r="S124" s="37"/>
      <c r="T124" s="74"/>
      <c r="AT124" s="19" t="s">
        <v>1715</v>
      </c>
      <c r="AU124" s="19" t="s">
        <v>86</v>
      </c>
    </row>
    <row r="125" spans="2:65" s="1" customFormat="1" ht="94.5">
      <c r="B125" s="36"/>
      <c r="C125" s="58"/>
      <c r="D125" s="209" t="s">
        <v>1793</v>
      </c>
      <c r="E125" s="58"/>
      <c r="F125" s="210" t="s">
        <v>1828</v>
      </c>
      <c r="G125" s="58"/>
      <c r="H125" s="58"/>
      <c r="I125" s="163"/>
      <c r="J125" s="58"/>
      <c r="K125" s="58"/>
      <c r="L125" s="56"/>
      <c r="M125" s="73"/>
      <c r="N125" s="37"/>
      <c r="O125" s="37"/>
      <c r="P125" s="37"/>
      <c r="Q125" s="37"/>
      <c r="R125" s="37"/>
      <c r="S125" s="37"/>
      <c r="T125" s="74"/>
      <c r="AT125" s="19" t="s">
        <v>1793</v>
      </c>
      <c r="AU125" s="19" t="s">
        <v>86</v>
      </c>
    </row>
    <row r="126" spans="2:65" s="13" customFormat="1">
      <c r="B126" s="234"/>
      <c r="C126" s="235"/>
      <c r="D126" s="209" t="s">
        <v>1717</v>
      </c>
      <c r="E126" s="236" t="s">
        <v>20</v>
      </c>
      <c r="F126" s="237" t="s">
        <v>1967</v>
      </c>
      <c r="G126" s="235"/>
      <c r="H126" s="238" t="s">
        <v>20</v>
      </c>
      <c r="I126" s="239"/>
      <c r="J126" s="235"/>
      <c r="K126" s="235"/>
      <c r="L126" s="240"/>
      <c r="M126" s="241"/>
      <c r="N126" s="242"/>
      <c r="O126" s="242"/>
      <c r="P126" s="242"/>
      <c r="Q126" s="242"/>
      <c r="R126" s="242"/>
      <c r="S126" s="242"/>
      <c r="T126" s="243"/>
      <c r="AT126" s="244" t="s">
        <v>1717</v>
      </c>
      <c r="AU126" s="244" t="s">
        <v>86</v>
      </c>
      <c r="AV126" s="13" t="s">
        <v>22</v>
      </c>
      <c r="AW126" s="13" t="s">
        <v>41</v>
      </c>
      <c r="AX126" s="13" t="s">
        <v>78</v>
      </c>
      <c r="AY126" s="244" t="s">
        <v>183</v>
      </c>
    </row>
    <row r="127" spans="2:65" s="12" customFormat="1">
      <c r="B127" s="220"/>
      <c r="C127" s="221"/>
      <c r="D127" s="209" t="s">
        <v>1717</v>
      </c>
      <c r="E127" s="231" t="s">
        <v>20</v>
      </c>
      <c r="F127" s="232" t="s">
        <v>1968</v>
      </c>
      <c r="G127" s="221"/>
      <c r="H127" s="233">
        <v>1.2999999999999999E-2</v>
      </c>
      <c r="I127" s="225"/>
      <c r="J127" s="221"/>
      <c r="K127" s="221"/>
      <c r="L127" s="226"/>
      <c r="M127" s="227"/>
      <c r="N127" s="228"/>
      <c r="O127" s="228"/>
      <c r="P127" s="228"/>
      <c r="Q127" s="228"/>
      <c r="R127" s="228"/>
      <c r="S127" s="228"/>
      <c r="T127" s="229"/>
      <c r="AT127" s="230" t="s">
        <v>1717</v>
      </c>
      <c r="AU127" s="230" t="s">
        <v>86</v>
      </c>
      <c r="AV127" s="12" t="s">
        <v>86</v>
      </c>
      <c r="AW127" s="12" t="s">
        <v>41</v>
      </c>
      <c r="AX127" s="12" t="s">
        <v>78</v>
      </c>
      <c r="AY127" s="230" t="s">
        <v>183</v>
      </c>
    </row>
    <row r="128" spans="2:65" s="12" customFormat="1">
      <c r="B128" s="220"/>
      <c r="C128" s="221"/>
      <c r="D128" s="209" t="s">
        <v>1717</v>
      </c>
      <c r="E128" s="231" t="s">
        <v>20</v>
      </c>
      <c r="F128" s="232" t="s">
        <v>1969</v>
      </c>
      <c r="G128" s="221"/>
      <c r="H128" s="233">
        <v>1.7999999999999999E-2</v>
      </c>
      <c r="I128" s="225"/>
      <c r="J128" s="221"/>
      <c r="K128" s="221"/>
      <c r="L128" s="226"/>
      <c r="M128" s="227"/>
      <c r="N128" s="228"/>
      <c r="O128" s="228"/>
      <c r="P128" s="228"/>
      <c r="Q128" s="228"/>
      <c r="R128" s="228"/>
      <c r="S128" s="228"/>
      <c r="T128" s="229"/>
      <c r="AT128" s="230" t="s">
        <v>1717</v>
      </c>
      <c r="AU128" s="230" t="s">
        <v>86</v>
      </c>
      <c r="AV128" s="12" t="s">
        <v>86</v>
      </c>
      <c r="AW128" s="12" t="s">
        <v>41</v>
      </c>
      <c r="AX128" s="12" t="s">
        <v>78</v>
      </c>
      <c r="AY128" s="230" t="s">
        <v>183</v>
      </c>
    </row>
    <row r="129" spans="2:65" s="12" customFormat="1">
      <c r="B129" s="220"/>
      <c r="C129" s="221"/>
      <c r="D129" s="209" t="s">
        <v>1717</v>
      </c>
      <c r="E129" s="231" t="s">
        <v>20</v>
      </c>
      <c r="F129" s="232" t="s">
        <v>1970</v>
      </c>
      <c r="G129" s="221"/>
      <c r="H129" s="233">
        <v>2.5000000000000001E-2</v>
      </c>
      <c r="I129" s="225"/>
      <c r="J129" s="221"/>
      <c r="K129" s="221"/>
      <c r="L129" s="226"/>
      <c r="M129" s="227"/>
      <c r="N129" s="228"/>
      <c r="O129" s="228"/>
      <c r="P129" s="228"/>
      <c r="Q129" s="228"/>
      <c r="R129" s="228"/>
      <c r="S129" s="228"/>
      <c r="T129" s="229"/>
      <c r="AT129" s="230" t="s">
        <v>1717</v>
      </c>
      <c r="AU129" s="230" t="s">
        <v>86</v>
      </c>
      <c r="AV129" s="12" t="s">
        <v>86</v>
      </c>
      <c r="AW129" s="12" t="s">
        <v>41</v>
      </c>
      <c r="AX129" s="12" t="s">
        <v>78</v>
      </c>
      <c r="AY129" s="230" t="s">
        <v>183</v>
      </c>
    </row>
    <row r="130" spans="2:65" s="14" customFormat="1">
      <c r="B130" s="245"/>
      <c r="C130" s="246"/>
      <c r="D130" s="207" t="s">
        <v>1717</v>
      </c>
      <c r="E130" s="247" t="s">
        <v>20</v>
      </c>
      <c r="F130" s="248" t="s">
        <v>1744</v>
      </c>
      <c r="G130" s="246"/>
      <c r="H130" s="249">
        <v>5.6000000000000001E-2</v>
      </c>
      <c r="I130" s="250"/>
      <c r="J130" s="246"/>
      <c r="K130" s="246"/>
      <c r="L130" s="251"/>
      <c r="M130" s="252"/>
      <c r="N130" s="253"/>
      <c r="O130" s="253"/>
      <c r="P130" s="253"/>
      <c r="Q130" s="253"/>
      <c r="R130" s="253"/>
      <c r="S130" s="253"/>
      <c r="T130" s="254"/>
      <c r="AT130" s="255" t="s">
        <v>1717</v>
      </c>
      <c r="AU130" s="255" t="s">
        <v>86</v>
      </c>
      <c r="AV130" s="14" t="s">
        <v>200</v>
      </c>
      <c r="AW130" s="14" t="s">
        <v>41</v>
      </c>
      <c r="AX130" s="14" t="s">
        <v>22</v>
      </c>
      <c r="AY130" s="255" t="s">
        <v>183</v>
      </c>
    </row>
    <row r="131" spans="2:65" s="1" customFormat="1" ht="22.5" customHeight="1">
      <c r="B131" s="36"/>
      <c r="C131" s="195" t="s">
        <v>210</v>
      </c>
      <c r="D131" s="195" t="s">
        <v>186</v>
      </c>
      <c r="E131" s="196" t="s">
        <v>1831</v>
      </c>
      <c r="F131" s="197" t="s">
        <v>1832</v>
      </c>
      <c r="G131" s="198" t="s">
        <v>221</v>
      </c>
      <c r="H131" s="199">
        <v>7.0999999999999994E-2</v>
      </c>
      <c r="I131" s="200"/>
      <c r="J131" s="201">
        <f>ROUND(I131*H131,2)</f>
        <v>0</v>
      </c>
      <c r="K131" s="197" t="s">
        <v>1782</v>
      </c>
      <c r="L131" s="56"/>
      <c r="M131" s="202" t="s">
        <v>20</v>
      </c>
      <c r="N131" s="203" t="s">
        <v>49</v>
      </c>
      <c r="O131" s="37"/>
      <c r="P131" s="204">
        <f>O131*H131</f>
        <v>0</v>
      </c>
      <c r="Q131" s="204">
        <v>1.03003</v>
      </c>
      <c r="R131" s="204">
        <f>Q131*H131</f>
        <v>7.313212999999999E-2</v>
      </c>
      <c r="S131" s="204">
        <v>0</v>
      </c>
      <c r="T131" s="205">
        <f>S131*H131</f>
        <v>0</v>
      </c>
      <c r="AR131" s="19" t="s">
        <v>200</v>
      </c>
      <c r="AT131" s="19" t="s">
        <v>186</v>
      </c>
      <c r="AU131" s="19" t="s">
        <v>86</v>
      </c>
      <c r="AY131" s="19" t="s">
        <v>183</v>
      </c>
      <c r="BE131" s="206">
        <f>IF(N131="základní",J131,0)</f>
        <v>0</v>
      </c>
      <c r="BF131" s="206">
        <f>IF(N131="snížená",J131,0)</f>
        <v>0</v>
      </c>
      <c r="BG131" s="206">
        <f>IF(N131="zákl. přenesená",J131,0)</f>
        <v>0</v>
      </c>
      <c r="BH131" s="206">
        <f>IF(N131="sníž. přenesená",J131,0)</f>
        <v>0</v>
      </c>
      <c r="BI131" s="206">
        <f>IF(N131="nulová",J131,0)</f>
        <v>0</v>
      </c>
      <c r="BJ131" s="19" t="s">
        <v>22</v>
      </c>
      <c r="BK131" s="206">
        <f>ROUND(I131*H131,2)</f>
        <v>0</v>
      </c>
      <c r="BL131" s="19" t="s">
        <v>200</v>
      </c>
      <c r="BM131" s="19" t="s">
        <v>1971</v>
      </c>
    </row>
    <row r="132" spans="2:65" s="1" customFormat="1" ht="54">
      <c r="B132" s="36"/>
      <c r="C132" s="58"/>
      <c r="D132" s="209" t="s">
        <v>1715</v>
      </c>
      <c r="E132" s="58"/>
      <c r="F132" s="219" t="s">
        <v>1834</v>
      </c>
      <c r="G132" s="58"/>
      <c r="H132" s="58"/>
      <c r="I132" s="163"/>
      <c r="J132" s="58"/>
      <c r="K132" s="58"/>
      <c r="L132" s="56"/>
      <c r="M132" s="73"/>
      <c r="N132" s="37"/>
      <c r="O132" s="37"/>
      <c r="P132" s="37"/>
      <c r="Q132" s="37"/>
      <c r="R132" s="37"/>
      <c r="S132" s="37"/>
      <c r="T132" s="74"/>
      <c r="AT132" s="19" t="s">
        <v>1715</v>
      </c>
      <c r="AU132" s="19" t="s">
        <v>86</v>
      </c>
    </row>
    <row r="133" spans="2:65" s="1" customFormat="1" ht="94.5">
      <c r="B133" s="36"/>
      <c r="C133" s="58"/>
      <c r="D133" s="209" t="s">
        <v>1793</v>
      </c>
      <c r="E133" s="58"/>
      <c r="F133" s="210" t="s">
        <v>1828</v>
      </c>
      <c r="G133" s="58"/>
      <c r="H133" s="58"/>
      <c r="I133" s="163"/>
      <c r="J133" s="58"/>
      <c r="K133" s="58"/>
      <c r="L133" s="56"/>
      <c r="M133" s="73"/>
      <c r="N133" s="37"/>
      <c r="O133" s="37"/>
      <c r="P133" s="37"/>
      <c r="Q133" s="37"/>
      <c r="R133" s="37"/>
      <c r="S133" s="37"/>
      <c r="T133" s="74"/>
      <c r="AT133" s="19" t="s">
        <v>1793</v>
      </c>
      <c r="AU133" s="19" t="s">
        <v>86</v>
      </c>
    </row>
    <row r="134" spans="2:65" s="13" customFormat="1">
      <c r="B134" s="234"/>
      <c r="C134" s="235"/>
      <c r="D134" s="209" t="s">
        <v>1717</v>
      </c>
      <c r="E134" s="236" t="s">
        <v>20</v>
      </c>
      <c r="F134" s="237" t="s">
        <v>1967</v>
      </c>
      <c r="G134" s="235"/>
      <c r="H134" s="238" t="s">
        <v>20</v>
      </c>
      <c r="I134" s="239"/>
      <c r="J134" s="235"/>
      <c r="K134" s="235"/>
      <c r="L134" s="240"/>
      <c r="M134" s="241"/>
      <c r="N134" s="242"/>
      <c r="O134" s="242"/>
      <c r="P134" s="242"/>
      <c r="Q134" s="242"/>
      <c r="R134" s="242"/>
      <c r="S134" s="242"/>
      <c r="T134" s="243"/>
      <c r="AT134" s="244" t="s">
        <v>1717</v>
      </c>
      <c r="AU134" s="244" t="s">
        <v>86</v>
      </c>
      <c r="AV134" s="13" t="s">
        <v>22</v>
      </c>
      <c r="AW134" s="13" t="s">
        <v>41</v>
      </c>
      <c r="AX134" s="13" t="s">
        <v>78</v>
      </c>
      <c r="AY134" s="244" t="s">
        <v>183</v>
      </c>
    </row>
    <row r="135" spans="2:65" s="12" customFormat="1">
      <c r="B135" s="220"/>
      <c r="C135" s="221"/>
      <c r="D135" s="209" t="s">
        <v>1717</v>
      </c>
      <c r="E135" s="231" t="s">
        <v>20</v>
      </c>
      <c r="F135" s="232" t="s">
        <v>1972</v>
      </c>
      <c r="G135" s="221"/>
      <c r="H135" s="233">
        <v>4.4999999999999998E-2</v>
      </c>
      <c r="I135" s="225"/>
      <c r="J135" s="221"/>
      <c r="K135" s="221"/>
      <c r="L135" s="226"/>
      <c r="M135" s="227"/>
      <c r="N135" s="228"/>
      <c r="O135" s="228"/>
      <c r="P135" s="228"/>
      <c r="Q135" s="228"/>
      <c r="R135" s="228"/>
      <c r="S135" s="228"/>
      <c r="T135" s="229"/>
      <c r="AT135" s="230" t="s">
        <v>1717</v>
      </c>
      <c r="AU135" s="230" t="s">
        <v>86</v>
      </c>
      <c r="AV135" s="12" t="s">
        <v>86</v>
      </c>
      <c r="AW135" s="12" t="s">
        <v>41</v>
      </c>
      <c r="AX135" s="12" t="s">
        <v>78</v>
      </c>
      <c r="AY135" s="230" t="s">
        <v>183</v>
      </c>
    </row>
    <row r="136" spans="2:65" s="12" customFormat="1" ht="27">
      <c r="B136" s="220"/>
      <c r="C136" s="221"/>
      <c r="D136" s="209" t="s">
        <v>1717</v>
      </c>
      <c r="E136" s="231" t="s">
        <v>20</v>
      </c>
      <c r="F136" s="232" t="s">
        <v>1973</v>
      </c>
      <c r="G136" s="221"/>
      <c r="H136" s="233">
        <v>2.5999999999999999E-2</v>
      </c>
      <c r="I136" s="225"/>
      <c r="J136" s="221"/>
      <c r="K136" s="221"/>
      <c r="L136" s="226"/>
      <c r="M136" s="227"/>
      <c r="N136" s="228"/>
      <c r="O136" s="228"/>
      <c r="P136" s="228"/>
      <c r="Q136" s="228"/>
      <c r="R136" s="228"/>
      <c r="S136" s="228"/>
      <c r="T136" s="229"/>
      <c r="AT136" s="230" t="s">
        <v>1717</v>
      </c>
      <c r="AU136" s="230" t="s">
        <v>86</v>
      </c>
      <c r="AV136" s="12" t="s">
        <v>86</v>
      </c>
      <c r="AW136" s="12" t="s">
        <v>41</v>
      </c>
      <c r="AX136" s="12" t="s">
        <v>78</v>
      </c>
      <c r="AY136" s="230" t="s">
        <v>183</v>
      </c>
    </row>
    <row r="137" spans="2:65" s="14" customFormat="1">
      <c r="B137" s="245"/>
      <c r="C137" s="246"/>
      <c r="D137" s="209" t="s">
        <v>1717</v>
      </c>
      <c r="E137" s="256" t="s">
        <v>20</v>
      </c>
      <c r="F137" s="257" t="s">
        <v>1744</v>
      </c>
      <c r="G137" s="246"/>
      <c r="H137" s="258">
        <v>7.0999999999999994E-2</v>
      </c>
      <c r="I137" s="250"/>
      <c r="J137" s="246"/>
      <c r="K137" s="246"/>
      <c r="L137" s="251"/>
      <c r="M137" s="252"/>
      <c r="N137" s="253"/>
      <c r="O137" s="253"/>
      <c r="P137" s="253"/>
      <c r="Q137" s="253"/>
      <c r="R137" s="253"/>
      <c r="S137" s="253"/>
      <c r="T137" s="254"/>
      <c r="AT137" s="255" t="s">
        <v>1717</v>
      </c>
      <c r="AU137" s="255" t="s">
        <v>86</v>
      </c>
      <c r="AV137" s="14" t="s">
        <v>200</v>
      </c>
      <c r="AW137" s="14" t="s">
        <v>41</v>
      </c>
      <c r="AX137" s="14" t="s">
        <v>22</v>
      </c>
      <c r="AY137" s="255" t="s">
        <v>183</v>
      </c>
    </row>
    <row r="138" spans="2:65" s="11" customFormat="1" ht="29.85" customHeight="1">
      <c r="B138" s="178"/>
      <c r="C138" s="179"/>
      <c r="D138" s="192" t="s">
        <v>77</v>
      </c>
      <c r="E138" s="193" t="s">
        <v>210</v>
      </c>
      <c r="F138" s="193" t="s">
        <v>1974</v>
      </c>
      <c r="G138" s="179"/>
      <c r="H138" s="179"/>
      <c r="I138" s="182"/>
      <c r="J138" s="194">
        <f>BK138</f>
        <v>0</v>
      </c>
      <c r="K138" s="179"/>
      <c r="L138" s="184"/>
      <c r="M138" s="185"/>
      <c r="N138" s="186"/>
      <c r="O138" s="186"/>
      <c r="P138" s="187">
        <f>SUM(P139:P147)</f>
        <v>0</v>
      </c>
      <c r="Q138" s="186"/>
      <c r="R138" s="187">
        <f>SUM(R139:R147)</f>
        <v>23.551583999999998</v>
      </c>
      <c r="S138" s="186"/>
      <c r="T138" s="188">
        <f>SUM(T139:T147)</f>
        <v>0</v>
      </c>
      <c r="AR138" s="189" t="s">
        <v>22</v>
      </c>
      <c r="AT138" s="190" t="s">
        <v>77</v>
      </c>
      <c r="AU138" s="190" t="s">
        <v>22</v>
      </c>
      <c r="AY138" s="189" t="s">
        <v>183</v>
      </c>
      <c r="BK138" s="191">
        <f>SUM(BK139:BK147)</f>
        <v>0</v>
      </c>
    </row>
    <row r="139" spans="2:65" s="1" customFormat="1" ht="22.5" customHeight="1">
      <c r="B139" s="36"/>
      <c r="C139" s="195" t="s">
        <v>214</v>
      </c>
      <c r="D139" s="195" t="s">
        <v>186</v>
      </c>
      <c r="E139" s="196" t="s">
        <v>1975</v>
      </c>
      <c r="F139" s="197" t="s">
        <v>1976</v>
      </c>
      <c r="G139" s="198" t="s">
        <v>1819</v>
      </c>
      <c r="H139" s="199">
        <v>9.6</v>
      </c>
      <c r="I139" s="200"/>
      <c r="J139" s="201">
        <f>ROUND(I139*H139,2)</f>
        <v>0</v>
      </c>
      <c r="K139" s="197" t="s">
        <v>1782</v>
      </c>
      <c r="L139" s="56"/>
      <c r="M139" s="202" t="s">
        <v>20</v>
      </c>
      <c r="N139" s="203" t="s">
        <v>49</v>
      </c>
      <c r="O139" s="37"/>
      <c r="P139" s="204">
        <f>O139*H139</f>
        <v>0</v>
      </c>
      <c r="Q139" s="204">
        <v>2.45329</v>
      </c>
      <c r="R139" s="204">
        <f>Q139*H139</f>
        <v>23.551583999999998</v>
      </c>
      <c r="S139" s="204">
        <v>0</v>
      </c>
      <c r="T139" s="205">
        <f>S139*H139</f>
        <v>0</v>
      </c>
      <c r="AR139" s="19" t="s">
        <v>200</v>
      </c>
      <c r="AT139" s="19" t="s">
        <v>186</v>
      </c>
      <c r="AU139" s="19" t="s">
        <v>86</v>
      </c>
      <c r="AY139" s="19" t="s">
        <v>183</v>
      </c>
      <c r="BE139" s="206">
        <f>IF(N139="základní",J139,0)</f>
        <v>0</v>
      </c>
      <c r="BF139" s="206">
        <f>IF(N139="snížená",J139,0)</f>
        <v>0</v>
      </c>
      <c r="BG139" s="206">
        <f>IF(N139="zákl. přenesená",J139,0)</f>
        <v>0</v>
      </c>
      <c r="BH139" s="206">
        <f>IF(N139="sníž. přenesená",J139,0)</f>
        <v>0</v>
      </c>
      <c r="BI139" s="206">
        <f>IF(N139="nulová",J139,0)</f>
        <v>0</v>
      </c>
      <c r="BJ139" s="19" t="s">
        <v>22</v>
      </c>
      <c r="BK139" s="206">
        <f>ROUND(I139*H139,2)</f>
        <v>0</v>
      </c>
      <c r="BL139" s="19" t="s">
        <v>200</v>
      </c>
      <c r="BM139" s="19" t="s">
        <v>1977</v>
      </c>
    </row>
    <row r="140" spans="2:65" s="1" customFormat="1">
      <c r="B140" s="36"/>
      <c r="C140" s="58"/>
      <c r="D140" s="209" t="s">
        <v>1715</v>
      </c>
      <c r="E140" s="58"/>
      <c r="F140" s="219" t="s">
        <v>1978</v>
      </c>
      <c r="G140" s="58"/>
      <c r="H140" s="58"/>
      <c r="I140" s="163"/>
      <c r="J140" s="58"/>
      <c r="K140" s="58"/>
      <c r="L140" s="56"/>
      <c r="M140" s="73"/>
      <c r="N140" s="37"/>
      <c r="O140" s="37"/>
      <c r="P140" s="37"/>
      <c r="Q140" s="37"/>
      <c r="R140" s="37"/>
      <c r="S140" s="37"/>
      <c r="T140" s="74"/>
      <c r="AT140" s="19" t="s">
        <v>1715</v>
      </c>
      <c r="AU140" s="19" t="s">
        <v>86</v>
      </c>
    </row>
    <row r="141" spans="2:65" s="1" customFormat="1" ht="175.5">
      <c r="B141" s="36"/>
      <c r="C141" s="58"/>
      <c r="D141" s="209" t="s">
        <v>1793</v>
      </c>
      <c r="E141" s="58"/>
      <c r="F141" s="210" t="s">
        <v>1979</v>
      </c>
      <c r="G141" s="58"/>
      <c r="H141" s="58"/>
      <c r="I141" s="163"/>
      <c r="J141" s="58"/>
      <c r="K141" s="58"/>
      <c r="L141" s="56"/>
      <c r="M141" s="73"/>
      <c r="N141" s="37"/>
      <c r="O141" s="37"/>
      <c r="P141" s="37"/>
      <c r="Q141" s="37"/>
      <c r="R141" s="37"/>
      <c r="S141" s="37"/>
      <c r="T141" s="74"/>
      <c r="AT141" s="19" t="s">
        <v>1793</v>
      </c>
      <c r="AU141" s="19" t="s">
        <v>86</v>
      </c>
    </row>
    <row r="142" spans="2:65" s="12" customFormat="1">
      <c r="B142" s="220"/>
      <c r="C142" s="221"/>
      <c r="D142" s="209" t="s">
        <v>1717</v>
      </c>
      <c r="E142" s="231" t="s">
        <v>1895</v>
      </c>
      <c r="F142" s="232" t="s">
        <v>1980</v>
      </c>
      <c r="G142" s="221"/>
      <c r="H142" s="233">
        <v>120</v>
      </c>
      <c r="I142" s="225"/>
      <c r="J142" s="221"/>
      <c r="K142" s="221"/>
      <c r="L142" s="226"/>
      <c r="M142" s="227"/>
      <c r="N142" s="228"/>
      <c r="O142" s="228"/>
      <c r="P142" s="228"/>
      <c r="Q142" s="228"/>
      <c r="R142" s="228"/>
      <c r="S142" s="228"/>
      <c r="T142" s="229"/>
      <c r="AT142" s="230" t="s">
        <v>1717</v>
      </c>
      <c r="AU142" s="230" t="s">
        <v>86</v>
      </c>
      <c r="AV142" s="12" t="s">
        <v>86</v>
      </c>
      <c r="AW142" s="12" t="s">
        <v>41</v>
      </c>
      <c r="AX142" s="12" t="s">
        <v>78</v>
      </c>
      <c r="AY142" s="230" t="s">
        <v>183</v>
      </c>
    </row>
    <row r="143" spans="2:65" s="12" customFormat="1">
      <c r="B143" s="220"/>
      <c r="C143" s="221"/>
      <c r="D143" s="207" t="s">
        <v>1717</v>
      </c>
      <c r="E143" s="222" t="s">
        <v>20</v>
      </c>
      <c r="F143" s="223" t="s">
        <v>1981</v>
      </c>
      <c r="G143" s="221"/>
      <c r="H143" s="224">
        <v>9.6</v>
      </c>
      <c r="I143" s="225"/>
      <c r="J143" s="221"/>
      <c r="K143" s="221"/>
      <c r="L143" s="226"/>
      <c r="M143" s="227"/>
      <c r="N143" s="228"/>
      <c r="O143" s="228"/>
      <c r="P143" s="228"/>
      <c r="Q143" s="228"/>
      <c r="R143" s="228"/>
      <c r="S143" s="228"/>
      <c r="T143" s="229"/>
      <c r="AT143" s="230" t="s">
        <v>1717</v>
      </c>
      <c r="AU143" s="230" t="s">
        <v>86</v>
      </c>
      <c r="AV143" s="12" t="s">
        <v>86</v>
      </c>
      <c r="AW143" s="12" t="s">
        <v>41</v>
      </c>
      <c r="AX143" s="12" t="s">
        <v>22</v>
      </c>
      <c r="AY143" s="230" t="s">
        <v>183</v>
      </c>
    </row>
    <row r="144" spans="2:65" s="1" customFormat="1" ht="22.5" customHeight="1">
      <c r="B144" s="36"/>
      <c r="C144" s="195" t="s">
        <v>218</v>
      </c>
      <c r="D144" s="195" t="s">
        <v>186</v>
      </c>
      <c r="E144" s="196" t="s">
        <v>1982</v>
      </c>
      <c r="F144" s="197" t="s">
        <v>1983</v>
      </c>
      <c r="G144" s="198" t="s">
        <v>1819</v>
      </c>
      <c r="H144" s="199">
        <v>9.6</v>
      </c>
      <c r="I144" s="200"/>
      <c r="J144" s="201">
        <f>ROUND(I144*H144,2)</f>
        <v>0</v>
      </c>
      <c r="K144" s="197" t="s">
        <v>1782</v>
      </c>
      <c r="L144" s="56"/>
      <c r="M144" s="202" t="s">
        <v>20</v>
      </c>
      <c r="N144" s="203" t="s">
        <v>49</v>
      </c>
      <c r="O144" s="37"/>
      <c r="P144" s="204">
        <f>O144*H144</f>
        <v>0</v>
      </c>
      <c r="Q144" s="204">
        <v>0</v>
      </c>
      <c r="R144" s="204">
        <f>Q144*H144</f>
        <v>0</v>
      </c>
      <c r="S144" s="204">
        <v>0</v>
      </c>
      <c r="T144" s="205">
        <f>S144*H144</f>
        <v>0</v>
      </c>
      <c r="AR144" s="19" t="s">
        <v>200</v>
      </c>
      <c r="AT144" s="19" t="s">
        <v>186</v>
      </c>
      <c r="AU144" s="19" t="s">
        <v>86</v>
      </c>
      <c r="AY144" s="19" t="s">
        <v>183</v>
      </c>
      <c r="BE144" s="206">
        <f>IF(N144="základní",J144,0)</f>
        <v>0</v>
      </c>
      <c r="BF144" s="206">
        <f>IF(N144="snížená",J144,0)</f>
        <v>0</v>
      </c>
      <c r="BG144" s="206">
        <f>IF(N144="zákl. přenesená",J144,0)</f>
        <v>0</v>
      </c>
      <c r="BH144" s="206">
        <f>IF(N144="sníž. přenesená",J144,0)</f>
        <v>0</v>
      </c>
      <c r="BI144" s="206">
        <f>IF(N144="nulová",J144,0)</f>
        <v>0</v>
      </c>
      <c r="BJ144" s="19" t="s">
        <v>22</v>
      </c>
      <c r="BK144" s="206">
        <f>ROUND(I144*H144,2)</f>
        <v>0</v>
      </c>
      <c r="BL144" s="19" t="s">
        <v>200</v>
      </c>
      <c r="BM144" s="19" t="s">
        <v>1984</v>
      </c>
    </row>
    <row r="145" spans="2:65" s="1" customFormat="1" ht="27">
      <c r="B145" s="36"/>
      <c r="C145" s="58"/>
      <c r="D145" s="209" t="s">
        <v>1715</v>
      </c>
      <c r="E145" s="58"/>
      <c r="F145" s="219" t="s">
        <v>1985</v>
      </c>
      <c r="G145" s="58"/>
      <c r="H145" s="58"/>
      <c r="I145" s="163"/>
      <c r="J145" s="58"/>
      <c r="K145" s="58"/>
      <c r="L145" s="56"/>
      <c r="M145" s="73"/>
      <c r="N145" s="37"/>
      <c r="O145" s="37"/>
      <c r="P145" s="37"/>
      <c r="Q145" s="37"/>
      <c r="R145" s="37"/>
      <c r="S145" s="37"/>
      <c r="T145" s="74"/>
      <c r="AT145" s="19" t="s">
        <v>1715</v>
      </c>
      <c r="AU145" s="19" t="s">
        <v>86</v>
      </c>
    </row>
    <row r="146" spans="2:65" s="1" customFormat="1" ht="81">
      <c r="B146" s="36"/>
      <c r="C146" s="58"/>
      <c r="D146" s="209" t="s">
        <v>1793</v>
      </c>
      <c r="E146" s="58"/>
      <c r="F146" s="210" t="s">
        <v>1986</v>
      </c>
      <c r="G146" s="58"/>
      <c r="H146" s="58"/>
      <c r="I146" s="163"/>
      <c r="J146" s="58"/>
      <c r="K146" s="58"/>
      <c r="L146" s="56"/>
      <c r="M146" s="73"/>
      <c r="N146" s="37"/>
      <c r="O146" s="37"/>
      <c r="P146" s="37"/>
      <c r="Q146" s="37"/>
      <c r="R146" s="37"/>
      <c r="S146" s="37"/>
      <c r="T146" s="74"/>
      <c r="AT146" s="19" t="s">
        <v>1793</v>
      </c>
      <c r="AU146" s="19" t="s">
        <v>86</v>
      </c>
    </row>
    <row r="147" spans="2:65" s="12" customFormat="1">
      <c r="B147" s="220"/>
      <c r="C147" s="221"/>
      <c r="D147" s="209" t="s">
        <v>1717</v>
      </c>
      <c r="E147" s="231" t="s">
        <v>20</v>
      </c>
      <c r="F147" s="232" t="s">
        <v>1981</v>
      </c>
      <c r="G147" s="221"/>
      <c r="H147" s="233">
        <v>9.6</v>
      </c>
      <c r="I147" s="225"/>
      <c r="J147" s="221"/>
      <c r="K147" s="221"/>
      <c r="L147" s="226"/>
      <c r="M147" s="227"/>
      <c r="N147" s="228"/>
      <c r="O147" s="228"/>
      <c r="P147" s="228"/>
      <c r="Q147" s="228"/>
      <c r="R147" s="228"/>
      <c r="S147" s="228"/>
      <c r="T147" s="229"/>
      <c r="AT147" s="230" t="s">
        <v>1717</v>
      </c>
      <c r="AU147" s="230" t="s">
        <v>86</v>
      </c>
      <c r="AV147" s="12" t="s">
        <v>86</v>
      </c>
      <c r="AW147" s="12" t="s">
        <v>41</v>
      </c>
      <c r="AX147" s="12" t="s">
        <v>22</v>
      </c>
      <c r="AY147" s="230" t="s">
        <v>183</v>
      </c>
    </row>
    <row r="148" spans="2:65" s="11" customFormat="1" ht="29.85" customHeight="1">
      <c r="B148" s="178"/>
      <c r="C148" s="179"/>
      <c r="D148" s="192" t="s">
        <v>77</v>
      </c>
      <c r="E148" s="193" t="s">
        <v>225</v>
      </c>
      <c r="F148" s="193" t="s">
        <v>1837</v>
      </c>
      <c r="G148" s="179"/>
      <c r="H148" s="179"/>
      <c r="I148" s="182"/>
      <c r="J148" s="194">
        <f>BK148</f>
        <v>0</v>
      </c>
      <c r="K148" s="179"/>
      <c r="L148" s="184"/>
      <c r="M148" s="185"/>
      <c r="N148" s="186"/>
      <c r="O148" s="186"/>
      <c r="P148" s="187">
        <f>SUM(P149:P292)</f>
        <v>0</v>
      </c>
      <c r="Q148" s="186"/>
      <c r="R148" s="187">
        <f>SUM(R149:R292)</f>
        <v>32.133575360000009</v>
      </c>
      <c r="S148" s="186"/>
      <c r="T148" s="188">
        <f>SUM(T149:T292)</f>
        <v>46.909858000000007</v>
      </c>
      <c r="AR148" s="189" t="s">
        <v>22</v>
      </c>
      <c r="AT148" s="190" t="s">
        <v>77</v>
      </c>
      <c r="AU148" s="190" t="s">
        <v>22</v>
      </c>
      <c r="AY148" s="189" t="s">
        <v>183</v>
      </c>
      <c r="BK148" s="191">
        <f>SUM(BK149:BK292)</f>
        <v>0</v>
      </c>
    </row>
    <row r="149" spans="2:65" s="1" customFormat="1" ht="22.5" customHeight="1">
      <c r="B149" s="36"/>
      <c r="C149" s="195" t="s">
        <v>225</v>
      </c>
      <c r="D149" s="195" t="s">
        <v>186</v>
      </c>
      <c r="E149" s="196" t="s">
        <v>1987</v>
      </c>
      <c r="F149" s="197" t="s">
        <v>1988</v>
      </c>
      <c r="G149" s="198" t="s">
        <v>1720</v>
      </c>
      <c r="H149" s="199">
        <v>75</v>
      </c>
      <c r="I149" s="200"/>
      <c r="J149" s="201">
        <f>ROUND(I149*H149,2)</f>
        <v>0</v>
      </c>
      <c r="K149" s="197" t="s">
        <v>1782</v>
      </c>
      <c r="L149" s="56"/>
      <c r="M149" s="202" t="s">
        <v>20</v>
      </c>
      <c r="N149" s="203" t="s">
        <v>49</v>
      </c>
      <c r="O149" s="37"/>
      <c r="P149" s="204">
        <f>O149*H149</f>
        <v>0</v>
      </c>
      <c r="Q149" s="204">
        <v>0.29221000000000003</v>
      </c>
      <c r="R149" s="204">
        <f>Q149*H149</f>
        <v>21.915750000000003</v>
      </c>
      <c r="S149" s="204">
        <v>0</v>
      </c>
      <c r="T149" s="205">
        <f>S149*H149</f>
        <v>0</v>
      </c>
      <c r="AR149" s="19" t="s">
        <v>200</v>
      </c>
      <c r="AT149" s="19" t="s">
        <v>186</v>
      </c>
      <c r="AU149" s="19" t="s">
        <v>86</v>
      </c>
      <c r="AY149" s="19" t="s">
        <v>183</v>
      </c>
      <c r="BE149" s="206">
        <f>IF(N149="základní",J149,0)</f>
        <v>0</v>
      </c>
      <c r="BF149" s="206">
        <f>IF(N149="snížená",J149,0)</f>
        <v>0</v>
      </c>
      <c r="BG149" s="206">
        <f>IF(N149="zákl. přenesená",J149,0)</f>
        <v>0</v>
      </c>
      <c r="BH149" s="206">
        <f>IF(N149="sníž. přenesená",J149,0)</f>
        <v>0</v>
      </c>
      <c r="BI149" s="206">
        <f>IF(N149="nulová",J149,0)</f>
        <v>0</v>
      </c>
      <c r="BJ149" s="19" t="s">
        <v>22</v>
      </c>
      <c r="BK149" s="206">
        <f>ROUND(I149*H149,2)</f>
        <v>0</v>
      </c>
      <c r="BL149" s="19" t="s">
        <v>200</v>
      </c>
      <c r="BM149" s="19" t="s">
        <v>1989</v>
      </c>
    </row>
    <row r="150" spans="2:65" s="1" customFormat="1">
      <c r="B150" s="36"/>
      <c r="C150" s="58"/>
      <c r="D150" s="209" t="s">
        <v>1715</v>
      </c>
      <c r="E150" s="58"/>
      <c r="F150" s="219" t="s">
        <v>1990</v>
      </c>
      <c r="G150" s="58"/>
      <c r="H150" s="58"/>
      <c r="I150" s="163"/>
      <c r="J150" s="58"/>
      <c r="K150" s="58"/>
      <c r="L150" s="56"/>
      <c r="M150" s="73"/>
      <c r="N150" s="37"/>
      <c r="O150" s="37"/>
      <c r="P150" s="37"/>
      <c r="Q150" s="37"/>
      <c r="R150" s="37"/>
      <c r="S150" s="37"/>
      <c r="T150" s="74"/>
      <c r="AT150" s="19" t="s">
        <v>1715</v>
      </c>
      <c r="AU150" s="19" t="s">
        <v>86</v>
      </c>
    </row>
    <row r="151" spans="2:65" s="1" customFormat="1" ht="54">
      <c r="B151" s="36"/>
      <c r="C151" s="58"/>
      <c r="D151" s="209" t="s">
        <v>1793</v>
      </c>
      <c r="E151" s="58"/>
      <c r="F151" s="210" t="s">
        <v>1991</v>
      </c>
      <c r="G151" s="58"/>
      <c r="H151" s="58"/>
      <c r="I151" s="163"/>
      <c r="J151" s="58"/>
      <c r="K151" s="58"/>
      <c r="L151" s="56"/>
      <c r="M151" s="73"/>
      <c r="N151" s="37"/>
      <c r="O151" s="37"/>
      <c r="P151" s="37"/>
      <c r="Q151" s="37"/>
      <c r="R151" s="37"/>
      <c r="S151" s="37"/>
      <c r="T151" s="74"/>
      <c r="AT151" s="19" t="s">
        <v>1793</v>
      </c>
      <c r="AU151" s="19" t="s">
        <v>86</v>
      </c>
    </row>
    <row r="152" spans="2:65" s="1" customFormat="1" ht="27">
      <c r="B152" s="36"/>
      <c r="C152" s="58"/>
      <c r="D152" s="209" t="s">
        <v>192</v>
      </c>
      <c r="E152" s="58"/>
      <c r="F152" s="210" t="s">
        <v>1992</v>
      </c>
      <c r="G152" s="58"/>
      <c r="H152" s="58"/>
      <c r="I152" s="163"/>
      <c r="J152" s="58"/>
      <c r="K152" s="58"/>
      <c r="L152" s="56"/>
      <c r="M152" s="73"/>
      <c r="N152" s="37"/>
      <c r="O152" s="37"/>
      <c r="P152" s="37"/>
      <c r="Q152" s="37"/>
      <c r="R152" s="37"/>
      <c r="S152" s="37"/>
      <c r="T152" s="74"/>
      <c r="AT152" s="19" t="s">
        <v>192</v>
      </c>
      <c r="AU152" s="19" t="s">
        <v>86</v>
      </c>
    </row>
    <row r="153" spans="2:65" s="12" customFormat="1">
      <c r="B153" s="220"/>
      <c r="C153" s="221"/>
      <c r="D153" s="209" t="s">
        <v>1717</v>
      </c>
      <c r="E153" s="231" t="s">
        <v>20</v>
      </c>
      <c r="F153" s="232" t="s">
        <v>1993</v>
      </c>
      <c r="G153" s="221"/>
      <c r="H153" s="233">
        <v>25</v>
      </c>
      <c r="I153" s="225"/>
      <c r="J153" s="221"/>
      <c r="K153" s="221"/>
      <c r="L153" s="226"/>
      <c r="M153" s="227"/>
      <c r="N153" s="228"/>
      <c r="O153" s="228"/>
      <c r="P153" s="228"/>
      <c r="Q153" s="228"/>
      <c r="R153" s="228"/>
      <c r="S153" s="228"/>
      <c r="T153" s="229"/>
      <c r="AT153" s="230" t="s">
        <v>1717</v>
      </c>
      <c r="AU153" s="230" t="s">
        <v>86</v>
      </c>
      <c r="AV153" s="12" t="s">
        <v>86</v>
      </c>
      <c r="AW153" s="12" t="s">
        <v>41</v>
      </c>
      <c r="AX153" s="12" t="s">
        <v>78</v>
      </c>
      <c r="AY153" s="230" t="s">
        <v>183</v>
      </c>
    </row>
    <row r="154" spans="2:65" s="12" customFormat="1">
      <c r="B154" s="220"/>
      <c r="C154" s="221"/>
      <c r="D154" s="209" t="s">
        <v>1717</v>
      </c>
      <c r="E154" s="231" t="s">
        <v>20</v>
      </c>
      <c r="F154" s="232" t="s">
        <v>1994</v>
      </c>
      <c r="G154" s="221"/>
      <c r="H154" s="233">
        <v>50</v>
      </c>
      <c r="I154" s="225"/>
      <c r="J154" s="221"/>
      <c r="K154" s="221"/>
      <c r="L154" s="226"/>
      <c r="M154" s="227"/>
      <c r="N154" s="228"/>
      <c r="O154" s="228"/>
      <c r="P154" s="228"/>
      <c r="Q154" s="228"/>
      <c r="R154" s="228"/>
      <c r="S154" s="228"/>
      <c r="T154" s="229"/>
      <c r="AT154" s="230" t="s">
        <v>1717</v>
      </c>
      <c r="AU154" s="230" t="s">
        <v>86</v>
      </c>
      <c r="AV154" s="12" t="s">
        <v>86</v>
      </c>
      <c r="AW154" s="12" t="s">
        <v>41</v>
      </c>
      <c r="AX154" s="12" t="s">
        <v>78</v>
      </c>
      <c r="AY154" s="230" t="s">
        <v>183</v>
      </c>
    </row>
    <row r="155" spans="2:65" s="14" customFormat="1">
      <c r="B155" s="245"/>
      <c r="C155" s="246"/>
      <c r="D155" s="207" t="s">
        <v>1717</v>
      </c>
      <c r="E155" s="247" t="s">
        <v>1933</v>
      </c>
      <c r="F155" s="248" t="s">
        <v>1744</v>
      </c>
      <c r="G155" s="246"/>
      <c r="H155" s="249">
        <v>75</v>
      </c>
      <c r="I155" s="250"/>
      <c r="J155" s="246"/>
      <c r="K155" s="246"/>
      <c r="L155" s="251"/>
      <c r="M155" s="252"/>
      <c r="N155" s="253"/>
      <c r="O155" s="253"/>
      <c r="P155" s="253"/>
      <c r="Q155" s="253"/>
      <c r="R155" s="253"/>
      <c r="S155" s="253"/>
      <c r="T155" s="254"/>
      <c r="AT155" s="255" t="s">
        <v>1717</v>
      </c>
      <c r="AU155" s="255" t="s">
        <v>86</v>
      </c>
      <c r="AV155" s="14" t="s">
        <v>200</v>
      </c>
      <c r="AW155" s="14" t="s">
        <v>41</v>
      </c>
      <c r="AX155" s="14" t="s">
        <v>22</v>
      </c>
      <c r="AY155" s="255" t="s">
        <v>183</v>
      </c>
    </row>
    <row r="156" spans="2:65" s="1" customFormat="1" ht="31.5" customHeight="1">
      <c r="B156" s="36"/>
      <c r="C156" s="263" t="s">
        <v>27</v>
      </c>
      <c r="D156" s="263" t="s">
        <v>1796</v>
      </c>
      <c r="E156" s="264" t="s">
        <v>1995</v>
      </c>
      <c r="F156" s="265" t="s">
        <v>1996</v>
      </c>
      <c r="G156" s="266" t="s">
        <v>1720</v>
      </c>
      <c r="H156" s="267">
        <v>75</v>
      </c>
      <c r="I156" s="268"/>
      <c r="J156" s="269">
        <f>ROUND(I156*H156,2)</f>
        <v>0</v>
      </c>
      <c r="K156" s="265" t="s">
        <v>20</v>
      </c>
      <c r="L156" s="270"/>
      <c r="M156" s="271" t="s">
        <v>20</v>
      </c>
      <c r="N156" s="272" t="s">
        <v>49</v>
      </c>
      <c r="O156" s="37"/>
      <c r="P156" s="204">
        <f>O156*H156</f>
        <v>0</v>
      </c>
      <c r="Q156" s="204">
        <v>2E-3</v>
      </c>
      <c r="R156" s="204">
        <f>Q156*H156</f>
        <v>0.15</v>
      </c>
      <c r="S156" s="204">
        <v>0</v>
      </c>
      <c r="T156" s="205">
        <f>S156*H156</f>
        <v>0</v>
      </c>
      <c r="AR156" s="19" t="s">
        <v>218</v>
      </c>
      <c r="AT156" s="19" t="s">
        <v>1796</v>
      </c>
      <c r="AU156" s="19" t="s">
        <v>86</v>
      </c>
      <c r="AY156" s="19" t="s">
        <v>183</v>
      </c>
      <c r="BE156" s="206">
        <f>IF(N156="základní",J156,0)</f>
        <v>0</v>
      </c>
      <c r="BF156" s="206">
        <f>IF(N156="snížená",J156,0)</f>
        <v>0</v>
      </c>
      <c r="BG156" s="206">
        <f>IF(N156="zákl. přenesená",J156,0)</f>
        <v>0</v>
      </c>
      <c r="BH156" s="206">
        <f>IF(N156="sníž. přenesená",J156,0)</f>
        <v>0</v>
      </c>
      <c r="BI156" s="206">
        <f>IF(N156="nulová",J156,0)</f>
        <v>0</v>
      </c>
      <c r="BJ156" s="19" t="s">
        <v>22</v>
      </c>
      <c r="BK156" s="206">
        <f>ROUND(I156*H156,2)</f>
        <v>0</v>
      </c>
      <c r="BL156" s="19" t="s">
        <v>200</v>
      </c>
      <c r="BM156" s="19" t="s">
        <v>1997</v>
      </c>
    </row>
    <row r="157" spans="2:65" s="1" customFormat="1" ht="27">
      <c r="B157" s="36"/>
      <c r="C157" s="58"/>
      <c r="D157" s="209" t="s">
        <v>192</v>
      </c>
      <c r="E157" s="58"/>
      <c r="F157" s="210" t="s">
        <v>1998</v>
      </c>
      <c r="G157" s="58"/>
      <c r="H157" s="58"/>
      <c r="I157" s="163"/>
      <c r="J157" s="58"/>
      <c r="K157" s="58"/>
      <c r="L157" s="56"/>
      <c r="M157" s="73"/>
      <c r="N157" s="37"/>
      <c r="O157" s="37"/>
      <c r="P157" s="37"/>
      <c r="Q157" s="37"/>
      <c r="R157" s="37"/>
      <c r="S157" s="37"/>
      <c r="T157" s="74"/>
      <c r="AT157" s="19" t="s">
        <v>192</v>
      </c>
      <c r="AU157" s="19" t="s">
        <v>86</v>
      </c>
    </row>
    <row r="158" spans="2:65" s="12" customFormat="1">
      <c r="B158" s="220"/>
      <c r="C158" s="221"/>
      <c r="D158" s="207" t="s">
        <v>1717</v>
      </c>
      <c r="E158" s="222" t="s">
        <v>20</v>
      </c>
      <c r="F158" s="223" t="s">
        <v>1933</v>
      </c>
      <c r="G158" s="221"/>
      <c r="H158" s="224">
        <v>75</v>
      </c>
      <c r="I158" s="225"/>
      <c r="J158" s="221"/>
      <c r="K158" s="221"/>
      <c r="L158" s="226"/>
      <c r="M158" s="227"/>
      <c r="N158" s="228"/>
      <c r="O158" s="228"/>
      <c r="P158" s="228"/>
      <c r="Q158" s="228"/>
      <c r="R158" s="228"/>
      <c r="S158" s="228"/>
      <c r="T158" s="229"/>
      <c r="AT158" s="230" t="s">
        <v>1717</v>
      </c>
      <c r="AU158" s="230" t="s">
        <v>86</v>
      </c>
      <c r="AV158" s="12" t="s">
        <v>86</v>
      </c>
      <c r="AW158" s="12" t="s">
        <v>41</v>
      </c>
      <c r="AX158" s="12" t="s">
        <v>22</v>
      </c>
      <c r="AY158" s="230" t="s">
        <v>183</v>
      </c>
    </row>
    <row r="159" spans="2:65" s="1" customFormat="1" ht="22.5" customHeight="1">
      <c r="B159" s="36"/>
      <c r="C159" s="263" t="s">
        <v>232</v>
      </c>
      <c r="D159" s="263" t="s">
        <v>1796</v>
      </c>
      <c r="E159" s="264" t="s">
        <v>1999</v>
      </c>
      <c r="F159" s="265" t="s">
        <v>2000</v>
      </c>
      <c r="G159" s="266" t="s">
        <v>1720</v>
      </c>
      <c r="H159" s="267">
        <v>75</v>
      </c>
      <c r="I159" s="268"/>
      <c r="J159" s="269">
        <f>ROUND(I159*H159,2)</f>
        <v>0</v>
      </c>
      <c r="K159" s="265" t="s">
        <v>20</v>
      </c>
      <c r="L159" s="270"/>
      <c r="M159" s="271" t="s">
        <v>20</v>
      </c>
      <c r="N159" s="272" t="s">
        <v>49</v>
      </c>
      <c r="O159" s="37"/>
      <c r="P159" s="204">
        <f>O159*H159</f>
        <v>0</v>
      </c>
      <c r="Q159" s="204">
        <v>3.2000000000000002E-3</v>
      </c>
      <c r="R159" s="204">
        <f>Q159*H159</f>
        <v>0.24000000000000002</v>
      </c>
      <c r="S159" s="204">
        <v>0</v>
      </c>
      <c r="T159" s="205">
        <f>S159*H159</f>
        <v>0</v>
      </c>
      <c r="AR159" s="19" t="s">
        <v>218</v>
      </c>
      <c r="AT159" s="19" t="s">
        <v>1796</v>
      </c>
      <c r="AU159" s="19" t="s">
        <v>86</v>
      </c>
      <c r="AY159" s="19" t="s">
        <v>183</v>
      </c>
      <c r="BE159" s="206">
        <f>IF(N159="základní",J159,0)</f>
        <v>0</v>
      </c>
      <c r="BF159" s="206">
        <f>IF(N159="snížená",J159,0)</f>
        <v>0</v>
      </c>
      <c r="BG159" s="206">
        <f>IF(N159="zákl. přenesená",J159,0)</f>
        <v>0</v>
      </c>
      <c r="BH159" s="206">
        <f>IF(N159="sníž. přenesená",J159,0)</f>
        <v>0</v>
      </c>
      <c r="BI159" s="206">
        <f>IF(N159="nulová",J159,0)</f>
        <v>0</v>
      </c>
      <c r="BJ159" s="19" t="s">
        <v>22</v>
      </c>
      <c r="BK159" s="206">
        <f>ROUND(I159*H159,2)</f>
        <v>0</v>
      </c>
      <c r="BL159" s="19" t="s">
        <v>200</v>
      </c>
      <c r="BM159" s="19" t="s">
        <v>2001</v>
      </c>
    </row>
    <row r="160" spans="2:65" s="12" customFormat="1">
      <c r="B160" s="220"/>
      <c r="C160" s="221"/>
      <c r="D160" s="207" t="s">
        <v>1717</v>
      </c>
      <c r="E160" s="222" t="s">
        <v>20</v>
      </c>
      <c r="F160" s="223" t="s">
        <v>1933</v>
      </c>
      <c r="G160" s="221"/>
      <c r="H160" s="224">
        <v>75</v>
      </c>
      <c r="I160" s="225"/>
      <c r="J160" s="221"/>
      <c r="K160" s="221"/>
      <c r="L160" s="226"/>
      <c r="M160" s="227"/>
      <c r="N160" s="228"/>
      <c r="O160" s="228"/>
      <c r="P160" s="228"/>
      <c r="Q160" s="228"/>
      <c r="R160" s="228"/>
      <c r="S160" s="228"/>
      <c r="T160" s="229"/>
      <c r="AT160" s="230" t="s">
        <v>1717</v>
      </c>
      <c r="AU160" s="230" t="s">
        <v>86</v>
      </c>
      <c r="AV160" s="12" t="s">
        <v>86</v>
      </c>
      <c r="AW160" s="12" t="s">
        <v>41</v>
      </c>
      <c r="AX160" s="12" t="s">
        <v>22</v>
      </c>
      <c r="AY160" s="230" t="s">
        <v>183</v>
      </c>
    </row>
    <row r="161" spans="2:65" s="1" customFormat="1" ht="22.5" customHeight="1">
      <c r="B161" s="36"/>
      <c r="C161" s="195" t="s">
        <v>236</v>
      </c>
      <c r="D161" s="195" t="s">
        <v>186</v>
      </c>
      <c r="E161" s="196" t="s">
        <v>2002</v>
      </c>
      <c r="F161" s="197" t="s">
        <v>2003</v>
      </c>
      <c r="G161" s="198" t="s">
        <v>1819</v>
      </c>
      <c r="H161" s="199">
        <v>1.1399999999999999</v>
      </c>
      <c r="I161" s="200"/>
      <c r="J161" s="201">
        <f>ROUND(I161*H161,2)</f>
        <v>0</v>
      </c>
      <c r="K161" s="197" t="s">
        <v>1782</v>
      </c>
      <c r="L161" s="56"/>
      <c r="M161" s="202" t="s">
        <v>20</v>
      </c>
      <c r="N161" s="203" t="s">
        <v>49</v>
      </c>
      <c r="O161" s="37"/>
      <c r="P161" s="204">
        <f>O161*H161</f>
        <v>0</v>
      </c>
      <c r="Q161" s="204">
        <v>0</v>
      </c>
      <c r="R161" s="204">
        <f>Q161*H161</f>
        <v>0</v>
      </c>
      <c r="S161" s="204">
        <v>0</v>
      </c>
      <c r="T161" s="205">
        <f>S161*H161</f>
        <v>0</v>
      </c>
      <c r="AR161" s="19" t="s">
        <v>200</v>
      </c>
      <c r="AT161" s="19" t="s">
        <v>186</v>
      </c>
      <c r="AU161" s="19" t="s">
        <v>86</v>
      </c>
      <c r="AY161" s="19" t="s">
        <v>183</v>
      </c>
      <c r="BE161" s="206">
        <f>IF(N161="základní",J161,0)</f>
        <v>0</v>
      </c>
      <c r="BF161" s="206">
        <f>IF(N161="snížená",J161,0)</f>
        <v>0</v>
      </c>
      <c r="BG161" s="206">
        <f>IF(N161="zákl. přenesená",J161,0)</f>
        <v>0</v>
      </c>
      <c r="BH161" s="206">
        <f>IF(N161="sníž. přenesená",J161,0)</f>
        <v>0</v>
      </c>
      <c r="BI161" s="206">
        <f>IF(N161="nulová",J161,0)</f>
        <v>0</v>
      </c>
      <c r="BJ161" s="19" t="s">
        <v>22</v>
      </c>
      <c r="BK161" s="206">
        <f>ROUND(I161*H161,2)</f>
        <v>0</v>
      </c>
      <c r="BL161" s="19" t="s">
        <v>200</v>
      </c>
      <c r="BM161" s="19" t="s">
        <v>2004</v>
      </c>
    </row>
    <row r="162" spans="2:65" s="1" customFormat="1" ht="27">
      <c r="B162" s="36"/>
      <c r="C162" s="58"/>
      <c r="D162" s="209" t="s">
        <v>1715</v>
      </c>
      <c r="E162" s="58"/>
      <c r="F162" s="219" t="s">
        <v>2005</v>
      </c>
      <c r="G162" s="58"/>
      <c r="H162" s="58"/>
      <c r="I162" s="163"/>
      <c r="J162" s="58"/>
      <c r="K162" s="58"/>
      <c r="L162" s="56"/>
      <c r="M162" s="73"/>
      <c r="N162" s="37"/>
      <c r="O162" s="37"/>
      <c r="P162" s="37"/>
      <c r="Q162" s="37"/>
      <c r="R162" s="37"/>
      <c r="S162" s="37"/>
      <c r="T162" s="74"/>
      <c r="AT162" s="19" t="s">
        <v>1715</v>
      </c>
      <c r="AU162" s="19" t="s">
        <v>86</v>
      </c>
    </row>
    <row r="163" spans="2:65" s="1" customFormat="1" ht="108">
      <c r="B163" s="36"/>
      <c r="C163" s="58"/>
      <c r="D163" s="209" t="s">
        <v>1793</v>
      </c>
      <c r="E163" s="58"/>
      <c r="F163" s="210" t="s">
        <v>2006</v>
      </c>
      <c r="G163" s="58"/>
      <c r="H163" s="58"/>
      <c r="I163" s="163"/>
      <c r="J163" s="58"/>
      <c r="K163" s="58"/>
      <c r="L163" s="56"/>
      <c r="M163" s="73"/>
      <c r="N163" s="37"/>
      <c r="O163" s="37"/>
      <c r="P163" s="37"/>
      <c r="Q163" s="37"/>
      <c r="R163" s="37"/>
      <c r="S163" s="37"/>
      <c r="T163" s="74"/>
      <c r="AT163" s="19" t="s">
        <v>1793</v>
      </c>
      <c r="AU163" s="19" t="s">
        <v>86</v>
      </c>
    </row>
    <row r="164" spans="2:65" s="12" customFormat="1">
      <c r="B164" s="220"/>
      <c r="C164" s="221"/>
      <c r="D164" s="209" t="s">
        <v>1717</v>
      </c>
      <c r="E164" s="231" t="s">
        <v>20</v>
      </c>
      <c r="F164" s="232" t="s">
        <v>2007</v>
      </c>
      <c r="G164" s="221"/>
      <c r="H164" s="233">
        <v>0.5</v>
      </c>
      <c r="I164" s="225"/>
      <c r="J164" s="221"/>
      <c r="K164" s="221"/>
      <c r="L164" s="226"/>
      <c r="M164" s="227"/>
      <c r="N164" s="228"/>
      <c r="O164" s="228"/>
      <c r="P164" s="228"/>
      <c r="Q164" s="228"/>
      <c r="R164" s="228"/>
      <c r="S164" s="228"/>
      <c r="T164" s="229"/>
      <c r="AT164" s="230" t="s">
        <v>1717</v>
      </c>
      <c r="AU164" s="230" t="s">
        <v>86</v>
      </c>
      <c r="AV164" s="12" t="s">
        <v>86</v>
      </c>
      <c r="AW164" s="12" t="s">
        <v>41</v>
      </c>
      <c r="AX164" s="12" t="s">
        <v>78</v>
      </c>
      <c r="AY164" s="230" t="s">
        <v>183</v>
      </c>
    </row>
    <row r="165" spans="2:65" s="12" customFormat="1">
      <c r="B165" s="220"/>
      <c r="C165" s="221"/>
      <c r="D165" s="209" t="s">
        <v>1717</v>
      </c>
      <c r="E165" s="231" t="s">
        <v>20</v>
      </c>
      <c r="F165" s="232" t="s">
        <v>2008</v>
      </c>
      <c r="G165" s="221"/>
      <c r="H165" s="233">
        <v>0.64</v>
      </c>
      <c r="I165" s="225"/>
      <c r="J165" s="221"/>
      <c r="K165" s="221"/>
      <c r="L165" s="226"/>
      <c r="M165" s="227"/>
      <c r="N165" s="228"/>
      <c r="O165" s="228"/>
      <c r="P165" s="228"/>
      <c r="Q165" s="228"/>
      <c r="R165" s="228"/>
      <c r="S165" s="228"/>
      <c r="T165" s="229"/>
      <c r="AT165" s="230" t="s">
        <v>1717</v>
      </c>
      <c r="AU165" s="230" t="s">
        <v>86</v>
      </c>
      <c r="AV165" s="12" t="s">
        <v>86</v>
      </c>
      <c r="AW165" s="12" t="s">
        <v>41</v>
      </c>
      <c r="AX165" s="12" t="s">
        <v>78</v>
      </c>
      <c r="AY165" s="230" t="s">
        <v>183</v>
      </c>
    </row>
    <row r="166" spans="2:65" s="14" customFormat="1">
      <c r="B166" s="245"/>
      <c r="C166" s="246"/>
      <c r="D166" s="207" t="s">
        <v>1717</v>
      </c>
      <c r="E166" s="247" t="s">
        <v>20</v>
      </c>
      <c r="F166" s="248" t="s">
        <v>1744</v>
      </c>
      <c r="G166" s="246"/>
      <c r="H166" s="249">
        <v>1.1399999999999999</v>
      </c>
      <c r="I166" s="250"/>
      <c r="J166" s="246"/>
      <c r="K166" s="246"/>
      <c r="L166" s="251"/>
      <c r="M166" s="252"/>
      <c r="N166" s="253"/>
      <c r="O166" s="253"/>
      <c r="P166" s="253"/>
      <c r="Q166" s="253"/>
      <c r="R166" s="253"/>
      <c r="S166" s="253"/>
      <c r="T166" s="254"/>
      <c r="AT166" s="255" t="s">
        <v>1717</v>
      </c>
      <c r="AU166" s="255" t="s">
        <v>86</v>
      </c>
      <c r="AV166" s="14" t="s">
        <v>200</v>
      </c>
      <c r="AW166" s="14" t="s">
        <v>41</v>
      </c>
      <c r="AX166" s="14" t="s">
        <v>22</v>
      </c>
      <c r="AY166" s="255" t="s">
        <v>183</v>
      </c>
    </row>
    <row r="167" spans="2:65" s="1" customFormat="1" ht="31.5" customHeight="1">
      <c r="B167" s="36"/>
      <c r="C167" s="195" t="s">
        <v>243</v>
      </c>
      <c r="D167" s="195" t="s">
        <v>186</v>
      </c>
      <c r="E167" s="196" t="s">
        <v>2009</v>
      </c>
      <c r="F167" s="197" t="s">
        <v>2010</v>
      </c>
      <c r="G167" s="198" t="s">
        <v>208</v>
      </c>
      <c r="H167" s="199">
        <v>8066.92</v>
      </c>
      <c r="I167" s="200"/>
      <c r="J167" s="201">
        <f>ROUND(I167*H167,2)</f>
        <v>0</v>
      </c>
      <c r="K167" s="197" t="s">
        <v>1782</v>
      </c>
      <c r="L167" s="56"/>
      <c r="M167" s="202" t="s">
        <v>20</v>
      </c>
      <c r="N167" s="203" t="s">
        <v>49</v>
      </c>
      <c r="O167" s="37"/>
      <c r="P167" s="204">
        <f>O167*H167</f>
        <v>0</v>
      </c>
      <c r="Q167" s="204">
        <v>0</v>
      </c>
      <c r="R167" s="204">
        <f>Q167*H167</f>
        <v>0</v>
      </c>
      <c r="S167" s="204">
        <v>0</v>
      </c>
      <c r="T167" s="205">
        <f>S167*H167</f>
        <v>0</v>
      </c>
      <c r="AR167" s="19" t="s">
        <v>200</v>
      </c>
      <c r="AT167" s="19" t="s">
        <v>186</v>
      </c>
      <c r="AU167" s="19" t="s">
        <v>86</v>
      </c>
      <c r="AY167" s="19" t="s">
        <v>183</v>
      </c>
      <c r="BE167" s="206">
        <f>IF(N167="základní",J167,0)</f>
        <v>0</v>
      </c>
      <c r="BF167" s="206">
        <f>IF(N167="snížená",J167,0)</f>
        <v>0</v>
      </c>
      <c r="BG167" s="206">
        <f>IF(N167="zákl. přenesená",J167,0)</f>
        <v>0</v>
      </c>
      <c r="BH167" s="206">
        <f>IF(N167="sníž. přenesená",J167,0)</f>
        <v>0</v>
      </c>
      <c r="BI167" s="206">
        <f>IF(N167="nulová",J167,0)</f>
        <v>0</v>
      </c>
      <c r="BJ167" s="19" t="s">
        <v>22</v>
      </c>
      <c r="BK167" s="206">
        <f>ROUND(I167*H167,2)</f>
        <v>0</v>
      </c>
      <c r="BL167" s="19" t="s">
        <v>200</v>
      </c>
      <c r="BM167" s="19" t="s">
        <v>2011</v>
      </c>
    </row>
    <row r="168" spans="2:65" s="1" customFormat="1" ht="27">
      <c r="B168" s="36"/>
      <c r="C168" s="58"/>
      <c r="D168" s="209" t="s">
        <v>1715</v>
      </c>
      <c r="E168" s="58"/>
      <c r="F168" s="219" t="s">
        <v>2012</v>
      </c>
      <c r="G168" s="58"/>
      <c r="H168" s="58"/>
      <c r="I168" s="163"/>
      <c r="J168" s="58"/>
      <c r="K168" s="58"/>
      <c r="L168" s="56"/>
      <c r="M168" s="73"/>
      <c r="N168" s="37"/>
      <c r="O168" s="37"/>
      <c r="P168" s="37"/>
      <c r="Q168" s="37"/>
      <c r="R168" s="37"/>
      <c r="S168" s="37"/>
      <c r="T168" s="74"/>
      <c r="AT168" s="19" t="s">
        <v>1715</v>
      </c>
      <c r="AU168" s="19" t="s">
        <v>86</v>
      </c>
    </row>
    <row r="169" spans="2:65" s="1" customFormat="1" ht="27">
      <c r="B169" s="36"/>
      <c r="C169" s="58"/>
      <c r="D169" s="209" t="s">
        <v>1793</v>
      </c>
      <c r="E169" s="58"/>
      <c r="F169" s="210" t="s">
        <v>2013</v>
      </c>
      <c r="G169" s="58"/>
      <c r="H169" s="58"/>
      <c r="I169" s="163"/>
      <c r="J169" s="58"/>
      <c r="K169" s="58"/>
      <c r="L169" s="56"/>
      <c r="M169" s="73"/>
      <c r="N169" s="37"/>
      <c r="O169" s="37"/>
      <c r="P169" s="37"/>
      <c r="Q169" s="37"/>
      <c r="R169" s="37"/>
      <c r="S169" s="37"/>
      <c r="T169" s="74"/>
      <c r="AT169" s="19" t="s">
        <v>1793</v>
      </c>
      <c r="AU169" s="19" t="s">
        <v>86</v>
      </c>
    </row>
    <row r="170" spans="2:65" s="12" customFormat="1">
      <c r="B170" s="220"/>
      <c r="C170" s="221"/>
      <c r="D170" s="207" t="s">
        <v>1717</v>
      </c>
      <c r="E170" s="222" t="s">
        <v>20</v>
      </c>
      <c r="F170" s="223" t="s">
        <v>1924</v>
      </c>
      <c r="G170" s="221"/>
      <c r="H170" s="224">
        <v>8066.92</v>
      </c>
      <c r="I170" s="225"/>
      <c r="J170" s="221"/>
      <c r="K170" s="221"/>
      <c r="L170" s="226"/>
      <c r="M170" s="227"/>
      <c r="N170" s="228"/>
      <c r="O170" s="228"/>
      <c r="P170" s="228"/>
      <c r="Q170" s="228"/>
      <c r="R170" s="228"/>
      <c r="S170" s="228"/>
      <c r="T170" s="229"/>
      <c r="AT170" s="230" t="s">
        <v>1717</v>
      </c>
      <c r="AU170" s="230" t="s">
        <v>86</v>
      </c>
      <c r="AV170" s="12" t="s">
        <v>86</v>
      </c>
      <c r="AW170" s="12" t="s">
        <v>41</v>
      </c>
      <c r="AX170" s="12" t="s">
        <v>22</v>
      </c>
      <c r="AY170" s="230" t="s">
        <v>183</v>
      </c>
    </row>
    <row r="171" spans="2:65" s="1" customFormat="1" ht="31.5" customHeight="1">
      <c r="B171" s="36"/>
      <c r="C171" s="195" t="s">
        <v>247</v>
      </c>
      <c r="D171" s="195" t="s">
        <v>186</v>
      </c>
      <c r="E171" s="196" t="s">
        <v>2014</v>
      </c>
      <c r="F171" s="197" t="s">
        <v>2015</v>
      </c>
      <c r="G171" s="198" t="s">
        <v>1819</v>
      </c>
      <c r="H171" s="199">
        <v>8066.92</v>
      </c>
      <c r="I171" s="200"/>
      <c r="J171" s="201">
        <f>ROUND(I171*H171,2)</f>
        <v>0</v>
      </c>
      <c r="K171" s="197" t="s">
        <v>1782</v>
      </c>
      <c r="L171" s="56"/>
      <c r="M171" s="202" t="s">
        <v>20</v>
      </c>
      <c r="N171" s="203" t="s">
        <v>49</v>
      </c>
      <c r="O171" s="37"/>
      <c r="P171" s="204">
        <f>O171*H171</f>
        <v>0</v>
      </c>
      <c r="Q171" s="204">
        <v>0</v>
      </c>
      <c r="R171" s="204">
        <f>Q171*H171</f>
        <v>0</v>
      </c>
      <c r="S171" s="204">
        <v>0</v>
      </c>
      <c r="T171" s="205">
        <f>S171*H171</f>
        <v>0</v>
      </c>
      <c r="AR171" s="19" t="s">
        <v>200</v>
      </c>
      <c r="AT171" s="19" t="s">
        <v>186</v>
      </c>
      <c r="AU171" s="19" t="s">
        <v>86</v>
      </c>
      <c r="AY171" s="19" t="s">
        <v>183</v>
      </c>
      <c r="BE171" s="206">
        <f>IF(N171="základní",J171,0)</f>
        <v>0</v>
      </c>
      <c r="BF171" s="206">
        <f>IF(N171="snížená",J171,0)</f>
        <v>0</v>
      </c>
      <c r="BG171" s="206">
        <f>IF(N171="zákl. přenesená",J171,0)</f>
        <v>0</v>
      </c>
      <c r="BH171" s="206">
        <f>IF(N171="sníž. přenesená",J171,0)</f>
        <v>0</v>
      </c>
      <c r="BI171" s="206">
        <f>IF(N171="nulová",J171,0)</f>
        <v>0</v>
      </c>
      <c r="BJ171" s="19" t="s">
        <v>22</v>
      </c>
      <c r="BK171" s="206">
        <f>ROUND(I171*H171,2)</f>
        <v>0</v>
      </c>
      <c r="BL171" s="19" t="s">
        <v>200</v>
      </c>
      <c r="BM171" s="19" t="s">
        <v>2016</v>
      </c>
    </row>
    <row r="172" spans="2:65" s="1" customFormat="1" ht="27">
      <c r="B172" s="36"/>
      <c r="C172" s="58"/>
      <c r="D172" s="209" t="s">
        <v>1715</v>
      </c>
      <c r="E172" s="58"/>
      <c r="F172" s="219" t="s">
        <v>2017</v>
      </c>
      <c r="G172" s="58"/>
      <c r="H172" s="58"/>
      <c r="I172" s="163"/>
      <c r="J172" s="58"/>
      <c r="K172" s="58"/>
      <c r="L172" s="56"/>
      <c r="M172" s="73"/>
      <c r="N172" s="37"/>
      <c r="O172" s="37"/>
      <c r="P172" s="37"/>
      <c r="Q172" s="37"/>
      <c r="R172" s="37"/>
      <c r="S172" s="37"/>
      <c r="T172" s="74"/>
      <c r="AT172" s="19" t="s">
        <v>1715</v>
      </c>
      <c r="AU172" s="19" t="s">
        <v>86</v>
      </c>
    </row>
    <row r="173" spans="2:65" s="1" customFormat="1" ht="27">
      <c r="B173" s="36"/>
      <c r="C173" s="58"/>
      <c r="D173" s="209" t="s">
        <v>1793</v>
      </c>
      <c r="E173" s="58"/>
      <c r="F173" s="210" t="s">
        <v>2018</v>
      </c>
      <c r="G173" s="58"/>
      <c r="H173" s="58"/>
      <c r="I173" s="163"/>
      <c r="J173" s="58"/>
      <c r="K173" s="58"/>
      <c r="L173" s="56"/>
      <c r="M173" s="73"/>
      <c r="N173" s="37"/>
      <c r="O173" s="37"/>
      <c r="P173" s="37"/>
      <c r="Q173" s="37"/>
      <c r="R173" s="37"/>
      <c r="S173" s="37"/>
      <c r="T173" s="74"/>
      <c r="AT173" s="19" t="s">
        <v>1793</v>
      </c>
      <c r="AU173" s="19" t="s">
        <v>86</v>
      </c>
    </row>
    <row r="174" spans="2:65" s="12" customFormat="1">
      <c r="B174" s="220"/>
      <c r="C174" s="221"/>
      <c r="D174" s="209" t="s">
        <v>1717</v>
      </c>
      <c r="E174" s="231" t="s">
        <v>20</v>
      </c>
      <c r="F174" s="232" t="s">
        <v>2019</v>
      </c>
      <c r="G174" s="221"/>
      <c r="H174" s="233">
        <v>2232</v>
      </c>
      <c r="I174" s="225"/>
      <c r="J174" s="221"/>
      <c r="K174" s="221"/>
      <c r="L174" s="226"/>
      <c r="M174" s="227"/>
      <c r="N174" s="228"/>
      <c r="O174" s="228"/>
      <c r="P174" s="228"/>
      <c r="Q174" s="228"/>
      <c r="R174" s="228"/>
      <c r="S174" s="228"/>
      <c r="T174" s="229"/>
      <c r="AT174" s="230" t="s">
        <v>1717</v>
      </c>
      <c r="AU174" s="230" t="s">
        <v>86</v>
      </c>
      <c r="AV174" s="12" t="s">
        <v>86</v>
      </c>
      <c r="AW174" s="12" t="s">
        <v>41</v>
      </c>
      <c r="AX174" s="12" t="s">
        <v>78</v>
      </c>
      <c r="AY174" s="230" t="s">
        <v>183</v>
      </c>
    </row>
    <row r="175" spans="2:65" s="12" customFormat="1">
      <c r="B175" s="220"/>
      <c r="C175" s="221"/>
      <c r="D175" s="209" t="s">
        <v>1717</v>
      </c>
      <c r="E175" s="231" t="s">
        <v>20</v>
      </c>
      <c r="F175" s="232" t="s">
        <v>2020</v>
      </c>
      <c r="G175" s="221"/>
      <c r="H175" s="233">
        <v>2905.26</v>
      </c>
      <c r="I175" s="225"/>
      <c r="J175" s="221"/>
      <c r="K175" s="221"/>
      <c r="L175" s="226"/>
      <c r="M175" s="227"/>
      <c r="N175" s="228"/>
      <c r="O175" s="228"/>
      <c r="P175" s="228"/>
      <c r="Q175" s="228"/>
      <c r="R175" s="228"/>
      <c r="S175" s="228"/>
      <c r="T175" s="229"/>
      <c r="AT175" s="230" t="s">
        <v>1717</v>
      </c>
      <c r="AU175" s="230" t="s">
        <v>86</v>
      </c>
      <c r="AV175" s="12" t="s">
        <v>86</v>
      </c>
      <c r="AW175" s="12" t="s">
        <v>41</v>
      </c>
      <c r="AX175" s="12" t="s">
        <v>78</v>
      </c>
      <c r="AY175" s="230" t="s">
        <v>183</v>
      </c>
    </row>
    <row r="176" spans="2:65" s="12" customFormat="1">
      <c r="B176" s="220"/>
      <c r="C176" s="221"/>
      <c r="D176" s="209" t="s">
        <v>1717</v>
      </c>
      <c r="E176" s="231" t="s">
        <v>20</v>
      </c>
      <c r="F176" s="232" t="s">
        <v>2021</v>
      </c>
      <c r="G176" s="221"/>
      <c r="H176" s="233">
        <v>2419.1999999999998</v>
      </c>
      <c r="I176" s="225"/>
      <c r="J176" s="221"/>
      <c r="K176" s="221"/>
      <c r="L176" s="226"/>
      <c r="M176" s="227"/>
      <c r="N176" s="228"/>
      <c r="O176" s="228"/>
      <c r="P176" s="228"/>
      <c r="Q176" s="228"/>
      <c r="R176" s="228"/>
      <c r="S176" s="228"/>
      <c r="T176" s="229"/>
      <c r="AT176" s="230" t="s">
        <v>1717</v>
      </c>
      <c r="AU176" s="230" t="s">
        <v>86</v>
      </c>
      <c r="AV176" s="12" t="s">
        <v>86</v>
      </c>
      <c r="AW176" s="12" t="s">
        <v>41</v>
      </c>
      <c r="AX176" s="12" t="s">
        <v>78</v>
      </c>
      <c r="AY176" s="230" t="s">
        <v>183</v>
      </c>
    </row>
    <row r="177" spans="2:65" s="12" customFormat="1">
      <c r="B177" s="220"/>
      <c r="C177" s="221"/>
      <c r="D177" s="209" t="s">
        <v>1717</v>
      </c>
      <c r="E177" s="231" t="s">
        <v>20</v>
      </c>
      <c r="F177" s="232" t="s">
        <v>2022</v>
      </c>
      <c r="G177" s="221"/>
      <c r="H177" s="233">
        <v>510.46</v>
      </c>
      <c r="I177" s="225"/>
      <c r="J177" s="221"/>
      <c r="K177" s="221"/>
      <c r="L177" s="226"/>
      <c r="M177" s="227"/>
      <c r="N177" s="228"/>
      <c r="O177" s="228"/>
      <c r="P177" s="228"/>
      <c r="Q177" s="228"/>
      <c r="R177" s="228"/>
      <c r="S177" s="228"/>
      <c r="T177" s="229"/>
      <c r="AT177" s="230" t="s">
        <v>1717</v>
      </c>
      <c r="AU177" s="230" t="s">
        <v>86</v>
      </c>
      <c r="AV177" s="12" t="s">
        <v>86</v>
      </c>
      <c r="AW177" s="12" t="s">
        <v>41</v>
      </c>
      <c r="AX177" s="12" t="s">
        <v>78</v>
      </c>
      <c r="AY177" s="230" t="s">
        <v>183</v>
      </c>
    </row>
    <row r="178" spans="2:65" s="14" customFormat="1">
      <c r="B178" s="245"/>
      <c r="C178" s="246"/>
      <c r="D178" s="207" t="s">
        <v>1717</v>
      </c>
      <c r="E178" s="247" t="s">
        <v>1924</v>
      </c>
      <c r="F178" s="248" t="s">
        <v>1744</v>
      </c>
      <c r="G178" s="246"/>
      <c r="H178" s="249">
        <v>8066.92</v>
      </c>
      <c r="I178" s="250"/>
      <c r="J178" s="246"/>
      <c r="K178" s="246"/>
      <c r="L178" s="251"/>
      <c r="M178" s="252"/>
      <c r="N178" s="253"/>
      <c r="O178" s="253"/>
      <c r="P178" s="253"/>
      <c r="Q178" s="253"/>
      <c r="R178" s="253"/>
      <c r="S178" s="253"/>
      <c r="T178" s="254"/>
      <c r="AT178" s="255" t="s">
        <v>1717</v>
      </c>
      <c r="AU178" s="255" t="s">
        <v>86</v>
      </c>
      <c r="AV178" s="14" t="s">
        <v>200</v>
      </c>
      <c r="AW178" s="14" t="s">
        <v>41</v>
      </c>
      <c r="AX178" s="14" t="s">
        <v>22</v>
      </c>
      <c r="AY178" s="255" t="s">
        <v>183</v>
      </c>
    </row>
    <row r="179" spans="2:65" s="1" customFormat="1" ht="31.5" customHeight="1">
      <c r="B179" s="36"/>
      <c r="C179" s="195" t="s">
        <v>8</v>
      </c>
      <c r="D179" s="195" t="s">
        <v>186</v>
      </c>
      <c r="E179" s="196" t="s">
        <v>2023</v>
      </c>
      <c r="F179" s="197" t="s">
        <v>2024</v>
      </c>
      <c r="G179" s="198" t="s">
        <v>1819</v>
      </c>
      <c r="H179" s="199">
        <v>242007.6</v>
      </c>
      <c r="I179" s="200"/>
      <c r="J179" s="201">
        <f>ROUND(I179*H179,2)</f>
        <v>0</v>
      </c>
      <c r="K179" s="197" t="s">
        <v>1782</v>
      </c>
      <c r="L179" s="56"/>
      <c r="M179" s="202" t="s">
        <v>20</v>
      </c>
      <c r="N179" s="203" t="s">
        <v>49</v>
      </c>
      <c r="O179" s="37"/>
      <c r="P179" s="204">
        <f>O179*H179</f>
        <v>0</v>
      </c>
      <c r="Q179" s="204">
        <v>0</v>
      </c>
      <c r="R179" s="204">
        <f>Q179*H179</f>
        <v>0</v>
      </c>
      <c r="S179" s="204">
        <v>0</v>
      </c>
      <c r="T179" s="205">
        <f>S179*H179</f>
        <v>0</v>
      </c>
      <c r="AR179" s="19" t="s">
        <v>200</v>
      </c>
      <c r="AT179" s="19" t="s">
        <v>186</v>
      </c>
      <c r="AU179" s="19" t="s">
        <v>86</v>
      </c>
      <c r="AY179" s="19" t="s">
        <v>183</v>
      </c>
      <c r="BE179" s="206">
        <f>IF(N179="základní",J179,0)</f>
        <v>0</v>
      </c>
      <c r="BF179" s="206">
        <f>IF(N179="snížená",J179,0)</f>
        <v>0</v>
      </c>
      <c r="BG179" s="206">
        <f>IF(N179="zákl. přenesená",J179,0)</f>
        <v>0</v>
      </c>
      <c r="BH179" s="206">
        <f>IF(N179="sníž. přenesená",J179,0)</f>
        <v>0</v>
      </c>
      <c r="BI179" s="206">
        <f>IF(N179="nulová",J179,0)</f>
        <v>0</v>
      </c>
      <c r="BJ179" s="19" t="s">
        <v>22</v>
      </c>
      <c r="BK179" s="206">
        <f>ROUND(I179*H179,2)</f>
        <v>0</v>
      </c>
      <c r="BL179" s="19" t="s">
        <v>200</v>
      </c>
      <c r="BM179" s="19" t="s">
        <v>2025</v>
      </c>
    </row>
    <row r="180" spans="2:65" s="1" customFormat="1" ht="27">
      <c r="B180" s="36"/>
      <c r="C180" s="58"/>
      <c r="D180" s="209" t="s">
        <v>1715</v>
      </c>
      <c r="E180" s="58"/>
      <c r="F180" s="219" t="s">
        <v>2026</v>
      </c>
      <c r="G180" s="58"/>
      <c r="H180" s="58"/>
      <c r="I180" s="163"/>
      <c r="J180" s="58"/>
      <c r="K180" s="58"/>
      <c r="L180" s="56"/>
      <c r="M180" s="73"/>
      <c r="N180" s="37"/>
      <c r="O180" s="37"/>
      <c r="P180" s="37"/>
      <c r="Q180" s="37"/>
      <c r="R180" s="37"/>
      <c r="S180" s="37"/>
      <c r="T180" s="74"/>
      <c r="AT180" s="19" t="s">
        <v>1715</v>
      </c>
      <c r="AU180" s="19" t="s">
        <v>86</v>
      </c>
    </row>
    <row r="181" spans="2:65" s="1" customFormat="1" ht="27">
      <c r="B181" s="36"/>
      <c r="C181" s="58"/>
      <c r="D181" s="209" t="s">
        <v>1793</v>
      </c>
      <c r="E181" s="58"/>
      <c r="F181" s="210" t="s">
        <v>2018</v>
      </c>
      <c r="G181" s="58"/>
      <c r="H181" s="58"/>
      <c r="I181" s="163"/>
      <c r="J181" s="58"/>
      <c r="K181" s="58"/>
      <c r="L181" s="56"/>
      <c r="M181" s="73"/>
      <c r="N181" s="37"/>
      <c r="O181" s="37"/>
      <c r="P181" s="37"/>
      <c r="Q181" s="37"/>
      <c r="R181" s="37"/>
      <c r="S181" s="37"/>
      <c r="T181" s="74"/>
      <c r="AT181" s="19" t="s">
        <v>1793</v>
      </c>
      <c r="AU181" s="19" t="s">
        <v>86</v>
      </c>
    </row>
    <row r="182" spans="2:65" s="12" customFormat="1">
      <c r="B182" s="220"/>
      <c r="C182" s="221"/>
      <c r="D182" s="207" t="s">
        <v>1717</v>
      </c>
      <c r="E182" s="222" t="s">
        <v>20</v>
      </c>
      <c r="F182" s="223" t="s">
        <v>2027</v>
      </c>
      <c r="G182" s="221"/>
      <c r="H182" s="224">
        <v>242007.6</v>
      </c>
      <c r="I182" s="225"/>
      <c r="J182" s="221"/>
      <c r="K182" s="221"/>
      <c r="L182" s="226"/>
      <c r="M182" s="227"/>
      <c r="N182" s="228"/>
      <c r="O182" s="228"/>
      <c r="P182" s="228"/>
      <c r="Q182" s="228"/>
      <c r="R182" s="228"/>
      <c r="S182" s="228"/>
      <c r="T182" s="229"/>
      <c r="AT182" s="230" t="s">
        <v>1717</v>
      </c>
      <c r="AU182" s="230" t="s">
        <v>86</v>
      </c>
      <c r="AV182" s="12" t="s">
        <v>86</v>
      </c>
      <c r="AW182" s="12" t="s">
        <v>41</v>
      </c>
      <c r="AX182" s="12" t="s">
        <v>22</v>
      </c>
      <c r="AY182" s="230" t="s">
        <v>183</v>
      </c>
    </row>
    <row r="183" spans="2:65" s="1" customFormat="1" ht="22.5" customHeight="1">
      <c r="B183" s="36"/>
      <c r="C183" s="195" t="s">
        <v>254</v>
      </c>
      <c r="D183" s="195" t="s">
        <v>186</v>
      </c>
      <c r="E183" s="196" t="s">
        <v>2028</v>
      </c>
      <c r="F183" s="197" t="s">
        <v>2029</v>
      </c>
      <c r="G183" s="198" t="s">
        <v>1819</v>
      </c>
      <c r="H183" s="199">
        <v>3.9889999999999999</v>
      </c>
      <c r="I183" s="200"/>
      <c r="J183" s="201">
        <f>ROUND(I183*H183,2)</f>
        <v>0</v>
      </c>
      <c r="K183" s="197" t="s">
        <v>1782</v>
      </c>
      <c r="L183" s="56"/>
      <c r="M183" s="202" t="s">
        <v>20</v>
      </c>
      <c r="N183" s="203" t="s">
        <v>49</v>
      </c>
      <c r="O183" s="37"/>
      <c r="P183" s="204">
        <f>O183*H183</f>
        <v>0</v>
      </c>
      <c r="Q183" s="204">
        <v>0</v>
      </c>
      <c r="R183" s="204">
        <f>Q183*H183</f>
        <v>0</v>
      </c>
      <c r="S183" s="204">
        <v>2.85</v>
      </c>
      <c r="T183" s="205">
        <f>S183*H183</f>
        <v>11.368650000000001</v>
      </c>
      <c r="AR183" s="19" t="s">
        <v>200</v>
      </c>
      <c r="AT183" s="19" t="s">
        <v>186</v>
      </c>
      <c r="AU183" s="19" t="s">
        <v>86</v>
      </c>
      <c r="AY183" s="19" t="s">
        <v>183</v>
      </c>
      <c r="BE183" s="206">
        <f>IF(N183="základní",J183,0)</f>
        <v>0</v>
      </c>
      <c r="BF183" s="206">
        <f>IF(N183="snížená",J183,0)</f>
        <v>0</v>
      </c>
      <c r="BG183" s="206">
        <f>IF(N183="zákl. přenesená",J183,0)</f>
        <v>0</v>
      </c>
      <c r="BH183" s="206">
        <f>IF(N183="sníž. přenesená",J183,0)</f>
        <v>0</v>
      </c>
      <c r="BI183" s="206">
        <f>IF(N183="nulová",J183,0)</f>
        <v>0</v>
      </c>
      <c r="BJ183" s="19" t="s">
        <v>22</v>
      </c>
      <c r="BK183" s="206">
        <f>ROUND(I183*H183,2)</f>
        <v>0</v>
      </c>
      <c r="BL183" s="19" t="s">
        <v>200</v>
      </c>
      <c r="BM183" s="19" t="s">
        <v>2030</v>
      </c>
    </row>
    <row r="184" spans="2:65" s="1" customFormat="1" ht="27">
      <c r="B184" s="36"/>
      <c r="C184" s="58"/>
      <c r="D184" s="209" t="s">
        <v>1715</v>
      </c>
      <c r="E184" s="58"/>
      <c r="F184" s="219" t="s">
        <v>2031</v>
      </c>
      <c r="G184" s="58"/>
      <c r="H184" s="58"/>
      <c r="I184" s="163"/>
      <c r="J184" s="58"/>
      <c r="K184" s="58"/>
      <c r="L184" s="56"/>
      <c r="M184" s="73"/>
      <c r="N184" s="37"/>
      <c r="O184" s="37"/>
      <c r="P184" s="37"/>
      <c r="Q184" s="37"/>
      <c r="R184" s="37"/>
      <c r="S184" s="37"/>
      <c r="T184" s="74"/>
      <c r="AT184" s="19" t="s">
        <v>1715</v>
      </c>
      <c r="AU184" s="19" t="s">
        <v>86</v>
      </c>
    </row>
    <row r="185" spans="2:65" s="1" customFormat="1" ht="175.5">
      <c r="B185" s="36"/>
      <c r="C185" s="58"/>
      <c r="D185" s="209" t="s">
        <v>1793</v>
      </c>
      <c r="E185" s="58"/>
      <c r="F185" s="210" t="s">
        <v>2032</v>
      </c>
      <c r="G185" s="58"/>
      <c r="H185" s="58"/>
      <c r="I185" s="163"/>
      <c r="J185" s="58"/>
      <c r="K185" s="58"/>
      <c r="L185" s="56"/>
      <c r="M185" s="73"/>
      <c r="N185" s="37"/>
      <c r="O185" s="37"/>
      <c r="P185" s="37"/>
      <c r="Q185" s="37"/>
      <c r="R185" s="37"/>
      <c r="S185" s="37"/>
      <c r="T185" s="74"/>
      <c r="AT185" s="19" t="s">
        <v>1793</v>
      </c>
      <c r="AU185" s="19" t="s">
        <v>86</v>
      </c>
    </row>
    <row r="186" spans="2:65" s="13" customFormat="1">
      <c r="B186" s="234"/>
      <c r="C186" s="235"/>
      <c r="D186" s="209" t="s">
        <v>1717</v>
      </c>
      <c r="E186" s="236" t="s">
        <v>20</v>
      </c>
      <c r="F186" s="237" t="s">
        <v>2033</v>
      </c>
      <c r="G186" s="235"/>
      <c r="H186" s="238" t="s">
        <v>20</v>
      </c>
      <c r="I186" s="239"/>
      <c r="J186" s="235"/>
      <c r="K186" s="235"/>
      <c r="L186" s="240"/>
      <c r="M186" s="241"/>
      <c r="N186" s="242"/>
      <c r="O186" s="242"/>
      <c r="P186" s="242"/>
      <c r="Q186" s="242"/>
      <c r="R186" s="242"/>
      <c r="S186" s="242"/>
      <c r="T186" s="243"/>
      <c r="AT186" s="244" t="s">
        <v>1717</v>
      </c>
      <c r="AU186" s="244" t="s">
        <v>86</v>
      </c>
      <c r="AV186" s="13" t="s">
        <v>22</v>
      </c>
      <c r="AW186" s="13" t="s">
        <v>41</v>
      </c>
      <c r="AX186" s="13" t="s">
        <v>78</v>
      </c>
      <c r="AY186" s="244" t="s">
        <v>183</v>
      </c>
    </row>
    <row r="187" spans="2:65" s="12" customFormat="1">
      <c r="B187" s="220"/>
      <c r="C187" s="221"/>
      <c r="D187" s="209" t="s">
        <v>1717</v>
      </c>
      <c r="E187" s="231" t="s">
        <v>20</v>
      </c>
      <c r="F187" s="232" t="s">
        <v>2034</v>
      </c>
      <c r="G187" s="221"/>
      <c r="H187" s="233">
        <v>0.312</v>
      </c>
      <c r="I187" s="225"/>
      <c r="J187" s="221"/>
      <c r="K187" s="221"/>
      <c r="L187" s="226"/>
      <c r="M187" s="227"/>
      <c r="N187" s="228"/>
      <c r="O187" s="228"/>
      <c r="P187" s="228"/>
      <c r="Q187" s="228"/>
      <c r="R187" s="228"/>
      <c r="S187" s="228"/>
      <c r="T187" s="229"/>
      <c r="AT187" s="230" t="s">
        <v>1717</v>
      </c>
      <c r="AU187" s="230" t="s">
        <v>86</v>
      </c>
      <c r="AV187" s="12" t="s">
        <v>86</v>
      </c>
      <c r="AW187" s="12" t="s">
        <v>41</v>
      </c>
      <c r="AX187" s="12" t="s">
        <v>78</v>
      </c>
      <c r="AY187" s="230" t="s">
        <v>183</v>
      </c>
    </row>
    <row r="188" spans="2:65" s="12" customFormat="1">
      <c r="B188" s="220"/>
      <c r="C188" s="221"/>
      <c r="D188" s="209" t="s">
        <v>1717</v>
      </c>
      <c r="E188" s="231" t="s">
        <v>20</v>
      </c>
      <c r="F188" s="232" t="s">
        <v>2035</v>
      </c>
      <c r="G188" s="221"/>
      <c r="H188" s="233">
        <v>2.7E-2</v>
      </c>
      <c r="I188" s="225"/>
      <c r="J188" s="221"/>
      <c r="K188" s="221"/>
      <c r="L188" s="226"/>
      <c r="M188" s="227"/>
      <c r="N188" s="228"/>
      <c r="O188" s="228"/>
      <c r="P188" s="228"/>
      <c r="Q188" s="228"/>
      <c r="R188" s="228"/>
      <c r="S188" s="228"/>
      <c r="T188" s="229"/>
      <c r="AT188" s="230" t="s">
        <v>1717</v>
      </c>
      <c r="AU188" s="230" t="s">
        <v>86</v>
      </c>
      <c r="AV188" s="12" t="s">
        <v>86</v>
      </c>
      <c r="AW188" s="12" t="s">
        <v>41</v>
      </c>
      <c r="AX188" s="12" t="s">
        <v>78</v>
      </c>
      <c r="AY188" s="230" t="s">
        <v>183</v>
      </c>
    </row>
    <row r="189" spans="2:65" s="12" customFormat="1">
      <c r="B189" s="220"/>
      <c r="C189" s="221"/>
      <c r="D189" s="209" t="s">
        <v>1717</v>
      </c>
      <c r="E189" s="231" t="s">
        <v>20</v>
      </c>
      <c r="F189" s="232" t="s">
        <v>2036</v>
      </c>
      <c r="G189" s="221"/>
      <c r="H189" s="233">
        <v>1.05</v>
      </c>
      <c r="I189" s="225"/>
      <c r="J189" s="221"/>
      <c r="K189" s="221"/>
      <c r="L189" s="226"/>
      <c r="M189" s="227"/>
      <c r="N189" s="228"/>
      <c r="O189" s="228"/>
      <c r="P189" s="228"/>
      <c r="Q189" s="228"/>
      <c r="R189" s="228"/>
      <c r="S189" s="228"/>
      <c r="T189" s="229"/>
      <c r="AT189" s="230" t="s">
        <v>1717</v>
      </c>
      <c r="AU189" s="230" t="s">
        <v>86</v>
      </c>
      <c r="AV189" s="12" t="s">
        <v>86</v>
      </c>
      <c r="AW189" s="12" t="s">
        <v>41</v>
      </c>
      <c r="AX189" s="12" t="s">
        <v>78</v>
      </c>
      <c r="AY189" s="230" t="s">
        <v>183</v>
      </c>
    </row>
    <row r="190" spans="2:65" s="13" customFormat="1">
      <c r="B190" s="234"/>
      <c r="C190" s="235"/>
      <c r="D190" s="209" t="s">
        <v>1717</v>
      </c>
      <c r="E190" s="236" t="s">
        <v>20</v>
      </c>
      <c r="F190" s="237" t="s">
        <v>2037</v>
      </c>
      <c r="G190" s="235"/>
      <c r="H190" s="238" t="s">
        <v>20</v>
      </c>
      <c r="I190" s="239"/>
      <c r="J190" s="235"/>
      <c r="K190" s="235"/>
      <c r="L190" s="240"/>
      <c r="M190" s="241"/>
      <c r="N190" s="242"/>
      <c r="O190" s="242"/>
      <c r="P190" s="242"/>
      <c r="Q190" s="242"/>
      <c r="R190" s="242"/>
      <c r="S190" s="242"/>
      <c r="T190" s="243"/>
      <c r="AT190" s="244" t="s">
        <v>1717</v>
      </c>
      <c r="AU190" s="244" t="s">
        <v>86</v>
      </c>
      <c r="AV190" s="13" t="s">
        <v>22</v>
      </c>
      <c r="AW190" s="13" t="s">
        <v>41</v>
      </c>
      <c r="AX190" s="13" t="s">
        <v>78</v>
      </c>
      <c r="AY190" s="244" t="s">
        <v>183</v>
      </c>
    </row>
    <row r="191" spans="2:65" s="12" customFormat="1">
      <c r="B191" s="220"/>
      <c r="C191" s="221"/>
      <c r="D191" s="209" t="s">
        <v>1717</v>
      </c>
      <c r="E191" s="231" t="s">
        <v>20</v>
      </c>
      <c r="F191" s="232" t="s">
        <v>2038</v>
      </c>
      <c r="G191" s="221"/>
      <c r="H191" s="233">
        <v>0.6</v>
      </c>
      <c r="I191" s="225"/>
      <c r="J191" s="221"/>
      <c r="K191" s="221"/>
      <c r="L191" s="226"/>
      <c r="M191" s="227"/>
      <c r="N191" s="228"/>
      <c r="O191" s="228"/>
      <c r="P191" s="228"/>
      <c r="Q191" s="228"/>
      <c r="R191" s="228"/>
      <c r="S191" s="228"/>
      <c r="T191" s="229"/>
      <c r="AT191" s="230" t="s">
        <v>1717</v>
      </c>
      <c r="AU191" s="230" t="s">
        <v>86</v>
      </c>
      <c r="AV191" s="12" t="s">
        <v>86</v>
      </c>
      <c r="AW191" s="12" t="s">
        <v>41</v>
      </c>
      <c r="AX191" s="12" t="s">
        <v>78</v>
      </c>
      <c r="AY191" s="230" t="s">
        <v>183</v>
      </c>
    </row>
    <row r="192" spans="2:65" s="12" customFormat="1">
      <c r="B192" s="220"/>
      <c r="C192" s="221"/>
      <c r="D192" s="209" t="s">
        <v>1717</v>
      </c>
      <c r="E192" s="231" t="s">
        <v>20</v>
      </c>
      <c r="F192" s="232" t="s">
        <v>2039</v>
      </c>
      <c r="G192" s="221"/>
      <c r="H192" s="233">
        <v>1.5</v>
      </c>
      <c r="I192" s="225"/>
      <c r="J192" s="221"/>
      <c r="K192" s="221"/>
      <c r="L192" s="226"/>
      <c r="M192" s="227"/>
      <c r="N192" s="228"/>
      <c r="O192" s="228"/>
      <c r="P192" s="228"/>
      <c r="Q192" s="228"/>
      <c r="R192" s="228"/>
      <c r="S192" s="228"/>
      <c r="T192" s="229"/>
      <c r="AT192" s="230" t="s">
        <v>1717</v>
      </c>
      <c r="AU192" s="230" t="s">
        <v>86</v>
      </c>
      <c r="AV192" s="12" t="s">
        <v>86</v>
      </c>
      <c r="AW192" s="12" t="s">
        <v>41</v>
      </c>
      <c r="AX192" s="12" t="s">
        <v>78</v>
      </c>
      <c r="AY192" s="230" t="s">
        <v>183</v>
      </c>
    </row>
    <row r="193" spans="2:65" s="12" customFormat="1">
      <c r="B193" s="220"/>
      <c r="C193" s="221"/>
      <c r="D193" s="209" t="s">
        <v>1717</v>
      </c>
      <c r="E193" s="231" t="s">
        <v>20</v>
      </c>
      <c r="F193" s="232" t="s">
        <v>2040</v>
      </c>
      <c r="G193" s="221"/>
      <c r="H193" s="233">
        <v>0.5</v>
      </c>
      <c r="I193" s="225"/>
      <c r="J193" s="221"/>
      <c r="K193" s="221"/>
      <c r="L193" s="226"/>
      <c r="M193" s="227"/>
      <c r="N193" s="228"/>
      <c r="O193" s="228"/>
      <c r="P193" s="228"/>
      <c r="Q193" s="228"/>
      <c r="R193" s="228"/>
      <c r="S193" s="228"/>
      <c r="T193" s="229"/>
      <c r="AT193" s="230" t="s">
        <v>1717</v>
      </c>
      <c r="AU193" s="230" t="s">
        <v>86</v>
      </c>
      <c r="AV193" s="12" t="s">
        <v>86</v>
      </c>
      <c r="AW193" s="12" t="s">
        <v>41</v>
      </c>
      <c r="AX193" s="12" t="s">
        <v>78</v>
      </c>
      <c r="AY193" s="230" t="s">
        <v>183</v>
      </c>
    </row>
    <row r="194" spans="2:65" s="14" customFormat="1">
      <c r="B194" s="245"/>
      <c r="C194" s="246"/>
      <c r="D194" s="207" t="s">
        <v>1717</v>
      </c>
      <c r="E194" s="247" t="s">
        <v>20</v>
      </c>
      <c r="F194" s="248" t="s">
        <v>1744</v>
      </c>
      <c r="G194" s="246"/>
      <c r="H194" s="249">
        <v>3.9889999999999999</v>
      </c>
      <c r="I194" s="250"/>
      <c r="J194" s="246"/>
      <c r="K194" s="246"/>
      <c r="L194" s="251"/>
      <c r="M194" s="252"/>
      <c r="N194" s="253"/>
      <c r="O194" s="253"/>
      <c r="P194" s="253"/>
      <c r="Q194" s="253"/>
      <c r="R194" s="253"/>
      <c r="S194" s="253"/>
      <c r="T194" s="254"/>
      <c r="AT194" s="255" t="s">
        <v>1717</v>
      </c>
      <c r="AU194" s="255" t="s">
        <v>86</v>
      </c>
      <c r="AV194" s="14" t="s">
        <v>200</v>
      </c>
      <c r="AW194" s="14" t="s">
        <v>41</v>
      </c>
      <c r="AX194" s="14" t="s">
        <v>22</v>
      </c>
      <c r="AY194" s="255" t="s">
        <v>183</v>
      </c>
    </row>
    <row r="195" spans="2:65" s="1" customFormat="1" ht="22.5" customHeight="1">
      <c r="B195" s="36"/>
      <c r="C195" s="195" t="s">
        <v>258</v>
      </c>
      <c r="D195" s="195" t="s">
        <v>186</v>
      </c>
      <c r="E195" s="196" t="s">
        <v>2041</v>
      </c>
      <c r="F195" s="197" t="s">
        <v>2042</v>
      </c>
      <c r="G195" s="198" t="s">
        <v>208</v>
      </c>
      <c r="H195" s="199">
        <v>60</v>
      </c>
      <c r="I195" s="200"/>
      <c r="J195" s="201">
        <f>ROUND(I195*H195,2)</f>
        <v>0</v>
      </c>
      <c r="K195" s="197" t="s">
        <v>1782</v>
      </c>
      <c r="L195" s="56"/>
      <c r="M195" s="202" t="s">
        <v>20</v>
      </c>
      <c r="N195" s="203" t="s">
        <v>49</v>
      </c>
      <c r="O195" s="37"/>
      <c r="P195" s="204">
        <f>O195*H195</f>
        <v>0</v>
      </c>
      <c r="Q195" s="204">
        <v>0</v>
      </c>
      <c r="R195" s="204">
        <f>Q195*H195</f>
        <v>0</v>
      </c>
      <c r="S195" s="204">
        <v>5.7000000000000002E-2</v>
      </c>
      <c r="T195" s="205">
        <f>S195*H195</f>
        <v>3.42</v>
      </c>
      <c r="AR195" s="19" t="s">
        <v>200</v>
      </c>
      <c r="AT195" s="19" t="s">
        <v>186</v>
      </c>
      <c r="AU195" s="19" t="s">
        <v>86</v>
      </c>
      <c r="AY195" s="19" t="s">
        <v>183</v>
      </c>
      <c r="BE195" s="206">
        <f>IF(N195="základní",J195,0)</f>
        <v>0</v>
      </c>
      <c r="BF195" s="206">
        <f>IF(N195="snížená",J195,0)</f>
        <v>0</v>
      </c>
      <c r="BG195" s="206">
        <f>IF(N195="zákl. přenesená",J195,0)</f>
        <v>0</v>
      </c>
      <c r="BH195" s="206">
        <f>IF(N195="sníž. přenesená",J195,0)</f>
        <v>0</v>
      </c>
      <c r="BI195" s="206">
        <f>IF(N195="nulová",J195,0)</f>
        <v>0</v>
      </c>
      <c r="BJ195" s="19" t="s">
        <v>22</v>
      </c>
      <c r="BK195" s="206">
        <f>ROUND(I195*H195,2)</f>
        <v>0</v>
      </c>
      <c r="BL195" s="19" t="s">
        <v>200</v>
      </c>
      <c r="BM195" s="19" t="s">
        <v>2043</v>
      </c>
    </row>
    <row r="196" spans="2:65" s="1" customFormat="1" ht="27">
      <c r="B196" s="36"/>
      <c r="C196" s="58"/>
      <c r="D196" s="209" t="s">
        <v>1715</v>
      </c>
      <c r="E196" s="58"/>
      <c r="F196" s="219" t="s">
        <v>2044</v>
      </c>
      <c r="G196" s="58"/>
      <c r="H196" s="58"/>
      <c r="I196" s="163"/>
      <c r="J196" s="58"/>
      <c r="K196" s="58"/>
      <c r="L196" s="56"/>
      <c r="M196" s="73"/>
      <c r="N196" s="37"/>
      <c r="O196" s="37"/>
      <c r="P196" s="37"/>
      <c r="Q196" s="37"/>
      <c r="R196" s="37"/>
      <c r="S196" s="37"/>
      <c r="T196" s="74"/>
      <c r="AT196" s="19" t="s">
        <v>1715</v>
      </c>
      <c r="AU196" s="19" t="s">
        <v>86</v>
      </c>
    </row>
    <row r="197" spans="2:65" s="1" customFormat="1" ht="27">
      <c r="B197" s="36"/>
      <c r="C197" s="58"/>
      <c r="D197" s="209" t="s">
        <v>1793</v>
      </c>
      <c r="E197" s="58"/>
      <c r="F197" s="210" t="s">
        <v>2045</v>
      </c>
      <c r="G197" s="58"/>
      <c r="H197" s="58"/>
      <c r="I197" s="163"/>
      <c r="J197" s="58"/>
      <c r="K197" s="58"/>
      <c r="L197" s="56"/>
      <c r="M197" s="73"/>
      <c r="N197" s="37"/>
      <c r="O197" s="37"/>
      <c r="P197" s="37"/>
      <c r="Q197" s="37"/>
      <c r="R197" s="37"/>
      <c r="S197" s="37"/>
      <c r="T197" s="74"/>
      <c r="AT197" s="19" t="s">
        <v>1793</v>
      </c>
      <c r="AU197" s="19" t="s">
        <v>86</v>
      </c>
    </row>
    <row r="198" spans="2:65" s="12" customFormat="1">
      <c r="B198" s="220"/>
      <c r="C198" s="221"/>
      <c r="D198" s="207" t="s">
        <v>1717</v>
      </c>
      <c r="E198" s="222" t="s">
        <v>1897</v>
      </c>
      <c r="F198" s="223" t="s">
        <v>2046</v>
      </c>
      <c r="G198" s="221"/>
      <c r="H198" s="224">
        <v>60</v>
      </c>
      <c r="I198" s="225"/>
      <c r="J198" s="221"/>
      <c r="K198" s="221"/>
      <c r="L198" s="226"/>
      <c r="M198" s="227"/>
      <c r="N198" s="228"/>
      <c r="O198" s="228"/>
      <c r="P198" s="228"/>
      <c r="Q198" s="228"/>
      <c r="R198" s="228"/>
      <c r="S198" s="228"/>
      <c r="T198" s="229"/>
      <c r="AT198" s="230" t="s">
        <v>1717</v>
      </c>
      <c r="AU198" s="230" t="s">
        <v>86</v>
      </c>
      <c r="AV198" s="12" t="s">
        <v>86</v>
      </c>
      <c r="AW198" s="12" t="s">
        <v>41</v>
      </c>
      <c r="AX198" s="12" t="s">
        <v>22</v>
      </c>
      <c r="AY198" s="230" t="s">
        <v>183</v>
      </c>
    </row>
    <row r="199" spans="2:65" s="1" customFormat="1" ht="22.5" customHeight="1">
      <c r="B199" s="36"/>
      <c r="C199" s="195" t="s">
        <v>262</v>
      </c>
      <c r="D199" s="195" t="s">
        <v>186</v>
      </c>
      <c r="E199" s="196" t="s">
        <v>2047</v>
      </c>
      <c r="F199" s="197" t="s">
        <v>2048</v>
      </c>
      <c r="G199" s="198" t="s">
        <v>1720</v>
      </c>
      <c r="H199" s="199">
        <v>25</v>
      </c>
      <c r="I199" s="200"/>
      <c r="J199" s="201">
        <f>ROUND(I199*H199,2)</f>
        <v>0</v>
      </c>
      <c r="K199" s="197" t="s">
        <v>1782</v>
      </c>
      <c r="L199" s="56"/>
      <c r="M199" s="202" t="s">
        <v>20</v>
      </c>
      <c r="N199" s="203" t="s">
        <v>49</v>
      </c>
      <c r="O199" s="37"/>
      <c r="P199" s="204">
        <f>O199*H199</f>
        <v>0</v>
      </c>
      <c r="Q199" s="204">
        <v>0</v>
      </c>
      <c r="R199" s="204">
        <f>Q199*H199</f>
        <v>0</v>
      </c>
      <c r="S199" s="204">
        <v>0.9</v>
      </c>
      <c r="T199" s="205">
        <f>S199*H199</f>
        <v>22.5</v>
      </c>
      <c r="AR199" s="19" t="s">
        <v>200</v>
      </c>
      <c r="AT199" s="19" t="s">
        <v>186</v>
      </c>
      <c r="AU199" s="19" t="s">
        <v>86</v>
      </c>
      <c r="AY199" s="19" t="s">
        <v>183</v>
      </c>
      <c r="BE199" s="206">
        <f>IF(N199="základní",J199,0)</f>
        <v>0</v>
      </c>
      <c r="BF199" s="206">
        <f>IF(N199="snížená",J199,0)</f>
        <v>0</v>
      </c>
      <c r="BG199" s="206">
        <f>IF(N199="zákl. přenesená",J199,0)</f>
        <v>0</v>
      </c>
      <c r="BH199" s="206">
        <f>IF(N199="sníž. přenesená",J199,0)</f>
        <v>0</v>
      </c>
      <c r="BI199" s="206">
        <f>IF(N199="nulová",J199,0)</f>
        <v>0</v>
      </c>
      <c r="BJ199" s="19" t="s">
        <v>22</v>
      </c>
      <c r="BK199" s="206">
        <f>ROUND(I199*H199,2)</f>
        <v>0</v>
      </c>
      <c r="BL199" s="19" t="s">
        <v>200</v>
      </c>
      <c r="BM199" s="19" t="s">
        <v>2049</v>
      </c>
    </row>
    <row r="200" spans="2:65" s="1" customFormat="1" ht="40.5">
      <c r="B200" s="36"/>
      <c r="C200" s="58"/>
      <c r="D200" s="209" t="s">
        <v>1715</v>
      </c>
      <c r="E200" s="58"/>
      <c r="F200" s="219" t="s">
        <v>2050</v>
      </c>
      <c r="G200" s="58"/>
      <c r="H200" s="58"/>
      <c r="I200" s="163"/>
      <c r="J200" s="58"/>
      <c r="K200" s="58"/>
      <c r="L200" s="56"/>
      <c r="M200" s="73"/>
      <c r="N200" s="37"/>
      <c r="O200" s="37"/>
      <c r="P200" s="37"/>
      <c r="Q200" s="37"/>
      <c r="R200" s="37"/>
      <c r="S200" s="37"/>
      <c r="T200" s="74"/>
      <c r="AT200" s="19" t="s">
        <v>1715</v>
      </c>
      <c r="AU200" s="19" t="s">
        <v>86</v>
      </c>
    </row>
    <row r="201" spans="2:65" s="1" customFormat="1" ht="67.5">
      <c r="B201" s="36"/>
      <c r="C201" s="58"/>
      <c r="D201" s="209" t="s">
        <v>1793</v>
      </c>
      <c r="E201" s="58"/>
      <c r="F201" s="210" t="s">
        <v>2051</v>
      </c>
      <c r="G201" s="58"/>
      <c r="H201" s="58"/>
      <c r="I201" s="163"/>
      <c r="J201" s="58"/>
      <c r="K201" s="58"/>
      <c r="L201" s="56"/>
      <c r="M201" s="73"/>
      <c r="N201" s="37"/>
      <c r="O201" s="37"/>
      <c r="P201" s="37"/>
      <c r="Q201" s="37"/>
      <c r="R201" s="37"/>
      <c r="S201" s="37"/>
      <c r="T201" s="74"/>
      <c r="AT201" s="19" t="s">
        <v>1793</v>
      </c>
      <c r="AU201" s="19" t="s">
        <v>86</v>
      </c>
    </row>
    <row r="202" spans="2:65" s="12" customFormat="1">
      <c r="B202" s="220"/>
      <c r="C202" s="221"/>
      <c r="D202" s="207" t="s">
        <v>1717</v>
      </c>
      <c r="E202" s="222" t="s">
        <v>20</v>
      </c>
      <c r="F202" s="223" t="s">
        <v>2052</v>
      </c>
      <c r="G202" s="221"/>
      <c r="H202" s="224">
        <v>25</v>
      </c>
      <c r="I202" s="225"/>
      <c r="J202" s="221"/>
      <c r="K202" s="221"/>
      <c r="L202" s="226"/>
      <c r="M202" s="227"/>
      <c r="N202" s="228"/>
      <c r="O202" s="228"/>
      <c r="P202" s="228"/>
      <c r="Q202" s="228"/>
      <c r="R202" s="228"/>
      <c r="S202" s="228"/>
      <c r="T202" s="229"/>
      <c r="AT202" s="230" t="s">
        <v>1717</v>
      </c>
      <c r="AU202" s="230" t="s">
        <v>86</v>
      </c>
      <c r="AV202" s="12" t="s">
        <v>86</v>
      </c>
      <c r="AW202" s="12" t="s">
        <v>41</v>
      </c>
      <c r="AX202" s="12" t="s">
        <v>22</v>
      </c>
      <c r="AY202" s="230" t="s">
        <v>183</v>
      </c>
    </row>
    <row r="203" spans="2:65" s="1" customFormat="1" ht="22.5" customHeight="1">
      <c r="B203" s="36"/>
      <c r="C203" s="195" t="s">
        <v>270</v>
      </c>
      <c r="D203" s="195" t="s">
        <v>186</v>
      </c>
      <c r="E203" s="196" t="s">
        <v>2053</v>
      </c>
      <c r="F203" s="197" t="s">
        <v>2054</v>
      </c>
      <c r="G203" s="198" t="s">
        <v>1810</v>
      </c>
      <c r="H203" s="199">
        <v>1</v>
      </c>
      <c r="I203" s="200"/>
      <c r="J203" s="201">
        <f>ROUND(I203*H203,2)</f>
        <v>0</v>
      </c>
      <c r="K203" s="197" t="s">
        <v>1782</v>
      </c>
      <c r="L203" s="56"/>
      <c r="M203" s="202" t="s">
        <v>20</v>
      </c>
      <c r="N203" s="203" t="s">
        <v>49</v>
      </c>
      <c r="O203" s="37"/>
      <c r="P203" s="204">
        <f>O203*H203</f>
        <v>0</v>
      </c>
      <c r="Q203" s="204">
        <v>0</v>
      </c>
      <c r="R203" s="204">
        <f>Q203*H203</f>
        <v>0</v>
      </c>
      <c r="S203" s="204">
        <v>4.4999999999999998E-2</v>
      </c>
      <c r="T203" s="205">
        <f>S203*H203</f>
        <v>4.4999999999999998E-2</v>
      </c>
      <c r="AR203" s="19" t="s">
        <v>200</v>
      </c>
      <c r="AT203" s="19" t="s">
        <v>186</v>
      </c>
      <c r="AU203" s="19" t="s">
        <v>86</v>
      </c>
      <c r="AY203" s="19" t="s">
        <v>183</v>
      </c>
      <c r="BE203" s="206">
        <f>IF(N203="základní",J203,0)</f>
        <v>0</v>
      </c>
      <c r="BF203" s="206">
        <f>IF(N203="snížená",J203,0)</f>
        <v>0</v>
      </c>
      <c r="BG203" s="206">
        <f>IF(N203="zákl. přenesená",J203,0)</f>
        <v>0</v>
      </c>
      <c r="BH203" s="206">
        <f>IF(N203="sníž. přenesená",J203,0)</f>
        <v>0</v>
      </c>
      <c r="BI203" s="206">
        <f>IF(N203="nulová",J203,0)</f>
        <v>0</v>
      </c>
      <c r="BJ203" s="19" t="s">
        <v>22</v>
      </c>
      <c r="BK203" s="206">
        <f>ROUND(I203*H203,2)</f>
        <v>0</v>
      </c>
      <c r="BL203" s="19" t="s">
        <v>200</v>
      </c>
      <c r="BM203" s="19" t="s">
        <v>2055</v>
      </c>
    </row>
    <row r="204" spans="2:65" s="1" customFormat="1" ht="27">
      <c r="B204" s="36"/>
      <c r="C204" s="58"/>
      <c r="D204" s="209" t="s">
        <v>1715</v>
      </c>
      <c r="E204" s="58"/>
      <c r="F204" s="219" t="s">
        <v>2056</v>
      </c>
      <c r="G204" s="58"/>
      <c r="H204" s="58"/>
      <c r="I204" s="163"/>
      <c r="J204" s="58"/>
      <c r="K204" s="58"/>
      <c r="L204" s="56"/>
      <c r="M204" s="73"/>
      <c r="N204" s="37"/>
      <c r="O204" s="37"/>
      <c r="P204" s="37"/>
      <c r="Q204" s="37"/>
      <c r="R204" s="37"/>
      <c r="S204" s="37"/>
      <c r="T204" s="74"/>
      <c r="AT204" s="19" t="s">
        <v>1715</v>
      </c>
      <c r="AU204" s="19" t="s">
        <v>86</v>
      </c>
    </row>
    <row r="205" spans="2:65" s="12" customFormat="1">
      <c r="B205" s="220"/>
      <c r="C205" s="221"/>
      <c r="D205" s="207" t="s">
        <v>1717</v>
      </c>
      <c r="E205" s="222" t="s">
        <v>20</v>
      </c>
      <c r="F205" s="223" t="s">
        <v>2057</v>
      </c>
      <c r="G205" s="221"/>
      <c r="H205" s="224">
        <v>1</v>
      </c>
      <c r="I205" s="225"/>
      <c r="J205" s="221"/>
      <c r="K205" s="221"/>
      <c r="L205" s="226"/>
      <c r="M205" s="227"/>
      <c r="N205" s="228"/>
      <c r="O205" s="228"/>
      <c r="P205" s="228"/>
      <c r="Q205" s="228"/>
      <c r="R205" s="228"/>
      <c r="S205" s="228"/>
      <c r="T205" s="229"/>
      <c r="AT205" s="230" t="s">
        <v>1717</v>
      </c>
      <c r="AU205" s="230" t="s">
        <v>86</v>
      </c>
      <c r="AV205" s="12" t="s">
        <v>86</v>
      </c>
      <c r="AW205" s="12" t="s">
        <v>41</v>
      </c>
      <c r="AX205" s="12" t="s">
        <v>22</v>
      </c>
      <c r="AY205" s="230" t="s">
        <v>183</v>
      </c>
    </row>
    <row r="206" spans="2:65" s="1" customFormat="1" ht="31.5" customHeight="1">
      <c r="B206" s="36"/>
      <c r="C206" s="195" t="s">
        <v>369</v>
      </c>
      <c r="D206" s="195" t="s">
        <v>186</v>
      </c>
      <c r="E206" s="196" t="s">
        <v>2058</v>
      </c>
      <c r="F206" s="197" t="s">
        <v>2059</v>
      </c>
      <c r="G206" s="198" t="s">
        <v>1810</v>
      </c>
      <c r="H206" s="199">
        <v>4</v>
      </c>
      <c r="I206" s="200"/>
      <c r="J206" s="201">
        <f>ROUND(I206*H206,2)</f>
        <v>0</v>
      </c>
      <c r="K206" s="197" t="s">
        <v>20</v>
      </c>
      <c r="L206" s="56"/>
      <c r="M206" s="202" t="s">
        <v>20</v>
      </c>
      <c r="N206" s="203" t="s">
        <v>49</v>
      </c>
      <c r="O206" s="37"/>
      <c r="P206" s="204">
        <f>O206*H206</f>
        <v>0</v>
      </c>
      <c r="Q206" s="204">
        <v>2.0000000000000002E-5</v>
      </c>
      <c r="R206" s="204">
        <f>Q206*H206</f>
        <v>8.0000000000000007E-5</v>
      </c>
      <c r="S206" s="204">
        <v>0</v>
      </c>
      <c r="T206" s="205">
        <f>S206*H206</f>
        <v>0</v>
      </c>
      <c r="AR206" s="19" t="s">
        <v>200</v>
      </c>
      <c r="AT206" s="19" t="s">
        <v>186</v>
      </c>
      <c r="AU206" s="19" t="s">
        <v>86</v>
      </c>
      <c r="AY206" s="19" t="s">
        <v>183</v>
      </c>
      <c r="BE206" s="206">
        <f>IF(N206="základní",J206,0)</f>
        <v>0</v>
      </c>
      <c r="BF206" s="206">
        <f>IF(N206="snížená",J206,0)</f>
        <v>0</v>
      </c>
      <c r="BG206" s="206">
        <f>IF(N206="zákl. přenesená",J206,0)</f>
        <v>0</v>
      </c>
      <c r="BH206" s="206">
        <f>IF(N206="sníž. přenesená",J206,0)</f>
        <v>0</v>
      </c>
      <c r="BI206" s="206">
        <f>IF(N206="nulová",J206,0)</f>
        <v>0</v>
      </c>
      <c r="BJ206" s="19" t="s">
        <v>22</v>
      </c>
      <c r="BK206" s="206">
        <f>ROUND(I206*H206,2)</f>
        <v>0</v>
      </c>
      <c r="BL206" s="19" t="s">
        <v>200</v>
      </c>
      <c r="BM206" s="19" t="s">
        <v>2060</v>
      </c>
    </row>
    <row r="207" spans="2:65" s="1" customFormat="1">
      <c r="B207" s="36"/>
      <c r="C207" s="58"/>
      <c r="D207" s="209" t="s">
        <v>1715</v>
      </c>
      <c r="E207" s="58"/>
      <c r="F207" s="219" t="s">
        <v>2061</v>
      </c>
      <c r="G207" s="58"/>
      <c r="H207" s="58"/>
      <c r="I207" s="163"/>
      <c r="J207" s="58"/>
      <c r="K207" s="58"/>
      <c r="L207" s="56"/>
      <c r="M207" s="73"/>
      <c r="N207" s="37"/>
      <c r="O207" s="37"/>
      <c r="P207" s="37"/>
      <c r="Q207" s="37"/>
      <c r="R207" s="37"/>
      <c r="S207" s="37"/>
      <c r="T207" s="74"/>
      <c r="AT207" s="19" t="s">
        <v>1715</v>
      </c>
      <c r="AU207" s="19" t="s">
        <v>86</v>
      </c>
    </row>
    <row r="208" spans="2:65" s="1" customFormat="1" ht="54">
      <c r="B208" s="36"/>
      <c r="C208" s="58"/>
      <c r="D208" s="209" t="s">
        <v>1793</v>
      </c>
      <c r="E208" s="58"/>
      <c r="F208" s="210" t="s">
        <v>2062</v>
      </c>
      <c r="G208" s="58"/>
      <c r="H208" s="58"/>
      <c r="I208" s="163"/>
      <c r="J208" s="58"/>
      <c r="K208" s="58"/>
      <c r="L208" s="56"/>
      <c r="M208" s="73"/>
      <c r="N208" s="37"/>
      <c r="O208" s="37"/>
      <c r="P208" s="37"/>
      <c r="Q208" s="37"/>
      <c r="R208" s="37"/>
      <c r="S208" s="37"/>
      <c r="T208" s="74"/>
      <c r="AT208" s="19" t="s">
        <v>1793</v>
      </c>
      <c r="AU208" s="19" t="s">
        <v>86</v>
      </c>
    </row>
    <row r="209" spans="2:65" s="1" customFormat="1" ht="27">
      <c r="B209" s="36"/>
      <c r="C209" s="58"/>
      <c r="D209" s="209" t="s">
        <v>192</v>
      </c>
      <c r="E209" s="58"/>
      <c r="F209" s="210" t="s">
        <v>2063</v>
      </c>
      <c r="G209" s="58"/>
      <c r="H209" s="58"/>
      <c r="I209" s="163"/>
      <c r="J209" s="58"/>
      <c r="K209" s="58"/>
      <c r="L209" s="56"/>
      <c r="M209" s="73"/>
      <c r="N209" s="37"/>
      <c r="O209" s="37"/>
      <c r="P209" s="37"/>
      <c r="Q209" s="37"/>
      <c r="R209" s="37"/>
      <c r="S209" s="37"/>
      <c r="T209" s="74"/>
      <c r="AT209" s="19" t="s">
        <v>192</v>
      </c>
      <c r="AU209" s="19" t="s">
        <v>86</v>
      </c>
    </row>
    <row r="210" spans="2:65" s="12" customFormat="1">
      <c r="B210" s="220"/>
      <c r="C210" s="221"/>
      <c r="D210" s="207" t="s">
        <v>1717</v>
      </c>
      <c r="E210" s="222" t="s">
        <v>1890</v>
      </c>
      <c r="F210" s="223" t="s">
        <v>2064</v>
      </c>
      <c r="G210" s="221"/>
      <c r="H210" s="224">
        <v>4</v>
      </c>
      <c r="I210" s="225"/>
      <c r="J210" s="221"/>
      <c r="K210" s="221"/>
      <c r="L210" s="226"/>
      <c r="M210" s="227"/>
      <c r="N210" s="228"/>
      <c r="O210" s="228"/>
      <c r="P210" s="228"/>
      <c r="Q210" s="228"/>
      <c r="R210" s="228"/>
      <c r="S210" s="228"/>
      <c r="T210" s="229"/>
      <c r="AT210" s="230" t="s">
        <v>1717</v>
      </c>
      <c r="AU210" s="230" t="s">
        <v>86</v>
      </c>
      <c r="AV210" s="12" t="s">
        <v>86</v>
      </c>
      <c r="AW210" s="12" t="s">
        <v>41</v>
      </c>
      <c r="AX210" s="12" t="s">
        <v>22</v>
      </c>
      <c r="AY210" s="230" t="s">
        <v>183</v>
      </c>
    </row>
    <row r="211" spans="2:65" s="1" customFormat="1" ht="22.5" customHeight="1">
      <c r="B211" s="36"/>
      <c r="C211" s="263" t="s">
        <v>7</v>
      </c>
      <c r="D211" s="263" t="s">
        <v>1796</v>
      </c>
      <c r="E211" s="264" t="s">
        <v>2065</v>
      </c>
      <c r="F211" s="265" t="s">
        <v>2066</v>
      </c>
      <c r="G211" s="266" t="s">
        <v>1810</v>
      </c>
      <c r="H211" s="267">
        <v>4</v>
      </c>
      <c r="I211" s="268"/>
      <c r="J211" s="269">
        <f>ROUND(I211*H211,2)</f>
        <v>0</v>
      </c>
      <c r="K211" s="265" t="s">
        <v>20</v>
      </c>
      <c r="L211" s="270"/>
      <c r="M211" s="271" t="s">
        <v>20</v>
      </c>
      <c r="N211" s="272" t="s">
        <v>49</v>
      </c>
      <c r="O211" s="37"/>
      <c r="P211" s="204">
        <f>O211*H211</f>
        <v>0</v>
      </c>
      <c r="Q211" s="204">
        <v>2.5000000000000001E-4</v>
      </c>
      <c r="R211" s="204">
        <f>Q211*H211</f>
        <v>1E-3</v>
      </c>
      <c r="S211" s="204">
        <v>0</v>
      </c>
      <c r="T211" s="205">
        <f>S211*H211</f>
        <v>0</v>
      </c>
      <c r="AR211" s="19" t="s">
        <v>218</v>
      </c>
      <c r="AT211" s="19" t="s">
        <v>1796</v>
      </c>
      <c r="AU211" s="19" t="s">
        <v>86</v>
      </c>
      <c r="AY211" s="19" t="s">
        <v>183</v>
      </c>
      <c r="BE211" s="206">
        <f>IF(N211="základní",J211,0)</f>
        <v>0</v>
      </c>
      <c r="BF211" s="206">
        <f>IF(N211="snížená",J211,0)</f>
        <v>0</v>
      </c>
      <c r="BG211" s="206">
        <f>IF(N211="zákl. přenesená",J211,0)</f>
        <v>0</v>
      </c>
      <c r="BH211" s="206">
        <f>IF(N211="sníž. přenesená",J211,0)</f>
        <v>0</v>
      </c>
      <c r="BI211" s="206">
        <f>IF(N211="nulová",J211,0)</f>
        <v>0</v>
      </c>
      <c r="BJ211" s="19" t="s">
        <v>22</v>
      </c>
      <c r="BK211" s="206">
        <f>ROUND(I211*H211,2)</f>
        <v>0</v>
      </c>
      <c r="BL211" s="19" t="s">
        <v>200</v>
      </c>
      <c r="BM211" s="19" t="s">
        <v>2067</v>
      </c>
    </row>
    <row r="212" spans="2:65" s="12" customFormat="1">
      <c r="B212" s="220"/>
      <c r="C212" s="221"/>
      <c r="D212" s="207" t="s">
        <v>1717</v>
      </c>
      <c r="E212" s="222" t="s">
        <v>20</v>
      </c>
      <c r="F212" s="223" t="s">
        <v>1890</v>
      </c>
      <c r="G212" s="221"/>
      <c r="H212" s="224">
        <v>4</v>
      </c>
      <c r="I212" s="225"/>
      <c r="J212" s="221"/>
      <c r="K212" s="221"/>
      <c r="L212" s="226"/>
      <c r="M212" s="227"/>
      <c r="N212" s="228"/>
      <c r="O212" s="228"/>
      <c r="P212" s="228"/>
      <c r="Q212" s="228"/>
      <c r="R212" s="228"/>
      <c r="S212" s="228"/>
      <c r="T212" s="229"/>
      <c r="AT212" s="230" t="s">
        <v>1717</v>
      </c>
      <c r="AU212" s="230" t="s">
        <v>86</v>
      </c>
      <c r="AV212" s="12" t="s">
        <v>86</v>
      </c>
      <c r="AW212" s="12" t="s">
        <v>41</v>
      </c>
      <c r="AX212" s="12" t="s">
        <v>22</v>
      </c>
      <c r="AY212" s="230" t="s">
        <v>183</v>
      </c>
    </row>
    <row r="213" spans="2:65" s="1" customFormat="1" ht="22.5" customHeight="1">
      <c r="B213" s="36"/>
      <c r="C213" s="195" t="s">
        <v>376</v>
      </c>
      <c r="D213" s="195" t="s">
        <v>186</v>
      </c>
      <c r="E213" s="196" t="s">
        <v>2068</v>
      </c>
      <c r="F213" s="197" t="s">
        <v>2069</v>
      </c>
      <c r="G213" s="198" t="s">
        <v>1720</v>
      </c>
      <c r="H213" s="199">
        <v>4.4000000000000004</v>
      </c>
      <c r="I213" s="200"/>
      <c r="J213" s="201">
        <f>ROUND(I213*H213,2)</f>
        <v>0</v>
      </c>
      <c r="K213" s="197" t="s">
        <v>1782</v>
      </c>
      <c r="L213" s="56"/>
      <c r="M213" s="202" t="s">
        <v>20</v>
      </c>
      <c r="N213" s="203" t="s">
        <v>49</v>
      </c>
      <c r="O213" s="37"/>
      <c r="P213" s="204">
        <f>O213*H213</f>
        <v>0</v>
      </c>
      <c r="Q213" s="204">
        <v>1.07E-3</v>
      </c>
      <c r="R213" s="204">
        <f>Q213*H213</f>
        <v>4.7080000000000004E-3</v>
      </c>
      <c r="S213" s="204">
        <v>3.7999999999999999E-2</v>
      </c>
      <c r="T213" s="205">
        <f>S213*H213</f>
        <v>0.16720000000000002</v>
      </c>
      <c r="AR213" s="19" t="s">
        <v>200</v>
      </c>
      <c r="AT213" s="19" t="s">
        <v>186</v>
      </c>
      <c r="AU213" s="19" t="s">
        <v>86</v>
      </c>
      <c r="AY213" s="19" t="s">
        <v>183</v>
      </c>
      <c r="BE213" s="206">
        <f>IF(N213="základní",J213,0)</f>
        <v>0</v>
      </c>
      <c r="BF213" s="206">
        <f>IF(N213="snížená",J213,0)</f>
        <v>0</v>
      </c>
      <c r="BG213" s="206">
        <f>IF(N213="zákl. přenesená",J213,0)</f>
        <v>0</v>
      </c>
      <c r="BH213" s="206">
        <f>IF(N213="sníž. přenesená",J213,0)</f>
        <v>0</v>
      </c>
      <c r="BI213" s="206">
        <f>IF(N213="nulová",J213,0)</f>
        <v>0</v>
      </c>
      <c r="BJ213" s="19" t="s">
        <v>22</v>
      </c>
      <c r="BK213" s="206">
        <f>ROUND(I213*H213,2)</f>
        <v>0</v>
      </c>
      <c r="BL213" s="19" t="s">
        <v>200</v>
      </c>
      <c r="BM213" s="19" t="s">
        <v>2070</v>
      </c>
    </row>
    <row r="214" spans="2:65" s="1" customFormat="1" ht="27">
      <c r="B214" s="36"/>
      <c r="C214" s="58"/>
      <c r="D214" s="209" t="s">
        <v>1715</v>
      </c>
      <c r="E214" s="58"/>
      <c r="F214" s="219" t="s">
        <v>2071</v>
      </c>
      <c r="G214" s="58"/>
      <c r="H214" s="58"/>
      <c r="I214" s="163"/>
      <c r="J214" s="58"/>
      <c r="K214" s="58"/>
      <c r="L214" s="56"/>
      <c r="M214" s="73"/>
      <c r="N214" s="37"/>
      <c r="O214" s="37"/>
      <c r="P214" s="37"/>
      <c r="Q214" s="37"/>
      <c r="R214" s="37"/>
      <c r="S214" s="37"/>
      <c r="T214" s="74"/>
      <c r="AT214" s="19" t="s">
        <v>1715</v>
      </c>
      <c r="AU214" s="19" t="s">
        <v>86</v>
      </c>
    </row>
    <row r="215" spans="2:65" s="1" customFormat="1" ht="54">
      <c r="B215" s="36"/>
      <c r="C215" s="58"/>
      <c r="D215" s="209" t="s">
        <v>1793</v>
      </c>
      <c r="E215" s="58"/>
      <c r="F215" s="210" t="s">
        <v>2072</v>
      </c>
      <c r="G215" s="58"/>
      <c r="H215" s="58"/>
      <c r="I215" s="163"/>
      <c r="J215" s="58"/>
      <c r="K215" s="58"/>
      <c r="L215" s="56"/>
      <c r="M215" s="73"/>
      <c r="N215" s="37"/>
      <c r="O215" s="37"/>
      <c r="P215" s="37"/>
      <c r="Q215" s="37"/>
      <c r="R215" s="37"/>
      <c r="S215" s="37"/>
      <c r="T215" s="74"/>
      <c r="AT215" s="19" t="s">
        <v>1793</v>
      </c>
      <c r="AU215" s="19" t="s">
        <v>86</v>
      </c>
    </row>
    <row r="216" spans="2:65" s="13" customFormat="1" ht="27">
      <c r="B216" s="234"/>
      <c r="C216" s="235"/>
      <c r="D216" s="209" t="s">
        <v>1717</v>
      </c>
      <c r="E216" s="236" t="s">
        <v>20</v>
      </c>
      <c r="F216" s="237" t="s">
        <v>2073</v>
      </c>
      <c r="G216" s="235"/>
      <c r="H216" s="238" t="s">
        <v>20</v>
      </c>
      <c r="I216" s="239"/>
      <c r="J216" s="235"/>
      <c r="K216" s="235"/>
      <c r="L216" s="240"/>
      <c r="M216" s="241"/>
      <c r="N216" s="242"/>
      <c r="O216" s="242"/>
      <c r="P216" s="242"/>
      <c r="Q216" s="242"/>
      <c r="R216" s="242"/>
      <c r="S216" s="242"/>
      <c r="T216" s="243"/>
      <c r="AT216" s="244" t="s">
        <v>1717</v>
      </c>
      <c r="AU216" s="244" t="s">
        <v>86</v>
      </c>
      <c r="AV216" s="13" t="s">
        <v>22</v>
      </c>
      <c r="AW216" s="13" t="s">
        <v>41</v>
      </c>
      <c r="AX216" s="13" t="s">
        <v>78</v>
      </c>
      <c r="AY216" s="244" t="s">
        <v>183</v>
      </c>
    </row>
    <row r="217" spans="2:65" s="12" customFormat="1">
      <c r="B217" s="220"/>
      <c r="C217" s="221"/>
      <c r="D217" s="209" t="s">
        <v>1717</v>
      </c>
      <c r="E217" s="231" t="s">
        <v>20</v>
      </c>
      <c r="F217" s="232" t="s">
        <v>2074</v>
      </c>
      <c r="G217" s="221"/>
      <c r="H217" s="233">
        <v>1.2</v>
      </c>
      <c r="I217" s="225"/>
      <c r="J217" s="221"/>
      <c r="K217" s="221"/>
      <c r="L217" s="226"/>
      <c r="M217" s="227"/>
      <c r="N217" s="228"/>
      <c r="O217" s="228"/>
      <c r="P217" s="228"/>
      <c r="Q217" s="228"/>
      <c r="R217" s="228"/>
      <c r="S217" s="228"/>
      <c r="T217" s="229"/>
      <c r="AT217" s="230" t="s">
        <v>1717</v>
      </c>
      <c r="AU217" s="230" t="s">
        <v>86</v>
      </c>
      <c r="AV217" s="12" t="s">
        <v>86</v>
      </c>
      <c r="AW217" s="12" t="s">
        <v>41</v>
      </c>
      <c r="AX217" s="12" t="s">
        <v>78</v>
      </c>
      <c r="AY217" s="230" t="s">
        <v>183</v>
      </c>
    </row>
    <row r="218" spans="2:65" s="12" customFormat="1">
      <c r="B218" s="220"/>
      <c r="C218" s="221"/>
      <c r="D218" s="209" t="s">
        <v>1717</v>
      </c>
      <c r="E218" s="231" t="s">
        <v>20</v>
      </c>
      <c r="F218" s="232" t="s">
        <v>2075</v>
      </c>
      <c r="G218" s="221"/>
      <c r="H218" s="233">
        <v>1.2</v>
      </c>
      <c r="I218" s="225"/>
      <c r="J218" s="221"/>
      <c r="K218" s="221"/>
      <c r="L218" s="226"/>
      <c r="M218" s="227"/>
      <c r="N218" s="228"/>
      <c r="O218" s="228"/>
      <c r="P218" s="228"/>
      <c r="Q218" s="228"/>
      <c r="R218" s="228"/>
      <c r="S218" s="228"/>
      <c r="T218" s="229"/>
      <c r="AT218" s="230" t="s">
        <v>1717</v>
      </c>
      <c r="AU218" s="230" t="s">
        <v>86</v>
      </c>
      <c r="AV218" s="12" t="s">
        <v>86</v>
      </c>
      <c r="AW218" s="12" t="s">
        <v>41</v>
      </c>
      <c r="AX218" s="12" t="s">
        <v>78</v>
      </c>
      <c r="AY218" s="230" t="s">
        <v>183</v>
      </c>
    </row>
    <row r="219" spans="2:65" s="12" customFormat="1">
      <c r="B219" s="220"/>
      <c r="C219" s="221"/>
      <c r="D219" s="209" t="s">
        <v>1717</v>
      </c>
      <c r="E219" s="231" t="s">
        <v>20</v>
      </c>
      <c r="F219" s="232" t="s">
        <v>2076</v>
      </c>
      <c r="G219" s="221"/>
      <c r="H219" s="233">
        <v>2</v>
      </c>
      <c r="I219" s="225"/>
      <c r="J219" s="221"/>
      <c r="K219" s="221"/>
      <c r="L219" s="226"/>
      <c r="M219" s="227"/>
      <c r="N219" s="228"/>
      <c r="O219" s="228"/>
      <c r="P219" s="228"/>
      <c r="Q219" s="228"/>
      <c r="R219" s="228"/>
      <c r="S219" s="228"/>
      <c r="T219" s="229"/>
      <c r="AT219" s="230" t="s">
        <v>1717</v>
      </c>
      <c r="AU219" s="230" t="s">
        <v>86</v>
      </c>
      <c r="AV219" s="12" t="s">
        <v>86</v>
      </c>
      <c r="AW219" s="12" t="s">
        <v>41</v>
      </c>
      <c r="AX219" s="12" t="s">
        <v>78</v>
      </c>
      <c r="AY219" s="230" t="s">
        <v>183</v>
      </c>
    </row>
    <row r="220" spans="2:65" s="14" customFormat="1">
      <c r="B220" s="245"/>
      <c r="C220" s="246"/>
      <c r="D220" s="207" t="s">
        <v>1717</v>
      </c>
      <c r="E220" s="247" t="s">
        <v>20</v>
      </c>
      <c r="F220" s="248" t="s">
        <v>1744</v>
      </c>
      <c r="G220" s="246"/>
      <c r="H220" s="249">
        <v>4.4000000000000004</v>
      </c>
      <c r="I220" s="250"/>
      <c r="J220" s="246"/>
      <c r="K220" s="246"/>
      <c r="L220" s="251"/>
      <c r="M220" s="252"/>
      <c r="N220" s="253"/>
      <c r="O220" s="253"/>
      <c r="P220" s="253"/>
      <c r="Q220" s="253"/>
      <c r="R220" s="253"/>
      <c r="S220" s="253"/>
      <c r="T220" s="254"/>
      <c r="AT220" s="255" t="s">
        <v>1717</v>
      </c>
      <c r="AU220" s="255" t="s">
        <v>86</v>
      </c>
      <c r="AV220" s="14" t="s">
        <v>200</v>
      </c>
      <c r="AW220" s="14" t="s">
        <v>41</v>
      </c>
      <c r="AX220" s="14" t="s">
        <v>22</v>
      </c>
      <c r="AY220" s="255" t="s">
        <v>183</v>
      </c>
    </row>
    <row r="221" spans="2:65" s="1" customFormat="1" ht="22.5" customHeight="1">
      <c r="B221" s="36"/>
      <c r="C221" s="195" t="s">
        <v>380</v>
      </c>
      <c r="D221" s="195" t="s">
        <v>186</v>
      </c>
      <c r="E221" s="196" t="s">
        <v>2077</v>
      </c>
      <c r="F221" s="197" t="s">
        <v>2078</v>
      </c>
      <c r="G221" s="198" t="s">
        <v>1720</v>
      </c>
      <c r="H221" s="199">
        <v>50</v>
      </c>
      <c r="I221" s="200"/>
      <c r="J221" s="201">
        <f>ROUND(I221*H221,2)</f>
        <v>0</v>
      </c>
      <c r="K221" s="197" t="s">
        <v>1782</v>
      </c>
      <c r="L221" s="56"/>
      <c r="M221" s="202" t="s">
        <v>20</v>
      </c>
      <c r="N221" s="203" t="s">
        <v>49</v>
      </c>
      <c r="O221" s="37"/>
      <c r="P221" s="204">
        <f>O221*H221</f>
        <v>0</v>
      </c>
      <c r="Q221" s="204">
        <v>3.0000000000000001E-5</v>
      </c>
      <c r="R221" s="204">
        <f>Q221*H221</f>
        <v>1.5E-3</v>
      </c>
      <c r="S221" s="204">
        <v>0</v>
      </c>
      <c r="T221" s="205">
        <f>S221*H221</f>
        <v>0</v>
      </c>
      <c r="AR221" s="19" t="s">
        <v>200</v>
      </c>
      <c r="AT221" s="19" t="s">
        <v>186</v>
      </c>
      <c r="AU221" s="19" t="s">
        <v>86</v>
      </c>
      <c r="AY221" s="19" t="s">
        <v>183</v>
      </c>
      <c r="BE221" s="206">
        <f>IF(N221="základní",J221,0)</f>
        <v>0</v>
      </c>
      <c r="BF221" s="206">
        <f>IF(N221="snížená",J221,0)</f>
        <v>0</v>
      </c>
      <c r="BG221" s="206">
        <f>IF(N221="zákl. přenesená",J221,0)</f>
        <v>0</v>
      </c>
      <c r="BH221" s="206">
        <f>IF(N221="sníž. přenesená",J221,0)</f>
        <v>0</v>
      </c>
      <c r="BI221" s="206">
        <f>IF(N221="nulová",J221,0)</f>
        <v>0</v>
      </c>
      <c r="BJ221" s="19" t="s">
        <v>22</v>
      </c>
      <c r="BK221" s="206">
        <f>ROUND(I221*H221,2)</f>
        <v>0</v>
      </c>
      <c r="BL221" s="19" t="s">
        <v>200</v>
      </c>
      <c r="BM221" s="19" t="s">
        <v>2079</v>
      </c>
    </row>
    <row r="222" spans="2:65" s="1" customFormat="1" ht="27">
      <c r="B222" s="36"/>
      <c r="C222" s="58"/>
      <c r="D222" s="209" t="s">
        <v>1715</v>
      </c>
      <c r="E222" s="58"/>
      <c r="F222" s="219" t="s">
        <v>2080</v>
      </c>
      <c r="G222" s="58"/>
      <c r="H222" s="58"/>
      <c r="I222" s="163"/>
      <c r="J222" s="58"/>
      <c r="K222" s="58"/>
      <c r="L222" s="56"/>
      <c r="M222" s="73"/>
      <c r="N222" s="37"/>
      <c r="O222" s="37"/>
      <c r="P222" s="37"/>
      <c r="Q222" s="37"/>
      <c r="R222" s="37"/>
      <c r="S222" s="37"/>
      <c r="T222" s="74"/>
      <c r="AT222" s="19" t="s">
        <v>1715</v>
      </c>
      <c r="AU222" s="19" t="s">
        <v>86</v>
      </c>
    </row>
    <row r="223" spans="2:65" s="1" customFormat="1" ht="54">
      <c r="B223" s="36"/>
      <c r="C223" s="58"/>
      <c r="D223" s="209" t="s">
        <v>1793</v>
      </c>
      <c r="E223" s="58"/>
      <c r="F223" s="210" t="s">
        <v>2081</v>
      </c>
      <c r="G223" s="58"/>
      <c r="H223" s="58"/>
      <c r="I223" s="163"/>
      <c r="J223" s="58"/>
      <c r="K223" s="58"/>
      <c r="L223" s="56"/>
      <c r="M223" s="73"/>
      <c r="N223" s="37"/>
      <c r="O223" s="37"/>
      <c r="P223" s="37"/>
      <c r="Q223" s="37"/>
      <c r="R223" s="37"/>
      <c r="S223" s="37"/>
      <c r="T223" s="74"/>
      <c r="AT223" s="19" t="s">
        <v>1793</v>
      </c>
      <c r="AU223" s="19" t="s">
        <v>86</v>
      </c>
    </row>
    <row r="224" spans="2:65" s="13" customFormat="1">
      <c r="B224" s="234"/>
      <c r="C224" s="235"/>
      <c r="D224" s="209" t="s">
        <v>1717</v>
      </c>
      <c r="E224" s="236" t="s">
        <v>20</v>
      </c>
      <c r="F224" s="237" t="s">
        <v>2082</v>
      </c>
      <c r="G224" s="235"/>
      <c r="H224" s="238" t="s">
        <v>20</v>
      </c>
      <c r="I224" s="239"/>
      <c r="J224" s="235"/>
      <c r="K224" s="235"/>
      <c r="L224" s="240"/>
      <c r="M224" s="241"/>
      <c r="N224" s="242"/>
      <c r="O224" s="242"/>
      <c r="P224" s="242"/>
      <c r="Q224" s="242"/>
      <c r="R224" s="242"/>
      <c r="S224" s="242"/>
      <c r="T224" s="243"/>
      <c r="AT224" s="244" t="s">
        <v>1717</v>
      </c>
      <c r="AU224" s="244" t="s">
        <v>86</v>
      </c>
      <c r="AV224" s="13" t="s">
        <v>22</v>
      </c>
      <c r="AW224" s="13" t="s">
        <v>41</v>
      </c>
      <c r="AX224" s="13" t="s">
        <v>78</v>
      </c>
      <c r="AY224" s="244" t="s">
        <v>183</v>
      </c>
    </row>
    <row r="225" spans="2:65" s="12" customFormat="1">
      <c r="B225" s="220"/>
      <c r="C225" s="221"/>
      <c r="D225" s="207" t="s">
        <v>1717</v>
      </c>
      <c r="E225" s="222" t="s">
        <v>20</v>
      </c>
      <c r="F225" s="223" t="s">
        <v>2083</v>
      </c>
      <c r="G225" s="221"/>
      <c r="H225" s="224">
        <v>50</v>
      </c>
      <c r="I225" s="225"/>
      <c r="J225" s="221"/>
      <c r="K225" s="221"/>
      <c r="L225" s="226"/>
      <c r="M225" s="227"/>
      <c r="N225" s="228"/>
      <c r="O225" s="228"/>
      <c r="P225" s="228"/>
      <c r="Q225" s="228"/>
      <c r="R225" s="228"/>
      <c r="S225" s="228"/>
      <c r="T225" s="229"/>
      <c r="AT225" s="230" t="s">
        <v>1717</v>
      </c>
      <c r="AU225" s="230" t="s">
        <v>86</v>
      </c>
      <c r="AV225" s="12" t="s">
        <v>86</v>
      </c>
      <c r="AW225" s="12" t="s">
        <v>41</v>
      </c>
      <c r="AX225" s="12" t="s">
        <v>22</v>
      </c>
      <c r="AY225" s="230" t="s">
        <v>183</v>
      </c>
    </row>
    <row r="226" spans="2:65" s="1" customFormat="1" ht="22.5" customHeight="1">
      <c r="B226" s="36"/>
      <c r="C226" s="195" t="s">
        <v>384</v>
      </c>
      <c r="D226" s="195" t="s">
        <v>186</v>
      </c>
      <c r="E226" s="196" t="s">
        <v>2084</v>
      </c>
      <c r="F226" s="197" t="s">
        <v>2085</v>
      </c>
      <c r="G226" s="198" t="s">
        <v>1720</v>
      </c>
      <c r="H226" s="199">
        <v>5.4</v>
      </c>
      <c r="I226" s="200"/>
      <c r="J226" s="201">
        <f>ROUND(I226*H226,2)</f>
        <v>0</v>
      </c>
      <c r="K226" s="197" t="s">
        <v>1782</v>
      </c>
      <c r="L226" s="56"/>
      <c r="M226" s="202" t="s">
        <v>20</v>
      </c>
      <c r="N226" s="203" t="s">
        <v>49</v>
      </c>
      <c r="O226" s="37"/>
      <c r="P226" s="204">
        <f>O226*H226</f>
        <v>0</v>
      </c>
      <c r="Q226" s="204">
        <v>1.6000000000000001E-4</v>
      </c>
      <c r="R226" s="204">
        <f>Q226*H226</f>
        <v>8.6400000000000008E-4</v>
      </c>
      <c r="S226" s="204">
        <v>0</v>
      </c>
      <c r="T226" s="205">
        <f>S226*H226</f>
        <v>0</v>
      </c>
      <c r="AR226" s="19" t="s">
        <v>200</v>
      </c>
      <c r="AT226" s="19" t="s">
        <v>186</v>
      </c>
      <c r="AU226" s="19" t="s">
        <v>86</v>
      </c>
      <c r="AY226" s="19" t="s">
        <v>183</v>
      </c>
      <c r="BE226" s="206">
        <f>IF(N226="základní",J226,0)</f>
        <v>0</v>
      </c>
      <c r="BF226" s="206">
        <f>IF(N226="snížená",J226,0)</f>
        <v>0</v>
      </c>
      <c r="BG226" s="206">
        <f>IF(N226="zákl. přenesená",J226,0)</f>
        <v>0</v>
      </c>
      <c r="BH226" s="206">
        <f>IF(N226="sníž. přenesená",J226,0)</f>
        <v>0</v>
      </c>
      <c r="BI226" s="206">
        <f>IF(N226="nulová",J226,0)</f>
        <v>0</v>
      </c>
      <c r="BJ226" s="19" t="s">
        <v>22</v>
      </c>
      <c r="BK226" s="206">
        <f>ROUND(I226*H226,2)</f>
        <v>0</v>
      </c>
      <c r="BL226" s="19" t="s">
        <v>200</v>
      </c>
      <c r="BM226" s="19" t="s">
        <v>2086</v>
      </c>
    </row>
    <row r="227" spans="2:65" s="1" customFormat="1" ht="27">
      <c r="B227" s="36"/>
      <c r="C227" s="58"/>
      <c r="D227" s="209" t="s">
        <v>1715</v>
      </c>
      <c r="E227" s="58"/>
      <c r="F227" s="219" t="s">
        <v>2087</v>
      </c>
      <c r="G227" s="58"/>
      <c r="H227" s="58"/>
      <c r="I227" s="163"/>
      <c r="J227" s="58"/>
      <c r="K227" s="58"/>
      <c r="L227" s="56"/>
      <c r="M227" s="73"/>
      <c r="N227" s="37"/>
      <c r="O227" s="37"/>
      <c r="P227" s="37"/>
      <c r="Q227" s="37"/>
      <c r="R227" s="37"/>
      <c r="S227" s="37"/>
      <c r="T227" s="74"/>
      <c r="AT227" s="19" t="s">
        <v>1715</v>
      </c>
      <c r="AU227" s="19" t="s">
        <v>86</v>
      </c>
    </row>
    <row r="228" spans="2:65" s="1" customFormat="1" ht="54">
      <c r="B228" s="36"/>
      <c r="C228" s="58"/>
      <c r="D228" s="209" t="s">
        <v>1793</v>
      </c>
      <c r="E228" s="58"/>
      <c r="F228" s="210" t="s">
        <v>2081</v>
      </c>
      <c r="G228" s="58"/>
      <c r="H228" s="58"/>
      <c r="I228" s="163"/>
      <c r="J228" s="58"/>
      <c r="K228" s="58"/>
      <c r="L228" s="56"/>
      <c r="M228" s="73"/>
      <c r="N228" s="37"/>
      <c r="O228" s="37"/>
      <c r="P228" s="37"/>
      <c r="Q228" s="37"/>
      <c r="R228" s="37"/>
      <c r="S228" s="37"/>
      <c r="T228" s="74"/>
      <c r="AT228" s="19" t="s">
        <v>1793</v>
      </c>
      <c r="AU228" s="19" t="s">
        <v>86</v>
      </c>
    </row>
    <row r="229" spans="2:65" s="13" customFormat="1">
      <c r="B229" s="234"/>
      <c r="C229" s="235"/>
      <c r="D229" s="209" t="s">
        <v>1717</v>
      </c>
      <c r="E229" s="236" t="s">
        <v>20</v>
      </c>
      <c r="F229" s="237" t="s">
        <v>2088</v>
      </c>
      <c r="G229" s="235"/>
      <c r="H229" s="238" t="s">
        <v>20</v>
      </c>
      <c r="I229" s="239"/>
      <c r="J229" s="235"/>
      <c r="K229" s="235"/>
      <c r="L229" s="240"/>
      <c r="M229" s="241"/>
      <c r="N229" s="242"/>
      <c r="O229" s="242"/>
      <c r="P229" s="242"/>
      <c r="Q229" s="242"/>
      <c r="R229" s="242"/>
      <c r="S229" s="242"/>
      <c r="T229" s="243"/>
      <c r="AT229" s="244" t="s">
        <v>1717</v>
      </c>
      <c r="AU229" s="244" t="s">
        <v>86</v>
      </c>
      <c r="AV229" s="13" t="s">
        <v>22</v>
      </c>
      <c r="AW229" s="13" t="s">
        <v>41</v>
      </c>
      <c r="AX229" s="13" t="s">
        <v>78</v>
      </c>
      <c r="AY229" s="244" t="s">
        <v>183</v>
      </c>
    </row>
    <row r="230" spans="2:65" s="12" customFormat="1">
      <c r="B230" s="220"/>
      <c r="C230" s="221"/>
      <c r="D230" s="209" t="s">
        <v>1717</v>
      </c>
      <c r="E230" s="231" t="s">
        <v>20</v>
      </c>
      <c r="F230" s="232" t="s">
        <v>2089</v>
      </c>
      <c r="G230" s="221"/>
      <c r="H230" s="233">
        <v>4.2</v>
      </c>
      <c r="I230" s="225"/>
      <c r="J230" s="221"/>
      <c r="K230" s="221"/>
      <c r="L230" s="226"/>
      <c r="M230" s="227"/>
      <c r="N230" s="228"/>
      <c r="O230" s="228"/>
      <c r="P230" s="228"/>
      <c r="Q230" s="228"/>
      <c r="R230" s="228"/>
      <c r="S230" s="228"/>
      <c r="T230" s="229"/>
      <c r="AT230" s="230" t="s">
        <v>1717</v>
      </c>
      <c r="AU230" s="230" t="s">
        <v>86</v>
      </c>
      <c r="AV230" s="12" t="s">
        <v>86</v>
      </c>
      <c r="AW230" s="12" t="s">
        <v>41</v>
      </c>
      <c r="AX230" s="12" t="s">
        <v>78</v>
      </c>
      <c r="AY230" s="230" t="s">
        <v>183</v>
      </c>
    </row>
    <row r="231" spans="2:65" s="12" customFormat="1">
      <c r="B231" s="220"/>
      <c r="C231" s="221"/>
      <c r="D231" s="209" t="s">
        <v>1717</v>
      </c>
      <c r="E231" s="231" t="s">
        <v>20</v>
      </c>
      <c r="F231" s="232" t="s">
        <v>2090</v>
      </c>
      <c r="G231" s="221"/>
      <c r="H231" s="233">
        <v>1.2</v>
      </c>
      <c r="I231" s="225"/>
      <c r="J231" s="221"/>
      <c r="K231" s="221"/>
      <c r="L231" s="226"/>
      <c r="M231" s="227"/>
      <c r="N231" s="228"/>
      <c r="O231" s="228"/>
      <c r="P231" s="228"/>
      <c r="Q231" s="228"/>
      <c r="R231" s="228"/>
      <c r="S231" s="228"/>
      <c r="T231" s="229"/>
      <c r="AT231" s="230" t="s">
        <v>1717</v>
      </c>
      <c r="AU231" s="230" t="s">
        <v>86</v>
      </c>
      <c r="AV231" s="12" t="s">
        <v>86</v>
      </c>
      <c r="AW231" s="12" t="s">
        <v>41</v>
      </c>
      <c r="AX231" s="12" t="s">
        <v>78</v>
      </c>
      <c r="AY231" s="230" t="s">
        <v>183</v>
      </c>
    </row>
    <row r="232" spans="2:65" s="14" customFormat="1">
      <c r="B232" s="245"/>
      <c r="C232" s="246"/>
      <c r="D232" s="207" t="s">
        <v>1717</v>
      </c>
      <c r="E232" s="247" t="s">
        <v>20</v>
      </c>
      <c r="F232" s="248" t="s">
        <v>1744</v>
      </c>
      <c r="G232" s="246"/>
      <c r="H232" s="249">
        <v>5.4</v>
      </c>
      <c r="I232" s="250"/>
      <c r="J232" s="246"/>
      <c r="K232" s="246"/>
      <c r="L232" s="251"/>
      <c r="M232" s="252"/>
      <c r="N232" s="253"/>
      <c r="O232" s="253"/>
      <c r="P232" s="253"/>
      <c r="Q232" s="253"/>
      <c r="R232" s="253"/>
      <c r="S232" s="253"/>
      <c r="T232" s="254"/>
      <c r="AT232" s="255" t="s">
        <v>1717</v>
      </c>
      <c r="AU232" s="255" t="s">
        <v>86</v>
      </c>
      <c r="AV232" s="14" t="s">
        <v>200</v>
      </c>
      <c r="AW232" s="14" t="s">
        <v>41</v>
      </c>
      <c r="AX232" s="14" t="s">
        <v>22</v>
      </c>
      <c r="AY232" s="255" t="s">
        <v>183</v>
      </c>
    </row>
    <row r="233" spans="2:65" s="1" customFormat="1" ht="22.5" customHeight="1">
      <c r="B233" s="36"/>
      <c r="C233" s="195" t="s">
        <v>389</v>
      </c>
      <c r="D233" s="195" t="s">
        <v>186</v>
      </c>
      <c r="E233" s="196" t="s">
        <v>2091</v>
      </c>
      <c r="F233" s="197" t="s">
        <v>2092</v>
      </c>
      <c r="G233" s="198" t="s">
        <v>1720</v>
      </c>
      <c r="H233" s="199">
        <v>6.1</v>
      </c>
      <c r="I233" s="200"/>
      <c r="J233" s="201">
        <f>ROUND(I233*H233,2)</f>
        <v>0</v>
      </c>
      <c r="K233" s="197" t="s">
        <v>1782</v>
      </c>
      <c r="L233" s="56"/>
      <c r="M233" s="202" t="s">
        <v>20</v>
      </c>
      <c r="N233" s="203" t="s">
        <v>49</v>
      </c>
      <c r="O233" s="37"/>
      <c r="P233" s="204">
        <f>O233*H233</f>
        <v>0</v>
      </c>
      <c r="Q233" s="204">
        <v>3.4000000000000002E-4</v>
      </c>
      <c r="R233" s="204">
        <f>Q233*H233</f>
        <v>2.0739999999999999E-3</v>
      </c>
      <c r="S233" s="204">
        <v>0</v>
      </c>
      <c r="T233" s="205">
        <f>S233*H233</f>
        <v>0</v>
      </c>
      <c r="AR233" s="19" t="s">
        <v>200</v>
      </c>
      <c r="AT233" s="19" t="s">
        <v>186</v>
      </c>
      <c r="AU233" s="19" t="s">
        <v>86</v>
      </c>
      <c r="AY233" s="19" t="s">
        <v>183</v>
      </c>
      <c r="BE233" s="206">
        <f>IF(N233="základní",J233,0)</f>
        <v>0</v>
      </c>
      <c r="BF233" s="206">
        <f>IF(N233="snížená",J233,0)</f>
        <v>0</v>
      </c>
      <c r="BG233" s="206">
        <f>IF(N233="zákl. přenesená",J233,0)</f>
        <v>0</v>
      </c>
      <c r="BH233" s="206">
        <f>IF(N233="sníž. přenesená",J233,0)</f>
        <v>0</v>
      </c>
      <c r="BI233" s="206">
        <f>IF(N233="nulová",J233,0)</f>
        <v>0</v>
      </c>
      <c r="BJ233" s="19" t="s">
        <v>22</v>
      </c>
      <c r="BK233" s="206">
        <f>ROUND(I233*H233,2)</f>
        <v>0</v>
      </c>
      <c r="BL233" s="19" t="s">
        <v>200</v>
      </c>
      <c r="BM233" s="19" t="s">
        <v>2093</v>
      </c>
    </row>
    <row r="234" spans="2:65" s="1" customFormat="1" ht="27">
      <c r="B234" s="36"/>
      <c r="C234" s="58"/>
      <c r="D234" s="209" t="s">
        <v>1715</v>
      </c>
      <c r="E234" s="58"/>
      <c r="F234" s="219" t="s">
        <v>2094</v>
      </c>
      <c r="G234" s="58"/>
      <c r="H234" s="58"/>
      <c r="I234" s="163"/>
      <c r="J234" s="58"/>
      <c r="K234" s="58"/>
      <c r="L234" s="56"/>
      <c r="M234" s="73"/>
      <c r="N234" s="37"/>
      <c r="O234" s="37"/>
      <c r="P234" s="37"/>
      <c r="Q234" s="37"/>
      <c r="R234" s="37"/>
      <c r="S234" s="37"/>
      <c r="T234" s="74"/>
      <c r="AT234" s="19" t="s">
        <v>1715</v>
      </c>
      <c r="AU234" s="19" t="s">
        <v>86</v>
      </c>
    </row>
    <row r="235" spans="2:65" s="1" customFormat="1" ht="54">
      <c r="B235" s="36"/>
      <c r="C235" s="58"/>
      <c r="D235" s="209" t="s">
        <v>1793</v>
      </c>
      <c r="E235" s="58"/>
      <c r="F235" s="210" t="s">
        <v>2081</v>
      </c>
      <c r="G235" s="58"/>
      <c r="H235" s="58"/>
      <c r="I235" s="163"/>
      <c r="J235" s="58"/>
      <c r="K235" s="58"/>
      <c r="L235" s="56"/>
      <c r="M235" s="73"/>
      <c r="N235" s="37"/>
      <c r="O235" s="37"/>
      <c r="P235" s="37"/>
      <c r="Q235" s="37"/>
      <c r="R235" s="37"/>
      <c r="S235" s="37"/>
      <c r="T235" s="74"/>
      <c r="AT235" s="19" t="s">
        <v>1793</v>
      </c>
      <c r="AU235" s="19" t="s">
        <v>86</v>
      </c>
    </row>
    <row r="236" spans="2:65" s="12" customFormat="1" ht="27">
      <c r="B236" s="220"/>
      <c r="C236" s="221"/>
      <c r="D236" s="207" t="s">
        <v>1717</v>
      </c>
      <c r="E236" s="222" t="s">
        <v>20</v>
      </c>
      <c r="F236" s="223" t="s">
        <v>2095</v>
      </c>
      <c r="G236" s="221"/>
      <c r="H236" s="224">
        <v>6.1</v>
      </c>
      <c r="I236" s="225"/>
      <c r="J236" s="221"/>
      <c r="K236" s="221"/>
      <c r="L236" s="226"/>
      <c r="M236" s="227"/>
      <c r="N236" s="228"/>
      <c r="O236" s="228"/>
      <c r="P236" s="228"/>
      <c r="Q236" s="228"/>
      <c r="R236" s="228"/>
      <c r="S236" s="228"/>
      <c r="T236" s="229"/>
      <c r="AT236" s="230" t="s">
        <v>1717</v>
      </c>
      <c r="AU236" s="230" t="s">
        <v>86</v>
      </c>
      <c r="AV236" s="12" t="s">
        <v>86</v>
      </c>
      <c r="AW236" s="12" t="s">
        <v>41</v>
      </c>
      <c r="AX236" s="12" t="s">
        <v>22</v>
      </c>
      <c r="AY236" s="230" t="s">
        <v>183</v>
      </c>
    </row>
    <row r="237" spans="2:65" s="1" customFormat="1" ht="22.5" customHeight="1">
      <c r="B237" s="36"/>
      <c r="C237" s="195" t="s">
        <v>397</v>
      </c>
      <c r="D237" s="195" t="s">
        <v>186</v>
      </c>
      <c r="E237" s="196" t="s">
        <v>2096</v>
      </c>
      <c r="F237" s="197" t="s">
        <v>2097</v>
      </c>
      <c r="G237" s="198" t="s">
        <v>208</v>
      </c>
      <c r="H237" s="199">
        <v>132.66800000000001</v>
      </c>
      <c r="I237" s="200"/>
      <c r="J237" s="201">
        <f>ROUND(I237*H237,2)</f>
        <v>0</v>
      </c>
      <c r="K237" s="197" t="s">
        <v>1782</v>
      </c>
      <c r="L237" s="56"/>
      <c r="M237" s="202" t="s">
        <v>20</v>
      </c>
      <c r="N237" s="203" t="s">
        <v>49</v>
      </c>
      <c r="O237" s="37"/>
      <c r="P237" s="204">
        <f>O237*H237</f>
        <v>0</v>
      </c>
      <c r="Q237" s="204">
        <v>0</v>
      </c>
      <c r="R237" s="204">
        <f>Q237*H237</f>
        <v>0</v>
      </c>
      <c r="S237" s="204">
        <v>6.0999999999999999E-2</v>
      </c>
      <c r="T237" s="205">
        <f>S237*H237</f>
        <v>8.0927480000000003</v>
      </c>
      <c r="AR237" s="19" t="s">
        <v>200</v>
      </c>
      <c r="AT237" s="19" t="s">
        <v>186</v>
      </c>
      <c r="AU237" s="19" t="s">
        <v>86</v>
      </c>
      <c r="AY237" s="19" t="s">
        <v>183</v>
      </c>
      <c r="BE237" s="206">
        <f>IF(N237="základní",J237,0)</f>
        <v>0</v>
      </c>
      <c r="BF237" s="206">
        <f>IF(N237="snížená",J237,0)</f>
        <v>0</v>
      </c>
      <c r="BG237" s="206">
        <f>IF(N237="zákl. přenesená",J237,0)</f>
        <v>0</v>
      </c>
      <c r="BH237" s="206">
        <f>IF(N237="sníž. přenesená",J237,0)</f>
        <v>0</v>
      </c>
      <c r="BI237" s="206">
        <f>IF(N237="nulová",J237,0)</f>
        <v>0</v>
      </c>
      <c r="BJ237" s="19" t="s">
        <v>22</v>
      </c>
      <c r="BK237" s="206">
        <f>ROUND(I237*H237,2)</f>
        <v>0</v>
      </c>
      <c r="BL237" s="19" t="s">
        <v>200</v>
      </c>
      <c r="BM237" s="19" t="s">
        <v>2098</v>
      </c>
    </row>
    <row r="238" spans="2:65" s="1" customFormat="1">
      <c r="B238" s="36"/>
      <c r="C238" s="58"/>
      <c r="D238" s="209" t="s">
        <v>1715</v>
      </c>
      <c r="E238" s="58"/>
      <c r="F238" s="219" t="s">
        <v>2099</v>
      </c>
      <c r="G238" s="58"/>
      <c r="H238" s="58"/>
      <c r="I238" s="163"/>
      <c r="J238" s="58"/>
      <c r="K238" s="58"/>
      <c r="L238" s="56"/>
      <c r="M238" s="73"/>
      <c r="N238" s="37"/>
      <c r="O238" s="37"/>
      <c r="P238" s="37"/>
      <c r="Q238" s="37"/>
      <c r="R238" s="37"/>
      <c r="S238" s="37"/>
      <c r="T238" s="74"/>
      <c r="AT238" s="19" t="s">
        <v>1715</v>
      </c>
      <c r="AU238" s="19" t="s">
        <v>86</v>
      </c>
    </row>
    <row r="239" spans="2:65" s="12" customFormat="1">
      <c r="B239" s="220"/>
      <c r="C239" s="221"/>
      <c r="D239" s="207" t="s">
        <v>1717</v>
      </c>
      <c r="E239" s="222" t="s">
        <v>20</v>
      </c>
      <c r="F239" s="223" t="s">
        <v>1927</v>
      </c>
      <c r="G239" s="221"/>
      <c r="H239" s="224">
        <v>132.66800000000001</v>
      </c>
      <c r="I239" s="225"/>
      <c r="J239" s="221"/>
      <c r="K239" s="221"/>
      <c r="L239" s="226"/>
      <c r="M239" s="227"/>
      <c r="N239" s="228"/>
      <c r="O239" s="228"/>
      <c r="P239" s="228"/>
      <c r="Q239" s="228"/>
      <c r="R239" s="228"/>
      <c r="S239" s="228"/>
      <c r="T239" s="229"/>
      <c r="AT239" s="230" t="s">
        <v>1717</v>
      </c>
      <c r="AU239" s="230" t="s">
        <v>86</v>
      </c>
      <c r="AV239" s="12" t="s">
        <v>86</v>
      </c>
      <c r="AW239" s="12" t="s">
        <v>41</v>
      </c>
      <c r="AX239" s="12" t="s">
        <v>22</v>
      </c>
      <c r="AY239" s="230" t="s">
        <v>183</v>
      </c>
    </row>
    <row r="240" spans="2:65" s="1" customFormat="1" ht="22.5" customHeight="1">
      <c r="B240" s="36"/>
      <c r="C240" s="195" t="s">
        <v>403</v>
      </c>
      <c r="D240" s="195" t="s">
        <v>186</v>
      </c>
      <c r="E240" s="196" t="s">
        <v>2100</v>
      </c>
      <c r="F240" s="197" t="s">
        <v>2101</v>
      </c>
      <c r="G240" s="198" t="s">
        <v>208</v>
      </c>
      <c r="H240" s="199">
        <v>21.46</v>
      </c>
      <c r="I240" s="200"/>
      <c r="J240" s="201">
        <f>ROUND(I240*H240,2)</f>
        <v>0</v>
      </c>
      <c r="K240" s="197" t="s">
        <v>1782</v>
      </c>
      <c r="L240" s="56"/>
      <c r="M240" s="202" t="s">
        <v>20</v>
      </c>
      <c r="N240" s="203" t="s">
        <v>49</v>
      </c>
      <c r="O240" s="37"/>
      <c r="P240" s="204">
        <f>O240*H240</f>
        <v>0</v>
      </c>
      <c r="Q240" s="204">
        <v>0</v>
      </c>
      <c r="R240" s="204">
        <f>Q240*H240</f>
        <v>0</v>
      </c>
      <c r="S240" s="204">
        <v>6.0999999999999999E-2</v>
      </c>
      <c r="T240" s="205">
        <f>S240*H240</f>
        <v>1.3090600000000001</v>
      </c>
      <c r="AR240" s="19" t="s">
        <v>200</v>
      </c>
      <c r="AT240" s="19" t="s">
        <v>186</v>
      </c>
      <c r="AU240" s="19" t="s">
        <v>86</v>
      </c>
      <c r="AY240" s="19" t="s">
        <v>183</v>
      </c>
      <c r="BE240" s="206">
        <f>IF(N240="základní",J240,0)</f>
        <v>0</v>
      </c>
      <c r="BF240" s="206">
        <f>IF(N240="snížená",J240,0)</f>
        <v>0</v>
      </c>
      <c r="BG240" s="206">
        <f>IF(N240="zákl. přenesená",J240,0)</f>
        <v>0</v>
      </c>
      <c r="BH240" s="206">
        <f>IF(N240="sníž. přenesená",J240,0)</f>
        <v>0</v>
      </c>
      <c r="BI240" s="206">
        <f>IF(N240="nulová",J240,0)</f>
        <v>0</v>
      </c>
      <c r="BJ240" s="19" t="s">
        <v>22</v>
      </c>
      <c r="BK240" s="206">
        <f>ROUND(I240*H240,2)</f>
        <v>0</v>
      </c>
      <c r="BL240" s="19" t="s">
        <v>200</v>
      </c>
      <c r="BM240" s="19" t="s">
        <v>2102</v>
      </c>
    </row>
    <row r="241" spans="2:65" s="12" customFormat="1">
      <c r="B241" s="220"/>
      <c r="C241" s="221"/>
      <c r="D241" s="207" t="s">
        <v>1717</v>
      </c>
      <c r="E241" s="222" t="s">
        <v>20</v>
      </c>
      <c r="F241" s="223" t="s">
        <v>1930</v>
      </c>
      <c r="G241" s="221"/>
      <c r="H241" s="224">
        <v>21.46</v>
      </c>
      <c r="I241" s="225"/>
      <c r="J241" s="221"/>
      <c r="K241" s="221"/>
      <c r="L241" s="226"/>
      <c r="M241" s="227"/>
      <c r="N241" s="228"/>
      <c r="O241" s="228"/>
      <c r="P241" s="228"/>
      <c r="Q241" s="228"/>
      <c r="R241" s="228"/>
      <c r="S241" s="228"/>
      <c r="T241" s="229"/>
      <c r="AT241" s="230" t="s">
        <v>1717</v>
      </c>
      <c r="AU241" s="230" t="s">
        <v>86</v>
      </c>
      <c r="AV241" s="12" t="s">
        <v>86</v>
      </c>
      <c r="AW241" s="12" t="s">
        <v>41</v>
      </c>
      <c r="AX241" s="12" t="s">
        <v>22</v>
      </c>
      <c r="AY241" s="230" t="s">
        <v>183</v>
      </c>
    </row>
    <row r="242" spans="2:65" s="1" customFormat="1" ht="22.5" customHeight="1">
      <c r="B242" s="36"/>
      <c r="C242" s="195" t="s">
        <v>407</v>
      </c>
      <c r="D242" s="195" t="s">
        <v>186</v>
      </c>
      <c r="E242" s="196" t="s">
        <v>1845</v>
      </c>
      <c r="F242" s="197" t="s">
        <v>1846</v>
      </c>
      <c r="G242" s="198" t="s">
        <v>208</v>
      </c>
      <c r="H242" s="199">
        <v>2.5</v>
      </c>
      <c r="I242" s="200"/>
      <c r="J242" s="201">
        <f>ROUND(I242*H242,2)</f>
        <v>0</v>
      </c>
      <c r="K242" s="197" t="s">
        <v>1782</v>
      </c>
      <c r="L242" s="56"/>
      <c r="M242" s="202" t="s">
        <v>20</v>
      </c>
      <c r="N242" s="203" t="s">
        <v>49</v>
      </c>
      <c r="O242" s="37"/>
      <c r="P242" s="204">
        <f>O242*H242</f>
        <v>0</v>
      </c>
      <c r="Q242" s="204">
        <v>0</v>
      </c>
      <c r="R242" s="204">
        <f>Q242*H242</f>
        <v>0</v>
      </c>
      <c r="S242" s="204">
        <v>0</v>
      </c>
      <c r="T242" s="205">
        <f>S242*H242</f>
        <v>0</v>
      </c>
      <c r="AR242" s="19" t="s">
        <v>200</v>
      </c>
      <c r="AT242" s="19" t="s">
        <v>186</v>
      </c>
      <c r="AU242" s="19" t="s">
        <v>86</v>
      </c>
      <c r="AY242" s="19" t="s">
        <v>183</v>
      </c>
      <c r="BE242" s="206">
        <f>IF(N242="základní",J242,0)</f>
        <v>0</v>
      </c>
      <c r="BF242" s="206">
        <f>IF(N242="snížená",J242,0)</f>
        <v>0</v>
      </c>
      <c r="BG242" s="206">
        <f>IF(N242="zákl. přenesená",J242,0)</f>
        <v>0</v>
      </c>
      <c r="BH242" s="206">
        <f>IF(N242="sníž. přenesená",J242,0)</f>
        <v>0</v>
      </c>
      <c r="BI242" s="206">
        <f>IF(N242="nulová",J242,0)</f>
        <v>0</v>
      </c>
      <c r="BJ242" s="19" t="s">
        <v>22</v>
      </c>
      <c r="BK242" s="206">
        <f>ROUND(I242*H242,2)</f>
        <v>0</v>
      </c>
      <c r="BL242" s="19" t="s">
        <v>200</v>
      </c>
      <c r="BM242" s="19" t="s">
        <v>2103</v>
      </c>
    </row>
    <row r="243" spans="2:65" s="1" customFormat="1">
      <c r="B243" s="36"/>
      <c r="C243" s="58"/>
      <c r="D243" s="209" t="s">
        <v>1715</v>
      </c>
      <c r="E243" s="58"/>
      <c r="F243" s="219" t="s">
        <v>1846</v>
      </c>
      <c r="G243" s="58"/>
      <c r="H243" s="58"/>
      <c r="I243" s="163"/>
      <c r="J243" s="58"/>
      <c r="K243" s="58"/>
      <c r="L243" s="56"/>
      <c r="M243" s="73"/>
      <c r="N243" s="37"/>
      <c r="O243" s="37"/>
      <c r="P243" s="37"/>
      <c r="Q243" s="37"/>
      <c r="R243" s="37"/>
      <c r="S243" s="37"/>
      <c r="T243" s="74"/>
      <c r="AT243" s="19" t="s">
        <v>1715</v>
      </c>
      <c r="AU243" s="19" t="s">
        <v>86</v>
      </c>
    </row>
    <row r="244" spans="2:65" s="1" customFormat="1" ht="67.5">
      <c r="B244" s="36"/>
      <c r="C244" s="58"/>
      <c r="D244" s="209" t="s">
        <v>1793</v>
      </c>
      <c r="E244" s="58"/>
      <c r="F244" s="210" t="s">
        <v>1848</v>
      </c>
      <c r="G244" s="58"/>
      <c r="H244" s="58"/>
      <c r="I244" s="163"/>
      <c r="J244" s="58"/>
      <c r="K244" s="58"/>
      <c r="L244" s="56"/>
      <c r="M244" s="73"/>
      <c r="N244" s="37"/>
      <c r="O244" s="37"/>
      <c r="P244" s="37"/>
      <c r="Q244" s="37"/>
      <c r="R244" s="37"/>
      <c r="S244" s="37"/>
      <c r="T244" s="74"/>
      <c r="AT244" s="19" t="s">
        <v>1793</v>
      </c>
      <c r="AU244" s="19" t="s">
        <v>86</v>
      </c>
    </row>
    <row r="245" spans="2:65" s="12" customFormat="1">
      <c r="B245" s="220"/>
      <c r="C245" s="221"/>
      <c r="D245" s="207" t="s">
        <v>1717</v>
      </c>
      <c r="E245" s="222" t="s">
        <v>20</v>
      </c>
      <c r="F245" s="223" t="s">
        <v>2104</v>
      </c>
      <c r="G245" s="221"/>
      <c r="H245" s="224">
        <v>2.5</v>
      </c>
      <c r="I245" s="225"/>
      <c r="J245" s="221"/>
      <c r="K245" s="221"/>
      <c r="L245" s="226"/>
      <c r="M245" s="227"/>
      <c r="N245" s="228"/>
      <c r="O245" s="228"/>
      <c r="P245" s="228"/>
      <c r="Q245" s="228"/>
      <c r="R245" s="228"/>
      <c r="S245" s="228"/>
      <c r="T245" s="229"/>
      <c r="AT245" s="230" t="s">
        <v>1717</v>
      </c>
      <c r="AU245" s="230" t="s">
        <v>86</v>
      </c>
      <c r="AV245" s="12" t="s">
        <v>86</v>
      </c>
      <c r="AW245" s="12" t="s">
        <v>41</v>
      </c>
      <c r="AX245" s="12" t="s">
        <v>22</v>
      </c>
      <c r="AY245" s="230" t="s">
        <v>183</v>
      </c>
    </row>
    <row r="246" spans="2:65" s="1" customFormat="1" ht="22.5" customHeight="1">
      <c r="B246" s="36"/>
      <c r="C246" s="195" t="s">
        <v>411</v>
      </c>
      <c r="D246" s="195" t="s">
        <v>186</v>
      </c>
      <c r="E246" s="196" t="s">
        <v>2105</v>
      </c>
      <c r="F246" s="197" t="s">
        <v>2106</v>
      </c>
      <c r="G246" s="198" t="s">
        <v>208</v>
      </c>
      <c r="H246" s="199">
        <v>2.5</v>
      </c>
      <c r="I246" s="200"/>
      <c r="J246" s="201">
        <f>ROUND(I246*H246,2)</f>
        <v>0</v>
      </c>
      <c r="K246" s="197" t="s">
        <v>1782</v>
      </c>
      <c r="L246" s="56"/>
      <c r="M246" s="202" t="s">
        <v>20</v>
      </c>
      <c r="N246" s="203" t="s">
        <v>49</v>
      </c>
      <c r="O246" s="37"/>
      <c r="P246" s="204">
        <f>O246*H246</f>
        <v>0</v>
      </c>
      <c r="Q246" s="204">
        <v>0</v>
      </c>
      <c r="R246" s="204">
        <f>Q246*H246</f>
        <v>0</v>
      </c>
      <c r="S246" s="204">
        <v>0</v>
      </c>
      <c r="T246" s="205">
        <f>S246*H246</f>
        <v>0</v>
      </c>
      <c r="AR246" s="19" t="s">
        <v>200</v>
      </c>
      <c r="AT246" s="19" t="s">
        <v>186</v>
      </c>
      <c r="AU246" s="19" t="s">
        <v>86</v>
      </c>
      <c r="AY246" s="19" t="s">
        <v>183</v>
      </c>
      <c r="BE246" s="206">
        <f>IF(N246="základní",J246,0)</f>
        <v>0</v>
      </c>
      <c r="BF246" s="206">
        <f>IF(N246="snížená",J246,0)</f>
        <v>0</v>
      </c>
      <c r="BG246" s="206">
        <f>IF(N246="zákl. přenesená",J246,0)</f>
        <v>0</v>
      </c>
      <c r="BH246" s="206">
        <f>IF(N246="sníž. přenesená",J246,0)</f>
        <v>0</v>
      </c>
      <c r="BI246" s="206">
        <f>IF(N246="nulová",J246,0)</f>
        <v>0</v>
      </c>
      <c r="BJ246" s="19" t="s">
        <v>22</v>
      </c>
      <c r="BK246" s="206">
        <f>ROUND(I246*H246,2)</f>
        <v>0</v>
      </c>
      <c r="BL246" s="19" t="s">
        <v>200</v>
      </c>
      <c r="BM246" s="19" t="s">
        <v>2107</v>
      </c>
    </row>
    <row r="247" spans="2:65" s="1" customFormat="1">
      <c r="B247" s="36"/>
      <c r="C247" s="58"/>
      <c r="D247" s="209" t="s">
        <v>1715</v>
      </c>
      <c r="E247" s="58"/>
      <c r="F247" s="219" t="s">
        <v>2108</v>
      </c>
      <c r="G247" s="58"/>
      <c r="H247" s="58"/>
      <c r="I247" s="163"/>
      <c r="J247" s="58"/>
      <c r="K247" s="58"/>
      <c r="L247" s="56"/>
      <c r="M247" s="73"/>
      <c r="N247" s="37"/>
      <c r="O247" s="37"/>
      <c r="P247" s="37"/>
      <c r="Q247" s="37"/>
      <c r="R247" s="37"/>
      <c r="S247" s="37"/>
      <c r="T247" s="74"/>
      <c r="AT247" s="19" t="s">
        <v>1715</v>
      </c>
      <c r="AU247" s="19" t="s">
        <v>86</v>
      </c>
    </row>
    <row r="248" spans="2:65" s="1" customFormat="1" ht="67.5">
      <c r="B248" s="36"/>
      <c r="C248" s="58"/>
      <c r="D248" s="207" t="s">
        <v>1793</v>
      </c>
      <c r="E248" s="58"/>
      <c r="F248" s="208" t="s">
        <v>1848</v>
      </c>
      <c r="G248" s="58"/>
      <c r="H248" s="58"/>
      <c r="I248" s="163"/>
      <c r="J248" s="58"/>
      <c r="K248" s="58"/>
      <c r="L248" s="56"/>
      <c r="M248" s="73"/>
      <c r="N248" s="37"/>
      <c r="O248" s="37"/>
      <c r="P248" s="37"/>
      <c r="Q248" s="37"/>
      <c r="R248" s="37"/>
      <c r="S248" s="37"/>
      <c r="T248" s="74"/>
      <c r="AT248" s="19" t="s">
        <v>1793</v>
      </c>
      <c r="AU248" s="19" t="s">
        <v>86</v>
      </c>
    </row>
    <row r="249" spans="2:65" s="1" customFormat="1" ht="22.5" customHeight="1">
      <c r="B249" s="36"/>
      <c r="C249" s="195" t="s">
        <v>415</v>
      </c>
      <c r="D249" s="195" t="s">
        <v>186</v>
      </c>
      <c r="E249" s="196" t="s">
        <v>2109</v>
      </c>
      <c r="F249" s="197" t="s">
        <v>2110</v>
      </c>
      <c r="G249" s="198" t="s">
        <v>208</v>
      </c>
      <c r="H249" s="199">
        <v>2.5</v>
      </c>
      <c r="I249" s="200"/>
      <c r="J249" s="201">
        <f>ROUND(I249*H249,2)</f>
        <v>0</v>
      </c>
      <c r="K249" s="197" t="s">
        <v>1782</v>
      </c>
      <c r="L249" s="56"/>
      <c r="M249" s="202" t="s">
        <v>20</v>
      </c>
      <c r="N249" s="203" t="s">
        <v>49</v>
      </c>
      <c r="O249" s="37"/>
      <c r="P249" s="204">
        <f>O249*H249</f>
        <v>0</v>
      </c>
      <c r="Q249" s="204">
        <v>0</v>
      </c>
      <c r="R249" s="204">
        <f>Q249*H249</f>
        <v>0</v>
      </c>
      <c r="S249" s="204">
        <v>0</v>
      </c>
      <c r="T249" s="205">
        <f>S249*H249</f>
        <v>0</v>
      </c>
      <c r="AR249" s="19" t="s">
        <v>200</v>
      </c>
      <c r="AT249" s="19" t="s">
        <v>186</v>
      </c>
      <c r="AU249" s="19" t="s">
        <v>86</v>
      </c>
      <c r="AY249" s="19" t="s">
        <v>183</v>
      </c>
      <c r="BE249" s="206">
        <f>IF(N249="základní",J249,0)</f>
        <v>0</v>
      </c>
      <c r="BF249" s="206">
        <f>IF(N249="snížená",J249,0)</f>
        <v>0</v>
      </c>
      <c r="BG249" s="206">
        <f>IF(N249="zákl. přenesená",J249,0)</f>
        <v>0</v>
      </c>
      <c r="BH249" s="206">
        <f>IF(N249="sníž. přenesená",J249,0)</f>
        <v>0</v>
      </c>
      <c r="BI249" s="206">
        <f>IF(N249="nulová",J249,0)</f>
        <v>0</v>
      </c>
      <c r="BJ249" s="19" t="s">
        <v>22</v>
      </c>
      <c r="BK249" s="206">
        <f>ROUND(I249*H249,2)</f>
        <v>0</v>
      </c>
      <c r="BL249" s="19" t="s">
        <v>200</v>
      </c>
      <c r="BM249" s="19" t="s">
        <v>2111</v>
      </c>
    </row>
    <row r="250" spans="2:65" s="1" customFormat="1">
      <c r="B250" s="36"/>
      <c r="C250" s="58"/>
      <c r="D250" s="209" t="s">
        <v>1715</v>
      </c>
      <c r="E250" s="58"/>
      <c r="F250" s="219" t="s">
        <v>2112</v>
      </c>
      <c r="G250" s="58"/>
      <c r="H250" s="58"/>
      <c r="I250" s="163"/>
      <c r="J250" s="58"/>
      <c r="K250" s="58"/>
      <c r="L250" s="56"/>
      <c r="M250" s="73"/>
      <c r="N250" s="37"/>
      <c r="O250" s="37"/>
      <c r="P250" s="37"/>
      <c r="Q250" s="37"/>
      <c r="R250" s="37"/>
      <c r="S250" s="37"/>
      <c r="T250" s="74"/>
      <c r="AT250" s="19" t="s">
        <v>1715</v>
      </c>
      <c r="AU250" s="19" t="s">
        <v>86</v>
      </c>
    </row>
    <row r="251" spans="2:65" s="1" customFormat="1" ht="67.5">
      <c r="B251" s="36"/>
      <c r="C251" s="58"/>
      <c r="D251" s="207" t="s">
        <v>1793</v>
      </c>
      <c r="E251" s="58"/>
      <c r="F251" s="208" t="s">
        <v>1848</v>
      </c>
      <c r="G251" s="58"/>
      <c r="H251" s="58"/>
      <c r="I251" s="163"/>
      <c r="J251" s="58"/>
      <c r="K251" s="58"/>
      <c r="L251" s="56"/>
      <c r="M251" s="73"/>
      <c r="N251" s="37"/>
      <c r="O251" s="37"/>
      <c r="P251" s="37"/>
      <c r="Q251" s="37"/>
      <c r="R251" s="37"/>
      <c r="S251" s="37"/>
      <c r="T251" s="74"/>
      <c r="AT251" s="19" t="s">
        <v>1793</v>
      </c>
      <c r="AU251" s="19" t="s">
        <v>86</v>
      </c>
    </row>
    <row r="252" spans="2:65" s="1" customFormat="1" ht="22.5" customHeight="1">
      <c r="B252" s="36"/>
      <c r="C252" s="195" t="s">
        <v>421</v>
      </c>
      <c r="D252" s="195" t="s">
        <v>186</v>
      </c>
      <c r="E252" s="196" t="s">
        <v>2113</v>
      </c>
      <c r="F252" s="197" t="s">
        <v>2114</v>
      </c>
      <c r="G252" s="198" t="s">
        <v>208</v>
      </c>
      <c r="H252" s="199">
        <v>132.66800000000001</v>
      </c>
      <c r="I252" s="200"/>
      <c r="J252" s="201">
        <f>ROUND(I252*H252,2)</f>
        <v>0</v>
      </c>
      <c r="K252" s="197" t="s">
        <v>1782</v>
      </c>
      <c r="L252" s="56"/>
      <c r="M252" s="202" t="s">
        <v>20</v>
      </c>
      <c r="N252" s="203" t="s">
        <v>49</v>
      </c>
      <c r="O252" s="37"/>
      <c r="P252" s="204">
        <f>O252*H252</f>
        <v>0</v>
      </c>
      <c r="Q252" s="204">
        <v>5.8279999999999998E-2</v>
      </c>
      <c r="R252" s="204">
        <f>Q252*H252</f>
        <v>7.7318910399999998</v>
      </c>
      <c r="S252" s="204">
        <v>0</v>
      </c>
      <c r="T252" s="205">
        <f>S252*H252</f>
        <v>0</v>
      </c>
      <c r="AR252" s="19" t="s">
        <v>200</v>
      </c>
      <c r="AT252" s="19" t="s">
        <v>186</v>
      </c>
      <c r="AU252" s="19" t="s">
        <v>86</v>
      </c>
      <c r="AY252" s="19" t="s">
        <v>183</v>
      </c>
      <c r="BE252" s="206">
        <f>IF(N252="základní",J252,0)</f>
        <v>0</v>
      </c>
      <c r="BF252" s="206">
        <f>IF(N252="snížená",J252,0)</f>
        <v>0</v>
      </c>
      <c r="BG252" s="206">
        <f>IF(N252="zákl. přenesená",J252,0)</f>
        <v>0</v>
      </c>
      <c r="BH252" s="206">
        <f>IF(N252="sníž. přenesená",J252,0)</f>
        <v>0</v>
      </c>
      <c r="BI252" s="206">
        <f>IF(N252="nulová",J252,0)</f>
        <v>0</v>
      </c>
      <c r="BJ252" s="19" t="s">
        <v>22</v>
      </c>
      <c r="BK252" s="206">
        <f>ROUND(I252*H252,2)</f>
        <v>0</v>
      </c>
      <c r="BL252" s="19" t="s">
        <v>200</v>
      </c>
      <c r="BM252" s="19" t="s">
        <v>2115</v>
      </c>
    </row>
    <row r="253" spans="2:65" s="1" customFormat="1">
      <c r="B253" s="36"/>
      <c r="C253" s="58"/>
      <c r="D253" s="209" t="s">
        <v>1715</v>
      </c>
      <c r="E253" s="58"/>
      <c r="F253" s="219" t="s">
        <v>2116</v>
      </c>
      <c r="G253" s="58"/>
      <c r="H253" s="58"/>
      <c r="I253" s="163"/>
      <c r="J253" s="58"/>
      <c r="K253" s="58"/>
      <c r="L253" s="56"/>
      <c r="M253" s="73"/>
      <c r="N253" s="37"/>
      <c r="O253" s="37"/>
      <c r="P253" s="37"/>
      <c r="Q253" s="37"/>
      <c r="R253" s="37"/>
      <c r="S253" s="37"/>
      <c r="T253" s="74"/>
      <c r="AT253" s="19" t="s">
        <v>1715</v>
      </c>
      <c r="AU253" s="19" t="s">
        <v>86</v>
      </c>
    </row>
    <row r="254" spans="2:65" s="1" customFormat="1" ht="135">
      <c r="B254" s="36"/>
      <c r="C254" s="58"/>
      <c r="D254" s="209" t="s">
        <v>1793</v>
      </c>
      <c r="E254" s="58"/>
      <c r="F254" s="210" t="s">
        <v>2117</v>
      </c>
      <c r="G254" s="58"/>
      <c r="H254" s="58"/>
      <c r="I254" s="163"/>
      <c r="J254" s="58"/>
      <c r="K254" s="58"/>
      <c r="L254" s="56"/>
      <c r="M254" s="73"/>
      <c r="N254" s="37"/>
      <c r="O254" s="37"/>
      <c r="P254" s="37"/>
      <c r="Q254" s="37"/>
      <c r="R254" s="37"/>
      <c r="S254" s="37"/>
      <c r="T254" s="74"/>
      <c r="AT254" s="19" t="s">
        <v>1793</v>
      </c>
      <c r="AU254" s="19" t="s">
        <v>86</v>
      </c>
    </row>
    <row r="255" spans="2:65" s="12" customFormat="1">
      <c r="B255" s="220"/>
      <c r="C255" s="221"/>
      <c r="D255" s="207" t="s">
        <v>1717</v>
      </c>
      <c r="E255" s="222" t="s">
        <v>20</v>
      </c>
      <c r="F255" s="223" t="s">
        <v>1927</v>
      </c>
      <c r="G255" s="221"/>
      <c r="H255" s="224">
        <v>132.66800000000001</v>
      </c>
      <c r="I255" s="225"/>
      <c r="J255" s="221"/>
      <c r="K255" s="221"/>
      <c r="L255" s="226"/>
      <c r="M255" s="227"/>
      <c r="N255" s="228"/>
      <c r="O255" s="228"/>
      <c r="P255" s="228"/>
      <c r="Q255" s="228"/>
      <c r="R255" s="228"/>
      <c r="S255" s="228"/>
      <c r="T255" s="229"/>
      <c r="AT255" s="230" t="s">
        <v>1717</v>
      </c>
      <c r="AU255" s="230" t="s">
        <v>86</v>
      </c>
      <c r="AV255" s="12" t="s">
        <v>86</v>
      </c>
      <c r="AW255" s="12" t="s">
        <v>41</v>
      </c>
      <c r="AX255" s="12" t="s">
        <v>22</v>
      </c>
      <c r="AY255" s="230" t="s">
        <v>183</v>
      </c>
    </row>
    <row r="256" spans="2:65" s="1" customFormat="1" ht="22.5" customHeight="1">
      <c r="B256" s="36"/>
      <c r="C256" s="195" t="s">
        <v>427</v>
      </c>
      <c r="D256" s="195" t="s">
        <v>186</v>
      </c>
      <c r="E256" s="196" t="s">
        <v>2118</v>
      </c>
      <c r="F256" s="197" t="s">
        <v>2119</v>
      </c>
      <c r="G256" s="198" t="s">
        <v>208</v>
      </c>
      <c r="H256" s="199">
        <v>21.46</v>
      </c>
      <c r="I256" s="200"/>
      <c r="J256" s="201">
        <f>ROUND(I256*H256,2)</f>
        <v>0</v>
      </c>
      <c r="K256" s="197" t="s">
        <v>1782</v>
      </c>
      <c r="L256" s="56"/>
      <c r="M256" s="202" t="s">
        <v>20</v>
      </c>
      <c r="N256" s="203" t="s">
        <v>49</v>
      </c>
      <c r="O256" s="37"/>
      <c r="P256" s="204">
        <f>O256*H256</f>
        <v>0</v>
      </c>
      <c r="Q256" s="204">
        <v>5.8279999999999998E-2</v>
      </c>
      <c r="R256" s="204">
        <f>Q256*H256</f>
        <v>1.2506888</v>
      </c>
      <c r="S256" s="204">
        <v>0</v>
      </c>
      <c r="T256" s="205">
        <f>S256*H256</f>
        <v>0</v>
      </c>
      <c r="AR256" s="19" t="s">
        <v>200</v>
      </c>
      <c r="AT256" s="19" t="s">
        <v>186</v>
      </c>
      <c r="AU256" s="19" t="s">
        <v>86</v>
      </c>
      <c r="AY256" s="19" t="s">
        <v>183</v>
      </c>
      <c r="BE256" s="206">
        <f>IF(N256="základní",J256,0)</f>
        <v>0</v>
      </c>
      <c r="BF256" s="206">
        <f>IF(N256="snížená",J256,0)</f>
        <v>0</v>
      </c>
      <c r="BG256" s="206">
        <f>IF(N256="zákl. přenesená",J256,0)</f>
        <v>0</v>
      </c>
      <c r="BH256" s="206">
        <f>IF(N256="sníž. přenesená",J256,0)</f>
        <v>0</v>
      </c>
      <c r="BI256" s="206">
        <f>IF(N256="nulová",J256,0)</f>
        <v>0</v>
      </c>
      <c r="BJ256" s="19" t="s">
        <v>22</v>
      </c>
      <c r="BK256" s="206">
        <f>ROUND(I256*H256,2)</f>
        <v>0</v>
      </c>
      <c r="BL256" s="19" t="s">
        <v>200</v>
      </c>
      <c r="BM256" s="19" t="s">
        <v>2120</v>
      </c>
    </row>
    <row r="257" spans="2:65" s="1" customFormat="1" ht="27">
      <c r="B257" s="36"/>
      <c r="C257" s="58"/>
      <c r="D257" s="209" t="s">
        <v>1715</v>
      </c>
      <c r="E257" s="58"/>
      <c r="F257" s="219" t="s">
        <v>2121</v>
      </c>
      <c r="G257" s="58"/>
      <c r="H257" s="58"/>
      <c r="I257" s="163"/>
      <c r="J257" s="58"/>
      <c r="K257" s="58"/>
      <c r="L257" s="56"/>
      <c r="M257" s="73"/>
      <c r="N257" s="37"/>
      <c r="O257" s="37"/>
      <c r="P257" s="37"/>
      <c r="Q257" s="37"/>
      <c r="R257" s="37"/>
      <c r="S257" s="37"/>
      <c r="T257" s="74"/>
      <c r="AT257" s="19" t="s">
        <v>1715</v>
      </c>
      <c r="AU257" s="19" t="s">
        <v>86</v>
      </c>
    </row>
    <row r="258" spans="2:65" s="1" customFormat="1" ht="135">
      <c r="B258" s="36"/>
      <c r="C258" s="58"/>
      <c r="D258" s="209" t="s">
        <v>1793</v>
      </c>
      <c r="E258" s="58"/>
      <c r="F258" s="210" t="s">
        <v>2117</v>
      </c>
      <c r="G258" s="58"/>
      <c r="H258" s="58"/>
      <c r="I258" s="163"/>
      <c r="J258" s="58"/>
      <c r="K258" s="58"/>
      <c r="L258" s="56"/>
      <c r="M258" s="73"/>
      <c r="N258" s="37"/>
      <c r="O258" s="37"/>
      <c r="P258" s="37"/>
      <c r="Q258" s="37"/>
      <c r="R258" s="37"/>
      <c r="S258" s="37"/>
      <c r="T258" s="74"/>
      <c r="AT258" s="19" t="s">
        <v>1793</v>
      </c>
      <c r="AU258" s="19" t="s">
        <v>86</v>
      </c>
    </row>
    <row r="259" spans="2:65" s="12" customFormat="1">
      <c r="B259" s="220"/>
      <c r="C259" s="221"/>
      <c r="D259" s="207" t="s">
        <v>1717</v>
      </c>
      <c r="E259" s="222" t="s">
        <v>20</v>
      </c>
      <c r="F259" s="223" t="s">
        <v>1930</v>
      </c>
      <c r="G259" s="221"/>
      <c r="H259" s="224">
        <v>21.46</v>
      </c>
      <c r="I259" s="225"/>
      <c r="J259" s="221"/>
      <c r="K259" s="221"/>
      <c r="L259" s="226"/>
      <c r="M259" s="227"/>
      <c r="N259" s="228"/>
      <c r="O259" s="228"/>
      <c r="P259" s="228"/>
      <c r="Q259" s="228"/>
      <c r="R259" s="228"/>
      <c r="S259" s="228"/>
      <c r="T259" s="229"/>
      <c r="AT259" s="230" t="s">
        <v>1717</v>
      </c>
      <c r="AU259" s="230" t="s">
        <v>86</v>
      </c>
      <c r="AV259" s="12" t="s">
        <v>86</v>
      </c>
      <c r="AW259" s="12" t="s">
        <v>41</v>
      </c>
      <c r="AX259" s="12" t="s">
        <v>22</v>
      </c>
      <c r="AY259" s="230" t="s">
        <v>183</v>
      </c>
    </row>
    <row r="260" spans="2:65" s="1" customFormat="1" ht="22.5" customHeight="1">
      <c r="B260" s="36"/>
      <c r="C260" s="195" t="s">
        <v>435</v>
      </c>
      <c r="D260" s="195" t="s">
        <v>186</v>
      </c>
      <c r="E260" s="196" t="s">
        <v>2122</v>
      </c>
      <c r="F260" s="197" t="s">
        <v>2123</v>
      </c>
      <c r="G260" s="198" t="s">
        <v>208</v>
      </c>
      <c r="H260" s="199">
        <v>132.66800000000001</v>
      </c>
      <c r="I260" s="200"/>
      <c r="J260" s="201">
        <f>ROUND(I260*H260,2)</f>
        <v>0</v>
      </c>
      <c r="K260" s="197" t="s">
        <v>1782</v>
      </c>
      <c r="L260" s="56"/>
      <c r="M260" s="202" t="s">
        <v>20</v>
      </c>
      <c r="N260" s="203" t="s">
        <v>49</v>
      </c>
      <c r="O260" s="37"/>
      <c r="P260" s="204">
        <f>O260*H260</f>
        <v>0</v>
      </c>
      <c r="Q260" s="204">
        <v>5.3400000000000001E-3</v>
      </c>
      <c r="R260" s="204">
        <f>Q260*H260</f>
        <v>0.7084471200000001</v>
      </c>
      <c r="S260" s="204">
        <v>0</v>
      </c>
      <c r="T260" s="205">
        <f>S260*H260</f>
        <v>0</v>
      </c>
      <c r="AR260" s="19" t="s">
        <v>200</v>
      </c>
      <c r="AT260" s="19" t="s">
        <v>186</v>
      </c>
      <c r="AU260" s="19" t="s">
        <v>86</v>
      </c>
      <c r="AY260" s="19" t="s">
        <v>183</v>
      </c>
      <c r="BE260" s="206">
        <f>IF(N260="základní",J260,0)</f>
        <v>0</v>
      </c>
      <c r="BF260" s="206">
        <f>IF(N260="snížená",J260,0)</f>
        <v>0</v>
      </c>
      <c r="BG260" s="206">
        <f>IF(N260="zákl. přenesená",J260,0)</f>
        <v>0</v>
      </c>
      <c r="BH260" s="206">
        <f>IF(N260="sníž. přenesená",J260,0)</f>
        <v>0</v>
      </c>
      <c r="BI260" s="206">
        <f>IF(N260="nulová",J260,0)</f>
        <v>0</v>
      </c>
      <c r="BJ260" s="19" t="s">
        <v>22</v>
      </c>
      <c r="BK260" s="206">
        <f>ROUND(I260*H260,2)</f>
        <v>0</v>
      </c>
      <c r="BL260" s="19" t="s">
        <v>200</v>
      </c>
      <c r="BM260" s="19" t="s">
        <v>2124</v>
      </c>
    </row>
    <row r="261" spans="2:65" s="1" customFormat="1">
      <c r="B261" s="36"/>
      <c r="C261" s="58"/>
      <c r="D261" s="209" t="s">
        <v>1715</v>
      </c>
      <c r="E261" s="58"/>
      <c r="F261" s="219" t="s">
        <v>2125</v>
      </c>
      <c r="G261" s="58"/>
      <c r="H261" s="58"/>
      <c r="I261" s="163"/>
      <c r="J261" s="58"/>
      <c r="K261" s="58"/>
      <c r="L261" s="56"/>
      <c r="M261" s="73"/>
      <c r="N261" s="37"/>
      <c r="O261" s="37"/>
      <c r="P261" s="37"/>
      <c r="Q261" s="37"/>
      <c r="R261" s="37"/>
      <c r="S261" s="37"/>
      <c r="T261" s="74"/>
      <c r="AT261" s="19" t="s">
        <v>1715</v>
      </c>
      <c r="AU261" s="19" t="s">
        <v>86</v>
      </c>
    </row>
    <row r="262" spans="2:65" s="1" customFormat="1" ht="40.5">
      <c r="B262" s="36"/>
      <c r="C262" s="58"/>
      <c r="D262" s="209" t="s">
        <v>1793</v>
      </c>
      <c r="E262" s="58"/>
      <c r="F262" s="210" t="s">
        <v>2126</v>
      </c>
      <c r="G262" s="58"/>
      <c r="H262" s="58"/>
      <c r="I262" s="163"/>
      <c r="J262" s="58"/>
      <c r="K262" s="58"/>
      <c r="L262" s="56"/>
      <c r="M262" s="73"/>
      <c r="N262" s="37"/>
      <c r="O262" s="37"/>
      <c r="P262" s="37"/>
      <c r="Q262" s="37"/>
      <c r="R262" s="37"/>
      <c r="S262" s="37"/>
      <c r="T262" s="74"/>
      <c r="AT262" s="19" t="s">
        <v>1793</v>
      </c>
      <c r="AU262" s="19" t="s">
        <v>86</v>
      </c>
    </row>
    <row r="263" spans="2:65" s="13" customFormat="1">
      <c r="B263" s="234"/>
      <c r="C263" s="235"/>
      <c r="D263" s="209" t="s">
        <v>1717</v>
      </c>
      <c r="E263" s="236" t="s">
        <v>20</v>
      </c>
      <c r="F263" s="237" t="s">
        <v>2127</v>
      </c>
      <c r="G263" s="235"/>
      <c r="H263" s="238" t="s">
        <v>20</v>
      </c>
      <c r="I263" s="239"/>
      <c r="J263" s="235"/>
      <c r="K263" s="235"/>
      <c r="L263" s="240"/>
      <c r="M263" s="241"/>
      <c r="N263" s="242"/>
      <c r="O263" s="242"/>
      <c r="P263" s="242"/>
      <c r="Q263" s="242"/>
      <c r="R263" s="242"/>
      <c r="S263" s="242"/>
      <c r="T263" s="243"/>
      <c r="AT263" s="244" t="s">
        <v>1717</v>
      </c>
      <c r="AU263" s="244" t="s">
        <v>86</v>
      </c>
      <c r="AV263" s="13" t="s">
        <v>22</v>
      </c>
      <c r="AW263" s="13" t="s">
        <v>41</v>
      </c>
      <c r="AX263" s="13" t="s">
        <v>78</v>
      </c>
      <c r="AY263" s="244" t="s">
        <v>183</v>
      </c>
    </row>
    <row r="264" spans="2:65" s="12" customFormat="1">
      <c r="B264" s="220"/>
      <c r="C264" s="221"/>
      <c r="D264" s="209" t="s">
        <v>1717</v>
      </c>
      <c r="E264" s="231" t="s">
        <v>20</v>
      </c>
      <c r="F264" s="232" t="s">
        <v>2128</v>
      </c>
      <c r="G264" s="221"/>
      <c r="H264" s="233">
        <v>75.168000000000006</v>
      </c>
      <c r="I264" s="225"/>
      <c r="J264" s="221"/>
      <c r="K264" s="221"/>
      <c r="L264" s="226"/>
      <c r="M264" s="227"/>
      <c r="N264" s="228"/>
      <c r="O264" s="228"/>
      <c r="P264" s="228"/>
      <c r="Q264" s="228"/>
      <c r="R264" s="228"/>
      <c r="S264" s="228"/>
      <c r="T264" s="229"/>
      <c r="AT264" s="230" t="s">
        <v>1717</v>
      </c>
      <c r="AU264" s="230" t="s">
        <v>86</v>
      </c>
      <c r="AV264" s="12" t="s">
        <v>86</v>
      </c>
      <c r="AW264" s="12" t="s">
        <v>41</v>
      </c>
      <c r="AX264" s="12" t="s">
        <v>78</v>
      </c>
      <c r="AY264" s="230" t="s">
        <v>183</v>
      </c>
    </row>
    <row r="265" spans="2:65" s="12" customFormat="1">
      <c r="B265" s="220"/>
      <c r="C265" s="221"/>
      <c r="D265" s="209" t="s">
        <v>1717</v>
      </c>
      <c r="E265" s="231" t="s">
        <v>20</v>
      </c>
      <c r="F265" s="232" t="s">
        <v>2129</v>
      </c>
      <c r="G265" s="221"/>
      <c r="H265" s="233">
        <v>57.5</v>
      </c>
      <c r="I265" s="225"/>
      <c r="J265" s="221"/>
      <c r="K265" s="221"/>
      <c r="L265" s="226"/>
      <c r="M265" s="227"/>
      <c r="N265" s="228"/>
      <c r="O265" s="228"/>
      <c r="P265" s="228"/>
      <c r="Q265" s="228"/>
      <c r="R265" s="228"/>
      <c r="S265" s="228"/>
      <c r="T265" s="229"/>
      <c r="AT265" s="230" t="s">
        <v>1717</v>
      </c>
      <c r="AU265" s="230" t="s">
        <v>86</v>
      </c>
      <c r="AV265" s="12" t="s">
        <v>86</v>
      </c>
      <c r="AW265" s="12" t="s">
        <v>41</v>
      </c>
      <c r="AX265" s="12" t="s">
        <v>78</v>
      </c>
      <c r="AY265" s="230" t="s">
        <v>183</v>
      </c>
    </row>
    <row r="266" spans="2:65" s="14" customFormat="1">
      <c r="B266" s="245"/>
      <c r="C266" s="246"/>
      <c r="D266" s="207" t="s">
        <v>1717</v>
      </c>
      <c r="E266" s="247" t="s">
        <v>1927</v>
      </c>
      <c r="F266" s="248" t="s">
        <v>1744</v>
      </c>
      <c r="G266" s="246"/>
      <c r="H266" s="249">
        <v>132.66800000000001</v>
      </c>
      <c r="I266" s="250"/>
      <c r="J266" s="246"/>
      <c r="K266" s="246"/>
      <c r="L266" s="251"/>
      <c r="M266" s="252"/>
      <c r="N266" s="253"/>
      <c r="O266" s="253"/>
      <c r="P266" s="253"/>
      <c r="Q266" s="253"/>
      <c r="R266" s="253"/>
      <c r="S266" s="253"/>
      <c r="T266" s="254"/>
      <c r="AT266" s="255" t="s">
        <v>1717</v>
      </c>
      <c r="AU266" s="255" t="s">
        <v>86</v>
      </c>
      <c r="AV266" s="14" t="s">
        <v>200</v>
      </c>
      <c r="AW266" s="14" t="s">
        <v>41</v>
      </c>
      <c r="AX266" s="14" t="s">
        <v>22</v>
      </c>
      <c r="AY266" s="255" t="s">
        <v>183</v>
      </c>
    </row>
    <row r="267" spans="2:65" s="1" customFormat="1" ht="22.5" customHeight="1">
      <c r="B267" s="36"/>
      <c r="C267" s="195" t="s">
        <v>439</v>
      </c>
      <c r="D267" s="195" t="s">
        <v>186</v>
      </c>
      <c r="E267" s="196" t="s">
        <v>2130</v>
      </c>
      <c r="F267" s="197" t="s">
        <v>2131</v>
      </c>
      <c r="G267" s="198" t="s">
        <v>208</v>
      </c>
      <c r="H267" s="199">
        <v>21.46</v>
      </c>
      <c r="I267" s="200"/>
      <c r="J267" s="201">
        <f>ROUND(I267*H267,2)</f>
        <v>0</v>
      </c>
      <c r="K267" s="197" t="s">
        <v>1782</v>
      </c>
      <c r="L267" s="56"/>
      <c r="M267" s="202" t="s">
        <v>20</v>
      </c>
      <c r="N267" s="203" t="s">
        <v>49</v>
      </c>
      <c r="O267" s="37"/>
      <c r="P267" s="204">
        <f>O267*H267</f>
        <v>0</v>
      </c>
      <c r="Q267" s="204">
        <v>5.3400000000000001E-3</v>
      </c>
      <c r="R267" s="204">
        <f>Q267*H267</f>
        <v>0.1145964</v>
      </c>
      <c r="S267" s="204">
        <v>0</v>
      </c>
      <c r="T267" s="205">
        <f>S267*H267</f>
        <v>0</v>
      </c>
      <c r="AR267" s="19" t="s">
        <v>200</v>
      </c>
      <c r="AT267" s="19" t="s">
        <v>186</v>
      </c>
      <c r="AU267" s="19" t="s">
        <v>86</v>
      </c>
      <c r="AY267" s="19" t="s">
        <v>183</v>
      </c>
      <c r="BE267" s="206">
        <f>IF(N267="základní",J267,0)</f>
        <v>0</v>
      </c>
      <c r="BF267" s="206">
        <f>IF(N267="snížená",J267,0)</f>
        <v>0</v>
      </c>
      <c r="BG267" s="206">
        <f>IF(N267="zákl. přenesená",J267,0)</f>
        <v>0</v>
      </c>
      <c r="BH267" s="206">
        <f>IF(N267="sníž. přenesená",J267,0)</f>
        <v>0</v>
      </c>
      <c r="BI267" s="206">
        <f>IF(N267="nulová",J267,0)</f>
        <v>0</v>
      </c>
      <c r="BJ267" s="19" t="s">
        <v>22</v>
      </c>
      <c r="BK267" s="206">
        <f>ROUND(I267*H267,2)</f>
        <v>0</v>
      </c>
      <c r="BL267" s="19" t="s">
        <v>200</v>
      </c>
      <c r="BM267" s="19" t="s">
        <v>2132</v>
      </c>
    </row>
    <row r="268" spans="2:65" s="1" customFormat="1">
      <c r="B268" s="36"/>
      <c r="C268" s="58"/>
      <c r="D268" s="209" t="s">
        <v>1715</v>
      </c>
      <c r="E268" s="58"/>
      <c r="F268" s="219" t="s">
        <v>2133</v>
      </c>
      <c r="G268" s="58"/>
      <c r="H268" s="58"/>
      <c r="I268" s="163"/>
      <c r="J268" s="58"/>
      <c r="K268" s="58"/>
      <c r="L268" s="56"/>
      <c r="M268" s="73"/>
      <c r="N268" s="37"/>
      <c r="O268" s="37"/>
      <c r="P268" s="37"/>
      <c r="Q268" s="37"/>
      <c r="R268" s="37"/>
      <c r="S268" s="37"/>
      <c r="T268" s="74"/>
      <c r="AT268" s="19" t="s">
        <v>1715</v>
      </c>
      <c r="AU268" s="19" t="s">
        <v>86</v>
      </c>
    </row>
    <row r="269" spans="2:65" s="1" customFormat="1" ht="40.5">
      <c r="B269" s="36"/>
      <c r="C269" s="58"/>
      <c r="D269" s="209" t="s">
        <v>1793</v>
      </c>
      <c r="E269" s="58"/>
      <c r="F269" s="210" t="s">
        <v>2126</v>
      </c>
      <c r="G269" s="58"/>
      <c r="H269" s="58"/>
      <c r="I269" s="163"/>
      <c r="J269" s="58"/>
      <c r="K269" s="58"/>
      <c r="L269" s="56"/>
      <c r="M269" s="73"/>
      <c r="N269" s="37"/>
      <c r="O269" s="37"/>
      <c r="P269" s="37"/>
      <c r="Q269" s="37"/>
      <c r="R269" s="37"/>
      <c r="S269" s="37"/>
      <c r="T269" s="74"/>
      <c r="AT269" s="19" t="s">
        <v>1793</v>
      </c>
      <c r="AU269" s="19" t="s">
        <v>86</v>
      </c>
    </row>
    <row r="270" spans="2:65" s="13" customFormat="1">
      <c r="B270" s="234"/>
      <c r="C270" s="235"/>
      <c r="D270" s="209" t="s">
        <v>1717</v>
      </c>
      <c r="E270" s="236" t="s">
        <v>20</v>
      </c>
      <c r="F270" s="237" t="s">
        <v>2134</v>
      </c>
      <c r="G270" s="235"/>
      <c r="H270" s="238" t="s">
        <v>20</v>
      </c>
      <c r="I270" s="239"/>
      <c r="J270" s="235"/>
      <c r="K270" s="235"/>
      <c r="L270" s="240"/>
      <c r="M270" s="241"/>
      <c r="N270" s="242"/>
      <c r="O270" s="242"/>
      <c r="P270" s="242"/>
      <c r="Q270" s="242"/>
      <c r="R270" s="242"/>
      <c r="S270" s="242"/>
      <c r="T270" s="243"/>
      <c r="AT270" s="244" t="s">
        <v>1717</v>
      </c>
      <c r="AU270" s="244" t="s">
        <v>86</v>
      </c>
      <c r="AV270" s="13" t="s">
        <v>22</v>
      </c>
      <c r="AW270" s="13" t="s">
        <v>41</v>
      </c>
      <c r="AX270" s="13" t="s">
        <v>78</v>
      </c>
      <c r="AY270" s="244" t="s">
        <v>183</v>
      </c>
    </row>
    <row r="271" spans="2:65" s="12" customFormat="1">
      <c r="B271" s="220"/>
      <c r="C271" s="221"/>
      <c r="D271" s="209" t="s">
        <v>1717</v>
      </c>
      <c r="E271" s="231" t="s">
        <v>20</v>
      </c>
      <c r="F271" s="232" t="s">
        <v>2135</v>
      </c>
      <c r="G271" s="221"/>
      <c r="H271" s="233">
        <v>21.46</v>
      </c>
      <c r="I271" s="225"/>
      <c r="J271" s="221"/>
      <c r="K271" s="221"/>
      <c r="L271" s="226"/>
      <c r="M271" s="227"/>
      <c r="N271" s="228"/>
      <c r="O271" s="228"/>
      <c r="P271" s="228"/>
      <c r="Q271" s="228"/>
      <c r="R271" s="228"/>
      <c r="S271" s="228"/>
      <c r="T271" s="229"/>
      <c r="AT271" s="230" t="s">
        <v>1717</v>
      </c>
      <c r="AU271" s="230" t="s">
        <v>86</v>
      </c>
      <c r="AV271" s="12" t="s">
        <v>86</v>
      </c>
      <c r="AW271" s="12" t="s">
        <v>41</v>
      </c>
      <c r="AX271" s="12" t="s">
        <v>78</v>
      </c>
      <c r="AY271" s="230" t="s">
        <v>183</v>
      </c>
    </row>
    <row r="272" spans="2:65" s="14" customFormat="1">
      <c r="B272" s="245"/>
      <c r="C272" s="246"/>
      <c r="D272" s="207" t="s">
        <v>1717</v>
      </c>
      <c r="E272" s="247" t="s">
        <v>1930</v>
      </c>
      <c r="F272" s="248" t="s">
        <v>1744</v>
      </c>
      <c r="G272" s="246"/>
      <c r="H272" s="249">
        <v>21.46</v>
      </c>
      <c r="I272" s="250"/>
      <c r="J272" s="246"/>
      <c r="K272" s="246"/>
      <c r="L272" s="251"/>
      <c r="M272" s="252"/>
      <c r="N272" s="253"/>
      <c r="O272" s="253"/>
      <c r="P272" s="253"/>
      <c r="Q272" s="253"/>
      <c r="R272" s="253"/>
      <c r="S272" s="253"/>
      <c r="T272" s="254"/>
      <c r="AT272" s="255" t="s">
        <v>1717</v>
      </c>
      <c r="AU272" s="255" t="s">
        <v>86</v>
      </c>
      <c r="AV272" s="14" t="s">
        <v>200</v>
      </c>
      <c r="AW272" s="14" t="s">
        <v>41</v>
      </c>
      <c r="AX272" s="14" t="s">
        <v>22</v>
      </c>
      <c r="AY272" s="255" t="s">
        <v>183</v>
      </c>
    </row>
    <row r="273" spans="2:65" s="1" customFormat="1" ht="31.5" customHeight="1">
      <c r="B273" s="36"/>
      <c r="C273" s="195" t="s">
        <v>443</v>
      </c>
      <c r="D273" s="195" t="s">
        <v>186</v>
      </c>
      <c r="E273" s="196" t="s">
        <v>1850</v>
      </c>
      <c r="F273" s="197" t="s">
        <v>1851</v>
      </c>
      <c r="G273" s="198" t="s">
        <v>1720</v>
      </c>
      <c r="H273" s="199">
        <v>21</v>
      </c>
      <c r="I273" s="200"/>
      <c r="J273" s="201">
        <f>ROUND(I273*H273,2)</f>
        <v>0</v>
      </c>
      <c r="K273" s="197" t="s">
        <v>1782</v>
      </c>
      <c r="L273" s="56"/>
      <c r="M273" s="202" t="s">
        <v>20</v>
      </c>
      <c r="N273" s="203" t="s">
        <v>49</v>
      </c>
      <c r="O273" s="37"/>
      <c r="P273" s="204">
        <f>O273*H273</f>
        <v>0</v>
      </c>
      <c r="Q273" s="204">
        <v>3.2000000000000003E-4</v>
      </c>
      <c r="R273" s="204">
        <f>Q273*H273</f>
        <v>6.7200000000000003E-3</v>
      </c>
      <c r="S273" s="204">
        <v>0</v>
      </c>
      <c r="T273" s="205">
        <f>S273*H273</f>
        <v>0</v>
      </c>
      <c r="AR273" s="19" t="s">
        <v>200</v>
      </c>
      <c r="AT273" s="19" t="s">
        <v>186</v>
      </c>
      <c r="AU273" s="19" t="s">
        <v>86</v>
      </c>
      <c r="AY273" s="19" t="s">
        <v>183</v>
      </c>
      <c r="BE273" s="206">
        <f>IF(N273="základní",J273,0)</f>
        <v>0</v>
      </c>
      <c r="BF273" s="206">
        <f>IF(N273="snížená",J273,0)</f>
        <v>0</v>
      </c>
      <c r="BG273" s="206">
        <f>IF(N273="zákl. přenesená",J273,0)</f>
        <v>0</v>
      </c>
      <c r="BH273" s="206">
        <f>IF(N273="sníž. přenesená",J273,0)</f>
        <v>0</v>
      </c>
      <c r="BI273" s="206">
        <f>IF(N273="nulová",J273,0)</f>
        <v>0</v>
      </c>
      <c r="BJ273" s="19" t="s">
        <v>22</v>
      </c>
      <c r="BK273" s="206">
        <f>ROUND(I273*H273,2)</f>
        <v>0</v>
      </c>
      <c r="BL273" s="19" t="s">
        <v>200</v>
      </c>
      <c r="BM273" s="19" t="s">
        <v>2136</v>
      </c>
    </row>
    <row r="274" spans="2:65" s="1" customFormat="1" ht="27">
      <c r="B274" s="36"/>
      <c r="C274" s="58"/>
      <c r="D274" s="209" t="s">
        <v>1715</v>
      </c>
      <c r="E274" s="58"/>
      <c r="F274" s="219" t="s">
        <v>1853</v>
      </c>
      <c r="G274" s="58"/>
      <c r="H274" s="58"/>
      <c r="I274" s="163"/>
      <c r="J274" s="58"/>
      <c r="K274" s="58"/>
      <c r="L274" s="56"/>
      <c r="M274" s="73"/>
      <c r="N274" s="37"/>
      <c r="O274" s="37"/>
      <c r="P274" s="37"/>
      <c r="Q274" s="37"/>
      <c r="R274" s="37"/>
      <c r="S274" s="37"/>
      <c r="T274" s="74"/>
      <c r="AT274" s="19" t="s">
        <v>1715</v>
      </c>
      <c r="AU274" s="19" t="s">
        <v>86</v>
      </c>
    </row>
    <row r="275" spans="2:65" s="1" customFormat="1" ht="67.5">
      <c r="B275" s="36"/>
      <c r="C275" s="58"/>
      <c r="D275" s="209" t="s">
        <v>1793</v>
      </c>
      <c r="E275" s="58"/>
      <c r="F275" s="210" t="s">
        <v>1854</v>
      </c>
      <c r="G275" s="58"/>
      <c r="H275" s="58"/>
      <c r="I275" s="163"/>
      <c r="J275" s="58"/>
      <c r="K275" s="58"/>
      <c r="L275" s="56"/>
      <c r="M275" s="73"/>
      <c r="N275" s="37"/>
      <c r="O275" s="37"/>
      <c r="P275" s="37"/>
      <c r="Q275" s="37"/>
      <c r="R275" s="37"/>
      <c r="S275" s="37"/>
      <c r="T275" s="74"/>
      <c r="AT275" s="19" t="s">
        <v>1793</v>
      </c>
      <c r="AU275" s="19" t="s">
        <v>86</v>
      </c>
    </row>
    <row r="276" spans="2:65" s="1" customFormat="1" ht="40.5">
      <c r="B276" s="36"/>
      <c r="C276" s="58"/>
      <c r="D276" s="209" t="s">
        <v>192</v>
      </c>
      <c r="E276" s="58"/>
      <c r="F276" s="210" t="s">
        <v>1855</v>
      </c>
      <c r="G276" s="58"/>
      <c r="H276" s="58"/>
      <c r="I276" s="163"/>
      <c r="J276" s="58"/>
      <c r="K276" s="58"/>
      <c r="L276" s="56"/>
      <c r="M276" s="73"/>
      <c r="N276" s="37"/>
      <c r="O276" s="37"/>
      <c r="P276" s="37"/>
      <c r="Q276" s="37"/>
      <c r="R276" s="37"/>
      <c r="S276" s="37"/>
      <c r="T276" s="74"/>
      <c r="AT276" s="19" t="s">
        <v>192</v>
      </c>
      <c r="AU276" s="19" t="s">
        <v>86</v>
      </c>
    </row>
    <row r="277" spans="2:65" s="13" customFormat="1">
      <c r="B277" s="234"/>
      <c r="C277" s="235"/>
      <c r="D277" s="209" t="s">
        <v>1717</v>
      </c>
      <c r="E277" s="236" t="s">
        <v>20</v>
      </c>
      <c r="F277" s="237" t="s">
        <v>1967</v>
      </c>
      <c r="G277" s="235"/>
      <c r="H277" s="238" t="s">
        <v>20</v>
      </c>
      <c r="I277" s="239"/>
      <c r="J277" s="235"/>
      <c r="K277" s="235"/>
      <c r="L277" s="240"/>
      <c r="M277" s="241"/>
      <c r="N277" s="242"/>
      <c r="O277" s="242"/>
      <c r="P277" s="242"/>
      <c r="Q277" s="242"/>
      <c r="R277" s="242"/>
      <c r="S277" s="242"/>
      <c r="T277" s="243"/>
      <c r="AT277" s="244" t="s">
        <v>1717</v>
      </c>
      <c r="AU277" s="244" t="s">
        <v>86</v>
      </c>
      <c r="AV277" s="13" t="s">
        <v>22</v>
      </c>
      <c r="AW277" s="13" t="s">
        <v>41</v>
      </c>
      <c r="AX277" s="13" t="s">
        <v>78</v>
      </c>
      <c r="AY277" s="244" t="s">
        <v>183</v>
      </c>
    </row>
    <row r="278" spans="2:65" s="12" customFormat="1">
      <c r="B278" s="220"/>
      <c r="C278" s="221"/>
      <c r="D278" s="209" t="s">
        <v>1717</v>
      </c>
      <c r="E278" s="231" t="s">
        <v>20</v>
      </c>
      <c r="F278" s="232" t="s">
        <v>2137</v>
      </c>
      <c r="G278" s="221"/>
      <c r="H278" s="233">
        <v>9</v>
      </c>
      <c r="I278" s="225"/>
      <c r="J278" s="221"/>
      <c r="K278" s="221"/>
      <c r="L278" s="226"/>
      <c r="M278" s="227"/>
      <c r="N278" s="228"/>
      <c r="O278" s="228"/>
      <c r="P278" s="228"/>
      <c r="Q278" s="228"/>
      <c r="R278" s="228"/>
      <c r="S278" s="228"/>
      <c r="T278" s="229"/>
      <c r="AT278" s="230" t="s">
        <v>1717</v>
      </c>
      <c r="AU278" s="230" t="s">
        <v>86</v>
      </c>
      <c r="AV278" s="12" t="s">
        <v>86</v>
      </c>
      <c r="AW278" s="12" t="s">
        <v>41</v>
      </c>
      <c r="AX278" s="12" t="s">
        <v>78</v>
      </c>
      <c r="AY278" s="230" t="s">
        <v>183</v>
      </c>
    </row>
    <row r="279" spans="2:65" s="12" customFormat="1">
      <c r="B279" s="220"/>
      <c r="C279" s="221"/>
      <c r="D279" s="209" t="s">
        <v>1717</v>
      </c>
      <c r="E279" s="231" t="s">
        <v>20</v>
      </c>
      <c r="F279" s="232" t="s">
        <v>2138</v>
      </c>
      <c r="G279" s="221"/>
      <c r="H279" s="233">
        <v>12</v>
      </c>
      <c r="I279" s="225"/>
      <c r="J279" s="221"/>
      <c r="K279" s="221"/>
      <c r="L279" s="226"/>
      <c r="M279" s="227"/>
      <c r="N279" s="228"/>
      <c r="O279" s="228"/>
      <c r="P279" s="228"/>
      <c r="Q279" s="228"/>
      <c r="R279" s="228"/>
      <c r="S279" s="228"/>
      <c r="T279" s="229"/>
      <c r="AT279" s="230" t="s">
        <v>1717</v>
      </c>
      <c r="AU279" s="230" t="s">
        <v>86</v>
      </c>
      <c r="AV279" s="12" t="s">
        <v>86</v>
      </c>
      <c r="AW279" s="12" t="s">
        <v>41</v>
      </c>
      <c r="AX279" s="12" t="s">
        <v>78</v>
      </c>
      <c r="AY279" s="230" t="s">
        <v>183</v>
      </c>
    </row>
    <row r="280" spans="2:65" s="14" customFormat="1">
      <c r="B280" s="245"/>
      <c r="C280" s="246"/>
      <c r="D280" s="207" t="s">
        <v>1717</v>
      </c>
      <c r="E280" s="247" t="s">
        <v>20</v>
      </c>
      <c r="F280" s="248" t="s">
        <v>1744</v>
      </c>
      <c r="G280" s="246"/>
      <c r="H280" s="249">
        <v>21</v>
      </c>
      <c r="I280" s="250"/>
      <c r="J280" s="246"/>
      <c r="K280" s="246"/>
      <c r="L280" s="251"/>
      <c r="M280" s="252"/>
      <c r="N280" s="253"/>
      <c r="O280" s="253"/>
      <c r="P280" s="253"/>
      <c r="Q280" s="253"/>
      <c r="R280" s="253"/>
      <c r="S280" s="253"/>
      <c r="T280" s="254"/>
      <c r="AT280" s="255" t="s">
        <v>1717</v>
      </c>
      <c r="AU280" s="255" t="s">
        <v>86</v>
      </c>
      <c r="AV280" s="14" t="s">
        <v>200</v>
      </c>
      <c r="AW280" s="14" t="s">
        <v>41</v>
      </c>
      <c r="AX280" s="14" t="s">
        <v>22</v>
      </c>
      <c r="AY280" s="255" t="s">
        <v>183</v>
      </c>
    </row>
    <row r="281" spans="2:65" s="1" customFormat="1" ht="31.5" customHeight="1">
      <c r="B281" s="36"/>
      <c r="C281" s="195" t="s">
        <v>447</v>
      </c>
      <c r="D281" s="195" t="s">
        <v>186</v>
      </c>
      <c r="E281" s="196" t="s">
        <v>2139</v>
      </c>
      <c r="F281" s="197" t="s">
        <v>2140</v>
      </c>
      <c r="G281" s="198" t="s">
        <v>1720</v>
      </c>
      <c r="H281" s="199">
        <v>7.2</v>
      </c>
      <c r="I281" s="200"/>
      <c r="J281" s="201">
        <f>ROUND(I281*H281,2)</f>
        <v>0</v>
      </c>
      <c r="K281" s="197" t="s">
        <v>1782</v>
      </c>
      <c r="L281" s="56"/>
      <c r="M281" s="202" t="s">
        <v>20</v>
      </c>
      <c r="N281" s="203" t="s">
        <v>49</v>
      </c>
      <c r="O281" s="37"/>
      <c r="P281" s="204">
        <f>O281*H281</f>
        <v>0</v>
      </c>
      <c r="Q281" s="204">
        <v>7.2999999999999996E-4</v>
      </c>
      <c r="R281" s="204">
        <f>Q281*H281</f>
        <v>5.2560000000000003E-3</v>
      </c>
      <c r="S281" s="204">
        <v>1E-3</v>
      </c>
      <c r="T281" s="205">
        <f>S281*H281</f>
        <v>7.2000000000000007E-3</v>
      </c>
      <c r="AR281" s="19" t="s">
        <v>200</v>
      </c>
      <c r="AT281" s="19" t="s">
        <v>186</v>
      </c>
      <c r="AU281" s="19" t="s">
        <v>86</v>
      </c>
      <c r="AY281" s="19" t="s">
        <v>183</v>
      </c>
      <c r="BE281" s="206">
        <f>IF(N281="základní",J281,0)</f>
        <v>0</v>
      </c>
      <c r="BF281" s="206">
        <f>IF(N281="snížená",J281,0)</f>
        <v>0</v>
      </c>
      <c r="BG281" s="206">
        <f>IF(N281="zákl. přenesená",J281,0)</f>
        <v>0</v>
      </c>
      <c r="BH281" s="206">
        <f>IF(N281="sníž. přenesená",J281,0)</f>
        <v>0</v>
      </c>
      <c r="BI281" s="206">
        <f>IF(N281="nulová",J281,0)</f>
        <v>0</v>
      </c>
      <c r="BJ281" s="19" t="s">
        <v>22</v>
      </c>
      <c r="BK281" s="206">
        <f>ROUND(I281*H281,2)</f>
        <v>0</v>
      </c>
      <c r="BL281" s="19" t="s">
        <v>200</v>
      </c>
      <c r="BM281" s="19" t="s">
        <v>2141</v>
      </c>
    </row>
    <row r="282" spans="2:65" s="1" customFormat="1" ht="27">
      <c r="B282" s="36"/>
      <c r="C282" s="58"/>
      <c r="D282" s="209" t="s">
        <v>1715</v>
      </c>
      <c r="E282" s="58"/>
      <c r="F282" s="219" t="s">
        <v>2142</v>
      </c>
      <c r="G282" s="58"/>
      <c r="H282" s="58"/>
      <c r="I282" s="163"/>
      <c r="J282" s="58"/>
      <c r="K282" s="58"/>
      <c r="L282" s="56"/>
      <c r="M282" s="73"/>
      <c r="N282" s="37"/>
      <c r="O282" s="37"/>
      <c r="P282" s="37"/>
      <c r="Q282" s="37"/>
      <c r="R282" s="37"/>
      <c r="S282" s="37"/>
      <c r="T282" s="74"/>
      <c r="AT282" s="19" t="s">
        <v>1715</v>
      </c>
      <c r="AU282" s="19" t="s">
        <v>86</v>
      </c>
    </row>
    <row r="283" spans="2:65" s="1" customFormat="1" ht="67.5">
      <c r="B283" s="36"/>
      <c r="C283" s="58"/>
      <c r="D283" s="209" t="s">
        <v>1793</v>
      </c>
      <c r="E283" s="58"/>
      <c r="F283" s="210" t="s">
        <v>1854</v>
      </c>
      <c r="G283" s="58"/>
      <c r="H283" s="58"/>
      <c r="I283" s="163"/>
      <c r="J283" s="58"/>
      <c r="K283" s="58"/>
      <c r="L283" s="56"/>
      <c r="M283" s="73"/>
      <c r="N283" s="37"/>
      <c r="O283" s="37"/>
      <c r="P283" s="37"/>
      <c r="Q283" s="37"/>
      <c r="R283" s="37"/>
      <c r="S283" s="37"/>
      <c r="T283" s="74"/>
      <c r="AT283" s="19" t="s">
        <v>1793</v>
      </c>
      <c r="AU283" s="19" t="s">
        <v>86</v>
      </c>
    </row>
    <row r="284" spans="2:65" s="12" customFormat="1">
      <c r="B284" s="220"/>
      <c r="C284" s="221"/>
      <c r="D284" s="207" t="s">
        <v>1717</v>
      </c>
      <c r="E284" s="222" t="s">
        <v>20</v>
      </c>
      <c r="F284" s="223" t="s">
        <v>2143</v>
      </c>
      <c r="G284" s="221"/>
      <c r="H284" s="224">
        <v>7.2</v>
      </c>
      <c r="I284" s="225"/>
      <c r="J284" s="221"/>
      <c r="K284" s="221"/>
      <c r="L284" s="226"/>
      <c r="M284" s="227"/>
      <c r="N284" s="228"/>
      <c r="O284" s="228"/>
      <c r="P284" s="228"/>
      <c r="Q284" s="228"/>
      <c r="R284" s="228"/>
      <c r="S284" s="228"/>
      <c r="T284" s="229"/>
      <c r="AT284" s="230" t="s">
        <v>1717</v>
      </c>
      <c r="AU284" s="230" t="s">
        <v>86</v>
      </c>
      <c r="AV284" s="12" t="s">
        <v>86</v>
      </c>
      <c r="AW284" s="12" t="s">
        <v>41</v>
      </c>
      <c r="AX284" s="12" t="s">
        <v>22</v>
      </c>
      <c r="AY284" s="230" t="s">
        <v>183</v>
      </c>
    </row>
    <row r="285" spans="2:65" s="1" customFormat="1" ht="31.5" customHeight="1">
      <c r="B285" s="36"/>
      <c r="C285" s="195" t="s">
        <v>453</v>
      </c>
      <c r="D285" s="195" t="s">
        <v>186</v>
      </c>
      <c r="E285" s="196" t="s">
        <v>1857</v>
      </c>
      <c r="F285" s="197" t="s">
        <v>2144</v>
      </c>
      <c r="G285" s="198" t="s">
        <v>1720</v>
      </c>
      <c r="H285" s="199">
        <v>12.7</v>
      </c>
      <c r="I285" s="200"/>
      <c r="J285" s="201">
        <f>ROUND(I285*H285,2)</f>
        <v>0</v>
      </c>
      <c r="K285" s="197" t="s">
        <v>20</v>
      </c>
      <c r="L285" s="56"/>
      <c r="M285" s="202" t="s">
        <v>20</v>
      </c>
      <c r="N285" s="203" t="s">
        <v>49</v>
      </c>
      <c r="O285" s="37"/>
      <c r="P285" s="204">
        <f>O285*H285</f>
        <v>0</v>
      </c>
      <c r="Q285" s="204">
        <v>0</v>
      </c>
      <c r="R285" s="204">
        <f>Q285*H285</f>
        <v>0</v>
      </c>
      <c r="S285" s="204">
        <v>0</v>
      </c>
      <c r="T285" s="205">
        <f>S285*H285</f>
        <v>0</v>
      </c>
      <c r="AR285" s="19" t="s">
        <v>200</v>
      </c>
      <c r="AT285" s="19" t="s">
        <v>186</v>
      </c>
      <c r="AU285" s="19" t="s">
        <v>86</v>
      </c>
      <c r="AY285" s="19" t="s">
        <v>183</v>
      </c>
      <c r="BE285" s="206">
        <f>IF(N285="základní",J285,0)</f>
        <v>0</v>
      </c>
      <c r="BF285" s="206">
        <f>IF(N285="snížená",J285,0)</f>
        <v>0</v>
      </c>
      <c r="BG285" s="206">
        <f>IF(N285="zákl. přenesená",J285,0)</f>
        <v>0</v>
      </c>
      <c r="BH285" s="206">
        <f>IF(N285="sníž. přenesená",J285,0)</f>
        <v>0</v>
      </c>
      <c r="BI285" s="206">
        <f>IF(N285="nulová",J285,0)</f>
        <v>0</v>
      </c>
      <c r="BJ285" s="19" t="s">
        <v>22</v>
      </c>
      <c r="BK285" s="206">
        <f>ROUND(I285*H285,2)</f>
        <v>0</v>
      </c>
      <c r="BL285" s="19" t="s">
        <v>200</v>
      </c>
      <c r="BM285" s="19" t="s">
        <v>2145</v>
      </c>
    </row>
    <row r="286" spans="2:65" s="1" customFormat="1">
      <c r="B286" s="36"/>
      <c r="C286" s="58"/>
      <c r="D286" s="209" t="s">
        <v>1715</v>
      </c>
      <c r="E286" s="58"/>
      <c r="F286" s="219" t="s">
        <v>2146</v>
      </c>
      <c r="G286" s="58"/>
      <c r="H286" s="58"/>
      <c r="I286" s="163"/>
      <c r="J286" s="58"/>
      <c r="K286" s="58"/>
      <c r="L286" s="56"/>
      <c r="M286" s="73"/>
      <c r="N286" s="37"/>
      <c r="O286" s="37"/>
      <c r="P286" s="37"/>
      <c r="Q286" s="37"/>
      <c r="R286" s="37"/>
      <c r="S286" s="37"/>
      <c r="T286" s="74"/>
      <c r="AT286" s="19" t="s">
        <v>1715</v>
      </c>
      <c r="AU286" s="19" t="s">
        <v>86</v>
      </c>
    </row>
    <row r="287" spans="2:65" s="13" customFormat="1">
      <c r="B287" s="234"/>
      <c r="C287" s="235"/>
      <c r="D287" s="209" t="s">
        <v>1717</v>
      </c>
      <c r="E287" s="236" t="s">
        <v>20</v>
      </c>
      <c r="F287" s="237" t="s">
        <v>1967</v>
      </c>
      <c r="G287" s="235"/>
      <c r="H287" s="238" t="s">
        <v>20</v>
      </c>
      <c r="I287" s="239"/>
      <c r="J287" s="235"/>
      <c r="K287" s="235"/>
      <c r="L287" s="240"/>
      <c r="M287" s="241"/>
      <c r="N287" s="242"/>
      <c r="O287" s="242"/>
      <c r="P287" s="242"/>
      <c r="Q287" s="242"/>
      <c r="R287" s="242"/>
      <c r="S287" s="242"/>
      <c r="T287" s="243"/>
      <c r="AT287" s="244" t="s">
        <v>1717</v>
      </c>
      <c r="AU287" s="244" t="s">
        <v>86</v>
      </c>
      <c r="AV287" s="13" t="s">
        <v>22</v>
      </c>
      <c r="AW287" s="13" t="s">
        <v>41</v>
      </c>
      <c r="AX287" s="13" t="s">
        <v>78</v>
      </c>
      <c r="AY287" s="244" t="s">
        <v>183</v>
      </c>
    </row>
    <row r="288" spans="2:65" s="12" customFormat="1">
      <c r="B288" s="220"/>
      <c r="C288" s="221"/>
      <c r="D288" s="209" t="s">
        <v>1717</v>
      </c>
      <c r="E288" s="231" t="s">
        <v>20</v>
      </c>
      <c r="F288" s="232" t="s">
        <v>2147</v>
      </c>
      <c r="G288" s="221"/>
      <c r="H288" s="233">
        <v>5.5</v>
      </c>
      <c r="I288" s="225"/>
      <c r="J288" s="221"/>
      <c r="K288" s="221"/>
      <c r="L288" s="226"/>
      <c r="M288" s="227"/>
      <c r="N288" s="228"/>
      <c r="O288" s="228"/>
      <c r="P288" s="228"/>
      <c r="Q288" s="228"/>
      <c r="R288" s="228"/>
      <c r="S288" s="228"/>
      <c r="T288" s="229"/>
      <c r="AT288" s="230" t="s">
        <v>1717</v>
      </c>
      <c r="AU288" s="230" t="s">
        <v>86</v>
      </c>
      <c r="AV288" s="12" t="s">
        <v>86</v>
      </c>
      <c r="AW288" s="12" t="s">
        <v>41</v>
      </c>
      <c r="AX288" s="12" t="s">
        <v>78</v>
      </c>
      <c r="AY288" s="230" t="s">
        <v>183</v>
      </c>
    </row>
    <row r="289" spans="2:65" s="12" customFormat="1">
      <c r="B289" s="220"/>
      <c r="C289" s="221"/>
      <c r="D289" s="209" t="s">
        <v>1717</v>
      </c>
      <c r="E289" s="231" t="s">
        <v>20</v>
      </c>
      <c r="F289" s="232" t="s">
        <v>2148</v>
      </c>
      <c r="G289" s="221"/>
      <c r="H289" s="233">
        <v>7.2</v>
      </c>
      <c r="I289" s="225"/>
      <c r="J289" s="221"/>
      <c r="K289" s="221"/>
      <c r="L289" s="226"/>
      <c r="M289" s="227"/>
      <c r="N289" s="228"/>
      <c r="O289" s="228"/>
      <c r="P289" s="228"/>
      <c r="Q289" s="228"/>
      <c r="R289" s="228"/>
      <c r="S289" s="228"/>
      <c r="T289" s="229"/>
      <c r="AT289" s="230" t="s">
        <v>1717</v>
      </c>
      <c r="AU289" s="230" t="s">
        <v>86</v>
      </c>
      <c r="AV289" s="12" t="s">
        <v>86</v>
      </c>
      <c r="AW289" s="12" t="s">
        <v>41</v>
      </c>
      <c r="AX289" s="12" t="s">
        <v>78</v>
      </c>
      <c r="AY289" s="230" t="s">
        <v>183</v>
      </c>
    </row>
    <row r="290" spans="2:65" s="14" customFormat="1">
      <c r="B290" s="245"/>
      <c r="C290" s="246"/>
      <c r="D290" s="207" t="s">
        <v>1717</v>
      </c>
      <c r="E290" s="247" t="s">
        <v>20</v>
      </c>
      <c r="F290" s="248" t="s">
        <v>1744</v>
      </c>
      <c r="G290" s="246"/>
      <c r="H290" s="249">
        <v>12.7</v>
      </c>
      <c r="I290" s="250"/>
      <c r="J290" s="246"/>
      <c r="K290" s="246"/>
      <c r="L290" s="251"/>
      <c r="M290" s="252"/>
      <c r="N290" s="253"/>
      <c r="O290" s="253"/>
      <c r="P290" s="253"/>
      <c r="Q290" s="253"/>
      <c r="R290" s="253"/>
      <c r="S290" s="253"/>
      <c r="T290" s="254"/>
      <c r="AT290" s="255" t="s">
        <v>1717</v>
      </c>
      <c r="AU290" s="255" t="s">
        <v>86</v>
      </c>
      <c r="AV290" s="14" t="s">
        <v>200</v>
      </c>
      <c r="AW290" s="14" t="s">
        <v>41</v>
      </c>
      <c r="AX290" s="14" t="s">
        <v>22</v>
      </c>
      <c r="AY290" s="255" t="s">
        <v>183</v>
      </c>
    </row>
    <row r="291" spans="2:65" s="1" customFormat="1" ht="22.5" customHeight="1">
      <c r="B291" s="36"/>
      <c r="C291" s="195" t="s">
        <v>917</v>
      </c>
      <c r="D291" s="195" t="s">
        <v>186</v>
      </c>
      <c r="E291" s="196" t="s">
        <v>2149</v>
      </c>
      <c r="F291" s="197" t="s">
        <v>2150</v>
      </c>
      <c r="G291" s="198" t="s">
        <v>1733</v>
      </c>
      <c r="H291" s="199">
        <v>1</v>
      </c>
      <c r="I291" s="200"/>
      <c r="J291" s="201">
        <f>ROUND(I291*H291,2)</f>
        <v>0</v>
      </c>
      <c r="K291" s="197" t="s">
        <v>20</v>
      </c>
      <c r="L291" s="56"/>
      <c r="M291" s="202" t="s">
        <v>20</v>
      </c>
      <c r="N291" s="203" t="s">
        <v>49</v>
      </c>
      <c r="O291" s="37"/>
      <c r="P291" s="204">
        <f>O291*H291</f>
        <v>0</v>
      </c>
      <c r="Q291" s="204">
        <v>0</v>
      </c>
      <c r="R291" s="204">
        <f>Q291*H291</f>
        <v>0</v>
      </c>
      <c r="S291" s="204">
        <v>0</v>
      </c>
      <c r="T291" s="205">
        <f>S291*H291</f>
        <v>0</v>
      </c>
      <c r="AR291" s="19" t="s">
        <v>200</v>
      </c>
      <c r="AT291" s="19" t="s">
        <v>186</v>
      </c>
      <c r="AU291" s="19" t="s">
        <v>86</v>
      </c>
      <c r="AY291" s="19" t="s">
        <v>183</v>
      </c>
      <c r="BE291" s="206">
        <f>IF(N291="základní",J291,0)</f>
        <v>0</v>
      </c>
      <c r="BF291" s="206">
        <f>IF(N291="snížená",J291,0)</f>
        <v>0</v>
      </c>
      <c r="BG291" s="206">
        <f>IF(N291="zákl. přenesená",J291,0)</f>
        <v>0</v>
      </c>
      <c r="BH291" s="206">
        <f>IF(N291="sníž. přenesená",J291,0)</f>
        <v>0</v>
      </c>
      <c r="BI291" s="206">
        <f>IF(N291="nulová",J291,0)</f>
        <v>0</v>
      </c>
      <c r="BJ291" s="19" t="s">
        <v>22</v>
      </c>
      <c r="BK291" s="206">
        <f>ROUND(I291*H291,2)</f>
        <v>0</v>
      </c>
      <c r="BL291" s="19" t="s">
        <v>200</v>
      </c>
      <c r="BM291" s="19" t="s">
        <v>2151</v>
      </c>
    </row>
    <row r="292" spans="2:65" s="1" customFormat="1">
      <c r="B292" s="36"/>
      <c r="C292" s="58"/>
      <c r="D292" s="209" t="s">
        <v>1715</v>
      </c>
      <c r="E292" s="58"/>
      <c r="F292" s="219" t="s">
        <v>2152</v>
      </c>
      <c r="G292" s="58"/>
      <c r="H292" s="58"/>
      <c r="I292" s="163"/>
      <c r="J292" s="58"/>
      <c r="K292" s="58"/>
      <c r="L292" s="56"/>
      <c r="M292" s="73"/>
      <c r="N292" s="37"/>
      <c r="O292" s="37"/>
      <c r="P292" s="37"/>
      <c r="Q292" s="37"/>
      <c r="R292" s="37"/>
      <c r="S292" s="37"/>
      <c r="T292" s="74"/>
      <c r="AT292" s="19" t="s">
        <v>1715</v>
      </c>
      <c r="AU292" s="19" t="s">
        <v>86</v>
      </c>
    </row>
    <row r="293" spans="2:65" s="11" customFormat="1" ht="29.85" customHeight="1">
      <c r="B293" s="178"/>
      <c r="C293" s="179"/>
      <c r="D293" s="192" t="s">
        <v>77</v>
      </c>
      <c r="E293" s="193" t="s">
        <v>1866</v>
      </c>
      <c r="F293" s="193" t="s">
        <v>1867</v>
      </c>
      <c r="G293" s="179"/>
      <c r="H293" s="179"/>
      <c r="I293" s="182"/>
      <c r="J293" s="194">
        <f>BK293</f>
        <v>0</v>
      </c>
      <c r="K293" s="179"/>
      <c r="L293" s="184"/>
      <c r="M293" s="185"/>
      <c r="N293" s="186"/>
      <c r="O293" s="186"/>
      <c r="P293" s="187">
        <f>SUM(P294:P298)</f>
        <v>0</v>
      </c>
      <c r="Q293" s="186"/>
      <c r="R293" s="187">
        <f>SUM(R294:R298)</f>
        <v>0</v>
      </c>
      <c r="S293" s="186"/>
      <c r="T293" s="188">
        <f>SUM(T294:T298)</f>
        <v>0</v>
      </c>
      <c r="AR293" s="189" t="s">
        <v>22</v>
      </c>
      <c r="AT293" s="190" t="s">
        <v>77</v>
      </c>
      <c r="AU293" s="190" t="s">
        <v>22</v>
      </c>
      <c r="AY293" s="189" t="s">
        <v>183</v>
      </c>
      <c r="BK293" s="191">
        <f>SUM(BK294:BK298)</f>
        <v>0</v>
      </c>
    </row>
    <row r="294" spans="2:65" s="1" customFormat="1" ht="31.5" customHeight="1">
      <c r="B294" s="36"/>
      <c r="C294" s="195" t="s">
        <v>921</v>
      </c>
      <c r="D294" s="195" t="s">
        <v>186</v>
      </c>
      <c r="E294" s="196" t="s">
        <v>1868</v>
      </c>
      <c r="F294" s="197" t="s">
        <v>1869</v>
      </c>
      <c r="G294" s="198" t="s">
        <v>221</v>
      </c>
      <c r="H294" s="199">
        <v>47.51</v>
      </c>
      <c r="I294" s="200"/>
      <c r="J294" s="201">
        <f>ROUND(I294*H294,2)</f>
        <v>0</v>
      </c>
      <c r="K294" s="197" t="s">
        <v>1782</v>
      </c>
      <c r="L294" s="56"/>
      <c r="M294" s="202" t="s">
        <v>20</v>
      </c>
      <c r="N294" s="203" t="s">
        <v>49</v>
      </c>
      <c r="O294" s="37"/>
      <c r="P294" s="204">
        <f>O294*H294</f>
        <v>0</v>
      </c>
      <c r="Q294" s="204">
        <v>0</v>
      </c>
      <c r="R294" s="204">
        <f>Q294*H294</f>
        <v>0</v>
      </c>
      <c r="S294" s="204">
        <v>0</v>
      </c>
      <c r="T294" s="205">
        <f>S294*H294</f>
        <v>0</v>
      </c>
      <c r="AR294" s="19" t="s">
        <v>200</v>
      </c>
      <c r="AT294" s="19" t="s">
        <v>186</v>
      </c>
      <c r="AU294" s="19" t="s">
        <v>86</v>
      </c>
      <c r="AY294" s="19" t="s">
        <v>183</v>
      </c>
      <c r="BE294" s="206">
        <f>IF(N294="základní",J294,0)</f>
        <v>0</v>
      </c>
      <c r="BF294" s="206">
        <f>IF(N294="snížená",J294,0)</f>
        <v>0</v>
      </c>
      <c r="BG294" s="206">
        <f>IF(N294="zákl. přenesená",J294,0)</f>
        <v>0</v>
      </c>
      <c r="BH294" s="206">
        <f>IF(N294="sníž. přenesená",J294,0)</f>
        <v>0</v>
      </c>
      <c r="BI294" s="206">
        <f>IF(N294="nulová",J294,0)</f>
        <v>0</v>
      </c>
      <c r="BJ294" s="19" t="s">
        <v>22</v>
      </c>
      <c r="BK294" s="206">
        <f>ROUND(I294*H294,2)</f>
        <v>0</v>
      </c>
      <c r="BL294" s="19" t="s">
        <v>200</v>
      </c>
      <c r="BM294" s="19" t="s">
        <v>2153</v>
      </c>
    </row>
    <row r="295" spans="2:65" s="1" customFormat="1" ht="27">
      <c r="B295" s="36"/>
      <c r="C295" s="58"/>
      <c r="D295" s="209" t="s">
        <v>1715</v>
      </c>
      <c r="E295" s="58"/>
      <c r="F295" s="219" t="s">
        <v>1871</v>
      </c>
      <c r="G295" s="58"/>
      <c r="H295" s="58"/>
      <c r="I295" s="163"/>
      <c r="J295" s="58"/>
      <c r="K295" s="58"/>
      <c r="L295" s="56"/>
      <c r="M295" s="73"/>
      <c r="N295" s="37"/>
      <c r="O295" s="37"/>
      <c r="P295" s="37"/>
      <c r="Q295" s="37"/>
      <c r="R295" s="37"/>
      <c r="S295" s="37"/>
      <c r="T295" s="74"/>
      <c r="AT295" s="19" t="s">
        <v>1715</v>
      </c>
      <c r="AU295" s="19" t="s">
        <v>86</v>
      </c>
    </row>
    <row r="296" spans="2:65" s="1" customFormat="1" ht="94.5">
      <c r="B296" s="36"/>
      <c r="C296" s="58"/>
      <c r="D296" s="207" t="s">
        <v>1793</v>
      </c>
      <c r="E296" s="58"/>
      <c r="F296" s="208" t="s">
        <v>1872</v>
      </c>
      <c r="G296" s="58"/>
      <c r="H296" s="58"/>
      <c r="I296" s="163"/>
      <c r="J296" s="58"/>
      <c r="K296" s="58"/>
      <c r="L296" s="56"/>
      <c r="M296" s="73"/>
      <c r="N296" s="37"/>
      <c r="O296" s="37"/>
      <c r="P296" s="37"/>
      <c r="Q296" s="37"/>
      <c r="R296" s="37"/>
      <c r="S296" s="37"/>
      <c r="T296" s="74"/>
      <c r="AT296" s="19" t="s">
        <v>1793</v>
      </c>
      <c r="AU296" s="19" t="s">
        <v>86</v>
      </c>
    </row>
    <row r="297" spans="2:65" s="1" customFormat="1" ht="22.5" customHeight="1">
      <c r="B297" s="36"/>
      <c r="C297" s="195" t="s">
        <v>925</v>
      </c>
      <c r="D297" s="195" t="s">
        <v>186</v>
      </c>
      <c r="E297" s="196" t="s">
        <v>2154</v>
      </c>
      <c r="F297" s="197" t="s">
        <v>2155</v>
      </c>
      <c r="G297" s="198" t="s">
        <v>221</v>
      </c>
      <c r="H297" s="199">
        <v>47.51</v>
      </c>
      <c r="I297" s="200"/>
      <c r="J297" s="201">
        <f>ROUND(I297*H297,2)</f>
        <v>0</v>
      </c>
      <c r="K297" s="197" t="s">
        <v>20</v>
      </c>
      <c r="L297" s="56"/>
      <c r="M297" s="202" t="s">
        <v>20</v>
      </c>
      <c r="N297" s="203" t="s">
        <v>49</v>
      </c>
      <c r="O297" s="37"/>
      <c r="P297" s="204">
        <f>O297*H297</f>
        <v>0</v>
      </c>
      <c r="Q297" s="204">
        <v>0</v>
      </c>
      <c r="R297" s="204">
        <f>Q297*H297</f>
        <v>0</v>
      </c>
      <c r="S297" s="204">
        <v>0</v>
      </c>
      <c r="T297" s="205">
        <f>S297*H297</f>
        <v>0</v>
      </c>
      <c r="AR297" s="19" t="s">
        <v>200</v>
      </c>
      <c r="AT297" s="19" t="s">
        <v>186</v>
      </c>
      <c r="AU297" s="19" t="s">
        <v>86</v>
      </c>
      <c r="AY297" s="19" t="s">
        <v>183</v>
      </c>
      <c r="BE297" s="206">
        <f>IF(N297="základní",J297,0)</f>
        <v>0</v>
      </c>
      <c r="BF297" s="206">
        <f>IF(N297="snížená",J297,0)</f>
        <v>0</v>
      </c>
      <c r="BG297" s="206">
        <f>IF(N297="zákl. přenesená",J297,0)</f>
        <v>0</v>
      </c>
      <c r="BH297" s="206">
        <f>IF(N297="sníž. přenesená",J297,0)</f>
        <v>0</v>
      </c>
      <c r="BI297" s="206">
        <f>IF(N297="nulová",J297,0)</f>
        <v>0</v>
      </c>
      <c r="BJ297" s="19" t="s">
        <v>22</v>
      </c>
      <c r="BK297" s="206">
        <f>ROUND(I297*H297,2)</f>
        <v>0</v>
      </c>
      <c r="BL297" s="19" t="s">
        <v>200</v>
      </c>
      <c r="BM297" s="19" t="s">
        <v>2156</v>
      </c>
    </row>
    <row r="298" spans="2:65" s="1" customFormat="1" ht="27">
      <c r="B298" s="36"/>
      <c r="C298" s="58"/>
      <c r="D298" s="209" t="s">
        <v>1715</v>
      </c>
      <c r="E298" s="58"/>
      <c r="F298" s="219" t="s">
        <v>2157</v>
      </c>
      <c r="G298" s="58"/>
      <c r="H298" s="58"/>
      <c r="I298" s="163"/>
      <c r="J298" s="58"/>
      <c r="K298" s="58"/>
      <c r="L298" s="56"/>
      <c r="M298" s="73"/>
      <c r="N298" s="37"/>
      <c r="O298" s="37"/>
      <c r="P298" s="37"/>
      <c r="Q298" s="37"/>
      <c r="R298" s="37"/>
      <c r="S298" s="37"/>
      <c r="T298" s="74"/>
      <c r="AT298" s="19" t="s">
        <v>1715</v>
      </c>
      <c r="AU298" s="19" t="s">
        <v>86</v>
      </c>
    </row>
    <row r="299" spans="2:65" s="11" customFormat="1" ht="29.85" customHeight="1">
      <c r="B299" s="178"/>
      <c r="C299" s="179"/>
      <c r="D299" s="192" t="s">
        <v>77</v>
      </c>
      <c r="E299" s="193" t="s">
        <v>1877</v>
      </c>
      <c r="F299" s="193" t="s">
        <v>1878</v>
      </c>
      <c r="G299" s="179"/>
      <c r="H299" s="179"/>
      <c r="I299" s="182"/>
      <c r="J299" s="194">
        <f>BK299</f>
        <v>0</v>
      </c>
      <c r="K299" s="179"/>
      <c r="L299" s="184"/>
      <c r="M299" s="185"/>
      <c r="N299" s="186"/>
      <c r="O299" s="186"/>
      <c r="P299" s="187">
        <f>SUM(P300:P302)</f>
        <v>0</v>
      </c>
      <c r="Q299" s="186"/>
      <c r="R299" s="187">
        <f>SUM(R300:R302)</f>
        <v>0</v>
      </c>
      <c r="S299" s="186"/>
      <c r="T299" s="188">
        <f>SUM(T300:T302)</f>
        <v>0</v>
      </c>
      <c r="AR299" s="189" t="s">
        <v>22</v>
      </c>
      <c r="AT299" s="190" t="s">
        <v>77</v>
      </c>
      <c r="AU299" s="190" t="s">
        <v>22</v>
      </c>
      <c r="AY299" s="189" t="s">
        <v>183</v>
      </c>
      <c r="BK299" s="191">
        <f>SUM(BK300:BK302)</f>
        <v>0</v>
      </c>
    </row>
    <row r="300" spans="2:65" s="1" customFormat="1" ht="22.5" customHeight="1">
      <c r="B300" s="36"/>
      <c r="C300" s="195" t="s">
        <v>929</v>
      </c>
      <c r="D300" s="195" t="s">
        <v>186</v>
      </c>
      <c r="E300" s="196" t="s">
        <v>1879</v>
      </c>
      <c r="F300" s="197" t="s">
        <v>1880</v>
      </c>
      <c r="G300" s="198" t="s">
        <v>221</v>
      </c>
      <c r="H300" s="199">
        <v>55.978000000000002</v>
      </c>
      <c r="I300" s="200"/>
      <c r="J300" s="201">
        <f>ROUND(I300*H300,2)</f>
        <v>0</v>
      </c>
      <c r="K300" s="197" t="s">
        <v>1782</v>
      </c>
      <c r="L300" s="56"/>
      <c r="M300" s="202" t="s">
        <v>20</v>
      </c>
      <c r="N300" s="203" t="s">
        <v>49</v>
      </c>
      <c r="O300" s="37"/>
      <c r="P300" s="204">
        <f>O300*H300</f>
        <v>0</v>
      </c>
      <c r="Q300" s="204">
        <v>0</v>
      </c>
      <c r="R300" s="204">
        <f>Q300*H300</f>
        <v>0</v>
      </c>
      <c r="S300" s="204">
        <v>0</v>
      </c>
      <c r="T300" s="205">
        <f>S300*H300</f>
        <v>0</v>
      </c>
      <c r="AR300" s="19" t="s">
        <v>200</v>
      </c>
      <c r="AT300" s="19" t="s">
        <v>186</v>
      </c>
      <c r="AU300" s="19" t="s">
        <v>86</v>
      </c>
      <c r="AY300" s="19" t="s">
        <v>183</v>
      </c>
      <c r="BE300" s="206">
        <f>IF(N300="základní",J300,0)</f>
        <v>0</v>
      </c>
      <c r="BF300" s="206">
        <f>IF(N300="snížená",J300,0)</f>
        <v>0</v>
      </c>
      <c r="BG300" s="206">
        <f>IF(N300="zákl. přenesená",J300,0)</f>
        <v>0</v>
      </c>
      <c r="BH300" s="206">
        <f>IF(N300="sníž. přenesená",J300,0)</f>
        <v>0</v>
      </c>
      <c r="BI300" s="206">
        <f>IF(N300="nulová",J300,0)</f>
        <v>0</v>
      </c>
      <c r="BJ300" s="19" t="s">
        <v>22</v>
      </c>
      <c r="BK300" s="206">
        <f>ROUND(I300*H300,2)</f>
        <v>0</v>
      </c>
      <c r="BL300" s="19" t="s">
        <v>200</v>
      </c>
      <c r="BM300" s="19" t="s">
        <v>2158</v>
      </c>
    </row>
    <row r="301" spans="2:65" s="1" customFormat="1" ht="27">
      <c r="B301" s="36"/>
      <c r="C301" s="58"/>
      <c r="D301" s="209" t="s">
        <v>1715</v>
      </c>
      <c r="E301" s="58"/>
      <c r="F301" s="219" t="s">
        <v>1882</v>
      </c>
      <c r="G301" s="58"/>
      <c r="H301" s="58"/>
      <c r="I301" s="163"/>
      <c r="J301" s="58"/>
      <c r="K301" s="58"/>
      <c r="L301" s="56"/>
      <c r="M301" s="73"/>
      <c r="N301" s="37"/>
      <c r="O301" s="37"/>
      <c r="P301" s="37"/>
      <c r="Q301" s="37"/>
      <c r="R301" s="37"/>
      <c r="S301" s="37"/>
      <c r="T301" s="74"/>
      <c r="AT301" s="19" t="s">
        <v>1715</v>
      </c>
      <c r="AU301" s="19" t="s">
        <v>86</v>
      </c>
    </row>
    <row r="302" spans="2:65" s="1" customFormat="1" ht="27">
      <c r="B302" s="36"/>
      <c r="C302" s="58"/>
      <c r="D302" s="209" t="s">
        <v>1793</v>
      </c>
      <c r="E302" s="58"/>
      <c r="F302" s="210" t="s">
        <v>1883</v>
      </c>
      <c r="G302" s="58"/>
      <c r="H302" s="58"/>
      <c r="I302" s="163"/>
      <c r="J302" s="58"/>
      <c r="K302" s="58"/>
      <c r="L302" s="56"/>
      <c r="M302" s="73"/>
      <c r="N302" s="37"/>
      <c r="O302" s="37"/>
      <c r="P302" s="37"/>
      <c r="Q302" s="37"/>
      <c r="R302" s="37"/>
      <c r="S302" s="37"/>
      <c r="T302" s="74"/>
      <c r="AT302" s="19" t="s">
        <v>1793</v>
      </c>
      <c r="AU302" s="19" t="s">
        <v>86</v>
      </c>
    </row>
    <row r="303" spans="2:65" s="11" customFormat="1" ht="37.35" customHeight="1">
      <c r="B303" s="178"/>
      <c r="C303" s="179"/>
      <c r="D303" s="180" t="s">
        <v>77</v>
      </c>
      <c r="E303" s="181" t="s">
        <v>2159</v>
      </c>
      <c r="F303" s="181" t="s">
        <v>2160</v>
      </c>
      <c r="G303" s="179"/>
      <c r="H303" s="179"/>
      <c r="I303" s="182"/>
      <c r="J303" s="183">
        <f>BK303</f>
        <v>0</v>
      </c>
      <c r="K303" s="179"/>
      <c r="L303" s="184"/>
      <c r="M303" s="185"/>
      <c r="N303" s="186"/>
      <c r="O303" s="186"/>
      <c r="P303" s="187">
        <f>P304+P391+P410+P430</f>
        <v>0</v>
      </c>
      <c r="Q303" s="186"/>
      <c r="R303" s="187">
        <f>R304+R391+R410+R430</f>
        <v>6.4226545500000007</v>
      </c>
      <c r="S303" s="186"/>
      <c r="T303" s="188">
        <f>T304+T391+T410+T430</f>
        <v>0.6</v>
      </c>
      <c r="AR303" s="189" t="s">
        <v>86</v>
      </c>
      <c r="AT303" s="190" t="s">
        <v>77</v>
      </c>
      <c r="AU303" s="190" t="s">
        <v>78</v>
      </c>
      <c r="AY303" s="189" t="s">
        <v>183</v>
      </c>
      <c r="BK303" s="191">
        <f>BK304+BK391+BK410+BK430</f>
        <v>0</v>
      </c>
    </row>
    <row r="304" spans="2:65" s="11" customFormat="1" ht="19.899999999999999" customHeight="1">
      <c r="B304" s="178"/>
      <c r="C304" s="179"/>
      <c r="D304" s="192" t="s">
        <v>77</v>
      </c>
      <c r="E304" s="193" t="s">
        <v>2161</v>
      </c>
      <c r="F304" s="193" t="s">
        <v>2162</v>
      </c>
      <c r="G304" s="179"/>
      <c r="H304" s="179"/>
      <c r="I304" s="182"/>
      <c r="J304" s="194">
        <f>BK304</f>
        <v>0</v>
      </c>
      <c r="K304" s="179"/>
      <c r="L304" s="184"/>
      <c r="M304" s="185"/>
      <c r="N304" s="186"/>
      <c r="O304" s="186"/>
      <c r="P304" s="187">
        <f>SUM(P305:P390)</f>
        <v>0</v>
      </c>
      <c r="Q304" s="186"/>
      <c r="R304" s="187">
        <f>SUM(R305:R390)</f>
        <v>1.54693455</v>
      </c>
      <c r="S304" s="186"/>
      <c r="T304" s="188">
        <f>SUM(T305:T390)</f>
        <v>0.6</v>
      </c>
      <c r="AR304" s="189" t="s">
        <v>86</v>
      </c>
      <c r="AT304" s="190" t="s">
        <v>77</v>
      </c>
      <c r="AU304" s="190" t="s">
        <v>22</v>
      </c>
      <c r="AY304" s="189" t="s">
        <v>183</v>
      </c>
      <c r="BK304" s="191">
        <f>SUM(BK305:BK390)</f>
        <v>0</v>
      </c>
    </row>
    <row r="305" spans="2:65" s="1" customFormat="1" ht="22.5" customHeight="1">
      <c r="B305" s="36"/>
      <c r="C305" s="195" t="s">
        <v>934</v>
      </c>
      <c r="D305" s="195" t="s">
        <v>186</v>
      </c>
      <c r="E305" s="196" t="s">
        <v>2163</v>
      </c>
      <c r="F305" s="197" t="s">
        <v>2164</v>
      </c>
      <c r="G305" s="198" t="s">
        <v>203</v>
      </c>
      <c r="H305" s="199">
        <v>122.88800000000001</v>
      </c>
      <c r="I305" s="200"/>
      <c r="J305" s="201">
        <f>ROUND(I305*H305,2)</f>
        <v>0</v>
      </c>
      <c r="K305" s="197" t="s">
        <v>1782</v>
      </c>
      <c r="L305" s="56"/>
      <c r="M305" s="202" t="s">
        <v>20</v>
      </c>
      <c r="N305" s="203" t="s">
        <v>49</v>
      </c>
      <c r="O305" s="37"/>
      <c r="P305" s="204">
        <f>O305*H305</f>
        <v>0</v>
      </c>
      <c r="Q305" s="204">
        <v>5.0000000000000002E-5</v>
      </c>
      <c r="R305" s="204">
        <f>Q305*H305</f>
        <v>6.1444000000000004E-3</v>
      </c>
      <c r="S305" s="204">
        <v>0</v>
      </c>
      <c r="T305" s="205">
        <f>S305*H305</f>
        <v>0</v>
      </c>
      <c r="AR305" s="19" t="s">
        <v>254</v>
      </c>
      <c r="AT305" s="19" t="s">
        <v>186</v>
      </c>
      <c r="AU305" s="19" t="s">
        <v>86</v>
      </c>
      <c r="AY305" s="19" t="s">
        <v>183</v>
      </c>
      <c r="BE305" s="206">
        <f>IF(N305="základní",J305,0)</f>
        <v>0</v>
      </c>
      <c r="BF305" s="206">
        <f>IF(N305="snížená",J305,0)</f>
        <v>0</v>
      </c>
      <c r="BG305" s="206">
        <f>IF(N305="zákl. přenesená",J305,0)</f>
        <v>0</v>
      </c>
      <c r="BH305" s="206">
        <f>IF(N305="sníž. přenesená",J305,0)</f>
        <v>0</v>
      </c>
      <c r="BI305" s="206">
        <f>IF(N305="nulová",J305,0)</f>
        <v>0</v>
      </c>
      <c r="BJ305" s="19" t="s">
        <v>22</v>
      </c>
      <c r="BK305" s="206">
        <f>ROUND(I305*H305,2)</f>
        <v>0</v>
      </c>
      <c r="BL305" s="19" t="s">
        <v>254</v>
      </c>
      <c r="BM305" s="19" t="s">
        <v>2165</v>
      </c>
    </row>
    <row r="306" spans="2:65" s="1" customFormat="1" ht="27">
      <c r="B306" s="36"/>
      <c r="C306" s="58"/>
      <c r="D306" s="209" t="s">
        <v>1793</v>
      </c>
      <c r="E306" s="58"/>
      <c r="F306" s="210" t="s">
        <v>2166</v>
      </c>
      <c r="G306" s="58"/>
      <c r="H306" s="58"/>
      <c r="I306" s="163"/>
      <c r="J306" s="58"/>
      <c r="K306" s="58"/>
      <c r="L306" s="56"/>
      <c r="M306" s="73"/>
      <c r="N306" s="37"/>
      <c r="O306" s="37"/>
      <c r="P306" s="37"/>
      <c r="Q306" s="37"/>
      <c r="R306" s="37"/>
      <c r="S306" s="37"/>
      <c r="T306" s="74"/>
      <c r="AT306" s="19" t="s">
        <v>1793</v>
      </c>
      <c r="AU306" s="19" t="s">
        <v>86</v>
      </c>
    </row>
    <row r="307" spans="2:65" s="1" customFormat="1" ht="27">
      <c r="B307" s="36"/>
      <c r="C307" s="58"/>
      <c r="D307" s="209" t="s">
        <v>192</v>
      </c>
      <c r="E307" s="58"/>
      <c r="F307" s="210" t="s">
        <v>2167</v>
      </c>
      <c r="G307" s="58"/>
      <c r="H307" s="58"/>
      <c r="I307" s="163"/>
      <c r="J307" s="58"/>
      <c r="K307" s="58"/>
      <c r="L307" s="56"/>
      <c r="M307" s="73"/>
      <c r="N307" s="37"/>
      <c r="O307" s="37"/>
      <c r="P307" s="37"/>
      <c r="Q307" s="37"/>
      <c r="R307" s="37"/>
      <c r="S307" s="37"/>
      <c r="T307" s="74"/>
      <c r="AT307" s="19" t="s">
        <v>192</v>
      </c>
      <c r="AU307" s="19" t="s">
        <v>86</v>
      </c>
    </row>
    <row r="308" spans="2:65" s="12" customFormat="1">
      <c r="B308" s="220"/>
      <c r="C308" s="221"/>
      <c r="D308" s="209" t="s">
        <v>1717</v>
      </c>
      <c r="E308" s="231" t="s">
        <v>20</v>
      </c>
      <c r="F308" s="232" t="s">
        <v>1905</v>
      </c>
      <c r="G308" s="221"/>
      <c r="H308" s="233">
        <v>87.507000000000005</v>
      </c>
      <c r="I308" s="225"/>
      <c r="J308" s="221"/>
      <c r="K308" s="221"/>
      <c r="L308" s="226"/>
      <c r="M308" s="227"/>
      <c r="N308" s="228"/>
      <c r="O308" s="228"/>
      <c r="P308" s="228"/>
      <c r="Q308" s="228"/>
      <c r="R308" s="228"/>
      <c r="S308" s="228"/>
      <c r="T308" s="229"/>
      <c r="AT308" s="230" t="s">
        <v>1717</v>
      </c>
      <c r="AU308" s="230" t="s">
        <v>86</v>
      </c>
      <c r="AV308" s="12" t="s">
        <v>86</v>
      </c>
      <c r="AW308" s="12" t="s">
        <v>41</v>
      </c>
      <c r="AX308" s="12" t="s">
        <v>78</v>
      </c>
      <c r="AY308" s="230" t="s">
        <v>183</v>
      </c>
    </row>
    <row r="309" spans="2:65" s="12" customFormat="1">
      <c r="B309" s="220"/>
      <c r="C309" s="221"/>
      <c r="D309" s="209" t="s">
        <v>1717</v>
      </c>
      <c r="E309" s="231" t="s">
        <v>20</v>
      </c>
      <c r="F309" s="232" t="s">
        <v>1912</v>
      </c>
      <c r="G309" s="221"/>
      <c r="H309" s="233">
        <v>35.381</v>
      </c>
      <c r="I309" s="225"/>
      <c r="J309" s="221"/>
      <c r="K309" s="221"/>
      <c r="L309" s="226"/>
      <c r="M309" s="227"/>
      <c r="N309" s="228"/>
      <c r="O309" s="228"/>
      <c r="P309" s="228"/>
      <c r="Q309" s="228"/>
      <c r="R309" s="228"/>
      <c r="S309" s="228"/>
      <c r="T309" s="229"/>
      <c r="AT309" s="230" t="s">
        <v>1717</v>
      </c>
      <c r="AU309" s="230" t="s">
        <v>86</v>
      </c>
      <c r="AV309" s="12" t="s">
        <v>86</v>
      </c>
      <c r="AW309" s="12" t="s">
        <v>41</v>
      </c>
      <c r="AX309" s="12" t="s">
        <v>78</v>
      </c>
      <c r="AY309" s="230" t="s">
        <v>183</v>
      </c>
    </row>
    <row r="310" spans="2:65" s="14" customFormat="1">
      <c r="B310" s="245"/>
      <c r="C310" s="246"/>
      <c r="D310" s="207" t="s">
        <v>1717</v>
      </c>
      <c r="E310" s="247" t="s">
        <v>20</v>
      </c>
      <c r="F310" s="248" t="s">
        <v>1744</v>
      </c>
      <c r="G310" s="246"/>
      <c r="H310" s="249">
        <v>122.88800000000001</v>
      </c>
      <c r="I310" s="250"/>
      <c r="J310" s="246"/>
      <c r="K310" s="246"/>
      <c r="L310" s="251"/>
      <c r="M310" s="252"/>
      <c r="N310" s="253"/>
      <c r="O310" s="253"/>
      <c r="P310" s="253"/>
      <c r="Q310" s="253"/>
      <c r="R310" s="253"/>
      <c r="S310" s="253"/>
      <c r="T310" s="254"/>
      <c r="AT310" s="255" t="s">
        <v>1717</v>
      </c>
      <c r="AU310" s="255" t="s">
        <v>86</v>
      </c>
      <c r="AV310" s="14" t="s">
        <v>200</v>
      </c>
      <c r="AW310" s="14" t="s">
        <v>41</v>
      </c>
      <c r="AX310" s="14" t="s">
        <v>22</v>
      </c>
      <c r="AY310" s="255" t="s">
        <v>183</v>
      </c>
    </row>
    <row r="311" spans="2:65" s="1" customFormat="1" ht="31.5" customHeight="1">
      <c r="B311" s="36"/>
      <c r="C311" s="263" t="s">
        <v>936</v>
      </c>
      <c r="D311" s="263" t="s">
        <v>1796</v>
      </c>
      <c r="E311" s="264" t="s">
        <v>2168</v>
      </c>
      <c r="F311" s="265" t="s">
        <v>2169</v>
      </c>
      <c r="G311" s="266" t="s">
        <v>203</v>
      </c>
      <c r="H311" s="267">
        <v>87.507000000000005</v>
      </c>
      <c r="I311" s="268"/>
      <c r="J311" s="269">
        <f>ROUND(I311*H311,2)</f>
        <v>0</v>
      </c>
      <c r="K311" s="265" t="s">
        <v>20</v>
      </c>
      <c r="L311" s="270"/>
      <c r="M311" s="271" t="s">
        <v>20</v>
      </c>
      <c r="N311" s="272" t="s">
        <v>49</v>
      </c>
      <c r="O311" s="37"/>
      <c r="P311" s="204">
        <f>O311*H311</f>
        <v>0</v>
      </c>
      <c r="Q311" s="204">
        <v>1E-3</v>
      </c>
      <c r="R311" s="204">
        <f>Q311*H311</f>
        <v>8.7507000000000001E-2</v>
      </c>
      <c r="S311" s="204">
        <v>0</v>
      </c>
      <c r="T311" s="205">
        <f>S311*H311</f>
        <v>0</v>
      </c>
      <c r="AR311" s="19" t="s">
        <v>427</v>
      </c>
      <c r="AT311" s="19" t="s">
        <v>1796</v>
      </c>
      <c r="AU311" s="19" t="s">
        <v>86</v>
      </c>
      <c r="AY311" s="19" t="s">
        <v>183</v>
      </c>
      <c r="BE311" s="206">
        <f>IF(N311="základní",J311,0)</f>
        <v>0</v>
      </c>
      <c r="BF311" s="206">
        <f>IF(N311="snížená",J311,0)</f>
        <v>0</v>
      </c>
      <c r="BG311" s="206">
        <f>IF(N311="zákl. přenesená",J311,0)</f>
        <v>0</v>
      </c>
      <c r="BH311" s="206">
        <f>IF(N311="sníž. přenesená",J311,0)</f>
        <v>0</v>
      </c>
      <c r="BI311" s="206">
        <f>IF(N311="nulová",J311,0)</f>
        <v>0</v>
      </c>
      <c r="BJ311" s="19" t="s">
        <v>22</v>
      </c>
      <c r="BK311" s="206">
        <f>ROUND(I311*H311,2)</f>
        <v>0</v>
      </c>
      <c r="BL311" s="19" t="s">
        <v>254</v>
      </c>
      <c r="BM311" s="19" t="s">
        <v>2170</v>
      </c>
    </row>
    <row r="312" spans="2:65" s="1" customFormat="1" ht="54">
      <c r="B312" s="36"/>
      <c r="C312" s="58"/>
      <c r="D312" s="209" t="s">
        <v>1715</v>
      </c>
      <c r="E312" s="58"/>
      <c r="F312" s="219" t="s">
        <v>2171</v>
      </c>
      <c r="G312" s="58"/>
      <c r="H312" s="58"/>
      <c r="I312" s="163"/>
      <c r="J312" s="58"/>
      <c r="K312" s="58"/>
      <c r="L312" s="56"/>
      <c r="M312" s="73"/>
      <c r="N312" s="37"/>
      <c r="O312" s="37"/>
      <c r="P312" s="37"/>
      <c r="Q312" s="37"/>
      <c r="R312" s="37"/>
      <c r="S312" s="37"/>
      <c r="T312" s="74"/>
      <c r="AT312" s="19" t="s">
        <v>1715</v>
      </c>
      <c r="AU312" s="19" t="s">
        <v>86</v>
      </c>
    </row>
    <row r="313" spans="2:65" s="12" customFormat="1">
      <c r="B313" s="220"/>
      <c r="C313" s="221"/>
      <c r="D313" s="209" t="s">
        <v>1717</v>
      </c>
      <c r="E313" s="231" t="s">
        <v>20</v>
      </c>
      <c r="F313" s="232" t="s">
        <v>2172</v>
      </c>
      <c r="G313" s="221"/>
      <c r="H313" s="233">
        <v>46.941000000000003</v>
      </c>
      <c r="I313" s="225"/>
      <c r="J313" s="221"/>
      <c r="K313" s="221"/>
      <c r="L313" s="226"/>
      <c r="M313" s="227"/>
      <c r="N313" s="228"/>
      <c r="O313" s="228"/>
      <c r="P313" s="228"/>
      <c r="Q313" s="228"/>
      <c r="R313" s="228"/>
      <c r="S313" s="228"/>
      <c r="T313" s="229"/>
      <c r="AT313" s="230" t="s">
        <v>1717</v>
      </c>
      <c r="AU313" s="230" t="s">
        <v>86</v>
      </c>
      <c r="AV313" s="12" t="s">
        <v>86</v>
      </c>
      <c r="AW313" s="12" t="s">
        <v>41</v>
      </c>
      <c r="AX313" s="12" t="s">
        <v>78</v>
      </c>
      <c r="AY313" s="230" t="s">
        <v>183</v>
      </c>
    </row>
    <row r="314" spans="2:65" s="12" customFormat="1">
      <c r="B314" s="220"/>
      <c r="C314" s="221"/>
      <c r="D314" s="209" t="s">
        <v>1717</v>
      </c>
      <c r="E314" s="231" t="s">
        <v>20</v>
      </c>
      <c r="F314" s="232" t="s">
        <v>2173</v>
      </c>
      <c r="G314" s="221"/>
      <c r="H314" s="233">
        <v>24.128</v>
      </c>
      <c r="I314" s="225"/>
      <c r="J314" s="221"/>
      <c r="K314" s="221"/>
      <c r="L314" s="226"/>
      <c r="M314" s="227"/>
      <c r="N314" s="228"/>
      <c r="O314" s="228"/>
      <c r="P314" s="228"/>
      <c r="Q314" s="228"/>
      <c r="R314" s="228"/>
      <c r="S314" s="228"/>
      <c r="T314" s="229"/>
      <c r="AT314" s="230" t="s">
        <v>1717</v>
      </c>
      <c r="AU314" s="230" t="s">
        <v>86</v>
      </c>
      <c r="AV314" s="12" t="s">
        <v>86</v>
      </c>
      <c r="AW314" s="12" t="s">
        <v>41</v>
      </c>
      <c r="AX314" s="12" t="s">
        <v>78</v>
      </c>
      <c r="AY314" s="230" t="s">
        <v>183</v>
      </c>
    </row>
    <row r="315" spans="2:65" s="12" customFormat="1">
      <c r="B315" s="220"/>
      <c r="C315" s="221"/>
      <c r="D315" s="209" t="s">
        <v>1717</v>
      </c>
      <c r="E315" s="231" t="s">
        <v>20</v>
      </c>
      <c r="F315" s="232" t="s">
        <v>2174</v>
      </c>
      <c r="G315" s="221"/>
      <c r="H315" s="233">
        <v>5.024</v>
      </c>
      <c r="I315" s="225"/>
      <c r="J315" s="221"/>
      <c r="K315" s="221"/>
      <c r="L315" s="226"/>
      <c r="M315" s="227"/>
      <c r="N315" s="228"/>
      <c r="O315" s="228"/>
      <c r="P315" s="228"/>
      <c r="Q315" s="228"/>
      <c r="R315" s="228"/>
      <c r="S315" s="228"/>
      <c r="T315" s="229"/>
      <c r="AT315" s="230" t="s">
        <v>1717</v>
      </c>
      <c r="AU315" s="230" t="s">
        <v>86</v>
      </c>
      <c r="AV315" s="12" t="s">
        <v>86</v>
      </c>
      <c r="AW315" s="12" t="s">
        <v>41</v>
      </c>
      <c r="AX315" s="12" t="s">
        <v>78</v>
      </c>
      <c r="AY315" s="230" t="s">
        <v>183</v>
      </c>
    </row>
    <row r="316" spans="2:65" s="15" customFormat="1">
      <c r="B316" s="273"/>
      <c r="C316" s="274"/>
      <c r="D316" s="209" t="s">
        <v>1717</v>
      </c>
      <c r="E316" s="275" t="s">
        <v>1909</v>
      </c>
      <c r="F316" s="276" t="s">
        <v>2175</v>
      </c>
      <c r="G316" s="274"/>
      <c r="H316" s="277">
        <v>76.093000000000004</v>
      </c>
      <c r="I316" s="278"/>
      <c r="J316" s="274"/>
      <c r="K316" s="274"/>
      <c r="L316" s="279"/>
      <c r="M316" s="280"/>
      <c r="N316" s="281"/>
      <c r="O316" s="281"/>
      <c r="P316" s="281"/>
      <c r="Q316" s="281"/>
      <c r="R316" s="281"/>
      <c r="S316" s="281"/>
      <c r="T316" s="282"/>
      <c r="AT316" s="283" t="s">
        <v>1717</v>
      </c>
      <c r="AU316" s="283" t="s">
        <v>86</v>
      </c>
      <c r="AV316" s="15" t="s">
        <v>182</v>
      </c>
      <c r="AW316" s="15" t="s">
        <v>41</v>
      </c>
      <c r="AX316" s="15" t="s">
        <v>78</v>
      </c>
      <c r="AY316" s="283" t="s">
        <v>183</v>
      </c>
    </row>
    <row r="317" spans="2:65" s="12" customFormat="1" ht="27">
      <c r="B317" s="220"/>
      <c r="C317" s="221"/>
      <c r="D317" s="209" t="s">
        <v>1717</v>
      </c>
      <c r="E317" s="231" t="s">
        <v>20</v>
      </c>
      <c r="F317" s="232" t="s">
        <v>2176</v>
      </c>
      <c r="G317" s="221"/>
      <c r="H317" s="233">
        <v>11.414</v>
      </c>
      <c r="I317" s="225"/>
      <c r="J317" s="221"/>
      <c r="K317" s="221"/>
      <c r="L317" s="226"/>
      <c r="M317" s="227"/>
      <c r="N317" s="228"/>
      <c r="O317" s="228"/>
      <c r="P317" s="228"/>
      <c r="Q317" s="228"/>
      <c r="R317" s="228"/>
      <c r="S317" s="228"/>
      <c r="T317" s="229"/>
      <c r="AT317" s="230" t="s">
        <v>1717</v>
      </c>
      <c r="AU317" s="230" t="s">
        <v>86</v>
      </c>
      <c r="AV317" s="12" t="s">
        <v>86</v>
      </c>
      <c r="AW317" s="12" t="s">
        <v>41</v>
      </c>
      <c r="AX317" s="12" t="s">
        <v>78</v>
      </c>
      <c r="AY317" s="230" t="s">
        <v>183</v>
      </c>
    </row>
    <row r="318" spans="2:65" s="14" customFormat="1">
      <c r="B318" s="245"/>
      <c r="C318" s="246"/>
      <c r="D318" s="207" t="s">
        <v>1717</v>
      </c>
      <c r="E318" s="247" t="s">
        <v>1905</v>
      </c>
      <c r="F318" s="248" t="s">
        <v>1744</v>
      </c>
      <c r="G318" s="246"/>
      <c r="H318" s="249">
        <v>87.507000000000005</v>
      </c>
      <c r="I318" s="250"/>
      <c r="J318" s="246"/>
      <c r="K318" s="246"/>
      <c r="L318" s="251"/>
      <c r="M318" s="252"/>
      <c r="N318" s="253"/>
      <c r="O318" s="253"/>
      <c r="P318" s="253"/>
      <c r="Q318" s="253"/>
      <c r="R318" s="253"/>
      <c r="S318" s="253"/>
      <c r="T318" s="254"/>
      <c r="AT318" s="255" t="s">
        <v>1717</v>
      </c>
      <c r="AU318" s="255" t="s">
        <v>86</v>
      </c>
      <c r="AV318" s="14" t="s">
        <v>200</v>
      </c>
      <c r="AW318" s="14" t="s">
        <v>41</v>
      </c>
      <c r="AX318" s="14" t="s">
        <v>22</v>
      </c>
      <c r="AY318" s="255" t="s">
        <v>183</v>
      </c>
    </row>
    <row r="319" spans="2:65" s="1" customFormat="1" ht="31.5" customHeight="1">
      <c r="B319" s="36"/>
      <c r="C319" s="263" t="s">
        <v>938</v>
      </c>
      <c r="D319" s="263" t="s">
        <v>1796</v>
      </c>
      <c r="E319" s="264" t="s">
        <v>1873</v>
      </c>
      <c r="F319" s="265" t="s">
        <v>2177</v>
      </c>
      <c r="G319" s="266" t="s">
        <v>203</v>
      </c>
      <c r="H319" s="267">
        <v>35.381</v>
      </c>
      <c r="I319" s="268"/>
      <c r="J319" s="269">
        <f>ROUND(I319*H319,2)</f>
        <v>0</v>
      </c>
      <c r="K319" s="265" t="s">
        <v>20</v>
      </c>
      <c r="L319" s="270"/>
      <c r="M319" s="271" t="s">
        <v>20</v>
      </c>
      <c r="N319" s="272" t="s">
        <v>49</v>
      </c>
      <c r="O319" s="37"/>
      <c r="P319" s="204">
        <f>O319*H319</f>
        <v>0</v>
      </c>
      <c r="Q319" s="204">
        <v>1E-3</v>
      </c>
      <c r="R319" s="204">
        <f>Q319*H319</f>
        <v>3.5381000000000003E-2</v>
      </c>
      <c r="S319" s="204">
        <v>0</v>
      </c>
      <c r="T319" s="205">
        <f>S319*H319</f>
        <v>0</v>
      </c>
      <c r="AR319" s="19" t="s">
        <v>427</v>
      </c>
      <c r="AT319" s="19" t="s">
        <v>1796</v>
      </c>
      <c r="AU319" s="19" t="s">
        <v>86</v>
      </c>
      <c r="AY319" s="19" t="s">
        <v>183</v>
      </c>
      <c r="BE319" s="206">
        <f>IF(N319="základní",J319,0)</f>
        <v>0</v>
      </c>
      <c r="BF319" s="206">
        <f>IF(N319="snížená",J319,0)</f>
        <v>0</v>
      </c>
      <c r="BG319" s="206">
        <f>IF(N319="zákl. přenesená",J319,0)</f>
        <v>0</v>
      </c>
      <c r="BH319" s="206">
        <f>IF(N319="sníž. přenesená",J319,0)</f>
        <v>0</v>
      </c>
      <c r="BI319" s="206">
        <f>IF(N319="nulová",J319,0)</f>
        <v>0</v>
      </c>
      <c r="BJ319" s="19" t="s">
        <v>22</v>
      </c>
      <c r="BK319" s="206">
        <f>ROUND(I319*H319,2)</f>
        <v>0</v>
      </c>
      <c r="BL319" s="19" t="s">
        <v>254</v>
      </c>
      <c r="BM319" s="19" t="s">
        <v>2178</v>
      </c>
    </row>
    <row r="320" spans="2:65" s="1" customFormat="1" ht="54">
      <c r="B320" s="36"/>
      <c r="C320" s="58"/>
      <c r="D320" s="209" t="s">
        <v>1715</v>
      </c>
      <c r="E320" s="58"/>
      <c r="F320" s="219" t="s">
        <v>2179</v>
      </c>
      <c r="G320" s="58"/>
      <c r="H320" s="58"/>
      <c r="I320" s="163"/>
      <c r="J320" s="58"/>
      <c r="K320" s="58"/>
      <c r="L320" s="56"/>
      <c r="M320" s="73"/>
      <c r="N320" s="37"/>
      <c r="O320" s="37"/>
      <c r="P320" s="37"/>
      <c r="Q320" s="37"/>
      <c r="R320" s="37"/>
      <c r="S320" s="37"/>
      <c r="T320" s="74"/>
      <c r="AT320" s="19" t="s">
        <v>1715</v>
      </c>
      <c r="AU320" s="19" t="s">
        <v>86</v>
      </c>
    </row>
    <row r="321" spans="2:65" s="1" customFormat="1" ht="27">
      <c r="B321" s="36"/>
      <c r="C321" s="58"/>
      <c r="D321" s="209" t="s">
        <v>192</v>
      </c>
      <c r="E321" s="58"/>
      <c r="F321" s="210" t="s">
        <v>2180</v>
      </c>
      <c r="G321" s="58"/>
      <c r="H321" s="58"/>
      <c r="I321" s="163"/>
      <c r="J321" s="58"/>
      <c r="K321" s="58"/>
      <c r="L321" s="56"/>
      <c r="M321" s="73"/>
      <c r="N321" s="37"/>
      <c r="O321" s="37"/>
      <c r="P321" s="37"/>
      <c r="Q321" s="37"/>
      <c r="R321" s="37"/>
      <c r="S321" s="37"/>
      <c r="T321" s="74"/>
      <c r="AT321" s="19" t="s">
        <v>192</v>
      </c>
      <c r="AU321" s="19" t="s">
        <v>86</v>
      </c>
    </row>
    <row r="322" spans="2:65" s="12" customFormat="1">
      <c r="B322" s="220"/>
      <c r="C322" s="221"/>
      <c r="D322" s="209" t="s">
        <v>1717</v>
      </c>
      <c r="E322" s="231" t="s">
        <v>20</v>
      </c>
      <c r="F322" s="232" t="s">
        <v>2181</v>
      </c>
      <c r="G322" s="221"/>
      <c r="H322" s="233">
        <v>18.012</v>
      </c>
      <c r="I322" s="225"/>
      <c r="J322" s="221"/>
      <c r="K322" s="221"/>
      <c r="L322" s="226"/>
      <c r="M322" s="227"/>
      <c r="N322" s="228"/>
      <c r="O322" s="228"/>
      <c r="P322" s="228"/>
      <c r="Q322" s="228"/>
      <c r="R322" s="228"/>
      <c r="S322" s="228"/>
      <c r="T322" s="229"/>
      <c r="AT322" s="230" t="s">
        <v>1717</v>
      </c>
      <c r="AU322" s="230" t="s">
        <v>86</v>
      </c>
      <c r="AV322" s="12" t="s">
        <v>86</v>
      </c>
      <c r="AW322" s="12" t="s">
        <v>41</v>
      </c>
      <c r="AX322" s="12" t="s">
        <v>78</v>
      </c>
      <c r="AY322" s="230" t="s">
        <v>183</v>
      </c>
    </row>
    <row r="323" spans="2:65" s="12" customFormat="1">
      <c r="B323" s="220"/>
      <c r="C323" s="221"/>
      <c r="D323" s="209" t="s">
        <v>1717</v>
      </c>
      <c r="E323" s="231" t="s">
        <v>20</v>
      </c>
      <c r="F323" s="232" t="s">
        <v>2182</v>
      </c>
      <c r="G323" s="221"/>
      <c r="H323" s="233">
        <v>10.555999999999999</v>
      </c>
      <c r="I323" s="225"/>
      <c r="J323" s="221"/>
      <c r="K323" s="221"/>
      <c r="L323" s="226"/>
      <c r="M323" s="227"/>
      <c r="N323" s="228"/>
      <c r="O323" s="228"/>
      <c r="P323" s="228"/>
      <c r="Q323" s="228"/>
      <c r="R323" s="228"/>
      <c r="S323" s="228"/>
      <c r="T323" s="229"/>
      <c r="AT323" s="230" t="s">
        <v>1717</v>
      </c>
      <c r="AU323" s="230" t="s">
        <v>86</v>
      </c>
      <c r="AV323" s="12" t="s">
        <v>86</v>
      </c>
      <c r="AW323" s="12" t="s">
        <v>41</v>
      </c>
      <c r="AX323" s="12" t="s">
        <v>78</v>
      </c>
      <c r="AY323" s="230" t="s">
        <v>183</v>
      </c>
    </row>
    <row r="324" spans="2:65" s="12" customFormat="1">
      <c r="B324" s="220"/>
      <c r="C324" s="221"/>
      <c r="D324" s="209" t="s">
        <v>1717</v>
      </c>
      <c r="E324" s="231" t="s">
        <v>20</v>
      </c>
      <c r="F324" s="232" t="s">
        <v>2183</v>
      </c>
      <c r="G324" s="221"/>
      <c r="H324" s="233">
        <v>2.198</v>
      </c>
      <c r="I324" s="225"/>
      <c r="J324" s="221"/>
      <c r="K324" s="221"/>
      <c r="L324" s="226"/>
      <c r="M324" s="227"/>
      <c r="N324" s="228"/>
      <c r="O324" s="228"/>
      <c r="P324" s="228"/>
      <c r="Q324" s="228"/>
      <c r="R324" s="228"/>
      <c r="S324" s="228"/>
      <c r="T324" s="229"/>
      <c r="AT324" s="230" t="s">
        <v>1717</v>
      </c>
      <c r="AU324" s="230" t="s">
        <v>86</v>
      </c>
      <c r="AV324" s="12" t="s">
        <v>86</v>
      </c>
      <c r="AW324" s="12" t="s">
        <v>41</v>
      </c>
      <c r="AX324" s="12" t="s">
        <v>78</v>
      </c>
      <c r="AY324" s="230" t="s">
        <v>183</v>
      </c>
    </row>
    <row r="325" spans="2:65" s="15" customFormat="1">
      <c r="B325" s="273"/>
      <c r="C325" s="274"/>
      <c r="D325" s="209" t="s">
        <v>1717</v>
      </c>
      <c r="E325" s="275" t="s">
        <v>1915</v>
      </c>
      <c r="F325" s="276" t="s">
        <v>2175</v>
      </c>
      <c r="G325" s="274"/>
      <c r="H325" s="277">
        <v>30.765999999999998</v>
      </c>
      <c r="I325" s="278"/>
      <c r="J325" s="274"/>
      <c r="K325" s="274"/>
      <c r="L325" s="279"/>
      <c r="M325" s="280"/>
      <c r="N325" s="281"/>
      <c r="O325" s="281"/>
      <c r="P325" s="281"/>
      <c r="Q325" s="281"/>
      <c r="R325" s="281"/>
      <c r="S325" s="281"/>
      <c r="T325" s="282"/>
      <c r="AT325" s="283" t="s">
        <v>1717</v>
      </c>
      <c r="AU325" s="283" t="s">
        <v>86</v>
      </c>
      <c r="AV325" s="15" t="s">
        <v>182</v>
      </c>
      <c r="AW325" s="15" t="s">
        <v>41</v>
      </c>
      <c r="AX325" s="15" t="s">
        <v>78</v>
      </c>
      <c r="AY325" s="283" t="s">
        <v>183</v>
      </c>
    </row>
    <row r="326" spans="2:65" s="12" customFormat="1" ht="27">
      <c r="B326" s="220"/>
      <c r="C326" s="221"/>
      <c r="D326" s="209" t="s">
        <v>1717</v>
      </c>
      <c r="E326" s="231" t="s">
        <v>20</v>
      </c>
      <c r="F326" s="232" t="s">
        <v>2184</v>
      </c>
      <c r="G326" s="221"/>
      <c r="H326" s="233">
        <v>4.6150000000000002</v>
      </c>
      <c r="I326" s="225"/>
      <c r="J326" s="221"/>
      <c r="K326" s="221"/>
      <c r="L326" s="226"/>
      <c r="M326" s="227"/>
      <c r="N326" s="228"/>
      <c r="O326" s="228"/>
      <c r="P326" s="228"/>
      <c r="Q326" s="228"/>
      <c r="R326" s="228"/>
      <c r="S326" s="228"/>
      <c r="T326" s="229"/>
      <c r="AT326" s="230" t="s">
        <v>1717</v>
      </c>
      <c r="AU326" s="230" t="s">
        <v>86</v>
      </c>
      <c r="AV326" s="12" t="s">
        <v>86</v>
      </c>
      <c r="AW326" s="12" t="s">
        <v>41</v>
      </c>
      <c r="AX326" s="12" t="s">
        <v>78</v>
      </c>
      <c r="AY326" s="230" t="s">
        <v>183</v>
      </c>
    </row>
    <row r="327" spans="2:65" s="14" customFormat="1">
      <c r="B327" s="245"/>
      <c r="C327" s="246"/>
      <c r="D327" s="207" t="s">
        <v>1717</v>
      </c>
      <c r="E327" s="247" t="s">
        <v>1912</v>
      </c>
      <c r="F327" s="248" t="s">
        <v>1744</v>
      </c>
      <c r="G327" s="246"/>
      <c r="H327" s="249">
        <v>35.381</v>
      </c>
      <c r="I327" s="250"/>
      <c r="J327" s="246"/>
      <c r="K327" s="246"/>
      <c r="L327" s="251"/>
      <c r="M327" s="252"/>
      <c r="N327" s="253"/>
      <c r="O327" s="253"/>
      <c r="P327" s="253"/>
      <c r="Q327" s="253"/>
      <c r="R327" s="253"/>
      <c r="S327" s="253"/>
      <c r="T327" s="254"/>
      <c r="AT327" s="255" t="s">
        <v>1717</v>
      </c>
      <c r="AU327" s="255" t="s">
        <v>86</v>
      </c>
      <c r="AV327" s="14" t="s">
        <v>200</v>
      </c>
      <c r="AW327" s="14" t="s">
        <v>41</v>
      </c>
      <c r="AX327" s="14" t="s">
        <v>22</v>
      </c>
      <c r="AY327" s="255" t="s">
        <v>183</v>
      </c>
    </row>
    <row r="328" spans="2:65" s="1" customFormat="1" ht="22.5" customHeight="1">
      <c r="B328" s="36"/>
      <c r="C328" s="195" t="s">
        <v>940</v>
      </c>
      <c r="D328" s="195" t="s">
        <v>186</v>
      </c>
      <c r="E328" s="196" t="s">
        <v>2185</v>
      </c>
      <c r="F328" s="197" t="s">
        <v>2186</v>
      </c>
      <c r="G328" s="198" t="s">
        <v>203</v>
      </c>
      <c r="H328" s="199">
        <v>944.57299999999998</v>
      </c>
      <c r="I328" s="200"/>
      <c r="J328" s="201">
        <f>ROUND(I328*H328,2)</f>
        <v>0</v>
      </c>
      <c r="K328" s="197" t="s">
        <v>1782</v>
      </c>
      <c r="L328" s="56"/>
      <c r="M328" s="202" t="s">
        <v>20</v>
      </c>
      <c r="N328" s="203" t="s">
        <v>49</v>
      </c>
      <c r="O328" s="37"/>
      <c r="P328" s="204">
        <f>O328*H328</f>
        <v>0</v>
      </c>
      <c r="Q328" s="204">
        <v>5.0000000000000002E-5</v>
      </c>
      <c r="R328" s="204">
        <f>Q328*H328</f>
        <v>4.7228650000000004E-2</v>
      </c>
      <c r="S328" s="204">
        <v>0</v>
      </c>
      <c r="T328" s="205">
        <f>S328*H328</f>
        <v>0</v>
      </c>
      <c r="AR328" s="19" t="s">
        <v>254</v>
      </c>
      <c r="AT328" s="19" t="s">
        <v>186</v>
      </c>
      <c r="AU328" s="19" t="s">
        <v>86</v>
      </c>
      <c r="AY328" s="19" t="s">
        <v>183</v>
      </c>
      <c r="BE328" s="206">
        <f>IF(N328="základní",J328,0)</f>
        <v>0</v>
      </c>
      <c r="BF328" s="206">
        <f>IF(N328="snížená",J328,0)</f>
        <v>0</v>
      </c>
      <c r="BG328" s="206">
        <f>IF(N328="zákl. přenesená",J328,0)</f>
        <v>0</v>
      </c>
      <c r="BH328" s="206">
        <f>IF(N328="sníž. přenesená",J328,0)</f>
        <v>0</v>
      </c>
      <c r="BI328" s="206">
        <f>IF(N328="nulová",J328,0)</f>
        <v>0</v>
      </c>
      <c r="BJ328" s="19" t="s">
        <v>22</v>
      </c>
      <c r="BK328" s="206">
        <f>ROUND(I328*H328,2)</f>
        <v>0</v>
      </c>
      <c r="BL328" s="19" t="s">
        <v>254</v>
      </c>
      <c r="BM328" s="19" t="s">
        <v>2187</v>
      </c>
    </row>
    <row r="329" spans="2:65" s="1" customFormat="1">
      <c r="B329" s="36"/>
      <c r="C329" s="58"/>
      <c r="D329" s="209" t="s">
        <v>1715</v>
      </c>
      <c r="E329" s="58"/>
      <c r="F329" s="219" t="s">
        <v>2188</v>
      </c>
      <c r="G329" s="58"/>
      <c r="H329" s="58"/>
      <c r="I329" s="163"/>
      <c r="J329" s="58"/>
      <c r="K329" s="58"/>
      <c r="L329" s="56"/>
      <c r="M329" s="73"/>
      <c r="N329" s="37"/>
      <c r="O329" s="37"/>
      <c r="P329" s="37"/>
      <c r="Q329" s="37"/>
      <c r="R329" s="37"/>
      <c r="S329" s="37"/>
      <c r="T329" s="74"/>
      <c r="AT329" s="19" t="s">
        <v>1715</v>
      </c>
      <c r="AU329" s="19" t="s">
        <v>86</v>
      </c>
    </row>
    <row r="330" spans="2:65" s="1" customFormat="1" ht="27">
      <c r="B330" s="36"/>
      <c r="C330" s="58"/>
      <c r="D330" s="209" t="s">
        <v>1793</v>
      </c>
      <c r="E330" s="58"/>
      <c r="F330" s="210" t="s">
        <v>2166</v>
      </c>
      <c r="G330" s="58"/>
      <c r="H330" s="58"/>
      <c r="I330" s="163"/>
      <c r="J330" s="58"/>
      <c r="K330" s="58"/>
      <c r="L330" s="56"/>
      <c r="M330" s="73"/>
      <c r="N330" s="37"/>
      <c r="O330" s="37"/>
      <c r="P330" s="37"/>
      <c r="Q330" s="37"/>
      <c r="R330" s="37"/>
      <c r="S330" s="37"/>
      <c r="T330" s="74"/>
      <c r="AT330" s="19" t="s">
        <v>1793</v>
      </c>
      <c r="AU330" s="19" t="s">
        <v>86</v>
      </c>
    </row>
    <row r="331" spans="2:65" s="1" customFormat="1" ht="27">
      <c r="B331" s="36"/>
      <c r="C331" s="58"/>
      <c r="D331" s="209" t="s">
        <v>192</v>
      </c>
      <c r="E331" s="58"/>
      <c r="F331" s="210" t="s">
        <v>2167</v>
      </c>
      <c r="G331" s="58"/>
      <c r="H331" s="58"/>
      <c r="I331" s="163"/>
      <c r="J331" s="58"/>
      <c r="K331" s="58"/>
      <c r="L331" s="56"/>
      <c r="M331" s="73"/>
      <c r="N331" s="37"/>
      <c r="O331" s="37"/>
      <c r="P331" s="37"/>
      <c r="Q331" s="37"/>
      <c r="R331" s="37"/>
      <c r="S331" s="37"/>
      <c r="T331" s="74"/>
      <c r="AT331" s="19" t="s">
        <v>192</v>
      </c>
      <c r="AU331" s="19" t="s">
        <v>86</v>
      </c>
    </row>
    <row r="332" spans="2:65" s="12" customFormat="1">
      <c r="B332" s="220"/>
      <c r="C332" s="221"/>
      <c r="D332" s="209" t="s">
        <v>1717</v>
      </c>
      <c r="E332" s="231" t="s">
        <v>20</v>
      </c>
      <c r="F332" s="232" t="s">
        <v>2189</v>
      </c>
      <c r="G332" s="221"/>
      <c r="H332" s="233">
        <v>279.548</v>
      </c>
      <c r="I332" s="225"/>
      <c r="J332" s="221"/>
      <c r="K332" s="221"/>
      <c r="L332" s="226"/>
      <c r="M332" s="227"/>
      <c r="N332" s="228"/>
      <c r="O332" s="228"/>
      <c r="P332" s="228"/>
      <c r="Q332" s="228"/>
      <c r="R332" s="228"/>
      <c r="S332" s="228"/>
      <c r="T332" s="229"/>
      <c r="AT332" s="230" t="s">
        <v>1717</v>
      </c>
      <c r="AU332" s="230" t="s">
        <v>86</v>
      </c>
      <c r="AV332" s="12" t="s">
        <v>86</v>
      </c>
      <c r="AW332" s="12" t="s">
        <v>41</v>
      </c>
      <c r="AX332" s="12" t="s">
        <v>78</v>
      </c>
      <c r="AY332" s="230" t="s">
        <v>183</v>
      </c>
    </row>
    <row r="333" spans="2:65" s="12" customFormat="1">
      <c r="B333" s="220"/>
      <c r="C333" s="221"/>
      <c r="D333" s="209" t="s">
        <v>1717</v>
      </c>
      <c r="E333" s="231" t="s">
        <v>20</v>
      </c>
      <c r="F333" s="232" t="s">
        <v>2190</v>
      </c>
      <c r="G333" s="221"/>
      <c r="H333" s="233">
        <v>665.02499999999998</v>
      </c>
      <c r="I333" s="225"/>
      <c r="J333" s="221"/>
      <c r="K333" s="221"/>
      <c r="L333" s="226"/>
      <c r="M333" s="227"/>
      <c r="N333" s="228"/>
      <c r="O333" s="228"/>
      <c r="P333" s="228"/>
      <c r="Q333" s="228"/>
      <c r="R333" s="228"/>
      <c r="S333" s="228"/>
      <c r="T333" s="229"/>
      <c r="AT333" s="230" t="s">
        <v>1717</v>
      </c>
      <c r="AU333" s="230" t="s">
        <v>86</v>
      </c>
      <c r="AV333" s="12" t="s">
        <v>86</v>
      </c>
      <c r="AW333" s="12" t="s">
        <v>41</v>
      </c>
      <c r="AX333" s="12" t="s">
        <v>78</v>
      </c>
      <c r="AY333" s="230" t="s">
        <v>183</v>
      </c>
    </row>
    <row r="334" spans="2:65" s="14" customFormat="1">
      <c r="B334" s="245"/>
      <c r="C334" s="246"/>
      <c r="D334" s="207" t="s">
        <v>1717</v>
      </c>
      <c r="E334" s="247" t="s">
        <v>20</v>
      </c>
      <c r="F334" s="248" t="s">
        <v>1744</v>
      </c>
      <c r="G334" s="246"/>
      <c r="H334" s="249">
        <v>944.57299999999998</v>
      </c>
      <c r="I334" s="250"/>
      <c r="J334" s="246"/>
      <c r="K334" s="246"/>
      <c r="L334" s="251"/>
      <c r="M334" s="252"/>
      <c r="N334" s="253"/>
      <c r="O334" s="253"/>
      <c r="P334" s="253"/>
      <c r="Q334" s="253"/>
      <c r="R334" s="253"/>
      <c r="S334" s="253"/>
      <c r="T334" s="254"/>
      <c r="AT334" s="255" t="s">
        <v>1717</v>
      </c>
      <c r="AU334" s="255" t="s">
        <v>86</v>
      </c>
      <c r="AV334" s="14" t="s">
        <v>200</v>
      </c>
      <c r="AW334" s="14" t="s">
        <v>41</v>
      </c>
      <c r="AX334" s="14" t="s">
        <v>22</v>
      </c>
      <c r="AY334" s="255" t="s">
        <v>183</v>
      </c>
    </row>
    <row r="335" spans="2:65" s="1" customFormat="1" ht="22.5" customHeight="1">
      <c r="B335" s="36"/>
      <c r="C335" s="263" t="s">
        <v>942</v>
      </c>
      <c r="D335" s="263" t="s">
        <v>1796</v>
      </c>
      <c r="E335" s="264" t="s">
        <v>2191</v>
      </c>
      <c r="F335" s="265" t="s">
        <v>2192</v>
      </c>
      <c r="G335" s="266" t="s">
        <v>203</v>
      </c>
      <c r="H335" s="267">
        <v>279.548</v>
      </c>
      <c r="I335" s="268"/>
      <c r="J335" s="269">
        <f>ROUND(I335*H335,2)</f>
        <v>0</v>
      </c>
      <c r="K335" s="265" t="s">
        <v>20</v>
      </c>
      <c r="L335" s="270"/>
      <c r="M335" s="271" t="s">
        <v>20</v>
      </c>
      <c r="N335" s="272" t="s">
        <v>49</v>
      </c>
      <c r="O335" s="37"/>
      <c r="P335" s="204">
        <f>O335*H335</f>
        <v>0</v>
      </c>
      <c r="Q335" s="204">
        <v>1E-3</v>
      </c>
      <c r="R335" s="204">
        <f>Q335*H335</f>
        <v>0.27954800000000002</v>
      </c>
      <c r="S335" s="204">
        <v>0</v>
      </c>
      <c r="T335" s="205">
        <f>S335*H335</f>
        <v>0</v>
      </c>
      <c r="AR335" s="19" t="s">
        <v>427</v>
      </c>
      <c r="AT335" s="19" t="s">
        <v>1796</v>
      </c>
      <c r="AU335" s="19" t="s">
        <v>86</v>
      </c>
      <c r="AY335" s="19" t="s">
        <v>183</v>
      </c>
      <c r="BE335" s="206">
        <f>IF(N335="základní",J335,0)</f>
        <v>0</v>
      </c>
      <c r="BF335" s="206">
        <f>IF(N335="snížená",J335,0)</f>
        <v>0</v>
      </c>
      <c r="BG335" s="206">
        <f>IF(N335="zákl. přenesená",J335,0)</f>
        <v>0</v>
      </c>
      <c r="BH335" s="206">
        <f>IF(N335="sníž. přenesená",J335,0)</f>
        <v>0</v>
      </c>
      <c r="BI335" s="206">
        <f>IF(N335="nulová",J335,0)</f>
        <v>0</v>
      </c>
      <c r="BJ335" s="19" t="s">
        <v>22</v>
      </c>
      <c r="BK335" s="206">
        <f>ROUND(I335*H335,2)</f>
        <v>0</v>
      </c>
      <c r="BL335" s="19" t="s">
        <v>254</v>
      </c>
      <c r="BM335" s="19" t="s">
        <v>2193</v>
      </c>
    </row>
    <row r="336" spans="2:65" s="1" customFormat="1" ht="81">
      <c r="B336" s="36"/>
      <c r="C336" s="58"/>
      <c r="D336" s="209" t="s">
        <v>1715</v>
      </c>
      <c r="E336" s="58"/>
      <c r="F336" s="219" t="s">
        <v>2194</v>
      </c>
      <c r="G336" s="58"/>
      <c r="H336" s="58"/>
      <c r="I336" s="163"/>
      <c r="J336" s="58"/>
      <c r="K336" s="58"/>
      <c r="L336" s="56"/>
      <c r="M336" s="73"/>
      <c r="N336" s="37"/>
      <c r="O336" s="37"/>
      <c r="P336" s="37"/>
      <c r="Q336" s="37"/>
      <c r="R336" s="37"/>
      <c r="S336" s="37"/>
      <c r="T336" s="74"/>
      <c r="AT336" s="19" t="s">
        <v>1715</v>
      </c>
      <c r="AU336" s="19" t="s">
        <v>86</v>
      </c>
    </row>
    <row r="337" spans="2:65" s="1" customFormat="1" ht="40.5">
      <c r="B337" s="36"/>
      <c r="C337" s="58"/>
      <c r="D337" s="209" t="s">
        <v>192</v>
      </c>
      <c r="E337" s="58"/>
      <c r="F337" s="210" t="s">
        <v>2195</v>
      </c>
      <c r="G337" s="58"/>
      <c r="H337" s="58"/>
      <c r="I337" s="163"/>
      <c r="J337" s="58"/>
      <c r="K337" s="58"/>
      <c r="L337" s="56"/>
      <c r="M337" s="73"/>
      <c r="N337" s="37"/>
      <c r="O337" s="37"/>
      <c r="P337" s="37"/>
      <c r="Q337" s="37"/>
      <c r="R337" s="37"/>
      <c r="S337" s="37"/>
      <c r="T337" s="74"/>
      <c r="AT337" s="19" t="s">
        <v>192</v>
      </c>
      <c r="AU337" s="19" t="s">
        <v>86</v>
      </c>
    </row>
    <row r="338" spans="2:65" s="13" customFormat="1">
      <c r="B338" s="234"/>
      <c r="C338" s="235"/>
      <c r="D338" s="209" t="s">
        <v>1717</v>
      </c>
      <c r="E338" s="236" t="s">
        <v>20</v>
      </c>
      <c r="F338" s="237" t="s">
        <v>1967</v>
      </c>
      <c r="G338" s="235"/>
      <c r="H338" s="238" t="s">
        <v>20</v>
      </c>
      <c r="I338" s="239"/>
      <c r="J338" s="235"/>
      <c r="K338" s="235"/>
      <c r="L338" s="240"/>
      <c r="M338" s="241"/>
      <c r="N338" s="242"/>
      <c r="O338" s="242"/>
      <c r="P338" s="242"/>
      <c r="Q338" s="242"/>
      <c r="R338" s="242"/>
      <c r="S338" s="242"/>
      <c r="T338" s="243"/>
      <c r="AT338" s="244" t="s">
        <v>1717</v>
      </c>
      <c r="AU338" s="244" t="s">
        <v>86</v>
      </c>
      <c r="AV338" s="13" t="s">
        <v>22</v>
      </c>
      <c r="AW338" s="13" t="s">
        <v>41</v>
      </c>
      <c r="AX338" s="13" t="s">
        <v>78</v>
      </c>
      <c r="AY338" s="244" t="s">
        <v>183</v>
      </c>
    </row>
    <row r="339" spans="2:65" s="12" customFormat="1">
      <c r="B339" s="220"/>
      <c r="C339" s="221"/>
      <c r="D339" s="209" t="s">
        <v>1717</v>
      </c>
      <c r="E339" s="231" t="s">
        <v>20</v>
      </c>
      <c r="F339" s="232" t="s">
        <v>2196</v>
      </c>
      <c r="G339" s="221"/>
      <c r="H339" s="233">
        <v>40.694000000000003</v>
      </c>
      <c r="I339" s="225"/>
      <c r="J339" s="221"/>
      <c r="K339" s="221"/>
      <c r="L339" s="226"/>
      <c r="M339" s="227"/>
      <c r="N339" s="228"/>
      <c r="O339" s="228"/>
      <c r="P339" s="228"/>
      <c r="Q339" s="228"/>
      <c r="R339" s="228"/>
      <c r="S339" s="228"/>
      <c r="T339" s="229"/>
      <c r="AT339" s="230" t="s">
        <v>1717</v>
      </c>
      <c r="AU339" s="230" t="s">
        <v>86</v>
      </c>
      <c r="AV339" s="12" t="s">
        <v>86</v>
      </c>
      <c r="AW339" s="12" t="s">
        <v>41</v>
      </c>
      <c r="AX339" s="12" t="s">
        <v>78</v>
      </c>
      <c r="AY339" s="230" t="s">
        <v>183</v>
      </c>
    </row>
    <row r="340" spans="2:65" s="12" customFormat="1">
      <c r="B340" s="220"/>
      <c r="C340" s="221"/>
      <c r="D340" s="209" t="s">
        <v>1717</v>
      </c>
      <c r="E340" s="231" t="s">
        <v>20</v>
      </c>
      <c r="F340" s="232" t="s">
        <v>2197</v>
      </c>
      <c r="G340" s="221"/>
      <c r="H340" s="233">
        <v>7.0650000000000004</v>
      </c>
      <c r="I340" s="225"/>
      <c r="J340" s="221"/>
      <c r="K340" s="221"/>
      <c r="L340" s="226"/>
      <c r="M340" s="227"/>
      <c r="N340" s="228"/>
      <c r="O340" s="228"/>
      <c r="P340" s="228"/>
      <c r="Q340" s="228"/>
      <c r="R340" s="228"/>
      <c r="S340" s="228"/>
      <c r="T340" s="229"/>
      <c r="AT340" s="230" t="s">
        <v>1717</v>
      </c>
      <c r="AU340" s="230" t="s">
        <v>86</v>
      </c>
      <c r="AV340" s="12" t="s">
        <v>86</v>
      </c>
      <c r="AW340" s="12" t="s">
        <v>41</v>
      </c>
      <c r="AX340" s="12" t="s">
        <v>78</v>
      </c>
      <c r="AY340" s="230" t="s">
        <v>183</v>
      </c>
    </row>
    <row r="341" spans="2:65" s="12" customFormat="1">
      <c r="B341" s="220"/>
      <c r="C341" s="221"/>
      <c r="D341" s="209" t="s">
        <v>1717</v>
      </c>
      <c r="E341" s="231" t="s">
        <v>20</v>
      </c>
      <c r="F341" s="232" t="s">
        <v>2198</v>
      </c>
      <c r="G341" s="221"/>
      <c r="H341" s="233">
        <v>10.858000000000001</v>
      </c>
      <c r="I341" s="225"/>
      <c r="J341" s="221"/>
      <c r="K341" s="221"/>
      <c r="L341" s="226"/>
      <c r="M341" s="227"/>
      <c r="N341" s="228"/>
      <c r="O341" s="228"/>
      <c r="P341" s="228"/>
      <c r="Q341" s="228"/>
      <c r="R341" s="228"/>
      <c r="S341" s="228"/>
      <c r="T341" s="229"/>
      <c r="AT341" s="230" t="s">
        <v>1717</v>
      </c>
      <c r="AU341" s="230" t="s">
        <v>86</v>
      </c>
      <c r="AV341" s="12" t="s">
        <v>86</v>
      </c>
      <c r="AW341" s="12" t="s">
        <v>41</v>
      </c>
      <c r="AX341" s="12" t="s">
        <v>78</v>
      </c>
      <c r="AY341" s="230" t="s">
        <v>183</v>
      </c>
    </row>
    <row r="342" spans="2:65" s="12" customFormat="1">
      <c r="B342" s="220"/>
      <c r="C342" s="221"/>
      <c r="D342" s="209" t="s">
        <v>1717</v>
      </c>
      <c r="E342" s="231" t="s">
        <v>20</v>
      </c>
      <c r="F342" s="232" t="s">
        <v>2199</v>
      </c>
      <c r="G342" s="221"/>
      <c r="H342" s="233">
        <v>2.2610000000000001</v>
      </c>
      <c r="I342" s="225"/>
      <c r="J342" s="221"/>
      <c r="K342" s="221"/>
      <c r="L342" s="226"/>
      <c r="M342" s="227"/>
      <c r="N342" s="228"/>
      <c r="O342" s="228"/>
      <c r="P342" s="228"/>
      <c r="Q342" s="228"/>
      <c r="R342" s="228"/>
      <c r="S342" s="228"/>
      <c r="T342" s="229"/>
      <c r="AT342" s="230" t="s">
        <v>1717</v>
      </c>
      <c r="AU342" s="230" t="s">
        <v>86</v>
      </c>
      <c r="AV342" s="12" t="s">
        <v>86</v>
      </c>
      <c r="AW342" s="12" t="s">
        <v>41</v>
      </c>
      <c r="AX342" s="12" t="s">
        <v>78</v>
      </c>
      <c r="AY342" s="230" t="s">
        <v>183</v>
      </c>
    </row>
    <row r="343" spans="2:65" s="12" customFormat="1">
      <c r="B343" s="220"/>
      <c r="C343" s="221"/>
      <c r="D343" s="209" t="s">
        <v>1717</v>
      </c>
      <c r="E343" s="231" t="s">
        <v>20</v>
      </c>
      <c r="F343" s="232" t="s">
        <v>2200</v>
      </c>
      <c r="G343" s="221"/>
      <c r="H343" s="233">
        <v>47.1</v>
      </c>
      <c r="I343" s="225"/>
      <c r="J343" s="221"/>
      <c r="K343" s="221"/>
      <c r="L343" s="226"/>
      <c r="M343" s="227"/>
      <c r="N343" s="228"/>
      <c r="O343" s="228"/>
      <c r="P343" s="228"/>
      <c r="Q343" s="228"/>
      <c r="R343" s="228"/>
      <c r="S343" s="228"/>
      <c r="T343" s="229"/>
      <c r="AT343" s="230" t="s">
        <v>1717</v>
      </c>
      <c r="AU343" s="230" t="s">
        <v>86</v>
      </c>
      <c r="AV343" s="12" t="s">
        <v>86</v>
      </c>
      <c r="AW343" s="12" t="s">
        <v>41</v>
      </c>
      <c r="AX343" s="12" t="s">
        <v>78</v>
      </c>
      <c r="AY343" s="230" t="s">
        <v>183</v>
      </c>
    </row>
    <row r="344" spans="2:65" s="12" customFormat="1" ht="27">
      <c r="B344" s="220"/>
      <c r="C344" s="221"/>
      <c r="D344" s="209" t="s">
        <v>1717</v>
      </c>
      <c r="E344" s="231" t="s">
        <v>20</v>
      </c>
      <c r="F344" s="232" t="s">
        <v>2201</v>
      </c>
      <c r="G344" s="221"/>
      <c r="H344" s="233">
        <v>13.565</v>
      </c>
      <c r="I344" s="225"/>
      <c r="J344" s="221"/>
      <c r="K344" s="221"/>
      <c r="L344" s="226"/>
      <c r="M344" s="227"/>
      <c r="N344" s="228"/>
      <c r="O344" s="228"/>
      <c r="P344" s="228"/>
      <c r="Q344" s="228"/>
      <c r="R344" s="228"/>
      <c r="S344" s="228"/>
      <c r="T344" s="229"/>
      <c r="AT344" s="230" t="s">
        <v>1717</v>
      </c>
      <c r="AU344" s="230" t="s">
        <v>86</v>
      </c>
      <c r="AV344" s="12" t="s">
        <v>86</v>
      </c>
      <c r="AW344" s="12" t="s">
        <v>41</v>
      </c>
      <c r="AX344" s="12" t="s">
        <v>78</v>
      </c>
      <c r="AY344" s="230" t="s">
        <v>183</v>
      </c>
    </row>
    <row r="345" spans="2:65" s="15" customFormat="1">
      <c r="B345" s="273"/>
      <c r="C345" s="274"/>
      <c r="D345" s="209" t="s">
        <v>1717</v>
      </c>
      <c r="E345" s="275" t="s">
        <v>1921</v>
      </c>
      <c r="F345" s="276" t="s">
        <v>2175</v>
      </c>
      <c r="G345" s="274"/>
      <c r="H345" s="277">
        <v>121.54300000000001</v>
      </c>
      <c r="I345" s="278"/>
      <c r="J345" s="274"/>
      <c r="K345" s="274"/>
      <c r="L345" s="279"/>
      <c r="M345" s="280"/>
      <c r="N345" s="281"/>
      <c r="O345" s="281"/>
      <c r="P345" s="281"/>
      <c r="Q345" s="281"/>
      <c r="R345" s="281"/>
      <c r="S345" s="281"/>
      <c r="T345" s="282"/>
      <c r="AT345" s="283" t="s">
        <v>1717</v>
      </c>
      <c r="AU345" s="283" t="s">
        <v>86</v>
      </c>
      <c r="AV345" s="15" t="s">
        <v>182</v>
      </c>
      <c r="AW345" s="15" t="s">
        <v>41</v>
      </c>
      <c r="AX345" s="15" t="s">
        <v>78</v>
      </c>
      <c r="AY345" s="283" t="s">
        <v>183</v>
      </c>
    </row>
    <row r="346" spans="2:65" s="12" customFormat="1">
      <c r="B346" s="220"/>
      <c r="C346" s="221"/>
      <c r="D346" s="209" t="s">
        <v>1717</v>
      </c>
      <c r="E346" s="231" t="s">
        <v>20</v>
      </c>
      <c r="F346" s="232" t="s">
        <v>2202</v>
      </c>
      <c r="G346" s="221"/>
      <c r="H346" s="233">
        <v>18.231000000000002</v>
      </c>
      <c r="I346" s="225"/>
      <c r="J346" s="221"/>
      <c r="K346" s="221"/>
      <c r="L346" s="226"/>
      <c r="M346" s="227"/>
      <c r="N346" s="228"/>
      <c r="O346" s="228"/>
      <c r="P346" s="228"/>
      <c r="Q346" s="228"/>
      <c r="R346" s="228"/>
      <c r="S346" s="228"/>
      <c r="T346" s="229"/>
      <c r="AT346" s="230" t="s">
        <v>1717</v>
      </c>
      <c r="AU346" s="230" t="s">
        <v>86</v>
      </c>
      <c r="AV346" s="12" t="s">
        <v>86</v>
      </c>
      <c r="AW346" s="12" t="s">
        <v>41</v>
      </c>
      <c r="AX346" s="12" t="s">
        <v>78</v>
      </c>
      <c r="AY346" s="230" t="s">
        <v>183</v>
      </c>
    </row>
    <row r="347" spans="2:65" s="14" customFormat="1">
      <c r="B347" s="245"/>
      <c r="C347" s="246"/>
      <c r="D347" s="209" t="s">
        <v>1717</v>
      </c>
      <c r="E347" s="256" t="s">
        <v>1918</v>
      </c>
      <c r="F347" s="257" t="s">
        <v>1744</v>
      </c>
      <c r="G347" s="246"/>
      <c r="H347" s="258">
        <v>139.774</v>
      </c>
      <c r="I347" s="250"/>
      <c r="J347" s="246"/>
      <c r="K347" s="246"/>
      <c r="L347" s="251"/>
      <c r="M347" s="252"/>
      <c r="N347" s="253"/>
      <c r="O347" s="253"/>
      <c r="P347" s="253"/>
      <c r="Q347" s="253"/>
      <c r="R347" s="253"/>
      <c r="S347" s="253"/>
      <c r="T347" s="254"/>
      <c r="AT347" s="255" t="s">
        <v>1717</v>
      </c>
      <c r="AU347" s="255" t="s">
        <v>86</v>
      </c>
      <c r="AV347" s="14" t="s">
        <v>200</v>
      </c>
      <c r="AW347" s="14" t="s">
        <v>41</v>
      </c>
      <c r="AX347" s="14" t="s">
        <v>78</v>
      </c>
      <c r="AY347" s="255" t="s">
        <v>183</v>
      </c>
    </row>
    <row r="348" spans="2:65" s="12" customFormat="1">
      <c r="B348" s="220"/>
      <c r="C348" s="221"/>
      <c r="D348" s="207" t="s">
        <v>1717</v>
      </c>
      <c r="E348" s="222" t="s">
        <v>20</v>
      </c>
      <c r="F348" s="223" t="s">
        <v>2189</v>
      </c>
      <c r="G348" s="221"/>
      <c r="H348" s="224">
        <v>279.548</v>
      </c>
      <c r="I348" s="225"/>
      <c r="J348" s="221"/>
      <c r="K348" s="221"/>
      <c r="L348" s="226"/>
      <c r="M348" s="227"/>
      <c r="N348" s="228"/>
      <c r="O348" s="228"/>
      <c r="P348" s="228"/>
      <c r="Q348" s="228"/>
      <c r="R348" s="228"/>
      <c r="S348" s="228"/>
      <c r="T348" s="229"/>
      <c r="AT348" s="230" t="s">
        <v>1717</v>
      </c>
      <c r="AU348" s="230" t="s">
        <v>86</v>
      </c>
      <c r="AV348" s="12" t="s">
        <v>86</v>
      </c>
      <c r="AW348" s="12" t="s">
        <v>41</v>
      </c>
      <c r="AX348" s="12" t="s">
        <v>22</v>
      </c>
      <c r="AY348" s="230" t="s">
        <v>183</v>
      </c>
    </row>
    <row r="349" spans="2:65" s="1" customFormat="1" ht="31.5" customHeight="1">
      <c r="B349" s="36"/>
      <c r="C349" s="263" t="s">
        <v>944</v>
      </c>
      <c r="D349" s="263" t="s">
        <v>1796</v>
      </c>
      <c r="E349" s="264" t="s">
        <v>2203</v>
      </c>
      <c r="F349" s="265" t="s">
        <v>2204</v>
      </c>
      <c r="G349" s="266" t="s">
        <v>203</v>
      </c>
      <c r="H349" s="267">
        <v>665.02499999999998</v>
      </c>
      <c r="I349" s="268"/>
      <c r="J349" s="269">
        <f>ROUND(I349*H349,2)</f>
        <v>0</v>
      </c>
      <c r="K349" s="265" t="s">
        <v>20</v>
      </c>
      <c r="L349" s="270"/>
      <c r="M349" s="271" t="s">
        <v>20</v>
      </c>
      <c r="N349" s="272" t="s">
        <v>49</v>
      </c>
      <c r="O349" s="37"/>
      <c r="P349" s="204">
        <f>O349*H349</f>
        <v>0</v>
      </c>
      <c r="Q349" s="204">
        <v>1E-3</v>
      </c>
      <c r="R349" s="204">
        <f>Q349*H349</f>
        <v>0.66502499999999998</v>
      </c>
      <c r="S349" s="204">
        <v>0</v>
      </c>
      <c r="T349" s="205">
        <f>S349*H349</f>
        <v>0</v>
      </c>
      <c r="AR349" s="19" t="s">
        <v>427</v>
      </c>
      <c r="AT349" s="19" t="s">
        <v>1796</v>
      </c>
      <c r="AU349" s="19" t="s">
        <v>86</v>
      </c>
      <c r="AY349" s="19" t="s">
        <v>183</v>
      </c>
      <c r="BE349" s="206">
        <f>IF(N349="základní",J349,0)</f>
        <v>0</v>
      </c>
      <c r="BF349" s="206">
        <f>IF(N349="snížená",J349,0)</f>
        <v>0</v>
      </c>
      <c r="BG349" s="206">
        <f>IF(N349="zákl. přenesená",J349,0)</f>
        <v>0</v>
      </c>
      <c r="BH349" s="206">
        <f>IF(N349="sníž. přenesená",J349,0)</f>
        <v>0</v>
      </c>
      <c r="BI349" s="206">
        <f>IF(N349="nulová",J349,0)</f>
        <v>0</v>
      </c>
      <c r="BJ349" s="19" t="s">
        <v>22</v>
      </c>
      <c r="BK349" s="206">
        <f>ROUND(I349*H349,2)</f>
        <v>0</v>
      </c>
      <c r="BL349" s="19" t="s">
        <v>254</v>
      </c>
      <c r="BM349" s="19" t="s">
        <v>2205</v>
      </c>
    </row>
    <row r="350" spans="2:65" s="1" customFormat="1" ht="81">
      <c r="B350" s="36"/>
      <c r="C350" s="58"/>
      <c r="D350" s="209" t="s">
        <v>1715</v>
      </c>
      <c r="E350" s="58"/>
      <c r="F350" s="219" t="s">
        <v>2206</v>
      </c>
      <c r="G350" s="58"/>
      <c r="H350" s="58"/>
      <c r="I350" s="163"/>
      <c r="J350" s="58"/>
      <c r="K350" s="58"/>
      <c r="L350" s="56"/>
      <c r="M350" s="73"/>
      <c r="N350" s="37"/>
      <c r="O350" s="37"/>
      <c r="P350" s="37"/>
      <c r="Q350" s="37"/>
      <c r="R350" s="37"/>
      <c r="S350" s="37"/>
      <c r="T350" s="74"/>
      <c r="AT350" s="19" t="s">
        <v>1715</v>
      </c>
      <c r="AU350" s="19" t="s">
        <v>86</v>
      </c>
    </row>
    <row r="351" spans="2:65" s="1" customFormat="1" ht="27">
      <c r="B351" s="36"/>
      <c r="C351" s="58"/>
      <c r="D351" s="209" t="s">
        <v>192</v>
      </c>
      <c r="E351" s="58"/>
      <c r="F351" s="210" t="s">
        <v>2207</v>
      </c>
      <c r="G351" s="58"/>
      <c r="H351" s="58"/>
      <c r="I351" s="163"/>
      <c r="J351" s="58"/>
      <c r="K351" s="58"/>
      <c r="L351" s="56"/>
      <c r="M351" s="73"/>
      <c r="N351" s="37"/>
      <c r="O351" s="37"/>
      <c r="P351" s="37"/>
      <c r="Q351" s="37"/>
      <c r="R351" s="37"/>
      <c r="S351" s="37"/>
      <c r="T351" s="74"/>
      <c r="AT351" s="19" t="s">
        <v>192</v>
      </c>
      <c r="AU351" s="19" t="s">
        <v>86</v>
      </c>
    </row>
    <row r="352" spans="2:65" s="13" customFormat="1">
      <c r="B352" s="234"/>
      <c r="C352" s="235"/>
      <c r="D352" s="209" t="s">
        <v>1717</v>
      </c>
      <c r="E352" s="236" t="s">
        <v>20</v>
      </c>
      <c r="F352" s="237" t="s">
        <v>2208</v>
      </c>
      <c r="G352" s="235"/>
      <c r="H352" s="238" t="s">
        <v>20</v>
      </c>
      <c r="I352" s="239"/>
      <c r="J352" s="235"/>
      <c r="K352" s="235"/>
      <c r="L352" s="240"/>
      <c r="M352" s="241"/>
      <c r="N352" s="242"/>
      <c r="O352" s="242"/>
      <c r="P352" s="242"/>
      <c r="Q352" s="242"/>
      <c r="R352" s="242"/>
      <c r="S352" s="242"/>
      <c r="T352" s="243"/>
      <c r="AT352" s="244" t="s">
        <v>1717</v>
      </c>
      <c r="AU352" s="244" t="s">
        <v>86</v>
      </c>
      <c r="AV352" s="13" t="s">
        <v>22</v>
      </c>
      <c r="AW352" s="13" t="s">
        <v>41</v>
      </c>
      <c r="AX352" s="13" t="s">
        <v>78</v>
      </c>
      <c r="AY352" s="244" t="s">
        <v>183</v>
      </c>
    </row>
    <row r="353" spans="2:65" s="12" customFormat="1">
      <c r="B353" s="220"/>
      <c r="C353" s="221"/>
      <c r="D353" s="209" t="s">
        <v>1717</v>
      </c>
      <c r="E353" s="231" t="s">
        <v>20</v>
      </c>
      <c r="F353" s="232" t="s">
        <v>2209</v>
      </c>
      <c r="G353" s="221"/>
      <c r="H353" s="233">
        <v>77.72</v>
      </c>
      <c r="I353" s="225"/>
      <c r="J353" s="221"/>
      <c r="K353" s="221"/>
      <c r="L353" s="226"/>
      <c r="M353" s="227"/>
      <c r="N353" s="228"/>
      <c r="O353" s="228"/>
      <c r="P353" s="228"/>
      <c r="Q353" s="228"/>
      <c r="R353" s="228"/>
      <c r="S353" s="228"/>
      <c r="T353" s="229"/>
      <c r="AT353" s="230" t="s">
        <v>1717</v>
      </c>
      <c r="AU353" s="230" t="s">
        <v>86</v>
      </c>
      <c r="AV353" s="12" t="s">
        <v>86</v>
      </c>
      <c r="AW353" s="12" t="s">
        <v>41</v>
      </c>
      <c r="AX353" s="12" t="s">
        <v>78</v>
      </c>
      <c r="AY353" s="230" t="s">
        <v>183</v>
      </c>
    </row>
    <row r="354" spans="2:65" s="12" customFormat="1">
      <c r="B354" s="220"/>
      <c r="C354" s="221"/>
      <c r="D354" s="209" t="s">
        <v>1717</v>
      </c>
      <c r="E354" s="231" t="s">
        <v>20</v>
      </c>
      <c r="F354" s="232" t="s">
        <v>2210</v>
      </c>
      <c r="G354" s="221"/>
      <c r="H354" s="233">
        <v>6.4160000000000004</v>
      </c>
      <c r="I354" s="225"/>
      <c r="J354" s="221"/>
      <c r="K354" s="221"/>
      <c r="L354" s="226"/>
      <c r="M354" s="227"/>
      <c r="N354" s="228"/>
      <c r="O354" s="228"/>
      <c r="P354" s="228"/>
      <c r="Q354" s="228"/>
      <c r="R354" s="228"/>
      <c r="S354" s="228"/>
      <c r="T354" s="229"/>
      <c r="AT354" s="230" t="s">
        <v>1717</v>
      </c>
      <c r="AU354" s="230" t="s">
        <v>86</v>
      </c>
      <c r="AV354" s="12" t="s">
        <v>86</v>
      </c>
      <c r="AW354" s="12" t="s">
        <v>41</v>
      </c>
      <c r="AX354" s="12" t="s">
        <v>78</v>
      </c>
      <c r="AY354" s="230" t="s">
        <v>183</v>
      </c>
    </row>
    <row r="355" spans="2:65" s="12" customFormat="1">
      <c r="B355" s="220"/>
      <c r="C355" s="221"/>
      <c r="D355" s="209" t="s">
        <v>1717</v>
      </c>
      <c r="E355" s="231" t="s">
        <v>20</v>
      </c>
      <c r="F355" s="232" t="s">
        <v>2211</v>
      </c>
      <c r="G355" s="221"/>
      <c r="H355" s="233">
        <v>57.12</v>
      </c>
      <c r="I355" s="225"/>
      <c r="J355" s="221"/>
      <c r="K355" s="221"/>
      <c r="L355" s="226"/>
      <c r="M355" s="227"/>
      <c r="N355" s="228"/>
      <c r="O355" s="228"/>
      <c r="P355" s="228"/>
      <c r="Q355" s="228"/>
      <c r="R355" s="228"/>
      <c r="S355" s="228"/>
      <c r="T355" s="229"/>
      <c r="AT355" s="230" t="s">
        <v>1717</v>
      </c>
      <c r="AU355" s="230" t="s">
        <v>86</v>
      </c>
      <c r="AV355" s="12" t="s">
        <v>86</v>
      </c>
      <c r="AW355" s="12" t="s">
        <v>41</v>
      </c>
      <c r="AX355" s="12" t="s">
        <v>78</v>
      </c>
      <c r="AY355" s="230" t="s">
        <v>183</v>
      </c>
    </row>
    <row r="356" spans="2:65" s="12" customFormat="1">
      <c r="B356" s="220"/>
      <c r="C356" s="221"/>
      <c r="D356" s="209" t="s">
        <v>1717</v>
      </c>
      <c r="E356" s="231" t="s">
        <v>20</v>
      </c>
      <c r="F356" s="232" t="s">
        <v>2212</v>
      </c>
      <c r="G356" s="221"/>
      <c r="H356" s="233">
        <v>16.771000000000001</v>
      </c>
      <c r="I356" s="225"/>
      <c r="J356" s="221"/>
      <c r="K356" s="221"/>
      <c r="L356" s="226"/>
      <c r="M356" s="227"/>
      <c r="N356" s="228"/>
      <c r="O356" s="228"/>
      <c r="P356" s="228"/>
      <c r="Q356" s="228"/>
      <c r="R356" s="228"/>
      <c r="S356" s="228"/>
      <c r="T356" s="229"/>
      <c r="AT356" s="230" t="s">
        <v>1717</v>
      </c>
      <c r="AU356" s="230" t="s">
        <v>86</v>
      </c>
      <c r="AV356" s="12" t="s">
        <v>86</v>
      </c>
      <c r="AW356" s="12" t="s">
        <v>41</v>
      </c>
      <c r="AX356" s="12" t="s">
        <v>78</v>
      </c>
      <c r="AY356" s="230" t="s">
        <v>183</v>
      </c>
    </row>
    <row r="357" spans="2:65" s="12" customFormat="1">
      <c r="B357" s="220"/>
      <c r="C357" s="221"/>
      <c r="D357" s="209" t="s">
        <v>1717</v>
      </c>
      <c r="E357" s="231" t="s">
        <v>20</v>
      </c>
      <c r="F357" s="232" t="s">
        <v>2213</v>
      </c>
      <c r="G357" s="221"/>
      <c r="H357" s="233">
        <v>12.56</v>
      </c>
      <c r="I357" s="225"/>
      <c r="J357" s="221"/>
      <c r="K357" s="221"/>
      <c r="L357" s="226"/>
      <c r="M357" s="227"/>
      <c r="N357" s="228"/>
      <c r="O357" s="228"/>
      <c r="P357" s="228"/>
      <c r="Q357" s="228"/>
      <c r="R357" s="228"/>
      <c r="S357" s="228"/>
      <c r="T357" s="229"/>
      <c r="AT357" s="230" t="s">
        <v>1717</v>
      </c>
      <c r="AU357" s="230" t="s">
        <v>86</v>
      </c>
      <c r="AV357" s="12" t="s">
        <v>86</v>
      </c>
      <c r="AW357" s="12" t="s">
        <v>41</v>
      </c>
      <c r="AX357" s="12" t="s">
        <v>78</v>
      </c>
      <c r="AY357" s="230" t="s">
        <v>183</v>
      </c>
    </row>
    <row r="358" spans="2:65" s="12" customFormat="1">
      <c r="B358" s="220"/>
      <c r="C358" s="221"/>
      <c r="D358" s="209" t="s">
        <v>1717</v>
      </c>
      <c r="E358" s="231" t="s">
        <v>20</v>
      </c>
      <c r="F358" s="232" t="s">
        <v>2214</v>
      </c>
      <c r="G358" s="221"/>
      <c r="H358" s="233">
        <v>19.975999999999999</v>
      </c>
      <c r="I358" s="225"/>
      <c r="J358" s="221"/>
      <c r="K358" s="221"/>
      <c r="L358" s="226"/>
      <c r="M358" s="227"/>
      <c r="N358" s="228"/>
      <c r="O358" s="228"/>
      <c r="P358" s="228"/>
      <c r="Q358" s="228"/>
      <c r="R358" s="228"/>
      <c r="S358" s="228"/>
      <c r="T358" s="229"/>
      <c r="AT358" s="230" t="s">
        <v>1717</v>
      </c>
      <c r="AU358" s="230" t="s">
        <v>86</v>
      </c>
      <c r="AV358" s="12" t="s">
        <v>86</v>
      </c>
      <c r="AW358" s="12" t="s">
        <v>41</v>
      </c>
      <c r="AX358" s="12" t="s">
        <v>78</v>
      </c>
      <c r="AY358" s="230" t="s">
        <v>183</v>
      </c>
    </row>
    <row r="359" spans="2:65" s="12" customFormat="1">
      <c r="B359" s="220"/>
      <c r="C359" s="221"/>
      <c r="D359" s="209" t="s">
        <v>1717</v>
      </c>
      <c r="E359" s="231" t="s">
        <v>20</v>
      </c>
      <c r="F359" s="232" t="s">
        <v>2215</v>
      </c>
      <c r="G359" s="221"/>
      <c r="H359" s="233">
        <v>2.198</v>
      </c>
      <c r="I359" s="225"/>
      <c r="J359" s="221"/>
      <c r="K359" s="221"/>
      <c r="L359" s="226"/>
      <c r="M359" s="227"/>
      <c r="N359" s="228"/>
      <c r="O359" s="228"/>
      <c r="P359" s="228"/>
      <c r="Q359" s="228"/>
      <c r="R359" s="228"/>
      <c r="S359" s="228"/>
      <c r="T359" s="229"/>
      <c r="AT359" s="230" t="s">
        <v>1717</v>
      </c>
      <c r="AU359" s="230" t="s">
        <v>86</v>
      </c>
      <c r="AV359" s="12" t="s">
        <v>86</v>
      </c>
      <c r="AW359" s="12" t="s">
        <v>41</v>
      </c>
      <c r="AX359" s="12" t="s">
        <v>78</v>
      </c>
      <c r="AY359" s="230" t="s">
        <v>183</v>
      </c>
    </row>
    <row r="360" spans="2:65" s="15" customFormat="1">
      <c r="B360" s="273"/>
      <c r="C360" s="274"/>
      <c r="D360" s="209" t="s">
        <v>1717</v>
      </c>
      <c r="E360" s="275" t="s">
        <v>1902</v>
      </c>
      <c r="F360" s="276" t="s">
        <v>2175</v>
      </c>
      <c r="G360" s="274"/>
      <c r="H360" s="277">
        <v>192.761</v>
      </c>
      <c r="I360" s="278"/>
      <c r="J360" s="274"/>
      <c r="K360" s="274"/>
      <c r="L360" s="279"/>
      <c r="M360" s="280"/>
      <c r="N360" s="281"/>
      <c r="O360" s="281"/>
      <c r="P360" s="281"/>
      <c r="Q360" s="281"/>
      <c r="R360" s="281"/>
      <c r="S360" s="281"/>
      <c r="T360" s="282"/>
      <c r="AT360" s="283" t="s">
        <v>1717</v>
      </c>
      <c r="AU360" s="283" t="s">
        <v>86</v>
      </c>
      <c r="AV360" s="15" t="s">
        <v>182</v>
      </c>
      <c r="AW360" s="15" t="s">
        <v>41</v>
      </c>
      <c r="AX360" s="15" t="s">
        <v>78</v>
      </c>
      <c r="AY360" s="283" t="s">
        <v>183</v>
      </c>
    </row>
    <row r="361" spans="2:65" s="12" customFormat="1">
      <c r="B361" s="220"/>
      <c r="C361" s="221"/>
      <c r="D361" s="209" t="s">
        <v>1717</v>
      </c>
      <c r="E361" s="231" t="s">
        <v>20</v>
      </c>
      <c r="F361" s="232" t="s">
        <v>2216</v>
      </c>
      <c r="G361" s="221"/>
      <c r="H361" s="233">
        <v>28.914000000000001</v>
      </c>
      <c r="I361" s="225"/>
      <c r="J361" s="221"/>
      <c r="K361" s="221"/>
      <c r="L361" s="226"/>
      <c r="M361" s="227"/>
      <c r="N361" s="228"/>
      <c r="O361" s="228"/>
      <c r="P361" s="228"/>
      <c r="Q361" s="228"/>
      <c r="R361" s="228"/>
      <c r="S361" s="228"/>
      <c r="T361" s="229"/>
      <c r="AT361" s="230" t="s">
        <v>1717</v>
      </c>
      <c r="AU361" s="230" t="s">
        <v>86</v>
      </c>
      <c r="AV361" s="12" t="s">
        <v>86</v>
      </c>
      <c r="AW361" s="12" t="s">
        <v>41</v>
      </c>
      <c r="AX361" s="12" t="s">
        <v>78</v>
      </c>
      <c r="AY361" s="230" t="s">
        <v>183</v>
      </c>
    </row>
    <row r="362" spans="2:65" s="14" customFormat="1">
      <c r="B362" s="245"/>
      <c r="C362" s="246"/>
      <c r="D362" s="209" t="s">
        <v>1717</v>
      </c>
      <c r="E362" s="256" t="s">
        <v>1899</v>
      </c>
      <c r="F362" s="257" t="s">
        <v>1744</v>
      </c>
      <c r="G362" s="246"/>
      <c r="H362" s="258">
        <v>221.67500000000001</v>
      </c>
      <c r="I362" s="250"/>
      <c r="J362" s="246"/>
      <c r="K362" s="246"/>
      <c r="L362" s="251"/>
      <c r="M362" s="252"/>
      <c r="N362" s="253"/>
      <c r="O362" s="253"/>
      <c r="P362" s="253"/>
      <c r="Q362" s="253"/>
      <c r="R362" s="253"/>
      <c r="S362" s="253"/>
      <c r="T362" s="254"/>
      <c r="AT362" s="255" t="s">
        <v>1717</v>
      </c>
      <c r="AU362" s="255" t="s">
        <v>86</v>
      </c>
      <c r="AV362" s="14" t="s">
        <v>200</v>
      </c>
      <c r="AW362" s="14" t="s">
        <v>41</v>
      </c>
      <c r="AX362" s="14" t="s">
        <v>78</v>
      </c>
      <c r="AY362" s="255" t="s">
        <v>183</v>
      </c>
    </row>
    <row r="363" spans="2:65" s="12" customFormat="1">
      <c r="B363" s="220"/>
      <c r="C363" s="221"/>
      <c r="D363" s="207" t="s">
        <v>1717</v>
      </c>
      <c r="E363" s="222" t="s">
        <v>20</v>
      </c>
      <c r="F363" s="223" t="s">
        <v>2190</v>
      </c>
      <c r="G363" s="221"/>
      <c r="H363" s="224">
        <v>665.02499999999998</v>
      </c>
      <c r="I363" s="225"/>
      <c r="J363" s="221"/>
      <c r="K363" s="221"/>
      <c r="L363" s="226"/>
      <c r="M363" s="227"/>
      <c r="N363" s="228"/>
      <c r="O363" s="228"/>
      <c r="P363" s="228"/>
      <c r="Q363" s="228"/>
      <c r="R363" s="228"/>
      <c r="S363" s="228"/>
      <c r="T363" s="229"/>
      <c r="AT363" s="230" t="s">
        <v>1717</v>
      </c>
      <c r="AU363" s="230" t="s">
        <v>86</v>
      </c>
      <c r="AV363" s="12" t="s">
        <v>86</v>
      </c>
      <c r="AW363" s="12" t="s">
        <v>41</v>
      </c>
      <c r="AX363" s="12" t="s">
        <v>22</v>
      </c>
      <c r="AY363" s="230" t="s">
        <v>183</v>
      </c>
    </row>
    <row r="364" spans="2:65" s="1" customFormat="1" ht="22.5" customHeight="1">
      <c r="B364" s="36"/>
      <c r="C364" s="195" t="s">
        <v>950</v>
      </c>
      <c r="D364" s="195" t="s">
        <v>186</v>
      </c>
      <c r="E364" s="196" t="s">
        <v>2217</v>
      </c>
      <c r="F364" s="197" t="s">
        <v>2218</v>
      </c>
      <c r="G364" s="198" t="s">
        <v>203</v>
      </c>
      <c r="H364" s="199">
        <v>405.81</v>
      </c>
      <c r="I364" s="200"/>
      <c r="J364" s="201">
        <f>ROUND(I364*H364,2)</f>
        <v>0</v>
      </c>
      <c r="K364" s="197" t="s">
        <v>1782</v>
      </c>
      <c r="L364" s="56"/>
      <c r="M364" s="202" t="s">
        <v>20</v>
      </c>
      <c r="N364" s="203" t="s">
        <v>49</v>
      </c>
      <c r="O364" s="37"/>
      <c r="P364" s="204">
        <f>O364*H364</f>
        <v>0</v>
      </c>
      <c r="Q364" s="204">
        <v>5.0000000000000002E-5</v>
      </c>
      <c r="R364" s="204">
        <f>Q364*H364</f>
        <v>2.02905E-2</v>
      </c>
      <c r="S364" s="204">
        <v>0</v>
      </c>
      <c r="T364" s="205">
        <f>S364*H364</f>
        <v>0</v>
      </c>
      <c r="AR364" s="19" t="s">
        <v>254</v>
      </c>
      <c r="AT364" s="19" t="s">
        <v>186</v>
      </c>
      <c r="AU364" s="19" t="s">
        <v>86</v>
      </c>
      <c r="AY364" s="19" t="s">
        <v>183</v>
      </c>
      <c r="BE364" s="206">
        <f>IF(N364="základní",J364,0)</f>
        <v>0</v>
      </c>
      <c r="BF364" s="206">
        <f>IF(N364="snížená",J364,0)</f>
        <v>0</v>
      </c>
      <c r="BG364" s="206">
        <f>IF(N364="zákl. přenesená",J364,0)</f>
        <v>0</v>
      </c>
      <c r="BH364" s="206">
        <f>IF(N364="sníž. přenesená",J364,0)</f>
        <v>0</v>
      </c>
      <c r="BI364" s="206">
        <f>IF(N364="nulová",J364,0)</f>
        <v>0</v>
      </c>
      <c r="BJ364" s="19" t="s">
        <v>22</v>
      </c>
      <c r="BK364" s="206">
        <f>ROUND(I364*H364,2)</f>
        <v>0</v>
      </c>
      <c r="BL364" s="19" t="s">
        <v>254</v>
      </c>
      <c r="BM364" s="19" t="s">
        <v>2219</v>
      </c>
    </row>
    <row r="365" spans="2:65" s="1" customFormat="1">
      <c r="B365" s="36"/>
      <c r="C365" s="58"/>
      <c r="D365" s="209" t="s">
        <v>1715</v>
      </c>
      <c r="E365" s="58"/>
      <c r="F365" s="219" t="s">
        <v>2220</v>
      </c>
      <c r="G365" s="58"/>
      <c r="H365" s="58"/>
      <c r="I365" s="163"/>
      <c r="J365" s="58"/>
      <c r="K365" s="58"/>
      <c r="L365" s="56"/>
      <c r="M365" s="73"/>
      <c r="N365" s="37"/>
      <c r="O365" s="37"/>
      <c r="P365" s="37"/>
      <c r="Q365" s="37"/>
      <c r="R365" s="37"/>
      <c r="S365" s="37"/>
      <c r="T365" s="74"/>
      <c r="AT365" s="19" t="s">
        <v>1715</v>
      </c>
      <c r="AU365" s="19" t="s">
        <v>86</v>
      </c>
    </row>
    <row r="366" spans="2:65" s="1" customFormat="1" ht="27">
      <c r="B366" s="36"/>
      <c r="C366" s="58"/>
      <c r="D366" s="209" t="s">
        <v>1793</v>
      </c>
      <c r="E366" s="58"/>
      <c r="F366" s="210" t="s">
        <v>2166</v>
      </c>
      <c r="G366" s="58"/>
      <c r="H366" s="58"/>
      <c r="I366" s="163"/>
      <c r="J366" s="58"/>
      <c r="K366" s="58"/>
      <c r="L366" s="56"/>
      <c r="M366" s="73"/>
      <c r="N366" s="37"/>
      <c r="O366" s="37"/>
      <c r="P366" s="37"/>
      <c r="Q366" s="37"/>
      <c r="R366" s="37"/>
      <c r="S366" s="37"/>
      <c r="T366" s="74"/>
      <c r="AT366" s="19" t="s">
        <v>1793</v>
      </c>
      <c r="AU366" s="19" t="s">
        <v>86</v>
      </c>
    </row>
    <row r="367" spans="2:65" s="12" customFormat="1">
      <c r="B367" s="220"/>
      <c r="C367" s="221"/>
      <c r="D367" s="207" t="s">
        <v>1717</v>
      </c>
      <c r="E367" s="222" t="s">
        <v>20</v>
      </c>
      <c r="F367" s="223" t="s">
        <v>1887</v>
      </c>
      <c r="G367" s="221"/>
      <c r="H367" s="224">
        <v>405.81</v>
      </c>
      <c r="I367" s="225"/>
      <c r="J367" s="221"/>
      <c r="K367" s="221"/>
      <c r="L367" s="226"/>
      <c r="M367" s="227"/>
      <c r="N367" s="228"/>
      <c r="O367" s="228"/>
      <c r="P367" s="228"/>
      <c r="Q367" s="228"/>
      <c r="R367" s="228"/>
      <c r="S367" s="228"/>
      <c r="T367" s="229"/>
      <c r="AT367" s="230" t="s">
        <v>1717</v>
      </c>
      <c r="AU367" s="230" t="s">
        <v>86</v>
      </c>
      <c r="AV367" s="12" t="s">
        <v>86</v>
      </c>
      <c r="AW367" s="12" t="s">
        <v>41</v>
      </c>
      <c r="AX367" s="12" t="s">
        <v>22</v>
      </c>
      <c r="AY367" s="230" t="s">
        <v>183</v>
      </c>
    </row>
    <row r="368" spans="2:65" s="1" customFormat="1" ht="22.5" customHeight="1">
      <c r="B368" s="36"/>
      <c r="C368" s="263" t="s">
        <v>953</v>
      </c>
      <c r="D368" s="263" t="s">
        <v>1796</v>
      </c>
      <c r="E368" s="264" t="s">
        <v>2221</v>
      </c>
      <c r="F368" s="265" t="s">
        <v>2222</v>
      </c>
      <c r="G368" s="266" t="s">
        <v>203</v>
      </c>
      <c r="H368" s="267">
        <v>405.81</v>
      </c>
      <c r="I368" s="268"/>
      <c r="J368" s="269">
        <f>ROUND(I368*H368,2)</f>
        <v>0</v>
      </c>
      <c r="K368" s="265" t="s">
        <v>20</v>
      </c>
      <c r="L368" s="270"/>
      <c r="M368" s="271" t="s">
        <v>20</v>
      </c>
      <c r="N368" s="272" t="s">
        <v>49</v>
      </c>
      <c r="O368" s="37"/>
      <c r="P368" s="204">
        <f>O368*H368</f>
        <v>0</v>
      </c>
      <c r="Q368" s="204">
        <v>1E-3</v>
      </c>
      <c r="R368" s="204">
        <f>Q368*H368</f>
        <v>0.40581</v>
      </c>
      <c r="S368" s="204">
        <v>0</v>
      </c>
      <c r="T368" s="205">
        <f>S368*H368</f>
        <v>0</v>
      </c>
      <c r="AR368" s="19" t="s">
        <v>427</v>
      </c>
      <c r="AT368" s="19" t="s">
        <v>1796</v>
      </c>
      <c r="AU368" s="19" t="s">
        <v>86</v>
      </c>
      <c r="AY368" s="19" t="s">
        <v>183</v>
      </c>
      <c r="BE368" s="206">
        <f>IF(N368="základní",J368,0)</f>
        <v>0</v>
      </c>
      <c r="BF368" s="206">
        <f>IF(N368="snížená",J368,0)</f>
        <v>0</v>
      </c>
      <c r="BG368" s="206">
        <f>IF(N368="zákl. přenesená",J368,0)</f>
        <v>0</v>
      </c>
      <c r="BH368" s="206">
        <f>IF(N368="sníž. přenesená",J368,0)</f>
        <v>0</v>
      </c>
      <c r="BI368" s="206">
        <f>IF(N368="nulová",J368,0)</f>
        <v>0</v>
      </c>
      <c r="BJ368" s="19" t="s">
        <v>22</v>
      </c>
      <c r="BK368" s="206">
        <f>ROUND(I368*H368,2)</f>
        <v>0</v>
      </c>
      <c r="BL368" s="19" t="s">
        <v>254</v>
      </c>
      <c r="BM368" s="19" t="s">
        <v>2223</v>
      </c>
    </row>
    <row r="369" spans="2:65" s="13" customFormat="1">
      <c r="B369" s="234"/>
      <c r="C369" s="235"/>
      <c r="D369" s="209" t="s">
        <v>1717</v>
      </c>
      <c r="E369" s="236" t="s">
        <v>20</v>
      </c>
      <c r="F369" s="237" t="s">
        <v>2224</v>
      </c>
      <c r="G369" s="235"/>
      <c r="H369" s="238" t="s">
        <v>20</v>
      </c>
      <c r="I369" s="239"/>
      <c r="J369" s="235"/>
      <c r="K369" s="235"/>
      <c r="L369" s="240"/>
      <c r="M369" s="241"/>
      <c r="N369" s="242"/>
      <c r="O369" s="242"/>
      <c r="P369" s="242"/>
      <c r="Q369" s="242"/>
      <c r="R369" s="242"/>
      <c r="S369" s="242"/>
      <c r="T369" s="243"/>
      <c r="AT369" s="244" t="s">
        <v>1717</v>
      </c>
      <c r="AU369" s="244" t="s">
        <v>86</v>
      </c>
      <c r="AV369" s="13" t="s">
        <v>22</v>
      </c>
      <c r="AW369" s="13" t="s">
        <v>41</v>
      </c>
      <c r="AX369" s="13" t="s">
        <v>78</v>
      </c>
      <c r="AY369" s="244" t="s">
        <v>183</v>
      </c>
    </row>
    <row r="370" spans="2:65" s="12" customFormat="1">
      <c r="B370" s="220"/>
      <c r="C370" s="221"/>
      <c r="D370" s="209" t="s">
        <v>1717</v>
      </c>
      <c r="E370" s="231" t="s">
        <v>20</v>
      </c>
      <c r="F370" s="232" t="s">
        <v>2225</v>
      </c>
      <c r="G370" s="221"/>
      <c r="H370" s="233">
        <v>339.12</v>
      </c>
      <c r="I370" s="225"/>
      <c r="J370" s="221"/>
      <c r="K370" s="221"/>
      <c r="L370" s="226"/>
      <c r="M370" s="227"/>
      <c r="N370" s="228"/>
      <c r="O370" s="228"/>
      <c r="P370" s="228"/>
      <c r="Q370" s="228"/>
      <c r="R370" s="228"/>
      <c r="S370" s="228"/>
      <c r="T370" s="229"/>
      <c r="AT370" s="230" t="s">
        <v>1717</v>
      </c>
      <c r="AU370" s="230" t="s">
        <v>86</v>
      </c>
      <c r="AV370" s="12" t="s">
        <v>86</v>
      </c>
      <c r="AW370" s="12" t="s">
        <v>41</v>
      </c>
      <c r="AX370" s="12" t="s">
        <v>78</v>
      </c>
      <c r="AY370" s="230" t="s">
        <v>183</v>
      </c>
    </row>
    <row r="371" spans="2:65" s="12" customFormat="1">
      <c r="B371" s="220"/>
      <c r="C371" s="221"/>
      <c r="D371" s="209" t="s">
        <v>1717</v>
      </c>
      <c r="E371" s="231" t="s">
        <v>20</v>
      </c>
      <c r="F371" s="232" t="s">
        <v>2226</v>
      </c>
      <c r="G371" s="221"/>
      <c r="H371" s="233">
        <v>66.69</v>
      </c>
      <c r="I371" s="225"/>
      <c r="J371" s="221"/>
      <c r="K371" s="221"/>
      <c r="L371" s="226"/>
      <c r="M371" s="227"/>
      <c r="N371" s="228"/>
      <c r="O371" s="228"/>
      <c r="P371" s="228"/>
      <c r="Q371" s="228"/>
      <c r="R371" s="228"/>
      <c r="S371" s="228"/>
      <c r="T371" s="229"/>
      <c r="AT371" s="230" t="s">
        <v>1717</v>
      </c>
      <c r="AU371" s="230" t="s">
        <v>86</v>
      </c>
      <c r="AV371" s="12" t="s">
        <v>86</v>
      </c>
      <c r="AW371" s="12" t="s">
        <v>41</v>
      </c>
      <c r="AX371" s="12" t="s">
        <v>78</v>
      </c>
      <c r="AY371" s="230" t="s">
        <v>183</v>
      </c>
    </row>
    <row r="372" spans="2:65" s="14" customFormat="1">
      <c r="B372" s="245"/>
      <c r="C372" s="246"/>
      <c r="D372" s="207" t="s">
        <v>1717</v>
      </c>
      <c r="E372" s="247" t="s">
        <v>1887</v>
      </c>
      <c r="F372" s="248" t="s">
        <v>1744</v>
      </c>
      <c r="G372" s="246"/>
      <c r="H372" s="249">
        <v>405.81</v>
      </c>
      <c r="I372" s="250"/>
      <c r="J372" s="246"/>
      <c r="K372" s="246"/>
      <c r="L372" s="251"/>
      <c r="M372" s="252"/>
      <c r="N372" s="253"/>
      <c r="O372" s="253"/>
      <c r="P372" s="253"/>
      <c r="Q372" s="253"/>
      <c r="R372" s="253"/>
      <c r="S372" s="253"/>
      <c r="T372" s="254"/>
      <c r="AT372" s="255" t="s">
        <v>1717</v>
      </c>
      <c r="AU372" s="255" t="s">
        <v>86</v>
      </c>
      <c r="AV372" s="14" t="s">
        <v>200</v>
      </c>
      <c r="AW372" s="14" t="s">
        <v>41</v>
      </c>
      <c r="AX372" s="14" t="s">
        <v>22</v>
      </c>
      <c r="AY372" s="255" t="s">
        <v>183</v>
      </c>
    </row>
    <row r="373" spans="2:65" s="1" customFormat="1" ht="31.5" customHeight="1">
      <c r="B373" s="36"/>
      <c r="C373" s="195" t="s">
        <v>956</v>
      </c>
      <c r="D373" s="195" t="s">
        <v>186</v>
      </c>
      <c r="E373" s="196" t="s">
        <v>2227</v>
      </c>
      <c r="F373" s="197" t="s">
        <v>2228</v>
      </c>
      <c r="G373" s="198" t="s">
        <v>203</v>
      </c>
      <c r="H373" s="199">
        <v>600</v>
      </c>
      <c r="I373" s="200"/>
      <c r="J373" s="201">
        <f>ROUND(I373*H373,2)</f>
        <v>0</v>
      </c>
      <c r="K373" s="197" t="s">
        <v>1782</v>
      </c>
      <c r="L373" s="56"/>
      <c r="M373" s="202" t="s">
        <v>20</v>
      </c>
      <c r="N373" s="203" t="s">
        <v>49</v>
      </c>
      <c r="O373" s="37"/>
      <c r="P373" s="204">
        <f>O373*H373</f>
        <v>0</v>
      </c>
      <c r="Q373" s="204">
        <v>0</v>
      </c>
      <c r="R373" s="204">
        <f>Q373*H373</f>
        <v>0</v>
      </c>
      <c r="S373" s="204">
        <v>1E-3</v>
      </c>
      <c r="T373" s="205">
        <f>S373*H373</f>
        <v>0.6</v>
      </c>
      <c r="AR373" s="19" t="s">
        <v>254</v>
      </c>
      <c r="AT373" s="19" t="s">
        <v>186</v>
      </c>
      <c r="AU373" s="19" t="s">
        <v>86</v>
      </c>
      <c r="AY373" s="19" t="s">
        <v>183</v>
      </c>
      <c r="BE373" s="206">
        <f>IF(N373="základní",J373,0)</f>
        <v>0</v>
      </c>
      <c r="BF373" s="206">
        <f>IF(N373="snížená",J373,0)</f>
        <v>0</v>
      </c>
      <c r="BG373" s="206">
        <f>IF(N373="zákl. přenesená",J373,0)</f>
        <v>0</v>
      </c>
      <c r="BH373" s="206">
        <f>IF(N373="sníž. přenesená",J373,0)</f>
        <v>0</v>
      </c>
      <c r="BI373" s="206">
        <f>IF(N373="nulová",J373,0)</f>
        <v>0</v>
      </c>
      <c r="BJ373" s="19" t="s">
        <v>22</v>
      </c>
      <c r="BK373" s="206">
        <f>ROUND(I373*H373,2)</f>
        <v>0</v>
      </c>
      <c r="BL373" s="19" t="s">
        <v>254</v>
      </c>
      <c r="BM373" s="19" t="s">
        <v>2229</v>
      </c>
    </row>
    <row r="374" spans="2:65" s="1" customFormat="1" ht="27">
      <c r="B374" s="36"/>
      <c r="C374" s="58"/>
      <c r="D374" s="209" t="s">
        <v>1715</v>
      </c>
      <c r="E374" s="58"/>
      <c r="F374" s="219" t="s">
        <v>2230</v>
      </c>
      <c r="G374" s="58"/>
      <c r="H374" s="58"/>
      <c r="I374" s="163"/>
      <c r="J374" s="58"/>
      <c r="K374" s="58"/>
      <c r="L374" s="56"/>
      <c r="M374" s="73"/>
      <c r="N374" s="37"/>
      <c r="O374" s="37"/>
      <c r="P374" s="37"/>
      <c r="Q374" s="37"/>
      <c r="R374" s="37"/>
      <c r="S374" s="37"/>
      <c r="T374" s="74"/>
      <c r="AT374" s="19" t="s">
        <v>1715</v>
      </c>
      <c r="AU374" s="19" t="s">
        <v>86</v>
      </c>
    </row>
    <row r="375" spans="2:65" s="1" customFormat="1" ht="54">
      <c r="B375" s="36"/>
      <c r="C375" s="58"/>
      <c r="D375" s="209" t="s">
        <v>1793</v>
      </c>
      <c r="E375" s="58"/>
      <c r="F375" s="210" t="s">
        <v>2231</v>
      </c>
      <c r="G375" s="58"/>
      <c r="H375" s="58"/>
      <c r="I375" s="163"/>
      <c r="J375" s="58"/>
      <c r="K375" s="58"/>
      <c r="L375" s="56"/>
      <c r="M375" s="73"/>
      <c r="N375" s="37"/>
      <c r="O375" s="37"/>
      <c r="P375" s="37"/>
      <c r="Q375" s="37"/>
      <c r="R375" s="37"/>
      <c r="S375" s="37"/>
      <c r="T375" s="74"/>
      <c r="AT375" s="19" t="s">
        <v>1793</v>
      </c>
      <c r="AU375" s="19" t="s">
        <v>86</v>
      </c>
    </row>
    <row r="376" spans="2:65" s="13" customFormat="1">
      <c r="B376" s="234"/>
      <c r="C376" s="235"/>
      <c r="D376" s="209" t="s">
        <v>1717</v>
      </c>
      <c r="E376" s="236" t="s">
        <v>20</v>
      </c>
      <c r="F376" s="237" t="s">
        <v>2232</v>
      </c>
      <c r="G376" s="235"/>
      <c r="H376" s="238" t="s">
        <v>20</v>
      </c>
      <c r="I376" s="239"/>
      <c r="J376" s="235"/>
      <c r="K376" s="235"/>
      <c r="L376" s="240"/>
      <c r="M376" s="241"/>
      <c r="N376" s="242"/>
      <c r="O376" s="242"/>
      <c r="P376" s="242"/>
      <c r="Q376" s="242"/>
      <c r="R376" s="242"/>
      <c r="S376" s="242"/>
      <c r="T376" s="243"/>
      <c r="AT376" s="244" t="s">
        <v>1717</v>
      </c>
      <c r="AU376" s="244" t="s">
        <v>86</v>
      </c>
      <c r="AV376" s="13" t="s">
        <v>22</v>
      </c>
      <c r="AW376" s="13" t="s">
        <v>41</v>
      </c>
      <c r="AX376" s="13" t="s">
        <v>78</v>
      </c>
      <c r="AY376" s="244" t="s">
        <v>183</v>
      </c>
    </row>
    <row r="377" spans="2:65" s="12" customFormat="1">
      <c r="B377" s="220"/>
      <c r="C377" s="221"/>
      <c r="D377" s="207" t="s">
        <v>1717</v>
      </c>
      <c r="E377" s="222" t="s">
        <v>20</v>
      </c>
      <c r="F377" s="223" t="s">
        <v>2233</v>
      </c>
      <c r="G377" s="221"/>
      <c r="H377" s="224">
        <v>600</v>
      </c>
      <c r="I377" s="225"/>
      <c r="J377" s="221"/>
      <c r="K377" s="221"/>
      <c r="L377" s="226"/>
      <c r="M377" s="227"/>
      <c r="N377" s="228"/>
      <c r="O377" s="228"/>
      <c r="P377" s="228"/>
      <c r="Q377" s="228"/>
      <c r="R377" s="228"/>
      <c r="S377" s="228"/>
      <c r="T377" s="229"/>
      <c r="AT377" s="230" t="s">
        <v>1717</v>
      </c>
      <c r="AU377" s="230" t="s">
        <v>86</v>
      </c>
      <c r="AV377" s="12" t="s">
        <v>86</v>
      </c>
      <c r="AW377" s="12" t="s">
        <v>41</v>
      </c>
      <c r="AX377" s="12" t="s">
        <v>22</v>
      </c>
      <c r="AY377" s="230" t="s">
        <v>183</v>
      </c>
    </row>
    <row r="378" spans="2:65" s="1" customFormat="1" ht="22.5" customHeight="1">
      <c r="B378" s="36"/>
      <c r="C378" s="195" t="s">
        <v>959</v>
      </c>
      <c r="D378" s="195" t="s">
        <v>186</v>
      </c>
      <c r="E378" s="196" t="s">
        <v>2234</v>
      </c>
      <c r="F378" s="197" t="s">
        <v>2235</v>
      </c>
      <c r="G378" s="198" t="s">
        <v>1733</v>
      </c>
      <c r="H378" s="199">
        <v>3</v>
      </c>
      <c r="I378" s="200"/>
      <c r="J378" s="201">
        <f>ROUND(I378*H378,2)</f>
        <v>0</v>
      </c>
      <c r="K378" s="197" t="s">
        <v>20</v>
      </c>
      <c r="L378" s="56"/>
      <c r="M378" s="202" t="s">
        <v>20</v>
      </c>
      <c r="N378" s="203" t="s">
        <v>49</v>
      </c>
      <c r="O378" s="37"/>
      <c r="P378" s="204">
        <f>O378*H378</f>
        <v>0</v>
      </c>
      <c r="Q378" s="204">
        <v>0</v>
      </c>
      <c r="R378" s="204">
        <f>Q378*H378</f>
        <v>0</v>
      </c>
      <c r="S378" s="204">
        <v>0</v>
      </c>
      <c r="T378" s="205">
        <f>S378*H378</f>
        <v>0</v>
      </c>
      <c r="AR378" s="19" t="s">
        <v>254</v>
      </c>
      <c r="AT378" s="19" t="s">
        <v>186</v>
      </c>
      <c r="AU378" s="19" t="s">
        <v>86</v>
      </c>
      <c r="AY378" s="19" t="s">
        <v>183</v>
      </c>
      <c r="BE378" s="206">
        <f>IF(N378="základní",J378,0)</f>
        <v>0</v>
      </c>
      <c r="BF378" s="206">
        <f>IF(N378="snížená",J378,0)</f>
        <v>0</v>
      </c>
      <c r="BG378" s="206">
        <f>IF(N378="zákl. přenesená",J378,0)</f>
        <v>0</v>
      </c>
      <c r="BH378" s="206">
        <f>IF(N378="sníž. přenesená",J378,0)</f>
        <v>0</v>
      </c>
      <c r="BI378" s="206">
        <f>IF(N378="nulová",J378,0)</f>
        <v>0</v>
      </c>
      <c r="BJ378" s="19" t="s">
        <v>22</v>
      </c>
      <c r="BK378" s="206">
        <f>ROUND(I378*H378,2)</f>
        <v>0</v>
      </c>
      <c r="BL378" s="19" t="s">
        <v>254</v>
      </c>
      <c r="BM378" s="19" t="s">
        <v>2236</v>
      </c>
    </row>
    <row r="379" spans="2:65" s="1" customFormat="1" ht="22.5" customHeight="1">
      <c r="B379" s="36"/>
      <c r="C379" s="195" t="s">
        <v>962</v>
      </c>
      <c r="D379" s="195" t="s">
        <v>186</v>
      </c>
      <c r="E379" s="196" t="s">
        <v>2237</v>
      </c>
      <c r="F379" s="197" t="s">
        <v>2238</v>
      </c>
      <c r="G379" s="198" t="s">
        <v>1733</v>
      </c>
      <c r="H379" s="199">
        <v>1</v>
      </c>
      <c r="I379" s="200"/>
      <c r="J379" s="201">
        <f>ROUND(I379*H379,2)</f>
        <v>0</v>
      </c>
      <c r="K379" s="197" t="s">
        <v>20</v>
      </c>
      <c r="L379" s="56"/>
      <c r="M379" s="202" t="s">
        <v>20</v>
      </c>
      <c r="N379" s="203" t="s">
        <v>49</v>
      </c>
      <c r="O379" s="37"/>
      <c r="P379" s="204">
        <f>O379*H379</f>
        <v>0</v>
      </c>
      <c r="Q379" s="204">
        <v>0</v>
      </c>
      <c r="R379" s="204">
        <f>Q379*H379</f>
        <v>0</v>
      </c>
      <c r="S379" s="204">
        <v>0</v>
      </c>
      <c r="T379" s="205">
        <f>S379*H379</f>
        <v>0</v>
      </c>
      <c r="AR379" s="19" t="s">
        <v>254</v>
      </c>
      <c r="AT379" s="19" t="s">
        <v>186</v>
      </c>
      <c r="AU379" s="19" t="s">
        <v>86</v>
      </c>
      <c r="AY379" s="19" t="s">
        <v>183</v>
      </c>
      <c r="BE379" s="206">
        <f>IF(N379="základní",J379,0)</f>
        <v>0</v>
      </c>
      <c r="BF379" s="206">
        <f>IF(N379="snížená",J379,0)</f>
        <v>0</v>
      </c>
      <c r="BG379" s="206">
        <f>IF(N379="zákl. přenesená",J379,0)</f>
        <v>0</v>
      </c>
      <c r="BH379" s="206">
        <f>IF(N379="sníž. přenesená",J379,0)</f>
        <v>0</v>
      </c>
      <c r="BI379" s="206">
        <f>IF(N379="nulová",J379,0)</f>
        <v>0</v>
      </c>
      <c r="BJ379" s="19" t="s">
        <v>22</v>
      </c>
      <c r="BK379" s="206">
        <f>ROUND(I379*H379,2)</f>
        <v>0</v>
      </c>
      <c r="BL379" s="19" t="s">
        <v>254</v>
      </c>
      <c r="BM379" s="19" t="s">
        <v>2239</v>
      </c>
    </row>
    <row r="380" spans="2:65" s="1" customFormat="1" ht="27">
      <c r="B380" s="36"/>
      <c r="C380" s="58"/>
      <c r="D380" s="209" t="s">
        <v>1715</v>
      </c>
      <c r="E380" s="58"/>
      <c r="F380" s="219" t="s">
        <v>2240</v>
      </c>
      <c r="G380" s="58"/>
      <c r="H380" s="58"/>
      <c r="I380" s="163"/>
      <c r="J380" s="58"/>
      <c r="K380" s="58"/>
      <c r="L380" s="56"/>
      <c r="M380" s="73"/>
      <c r="N380" s="37"/>
      <c r="O380" s="37"/>
      <c r="P380" s="37"/>
      <c r="Q380" s="37"/>
      <c r="R380" s="37"/>
      <c r="S380" s="37"/>
      <c r="T380" s="74"/>
      <c r="AT380" s="19" t="s">
        <v>1715</v>
      </c>
      <c r="AU380" s="19" t="s">
        <v>86</v>
      </c>
    </row>
    <row r="381" spans="2:65" s="1" customFormat="1" ht="40.5">
      <c r="B381" s="36"/>
      <c r="C381" s="58"/>
      <c r="D381" s="207" t="s">
        <v>192</v>
      </c>
      <c r="E381" s="58"/>
      <c r="F381" s="208" t="s">
        <v>2241</v>
      </c>
      <c r="G381" s="58"/>
      <c r="H381" s="58"/>
      <c r="I381" s="163"/>
      <c r="J381" s="58"/>
      <c r="K381" s="58"/>
      <c r="L381" s="56"/>
      <c r="M381" s="73"/>
      <c r="N381" s="37"/>
      <c r="O381" s="37"/>
      <c r="P381" s="37"/>
      <c r="Q381" s="37"/>
      <c r="R381" s="37"/>
      <c r="S381" s="37"/>
      <c r="T381" s="74"/>
      <c r="AT381" s="19" t="s">
        <v>192</v>
      </c>
      <c r="AU381" s="19" t="s">
        <v>86</v>
      </c>
    </row>
    <row r="382" spans="2:65" s="1" customFormat="1" ht="22.5" customHeight="1">
      <c r="B382" s="36"/>
      <c r="C382" s="195" t="s">
        <v>967</v>
      </c>
      <c r="D382" s="195" t="s">
        <v>186</v>
      </c>
      <c r="E382" s="196" t="s">
        <v>2242</v>
      </c>
      <c r="F382" s="197" t="s">
        <v>2243</v>
      </c>
      <c r="G382" s="198" t="s">
        <v>1733</v>
      </c>
      <c r="H382" s="199">
        <v>1</v>
      </c>
      <c r="I382" s="200"/>
      <c r="J382" s="201">
        <f>ROUND(I382*H382,2)</f>
        <v>0</v>
      </c>
      <c r="K382" s="197" t="s">
        <v>20</v>
      </c>
      <c r="L382" s="56"/>
      <c r="M382" s="202" t="s">
        <v>20</v>
      </c>
      <c r="N382" s="203" t="s">
        <v>49</v>
      </c>
      <c r="O382" s="37"/>
      <c r="P382" s="204">
        <f>O382*H382</f>
        <v>0</v>
      </c>
      <c r="Q382" s="204">
        <v>0</v>
      </c>
      <c r="R382" s="204">
        <f>Q382*H382</f>
        <v>0</v>
      </c>
      <c r="S382" s="204">
        <v>0</v>
      </c>
      <c r="T382" s="205">
        <f>S382*H382</f>
        <v>0</v>
      </c>
      <c r="AR382" s="19" t="s">
        <v>254</v>
      </c>
      <c r="AT382" s="19" t="s">
        <v>186</v>
      </c>
      <c r="AU382" s="19" t="s">
        <v>86</v>
      </c>
      <c r="AY382" s="19" t="s">
        <v>183</v>
      </c>
      <c r="BE382" s="206">
        <f>IF(N382="základní",J382,0)</f>
        <v>0</v>
      </c>
      <c r="BF382" s="206">
        <f>IF(N382="snížená",J382,0)</f>
        <v>0</v>
      </c>
      <c r="BG382" s="206">
        <f>IF(N382="zákl. přenesená",J382,0)</f>
        <v>0</v>
      </c>
      <c r="BH382" s="206">
        <f>IF(N382="sníž. přenesená",J382,0)</f>
        <v>0</v>
      </c>
      <c r="BI382" s="206">
        <f>IF(N382="nulová",J382,0)</f>
        <v>0</v>
      </c>
      <c r="BJ382" s="19" t="s">
        <v>22</v>
      </c>
      <c r="BK382" s="206">
        <f>ROUND(I382*H382,2)</f>
        <v>0</v>
      </c>
      <c r="BL382" s="19" t="s">
        <v>254</v>
      </c>
      <c r="BM382" s="19" t="s">
        <v>2244</v>
      </c>
    </row>
    <row r="383" spans="2:65" s="1" customFormat="1" ht="27">
      <c r="B383" s="36"/>
      <c r="C383" s="58"/>
      <c r="D383" s="207" t="s">
        <v>1715</v>
      </c>
      <c r="E383" s="58"/>
      <c r="F383" s="284" t="s">
        <v>2245</v>
      </c>
      <c r="G383" s="58"/>
      <c r="H383" s="58"/>
      <c r="I383" s="163"/>
      <c r="J383" s="58"/>
      <c r="K383" s="58"/>
      <c r="L383" s="56"/>
      <c r="M383" s="73"/>
      <c r="N383" s="37"/>
      <c r="O383" s="37"/>
      <c r="P383" s="37"/>
      <c r="Q383" s="37"/>
      <c r="R383" s="37"/>
      <c r="S383" s="37"/>
      <c r="T383" s="74"/>
      <c r="AT383" s="19" t="s">
        <v>1715</v>
      </c>
      <c r="AU383" s="19" t="s">
        <v>86</v>
      </c>
    </row>
    <row r="384" spans="2:65" s="1" customFormat="1" ht="22.5" customHeight="1">
      <c r="B384" s="36"/>
      <c r="C384" s="195" t="s">
        <v>969</v>
      </c>
      <c r="D384" s="195" t="s">
        <v>186</v>
      </c>
      <c r="E384" s="196" t="s">
        <v>2246</v>
      </c>
      <c r="F384" s="197" t="s">
        <v>2247</v>
      </c>
      <c r="G384" s="198" t="s">
        <v>1733</v>
      </c>
      <c r="H384" s="199">
        <v>1</v>
      </c>
      <c r="I384" s="200"/>
      <c r="J384" s="201">
        <f>ROUND(I384*H384,2)</f>
        <v>0</v>
      </c>
      <c r="K384" s="197" t="s">
        <v>20</v>
      </c>
      <c r="L384" s="56"/>
      <c r="M384" s="202" t="s">
        <v>20</v>
      </c>
      <c r="N384" s="203" t="s">
        <v>49</v>
      </c>
      <c r="O384" s="37"/>
      <c r="P384" s="204">
        <f>O384*H384</f>
        <v>0</v>
      </c>
      <c r="Q384" s="204">
        <v>0</v>
      </c>
      <c r="R384" s="204">
        <f>Q384*H384</f>
        <v>0</v>
      </c>
      <c r="S384" s="204">
        <v>0</v>
      </c>
      <c r="T384" s="205">
        <f>S384*H384</f>
        <v>0</v>
      </c>
      <c r="AR384" s="19" t="s">
        <v>254</v>
      </c>
      <c r="AT384" s="19" t="s">
        <v>186</v>
      </c>
      <c r="AU384" s="19" t="s">
        <v>86</v>
      </c>
      <c r="AY384" s="19" t="s">
        <v>183</v>
      </c>
      <c r="BE384" s="206">
        <f>IF(N384="základní",J384,0)</f>
        <v>0</v>
      </c>
      <c r="BF384" s="206">
        <f>IF(N384="snížená",J384,0)</f>
        <v>0</v>
      </c>
      <c r="BG384" s="206">
        <f>IF(N384="zákl. přenesená",J384,0)</f>
        <v>0</v>
      </c>
      <c r="BH384" s="206">
        <f>IF(N384="sníž. přenesená",J384,0)</f>
        <v>0</v>
      </c>
      <c r="BI384" s="206">
        <f>IF(N384="nulová",J384,0)</f>
        <v>0</v>
      </c>
      <c r="BJ384" s="19" t="s">
        <v>22</v>
      </c>
      <c r="BK384" s="206">
        <f>ROUND(I384*H384,2)</f>
        <v>0</v>
      </c>
      <c r="BL384" s="19" t="s">
        <v>254</v>
      </c>
      <c r="BM384" s="19" t="s">
        <v>2248</v>
      </c>
    </row>
    <row r="385" spans="2:65" s="1" customFormat="1" ht="27">
      <c r="B385" s="36"/>
      <c r="C385" s="58"/>
      <c r="D385" s="209" t="s">
        <v>1715</v>
      </c>
      <c r="E385" s="58"/>
      <c r="F385" s="219" t="s">
        <v>2249</v>
      </c>
      <c r="G385" s="58"/>
      <c r="H385" s="58"/>
      <c r="I385" s="163"/>
      <c r="J385" s="58"/>
      <c r="K385" s="58"/>
      <c r="L385" s="56"/>
      <c r="M385" s="73"/>
      <c r="N385" s="37"/>
      <c r="O385" s="37"/>
      <c r="P385" s="37"/>
      <c r="Q385" s="37"/>
      <c r="R385" s="37"/>
      <c r="S385" s="37"/>
      <c r="T385" s="74"/>
      <c r="AT385" s="19" t="s">
        <v>1715</v>
      </c>
      <c r="AU385" s="19" t="s">
        <v>86</v>
      </c>
    </row>
    <row r="386" spans="2:65" s="1" customFormat="1" ht="40.5">
      <c r="B386" s="36"/>
      <c r="C386" s="58"/>
      <c r="D386" s="207" t="s">
        <v>192</v>
      </c>
      <c r="E386" s="58"/>
      <c r="F386" s="208" t="s">
        <v>2250</v>
      </c>
      <c r="G386" s="58"/>
      <c r="H386" s="58"/>
      <c r="I386" s="163"/>
      <c r="J386" s="58"/>
      <c r="K386" s="58"/>
      <c r="L386" s="56"/>
      <c r="M386" s="73"/>
      <c r="N386" s="37"/>
      <c r="O386" s="37"/>
      <c r="P386" s="37"/>
      <c r="Q386" s="37"/>
      <c r="R386" s="37"/>
      <c r="S386" s="37"/>
      <c r="T386" s="74"/>
      <c r="AT386" s="19" t="s">
        <v>192</v>
      </c>
      <c r="AU386" s="19" t="s">
        <v>86</v>
      </c>
    </row>
    <row r="387" spans="2:65" s="1" customFormat="1" ht="22.5" customHeight="1">
      <c r="B387" s="36"/>
      <c r="C387" s="195" t="s">
        <v>971</v>
      </c>
      <c r="D387" s="195" t="s">
        <v>186</v>
      </c>
      <c r="E387" s="196" t="s">
        <v>2251</v>
      </c>
      <c r="F387" s="197" t="s">
        <v>2252</v>
      </c>
      <c r="G387" s="198" t="s">
        <v>1733</v>
      </c>
      <c r="H387" s="199">
        <v>1</v>
      </c>
      <c r="I387" s="200"/>
      <c r="J387" s="201">
        <f>ROUND(I387*H387,2)</f>
        <v>0</v>
      </c>
      <c r="K387" s="197" t="s">
        <v>20</v>
      </c>
      <c r="L387" s="56"/>
      <c r="M387" s="202" t="s">
        <v>20</v>
      </c>
      <c r="N387" s="203" t="s">
        <v>49</v>
      </c>
      <c r="O387" s="37"/>
      <c r="P387" s="204">
        <f>O387*H387</f>
        <v>0</v>
      </c>
      <c r="Q387" s="204">
        <v>0</v>
      </c>
      <c r="R387" s="204">
        <f>Q387*H387</f>
        <v>0</v>
      </c>
      <c r="S387" s="204">
        <v>0</v>
      </c>
      <c r="T387" s="205">
        <f>S387*H387</f>
        <v>0</v>
      </c>
      <c r="AR387" s="19" t="s">
        <v>254</v>
      </c>
      <c r="AT387" s="19" t="s">
        <v>186</v>
      </c>
      <c r="AU387" s="19" t="s">
        <v>86</v>
      </c>
      <c r="AY387" s="19" t="s">
        <v>183</v>
      </c>
      <c r="BE387" s="206">
        <f>IF(N387="základní",J387,0)</f>
        <v>0</v>
      </c>
      <c r="BF387" s="206">
        <f>IF(N387="snížená",J387,0)</f>
        <v>0</v>
      </c>
      <c r="BG387" s="206">
        <f>IF(N387="zákl. přenesená",J387,0)</f>
        <v>0</v>
      </c>
      <c r="BH387" s="206">
        <f>IF(N387="sníž. přenesená",J387,0)</f>
        <v>0</v>
      </c>
      <c r="BI387" s="206">
        <f>IF(N387="nulová",J387,0)</f>
        <v>0</v>
      </c>
      <c r="BJ387" s="19" t="s">
        <v>22</v>
      </c>
      <c r="BK387" s="206">
        <f>ROUND(I387*H387,2)</f>
        <v>0</v>
      </c>
      <c r="BL387" s="19" t="s">
        <v>254</v>
      </c>
      <c r="BM387" s="19" t="s">
        <v>2253</v>
      </c>
    </row>
    <row r="388" spans="2:65" s="1" customFormat="1" ht="22.5" customHeight="1">
      <c r="B388" s="36"/>
      <c r="C388" s="195" t="s">
        <v>973</v>
      </c>
      <c r="D388" s="195" t="s">
        <v>186</v>
      </c>
      <c r="E388" s="196" t="s">
        <v>2254</v>
      </c>
      <c r="F388" s="197" t="s">
        <v>2255</v>
      </c>
      <c r="G388" s="198" t="s">
        <v>221</v>
      </c>
      <c r="H388" s="199">
        <v>1.5469999999999999</v>
      </c>
      <c r="I388" s="200"/>
      <c r="J388" s="201">
        <f>ROUND(I388*H388,2)</f>
        <v>0</v>
      </c>
      <c r="K388" s="197" t="s">
        <v>1782</v>
      </c>
      <c r="L388" s="56"/>
      <c r="M388" s="202" t="s">
        <v>20</v>
      </c>
      <c r="N388" s="203" t="s">
        <v>49</v>
      </c>
      <c r="O388" s="37"/>
      <c r="P388" s="204">
        <f>O388*H388</f>
        <v>0</v>
      </c>
      <c r="Q388" s="204">
        <v>0</v>
      </c>
      <c r="R388" s="204">
        <f>Q388*H388</f>
        <v>0</v>
      </c>
      <c r="S388" s="204">
        <v>0</v>
      </c>
      <c r="T388" s="205">
        <f>S388*H388</f>
        <v>0</v>
      </c>
      <c r="AR388" s="19" t="s">
        <v>254</v>
      </c>
      <c r="AT388" s="19" t="s">
        <v>186</v>
      </c>
      <c r="AU388" s="19" t="s">
        <v>86</v>
      </c>
      <c r="AY388" s="19" t="s">
        <v>183</v>
      </c>
      <c r="BE388" s="206">
        <f>IF(N388="základní",J388,0)</f>
        <v>0</v>
      </c>
      <c r="BF388" s="206">
        <f>IF(N388="snížená",J388,0)</f>
        <v>0</v>
      </c>
      <c r="BG388" s="206">
        <f>IF(N388="zákl. přenesená",J388,0)</f>
        <v>0</v>
      </c>
      <c r="BH388" s="206">
        <f>IF(N388="sníž. přenesená",J388,0)</f>
        <v>0</v>
      </c>
      <c r="BI388" s="206">
        <f>IF(N388="nulová",J388,0)</f>
        <v>0</v>
      </c>
      <c r="BJ388" s="19" t="s">
        <v>22</v>
      </c>
      <c r="BK388" s="206">
        <f>ROUND(I388*H388,2)</f>
        <v>0</v>
      </c>
      <c r="BL388" s="19" t="s">
        <v>254</v>
      </c>
      <c r="BM388" s="19" t="s">
        <v>2256</v>
      </c>
    </row>
    <row r="389" spans="2:65" s="1" customFormat="1" ht="27">
      <c r="B389" s="36"/>
      <c r="C389" s="58"/>
      <c r="D389" s="209" t="s">
        <v>1715</v>
      </c>
      <c r="E389" s="58"/>
      <c r="F389" s="219" t="s">
        <v>2257</v>
      </c>
      <c r="G389" s="58"/>
      <c r="H389" s="58"/>
      <c r="I389" s="163"/>
      <c r="J389" s="58"/>
      <c r="K389" s="58"/>
      <c r="L389" s="56"/>
      <c r="M389" s="73"/>
      <c r="N389" s="37"/>
      <c r="O389" s="37"/>
      <c r="P389" s="37"/>
      <c r="Q389" s="37"/>
      <c r="R389" s="37"/>
      <c r="S389" s="37"/>
      <c r="T389" s="74"/>
      <c r="AT389" s="19" t="s">
        <v>1715</v>
      </c>
      <c r="AU389" s="19" t="s">
        <v>86</v>
      </c>
    </row>
    <row r="390" spans="2:65" s="1" customFormat="1" ht="121.5">
      <c r="B390" s="36"/>
      <c r="C390" s="58"/>
      <c r="D390" s="209" t="s">
        <v>1793</v>
      </c>
      <c r="E390" s="58"/>
      <c r="F390" s="210" t="s">
        <v>2258</v>
      </c>
      <c r="G390" s="58"/>
      <c r="H390" s="58"/>
      <c r="I390" s="163"/>
      <c r="J390" s="58"/>
      <c r="K390" s="58"/>
      <c r="L390" s="56"/>
      <c r="M390" s="73"/>
      <c r="N390" s="37"/>
      <c r="O390" s="37"/>
      <c r="P390" s="37"/>
      <c r="Q390" s="37"/>
      <c r="R390" s="37"/>
      <c r="S390" s="37"/>
      <c r="T390" s="74"/>
      <c r="AT390" s="19" t="s">
        <v>1793</v>
      </c>
      <c r="AU390" s="19" t="s">
        <v>86</v>
      </c>
    </row>
    <row r="391" spans="2:65" s="11" customFormat="1" ht="29.85" customHeight="1">
      <c r="B391" s="178"/>
      <c r="C391" s="179"/>
      <c r="D391" s="192" t="s">
        <v>77</v>
      </c>
      <c r="E391" s="193" t="s">
        <v>2259</v>
      </c>
      <c r="F391" s="193" t="s">
        <v>2260</v>
      </c>
      <c r="G391" s="179"/>
      <c r="H391" s="179"/>
      <c r="I391" s="182"/>
      <c r="J391" s="194">
        <f>BK391</f>
        <v>0</v>
      </c>
      <c r="K391" s="179"/>
      <c r="L391" s="184"/>
      <c r="M391" s="185"/>
      <c r="N391" s="186"/>
      <c r="O391" s="186"/>
      <c r="P391" s="187">
        <f>SUM(P392:P409)</f>
        <v>0</v>
      </c>
      <c r="Q391" s="186"/>
      <c r="R391" s="187">
        <f>SUM(R392:R409)</f>
        <v>4.8757200000000003</v>
      </c>
      <c r="S391" s="186"/>
      <c r="T391" s="188">
        <f>SUM(T392:T409)</f>
        <v>0</v>
      </c>
      <c r="AR391" s="189" t="s">
        <v>86</v>
      </c>
      <c r="AT391" s="190" t="s">
        <v>77</v>
      </c>
      <c r="AU391" s="190" t="s">
        <v>22</v>
      </c>
      <c r="AY391" s="189" t="s">
        <v>183</v>
      </c>
      <c r="BK391" s="191">
        <f>SUM(BK392:BK409)</f>
        <v>0</v>
      </c>
    </row>
    <row r="392" spans="2:65" s="1" customFormat="1" ht="31.5" customHeight="1">
      <c r="B392" s="36"/>
      <c r="C392" s="195" t="s">
        <v>975</v>
      </c>
      <c r="D392" s="195" t="s">
        <v>186</v>
      </c>
      <c r="E392" s="196" t="s">
        <v>2261</v>
      </c>
      <c r="F392" s="197" t="s">
        <v>2262</v>
      </c>
      <c r="G392" s="198" t="s">
        <v>208</v>
      </c>
      <c r="H392" s="199">
        <v>180</v>
      </c>
      <c r="I392" s="200"/>
      <c r="J392" s="201">
        <f>ROUND(I392*H392,2)</f>
        <v>0</v>
      </c>
      <c r="K392" s="197" t="s">
        <v>1782</v>
      </c>
      <c r="L392" s="56"/>
      <c r="M392" s="202" t="s">
        <v>20</v>
      </c>
      <c r="N392" s="203" t="s">
        <v>49</v>
      </c>
      <c r="O392" s="37"/>
      <c r="P392" s="204">
        <f>O392*H392</f>
        <v>0</v>
      </c>
      <c r="Q392" s="204">
        <v>3.62E-3</v>
      </c>
      <c r="R392" s="204">
        <f>Q392*H392</f>
        <v>0.65159999999999996</v>
      </c>
      <c r="S392" s="204">
        <v>0</v>
      </c>
      <c r="T392" s="205">
        <f>S392*H392</f>
        <v>0</v>
      </c>
      <c r="AR392" s="19" t="s">
        <v>254</v>
      </c>
      <c r="AT392" s="19" t="s">
        <v>186</v>
      </c>
      <c r="AU392" s="19" t="s">
        <v>86</v>
      </c>
      <c r="AY392" s="19" t="s">
        <v>183</v>
      </c>
      <c r="BE392" s="206">
        <f>IF(N392="základní",J392,0)</f>
        <v>0</v>
      </c>
      <c r="BF392" s="206">
        <f>IF(N392="snížená",J392,0)</f>
        <v>0</v>
      </c>
      <c r="BG392" s="206">
        <f>IF(N392="zákl. přenesená",J392,0)</f>
        <v>0</v>
      </c>
      <c r="BH392" s="206">
        <f>IF(N392="sníž. přenesená",J392,0)</f>
        <v>0</v>
      </c>
      <c r="BI392" s="206">
        <f>IF(N392="nulová",J392,0)</f>
        <v>0</v>
      </c>
      <c r="BJ392" s="19" t="s">
        <v>22</v>
      </c>
      <c r="BK392" s="206">
        <f>ROUND(I392*H392,2)</f>
        <v>0</v>
      </c>
      <c r="BL392" s="19" t="s">
        <v>254</v>
      </c>
      <c r="BM392" s="19" t="s">
        <v>2263</v>
      </c>
    </row>
    <row r="393" spans="2:65" s="1" customFormat="1" ht="27">
      <c r="B393" s="36"/>
      <c r="C393" s="58"/>
      <c r="D393" s="209" t="s">
        <v>192</v>
      </c>
      <c r="E393" s="58"/>
      <c r="F393" s="210" t="s">
        <v>2264</v>
      </c>
      <c r="G393" s="58"/>
      <c r="H393" s="58"/>
      <c r="I393" s="163"/>
      <c r="J393" s="58"/>
      <c r="K393" s="58"/>
      <c r="L393" s="56"/>
      <c r="M393" s="73"/>
      <c r="N393" s="37"/>
      <c r="O393" s="37"/>
      <c r="P393" s="37"/>
      <c r="Q393" s="37"/>
      <c r="R393" s="37"/>
      <c r="S393" s="37"/>
      <c r="T393" s="74"/>
      <c r="AT393" s="19" t="s">
        <v>192</v>
      </c>
      <c r="AU393" s="19" t="s">
        <v>86</v>
      </c>
    </row>
    <row r="394" spans="2:65" s="12" customFormat="1">
      <c r="B394" s="220"/>
      <c r="C394" s="221"/>
      <c r="D394" s="209" t="s">
        <v>1717</v>
      </c>
      <c r="E394" s="231" t="s">
        <v>20</v>
      </c>
      <c r="F394" s="232" t="s">
        <v>2265</v>
      </c>
      <c r="G394" s="221"/>
      <c r="H394" s="233">
        <v>60</v>
      </c>
      <c r="I394" s="225"/>
      <c r="J394" s="221"/>
      <c r="K394" s="221"/>
      <c r="L394" s="226"/>
      <c r="M394" s="227"/>
      <c r="N394" s="228"/>
      <c r="O394" s="228"/>
      <c r="P394" s="228"/>
      <c r="Q394" s="228"/>
      <c r="R394" s="228"/>
      <c r="S394" s="228"/>
      <c r="T394" s="229"/>
      <c r="AT394" s="230" t="s">
        <v>1717</v>
      </c>
      <c r="AU394" s="230" t="s">
        <v>86</v>
      </c>
      <c r="AV394" s="12" t="s">
        <v>86</v>
      </c>
      <c r="AW394" s="12" t="s">
        <v>41</v>
      </c>
      <c r="AX394" s="12" t="s">
        <v>78</v>
      </c>
      <c r="AY394" s="230" t="s">
        <v>183</v>
      </c>
    </row>
    <row r="395" spans="2:65" s="12" customFormat="1">
      <c r="B395" s="220"/>
      <c r="C395" s="221"/>
      <c r="D395" s="209" t="s">
        <v>1717</v>
      </c>
      <c r="E395" s="231" t="s">
        <v>20</v>
      </c>
      <c r="F395" s="232" t="s">
        <v>2266</v>
      </c>
      <c r="G395" s="221"/>
      <c r="H395" s="233">
        <v>120</v>
      </c>
      <c r="I395" s="225"/>
      <c r="J395" s="221"/>
      <c r="K395" s="221"/>
      <c r="L395" s="226"/>
      <c r="M395" s="227"/>
      <c r="N395" s="228"/>
      <c r="O395" s="228"/>
      <c r="P395" s="228"/>
      <c r="Q395" s="228"/>
      <c r="R395" s="228"/>
      <c r="S395" s="228"/>
      <c r="T395" s="229"/>
      <c r="AT395" s="230" t="s">
        <v>1717</v>
      </c>
      <c r="AU395" s="230" t="s">
        <v>86</v>
      </c>
      <c r="AV395" s="12" t="s">
        <v>86</v>
      </c>
      <c r="AW395" s="12" t="s">
        <v>41</v>
      </c>
      <c r="AX395" s="12" t="s">
        <v>78</v>
      </c>
      <c r="AY395" s="230" t="s">
        <v>183</v>
      </c>
    </row>
    <row r="396" spans="2:65" s="14" customFormat="1">
      <c r="B396" s="245"/>
      <c r="C396" s="246"/>
      <c r="D396" s="207" t="s">
        <v>1717</v>
      </c>
      <c r="E396" s="247" t="s">
        <v>20</v>
      </c>
      <c r="F396" s="248" t="s">
        <v>1744</v>
      </c>
      <c r="G396" s="246"/>
      <c r="H396" s="249">
        <v>180</v>
      </c>
      <c r="I396" s="250"/>
      <c r="J396" s="246"/>
      <c r="K396" s="246"/>
      <c r="L396" s="251"/>
      <c r="M396" s="252"/>
      <c r="N396" s="253"/>
      <c r="O396" s="253"/>
      <c r="P396" s="253"/>
      <c r="Q396" s="253"/>
      <c r="R396" s="253"/>
      <c r="S396" s="253"/>
      <c r="T396" s="254"/>
      <c r="AT396" s="255" t="s">
        <v>1717</v>
      </c>
      <c r="AU396" s="255" t="s">
        <v>86</v>
      </c>
      <c r="AV396" s="14" t="s">
        <v>200</v>
      </c>
      <c r="AW396" s="14" t="s">
        <v>41</v>
      </c>
      <c r="AX396" s="14" t="s">
        <v>22</v>
      </c>
      <c r="AY396" s="255" t="s">
        <v>183</v>
      </c>
    </row>
    <row r="397" spans="2:65" s="1" customFormat="1" ht="31.5" customHeight="1">
      <c r="B397" s="36"/>
      <c r="C397" s="263" t="s">
        <v>979</v>
      </c>
      <c r="D397" s="263" t="s">
        <v>1796</v>
      </c>
      <c r="E397" s="264" t="s">
        <v>2267</v>
      </c>
      <c r="F397" s="265" t="s">
        <v>2268</v>
      </c>
      <c r="G397" s="266" t="s">
        <v>208</v>
      </c>
      <c r="H397" s="267">
        <v>63</v>
      </c>
      <c r="I397" s="268"/>
      <c r="J397" s="269">
        <f>ROUND(I397*H397,2)</f>
        <v>0</v>
      </c>
      <c r="K397" s="265" t="s">
        <v>20</v>
      </c>
      <c r="L397" s="270"/>
      <c r="M397" s="271" t="s">
        <v>20</v>
      </c>
      <c r="N397" s="272" t="s">
        <v>49</v>
      </c>
      <c r="O397" s="37"/>
      <c r="P397" s="204">
        <f>O397*H397</f>
        <v>0</v>
      </c>
      <c r="Q397" s="204">
        <v>0.02</v>
      </c>
      <c r="R397" s="204">
        <f>Q397*H397</f>
        <v>1.26</v>
      </c>
      <c r="S397" s="204">
        <v>0</v>
      </c>
      <c r="T397" s="205">
        <f>S397*H397</f>
        <v>0</v>
      </c>
      <c r="AR397" s="19" t="s">
        <v>427</v>
      </c>
      <c r="AT397" s="19" t="s">
        <v>1796</v>
      </c>
      <c r="AU397" s="19" t="s">
        <v>86</v>
      </c>
      <c r="AY397" s="19" t="s">
        <v>183</v>
      </c>
      <c r="BE397" s="206">
        <f>IF(N397="základní",J397,0)</f>
        <v>0</v>
      </c>
      <c r="BF397" s="206">
        <f>IF(N397="snížená",J397,0)</f>
        <v>0</v>
      </c>
      <c r="BG397" s="206">
        <f>IF(N397="zákl. přenesená",J397,0)</f>
        <v>0</v>
      </c>
      <c r="BH397" s="206">
        <f>IF(N397="sníž. přenesená",J397,0)</f>
        <v>0</v>
      </c>
      <c r="BI397" s="206">
        <f>IF(N397="nulová",J397,0)</f>
        <v>0</v>
      </c>
      <c r="BJ397" s="19" t="s">
        <v>22</v>
      </c>
      <c r="BK397" s="206">
        <f>ROUND(I397*H397,2)</f>
        <v>0</v>
      </c>
      <c r="BL397" s="19" t="s">
        <v>254</v>
      </c>
      <c r="BM397" s="19" t="s">
        <v>2269</v>
      </c>
    </row>
    <row r="398" spans="2:65" s="12" customFormat="1">
      <c r="B398" s="220"/>
      <c r="C398" s="221"/>
      <c r="D398" s="207" t="s">
        <v>1717</v>
      </c>
      <c r="E398" s="222" t="s">
        <v>20</v>
      </c>
      <c r="F398" s="223" t="s">
        <v>2270</v>
      </c>
      <c r="G398" s="221"/>
      <c r="H398" s="224">
        <v>63</v>
      </c>
      <c r="I398" s="225"/>
      <c r="J398" s="221"/>
      <c r="K398" s="221"/>
      <c r="L398" s="226"/>
      <c r="M398" s="227"/>
      <c r="N398" s="228"/>
      <c r="O398" s="228"/>
      <c r="P398" s="228"/>
      <c r="Q398" s="228"/>
      <c r="R398" s="228"/>
      <c r="S398" s="228"/>
      <c r="T398" s="229"/>
      <c r="AT398" s="230" t="s">
        <v>1717</v>
      </c>
      <c r="AU398" s="230" t="s">
        <v>86</v>
      </c>
      <c r="AV398" s="12" t="s">
        <v>86</v>
      </c>
      <c r="AW398" s="12" t="s">
        <v>41</v>
      </c>
      <c r="AX398" s="12" t="s">
        <v>22</v>
      </c>
      <c r="AY398" s="230" t="s">
        <v>183</v>
      </c>
    </row>
    <row r="399" spans="2:65" s="1" customFormat="1" ht="31.5" customHeight="1">
      <c r="B399" s="36"/>
      <c r="C399" s="263" t="s">
        <v>981</v>
      </c>
      <c r="D399" s="263" t="s">
        <v>1796</v>
      </c>
      <c r="E399" s="264" t="s">
        <v>2271</v>
      </c>
      <c r="F399" s="265" t="s">
        <v>2272</v>
      </c>
      <c r="G399" s="266" t="s">
        <v>208</v>
      </c>
      <c r="H399" s="267">
        <v>123.6</v>
      </c>
      <c r="I399" s="268"/>
      <c r="J399" s="269">
        <f>ROUND(I399*H399,2)</f>
        <v>0</v>
      </c>
      <c r="K399" s="265" t="s">
        <v>20</v>
      </c>
      <c r="L399" s="270"/>
      <c r="M399" s="271" t="s">
        <v>20</v>
      </c>
      <c r="N399" s="272" t="s">
        <v>49</v>
      </c>
      <c r="O399" s="37"/>
      <c r="P399" s="204">
        <f>O399*H399</f>
        <v>0</v>
      </c>
      <c r="Q399" s="204">
        <v>1.9199999999999998E-2</v>
      </c>
      <c r="R399" s="204">
        <f>Q399*H399</f>
        <v>2.3731199999999997</v>
      </c>
      <c r="S399" s="204">
        <v>0</v>
      </c>
      <c r="T399" s="205">
        <f>S399*H399</f>
        <v>0</v>
      </c>
      <c r="AR399" s="19" t="s">
        <v>427</v>
      </c>
      <c r="AT399" s="19" t="s">
        <v>1796</v>
      </c>
      <c r="AU399" s="19" t="s">
        <v>86</v>
      </c>
      <c r="AY399" s="19" t="s">
        <v>183</v>
      </c>
      <c r="BE399" s="206">
        <f>IF(N399="základní",J399,0)</f>
        <v>0</v>
      </c>
      <c r="BF399" s="206">
        <f>IF(N399="snížená",J399,0)</f>
        <v>0</v>
      </c>
      <c r="BG399" s="206">
        <f>IF(N399="zákl. přenesená",J399,0)</f>
        <v>0</v>
      </c>
      <c r="BH399" s="206">
        <f>IF(N399="sníž. přenesená",J399,0)</f>
        <v>0</v>
      </c>
      <c r="BI399" s="206">
        <f>IF(N399="nulová",J399,0)</f>
        <v>0</v>
      </c>
      <c r="BJ399" s="19" t="s">
        <v>22</v>
      </c>
      <c r="BK399" s="206">
        <f>ROUND(I399*H399,2)</f>
        <v>0</v>
      </c>
      <c r="BL399" s="19" t="s">
        <v>254</v>
      </c>
      <c r="BM399" s="19" t="s">
        <v>2273</v>
      </c>
    </row>
    <row r="400" spans="2:65" s="1" customFormat="1" ht="27">
      <c r="B400" s="36"/>
      <c r="C400" s="58"/>
      <c r="D400" s="209" t="s">
        <v>1715</v>
      </c>
      <c r="E400" s="58"/>
      <c r="F400" s="219" t="s">
        <v>2274</v>
      </c>
      <c r="G400" s="58"/>
      <c r="H400" s="58"/>
      <c r="I400" s="163"/>
      <c r="J400" s="58"/>
      <c r="K400" s="58"/>
      <c r="L400" s="56"/>
      <c r="M400" s="73"/>
      <c r="N400" s="37"/>
      <c r="O400" s="37"/>
      <c r="P400" s="37"/>
      <c r="Q400" s="37"/>
      <c r="R400" s="37"/>
      <c r="S400" s="37"/>
      <c r="T400" s="74"/>
      <c r="AT400" s="19" t="s">
        <v>1715</v>
      </c>
      <c r="AU400" s="19" t="s">
        <v>86</v>
      </c>
    </row>
    <row r="401" spans="2:65" s="12" customFormat="1">
      <c r="B401" s="220"/>
      <c r="C401" s="221"/>
      <c r="D401" s="207" t="s">
        <v>1717</v>
      </c>
      <c r="E401" s="222" t="s">
        <v>20</v>
      </c>
      <c r="F401" s="223" t="s">
        <v>2275</v>
      </c>
      <c r="G401" s="221"/>
      <c r="H401" s="224">
        <v>123.6</v>
      </c>
      <c r="I401" s="225"/>
      <c r="J401" s="221"/>
      <c r="K401" s="221"/>
      <c r="L401" s="226"/>
      <c r="M401" s="227"/>
      <c r="N401" s="228"/>
      <c r="O401" s="228"/>
      <c r="P401" s="228"/>
      <c r="Q401" s="228"/>
      <c r="R401" s="228"/>
      <c r="S401" s="228"/>
      <c r="T401" s="229"/>
      <c r="AT401" s="230" t="s">
        <v>1717</v>
      </c>
      <c r="AU401" s="230" t="s">
        <v>86</v>
      </c>
      <c r="AV401" s="12" t="s">
        <v>86</v>
      </c>
      <c r="AW401" s="12" t="s">
        <v>41</v>
      </c>
      <c r="AX401" s="12" t="s">
        <v>22</v>
      </c>
      <c r="AY401" s="230" t="s">
        <v>183</v>
      </c>
    </row>
    <row r="402" spans="2:65" s="1" customFormat="1" ht="22.5" customHeight="1">
      <c r="B402" s="36"/>
      <c r="C402" s="195" t="s">
        <v>983</v>
      </c>
      <c r="D402" s="195" t="s">
        <v>186</v>
      </c>
      <c r="E402" s="196" t="s">
        <v>2276</v>
      </c>
      <c r="F402" s="197" t="s">
        <v>2277</v>
      </c>
      <c r="G402" s="198" t="s">
        <v>208</v>
      </c>
      <c r="H402" s="199">
        <v>60</v>
      </c>
      <c r="I402" s="200"/>
      <c r="J402" s="201">
        <f>ROUND(I402*H402,2)</f>
        <v>0</v>
      </c>
      <c r="K402" s="197" t="s">
        <v>1782</v>
      </c>
      <c r="L402" s="56"/>
      <c r="M402" s="202" t="s">
        <v>20</v>
      </c>
      <c r="N402" s="203" t="s">
        <v>49</v>
      </c>
      <c r="O402" s="37"/>
      <c r="P402" s="204">
        <f>O402*H402</f>
        <v>0</v>
      </c>
      <c r="Q402" s="204">
        <v>7.92E-3</v>
      </c>
      <c r="R402" s="204">
        <f>Q402*H402</f>
        <v>0.47520000000000001</v>
      </c>
      <c r="S402" s="204">
        <v>0</v>
      </c>
      <c r="T402" s="205">
        <f>S402*H402</f>
        <v>0</v>
      </c>
      <c r="AR402" s="19" t="s">
        <v>254</v>
      </c>
      <c r="AT402" s="19" t="s">
        <v>186</v>
      </c>
      <c r="AU402" s="19" t="s">
        <v>86</v>
      </c>
      <c r="AY402" s="19" t="s">
        <v>183</v>
      </c>
      <c r="BE402" s="206">
        <f>IF(N402="základní",J402,0)</f>
        <v>0</v>
      </c>
      <c r="BF402" s="206">
        <f>IF(N402="snížená",J402,0)</f>
        <v>0</v>
      </c>
      <c r="BG402" s="206">
        <f>IF(N402="zákl. přenesená",J402,0)</f>
        <v>0</v>
      </c>
      <c r="BH402" s="206">
        <f>IF(N402="sníž. přenesená",J402,0)</f>
        <v>0</v>
      </c>
      <c r="BI402" s="206">
        <f>IF(N402="nulová",J402,0)</f>
        <v>0</v>
      </c>
      <c r="BJ402" s="19" t="s">
        <v>22</v>
      </c>
      <c r="BK402" s="206">
        <f>ROUND(I402*H402,2)</f>
        <v>0</v>
      </c>
      <c r="BL402" s="19" t="s">
        <v>254</v>
      </c>
      <c r="BM402" s="19" t="s">
        <v>2278</v>
      </c>
    </row>
    <row r="403" spans="2:65" s="1" customFormat="1">
      <c r="B403" s="36"/>
      <c r="C403" s="58"/>
      <c r="D403" s="209" t="s">
        <v>1715</v>
      </c>
      <c r="E403" s="58"/>
      <c r="F403" s="219" t="s">
        <v>2279</v>
      </c>
      <c r="G403" s="58"/>
      <c r="H403" s="58"/>
      <c r="I403" s="163"/>
      <c r="J403" s="58"/>
      <c r="K403" s="58"/>
      <c r="L403" s="56"/>
      <c r="M403" s="73"/>
      <c r="N403" s="37"/>
      <c r="O403" s="37"/>
      <c r="P403" s="37"/>
      <c r="Q403" s="37"/>
      <c r="R403" s="37"/>
      <c r="S403" s="37"/>
      <c r="T403" s="74"/>
      <c r="AT403" s="19" t="s">
        <v>1715</v>
      </c>
      <c r="AU403" s="19" t="s">
        <v>86</v>
      </c>
    </row>
    <row r="404" spans="2:65" s="1" customFormat="1" ht="27">
      <c r="B404" s="36"/>
      <c r="C404" s="58"/>
      <c r="D404" s="209" t="s">
        <v>1793</v>
      </c>
      <c r="E404" s="58"/>
      <c r="F404" s="210" t="s">
        <v>2280</v>
      </c>
      <c r="G404" s="58"/>
      <c r="H404" s="58"/>
      <c r="I404" s="163"/>
      <c r="J404" s="58"/>
      <c r="K404" s="58"/>
      <c r="L404" s="56"/>
      <c r="M404" s="73"/>
      <c r="N404" s="37"/>
      <c r="O404" s="37"/>
      <c r="P404" s="37"/>
      <c r="Q404" s="37"/>
      <c r="R404" s="37"/>
      <c r="S404" s="37"/>
      <c r="T404" s="74"/>
      <c r="AT404" s="19" t="s">
        <v>1793</v>
      </c>
      <c r="AU404" s="19" t="s">
        <v>86</v>
      </c>
    </row>
    <row r="405" spans="2:65" s="12" customFormat="1">
      <c r="B405" s="220"/>
      <c r="C405" s="221"/>
      <c r="D405" s="207" t="s">
        <v>1717</v>
      </c>
      <c r="E405" s="222" t="s">
        <v>20</v>
      </c>
      <c r="F405" s="223" t="s">
        <v>1897</v>
      </c>
      <c r="G405" s="221"/>
      <c r="H405" s="224">
        <v>60</v>
      </c>
      <c r="I405" s="225"/>
      <c r="J405" s="221"/>
      <c r="K405" s="221"/>
      <c r="L405" s="226"/>
      <c r="M405" s="227"/>
      <c r="N405" s="228"/>
      <c r="O405" s="228"/>
      <c r="P405" s="228"/>
      <c r="Q405" s="228"/>
      <c r="R405" s="228"/>
      <c r="S405" s="228"/>
      <c r="T405" s="229"/>
      <c r="AT405" s="230" t="s">
        <v>1717</v>
      </c>
      <c r="AU405" s="230" t="s">
        <v>86</v>
      </c>
      <c r="AV405" s="12" t="s">
        <v>86</v>
      </c>
      <c r="AW405" s="12" t="s">
        <v>41</v>
      </c>
      <c r="AX405" s="12" t="s">
        <v>22</v>
      </c>
      <c r="AY405" s="230" t="s">
        <v>183</v>
      </c>
    </row>
    <row r="406" spans="2:65" s="1" customFormat="1" ht="31.5" customHeight="1">
      <c r="B406" s="36"/>
      <c r="C406" s="195" t="s">
        <v>985</v>
      </c>
      <c r="D406" s="195" t="s">
        <v>186</v>
      </c>
      <c r="E406" s="196" t="s">
        <v>2281</v>
      </c>
      <c r="F406" s="197" t="s">
        <v>2282</v>
      </c>
      <c r="G406" s="198" t="s">
        <v>208</v>
      </c>
      <c r="H406" s="199">
        <v>60</v>
      </c>
      <c r="I406" s="200"/>
      <c r="J406" s="201">
        <f>ROUND(I406*H406,2)</f>
        <v>0</v>
      </c>
      <c r="K406" s="197" t="s">
        <v>1782</v>
      </c>
      <c r="L406" s="56"/>
      <c r="M406" s="202" t="s">
        <v>20</v>
      </c>
      <c r="N406" s="203" t="s">
        <v>49</v>
      </c>
      <c r="O406" s="37"/>
      <c r="P406" s="204">
        <f>O406*H406</f>
        <v>0</v>
      </c>
      <c r="Q406" s="204">
        <v>1.9300000000000001E-3</v>
      </c>
      <c r="R406" s="204">
        <f>Q406*H406</f>
        <v>0.1158</v>
      </c>
      <c r="S406" s="204">
        <v>0</v>
      </c>
      <c r="T406" s="205">
        <f>S406*H406</f>
        <v>0</v>
      </c>
      <c r="AR406" s="19" t="s">
        <v>254</v>
      </c>
      <c r="AT406" s="19" t="s">
        <v>186</v>
      </c>
      <c r="AU406" s="19" t="s">
        <v>86</v>
      </c>
      <c r="AY406" s="19" t="s">
        <v>183</v>
      </c>
      <c r="BE406" s="206">
        <f>IF(N406="základní",J406,0)</f>
        <v>0</v>
      </c>
      <c r="BF406" s="206">
        <f>IF(N406="snížená",J406,0)</f>
        <v>0</v>
      </c>
      <c r="BG406" s="206">
        <f>IF(N406="zákl. přenesená",J406,0)</f>
        <v>0</v>
      </c>
      <c r="BH406" s="206">
        <f>IF(N406="sníž. přenesená",J406,0)</f>
        <v>0</v>
      </c>
      <c r="BI406" s="206">
        <f>IF(N406="nulová",J406,0)</f>
        <v>0</v>
      </c>
      <c r="BJ406" s="19" t="s">
        <v>22</v>
      </c>
      <c r="BK406" s="206">
        <f>ROUND(I406*H406,2)</f>
        <v>0</v>
      </c>
      <c r="BL406" s="19" t="s">
        <v>254</v>
      </c>
      <c r="BM406" s="19" t="s">
        <v>2283</v>
      </c>
    </row>
    <row r="407" spans="2:65" s="1" customFormat="1" ht="27">
      <c r="B407" s="36"/>
      <c r="C407" s="58"/>
      <c r="D407" s="209" t="s">
        <v>1715</v>
      </c>
      <c r="E407" s="58"/>
      <c r="F407" s="219" t="s">
        <v>2284</v>
      </c>
      <c r="G407" s="58"/>
      <c r="H407" s="58"/>
      <c r="I407" s="163"/>
      <c r="J407" s="58"/>
      <c r="K407" s="58"/>
      <c r="L407" s="56"/>
      <c r="M407" s="73"/>
      <c r="N407" s="37"/>
      <c r="O407" s="37"/>
      <c r="P407" s="37"/>
      <c r="Q407" s="37"/>
      <c r="R407" s="37"/>
      <c r="S407" s="37"/>
      <c r="T407" s="74"/>
      <c r="AT407" s="19" t="s">
        <v>1715</v>
      </c>
      <c r="AU407" s="19" t="s">
        <v>86</v>
      </c>
    </row>
    <row r="408" spans="2:65" s="1" customFormat="1" ht="27">
      <c r="B408" s="36"/>
      <c r="C408" s="58"/>
      <c r="D408" s="209" t="s">
        <v>1793</v>
      </c>
      <c r="E408" s="58"/>
      <c r="F408" s="210" t="s">
        <v>2280</v>
      </c>
      <c r="G408" s="58"/>
      <c r="H408" s="58"/>
      <c r="I408" s="163"/>
      <c r="J408" s="58"/>
      <c r="K408" s="58"/>
      <c r="L408" s="56"/>
      <c r="M408" s="73"/>
      <c r="N408" s="37"/>
      <c r="O408" s="37"/>
      <c r="P408" s="37"/>
      <c r="Q408" s="37"/>
      <c r="R408" s="37"/>
      <c r="S408" s="37"/>
      <c r="T408" s="74"/>
      <c r="AT408" s="19" t="s">
        <v>1793</v>
      </c>
      <c r="AU408" s="19" t="s">
        <v>86</v>
      </c>
    </row>
    <row r="409" spans="2:65" s="12" customFormat="1">
      <c r="B409" s="220"/>
      <c r="C409" s="221"/>
      <c r="D409" s="209" t="s">
        <v>1717</v>
      </c>
      <c r="E409" s="231" t="s">
        <v>20</v>
      </c>
      <c r="F409" s="232" t="s">
        <v>1897</v>
      </c>
      <c r="G409" s="221"/>
      <c r="H409" s="233">
        <v>60</v>
      </c>
      <c r="I409" s="225"/>
      <c r="J409" s="221"/>
      <c r="K409" s="221"/>
      <c r="L409" s="226"/>
      <c r="M409" s="227"/>
      <c r="N409" s="228"/>
      <c r="O409" s="228"/>
      <c r="P409" s="228"/>
      <c r="Q409" s="228"/>
      <c r="R409" s="228"/>
      <c r="S409" s="228"/>
      <c r="T409" s="229"/>
      <c r="AT409" s="230" t="s">
        <v>1717</v>
      </c>
      <c r="AU409" s="230" t="s">
        <v>86</v>
      </c>
      <c r="AV409" s="12" t="s">
        <v>86</v>
      </c>
      <c r="AW409" s="12" t="s">
        <v>41</v>
      </c>
      <c r="AX409" s="12" t="s">
        <v>22</v>
      </c>
      <c r="AY409" s="230" t="s">
        <v>183</v>
      </c>
    </row>
    <row r="410" spans="2:65" s="11" customFormat="1" ht="29.85" customHeight="1">
      <c r="B410" s="178"/>
      <c r="C410" s="179"/>
      <c r="D410" s="192" t="s">
        <v>77</v>
      </c>
      <c r="E410" s="193" t="s">
        <v>2285</v>
      </c>
      <c r="F410" s="193" t="s">
        <v>2286</v>
      </c>
      <c r="G410" s="179"/>
      <c r="H410" s="179"/>
      <c r="I410" s="182"/>
      <c r="J410" s="194">
        <f>BK410</f>
        <v>0</v>
      </c>
      <c r="K410" s="179"/>
      <c r="L410" s="184"/>
      <c r="M410" s="185"/>
      <c r="N410" s="186"/>
      <c r="O410" s="186"/>
      <c r="P410" s="187">
        <f>SUM(P411:P429)</f>
        <v>0</v>
      </c>
      <c r="Q410" s="186"/>
      <c r="R410" s="187">
        <f>SUM(R411:R429)</f>
        <v>0</v>
      </c>
      <c r="S410" s="186"/>
      <c r="T410" s="188">
        <f>SUM(T411:T429)</f>
        <v>0</v>
      </c>
      <c r="AR410" s="189" t="s">
        <v>86</v>
      </c>
      <c r="AT410" s="190" t="s">
        <v>77</v>
      </c>
      <c r="AU410" s="190" t="s">
        <v>22</v>
      </c>
      <c r="AY410" s="189" t="s">
        <v>183</v>
      </c>
      <c r="BK410" s="191">
        <f>SUM(BK411:BK429)</f>
        <v>0</v>
      </c>
    </row>
    <row r="411" spans="2:65" s="1" customFormat="1" ht="22.5" customHeight="1">
      <c r="B411" s="36"/>
      <c r="C411" s="195" t="s">
        <v>987</v>
      </c>
      <c r="D411" s="195" t="s">
        <v>186</v>
      </c>
      <c r="E411" s="196" t="s">
        <v>2287</v>
      </c>
      <c r="F411" s="197" t="s">
        <v>2288</v>
      </c>
      <c r="G411" s="198" t="s">
        <v>208</v>
      </c>
      <c r="H411" s="199">
        <v>852.93899999999996</v>
      </c>
      <c r="I411" s="200"/>
      <c r="J411" s="201">
        <f>ROUND(I411*H411,2)</f>
        <v>0</v>
      </c>
      <c r="K411" s="197" t="s">
        <v>20</v>
      </c>
      <c r="L411" s="56"/>
      <c r="M411" s="202" t="s">
        <v>20</v>
      </c>
      <c r="N411" s="203" t="s">
        <v>49</v>
      </c>
      <c r="O411" s="37"/>
      <c r="P411" s="204">
        <f>O411*H411</f>
        <v>0</v>
      </c>
      <c r="Q411" s="204">
        <v>0</v>
      </c>
      <c r="R411" s="204">
        <f>Q411*H411</f>
        <v>0</v>
      </c>
      <c r="S411" s="204">
        <v>0</v>
      </c>
      <c r="T411" s="205">
        <f>S411*H411</f>
        <v>0</v>
      </c>
      <c r="AR411" s="19" t="s">
        <v>200</v>
      </c>
      <c r="AT411" s="19" t="s">
        <v>186</v>
      </c>
      <c r="AU411" s="19" t="s">
        <v>86</v>
      </c>
      <c r="AY411" s="19" t="s">
        <v>183</v>
      </c>
      <c r="BE411" s="206">
        <f>IF(N411="základní",J411,0)</f>
        <v>0</v>
      </c>
      <c r="BF411" s="206">
        <f>IF(N411="snížená",J411,0)</f>
        <v>0</v>
      </c>
      <c r="BG411" s="206">
        <f>IF(N411="zákl. přenesená",J411,0)</f>
        <v>0</v>
      </c>
      <c r="BH411" s="206">
        <f>IF(N411="sníž. přenesená",J411,0)</f>
        <v>0</v>
      </c>
      <c r="BI411" s="206">
        <f>IF(N411="nulová",J411,0)</f>
        <v>0</v>
      </c>
      <c r="BJ411" s="19" t="s">
        <v>22</v>
      </c>
      <c r="BK411" s="206">
        <f>ROUND(I411*H411,2)</f>
        <v>0</v>
      </c>
      <c r="BL411" s="19" t="s">
        <v>200</v>
      </c>
      <c r="BM411" s="19" t="s">
        <v>2289</v>
      </c>
    </row>
    <row r="412" spans="2:65" s="1" customFormat="1" ht="94.5">
      <c r="B412" s="36"/>
      <c r="C412" s="58"/>
      <c r="D412" s="209" t="s">
        <v>1715</v>
      </c>
      <c r="E412" s="58"/>
      <c r="F412" s="219" t="s">
        <v>1716</v>
      </c>
      <c r="G412" s="58"/>
      <c r="H412" s="58"/>
      <c r="I412" s="163"/>
      <c r="J412" s="58"/>
      <c r="K412" s="58"/>
      <c r="L412" s="56"/>
      <c r="M412" s="73"/>
      <c r="N412" s="37"/>
      <c r="O412" s="37"/>
      <c r="P412" s="37"/>
      <c r="Q412" s="37"/>
      <c r="R412" s="37"/>
      <c r="S412" s="37"/>
      <c r="T412" s="74"/>
      <c r="AT412" s="19" t="s">
        <v>1715</v>
      </c>
      <c r="AU412" s="19" t="s">
        <v>86</v>
      </c>
    </row>
    <row r="413" spans="2:65" s="12" customFormat="1" ht="27">
      <c r="B413" s="220"/>
      <c r="C413" s="221"/>
      <c r="D413" s="209" t="s">
        <v>1717</v>
      </c>
      <c r="E413" s="231" t="s">
        <v>20</v>
      </c>
      <c r="F413" s="232" t="s">
        <v>2290</v>
      </c>
      <c r="G413" s="221"/>
      <c r="H413" s="233">
        <v>1.82</v>
      </c>
      <c r="I413" s="225"/>
      <c r="J413" s="221"/>
      <c r="K413" s="221"/>
      <c r="L413" s="226"/>
      <c r="M413" s="227"/>
      <c r="N413" s="228"/>
      <c r="O413" s="228"/>
      <c r="P413" s="228"/>
      <c r="Q413" s="228"/>
      <c r="R413" s="228"/>
      <c r="S413" s="228"/>
      <c r="T413" s="229"/>
      <c r="AT413" s="230" t="s">
        <v>1717</v>
      </c>
      <c r="AU413" s="230" t="s">
        <v>86</v>
      </c>
      <c r="AV413" s="12" t="s">
        <v>86</v>
      </c>
      <c r="AW413" s="12" t="s">
        <v>41</v>
      </c>
      <c r="AX413" s="12" t="s">
        <v>78</v>
      </c>
      <c r="AY413" s="230" t="s">
        <v>183</v>
      </c>
    </row>
    <row r="414" spans="2:65" s="12" customFormat="1">
      <c r="B414" s="220"/>
      <c r="C414" s="221"/>
      <c r="D414" s="209" t="s">
        <v>1717</v>
      </c>
      <c r="E414" s="231" t="s">
        <v>20</v>
      </c>
      <c r="F414" s="232" t="s">
        <v>2291</v>
      </c>
      <c r="G414" s="221"/>
      <c r="H414" s="233">
        <v>50</v>
      </c>
      <c r="I414" s="225"/>
      <c r="J414" s="221"/>
      <c r="K414" s="221"/>
      <c r="L414" s="226"/>
      <c r="M414" s="227"/>
      <c r="N414" s="228"/>
      <c r="O414" s="228"/>
      <c r="P414" s="228"/>
      <c r="Q414" s="228"/>
      <c r="R414" s="228"/>
      <c r="S414" s="228"/>
      <c r="T414" s="229"/>
      <c r="AT414" s="230" t="s">
        <v>1717</v>
      </c>
      <c r="AU414" s="230" t="s">
        <v>86</v>
      </c>
      <c r="AV414" s="12" t="s">
        <v>86</v>
      </c>
      <c r="AW414" s="12" t="s">
        <v>41</v>
      </c>
      <c r="AX414" s="12" t="s">
        <v>78</v>
      </c>
      <c r="AY414" s="230" t="s">
        <v>183</v>
      </c>
    </row>
    <row r="415" spans="2:65" s="12" customFormat="1">
      <c r="B415" s="220"/>
      <c r="C415" s="221"/>
      <c r="D415" s="209" t="s">
        <v>1717</v>
      </c>
      <c r="E415" s="231" t="s">
        <v>20</v>
      </c>
      <c r="F415" s="232" t="s">
        <v>2292</v>
      </c>
      <c r="G415" s="221"/>
      <c r="H415" s="233">
        <v>80</v>
      </c>
      <c r="I415" s="225"/>
      <c r="J415" s="221"/>
      <c r="K415" s="221"/>
      <c r="L415" s="226"/>
      <c r="M415" s="227"/>
      <c r="N415" s="228"/>
      <c r="O415" s="228"/>
      <c r="P415" s="228"/>
      <c r="Q415" s="228"/>
      <c r="R415" s="228"/>
      <c r="S415" s="228"/>
      <c r="T415" s="229"/>
      <c r="AT415" s="230" t="s">
        <v>1717</v>
      </c>
      <c r="AU415" s="230" t="s">
        <v>86</v>
      </c>
      <c r="AV415" s="12" t="s">
        <v>86</v>
      </c>
      <c r="AW415" s="12" t="s">
        <v>41</v>
      </c>
      <c r="AX415" s="12" t="s">
        <v>78</v>
      </c>
      <c r="AY415" s="230" t="s">
        <v>183</v>
      </c>
    </row>
    <row r="416" spans="2:65" s="12" customFormat="1">
      <c r="B416" s="220"/>
      <c r="C416" s="221"/>
      <c r="D416" s="209" t="s">
        <v>1717</v>
      </c>
      <c r="E416" s="231" t="s">
        <v>20</v>
      </c>
      <c r="F416" s="232" t="s">
        <v>2293</v>
      </c>
      <c r="G416" s="221"/>
      <c r="H416" s="233">
        <v>35.200000000000003</v>
      </c>
      <c r="I416" s="225"/>
      <c r="J416" s="221"/>
      <c r="K416" s="221"/>
      <c r="L416" s="226"/>
      <c r="M416" s="227"/>
      <c r="N416" s="228"/>
      <c r="O416" s="228"/>
      <c r="P416" s="228"/>
      <c r="Q416" s="228"/>
      <c r="R416" s="228"/>
      <c r="S416" s="228"/>
      <c r="T416" s="229"/>
      <c r="AT416" s="230" t="s">
        <v>1717</v>
      </c>
      <c r="AU416" s="230" t="s">
        <v>86</v>
      </c>
      <c r="AV416" s="12" t="s">
        <v>86</v>
      </c>
      <c r="AW416" s="12" t="s">
        <v>41</v>
      </c>
      <c r="AX416" s="12" t="s">
        <v>78</v>
      </c>
      <c r="AY416" s="230" t="s">
        <v>183</v>
      </c>
    </row>
    <row r="417" spans="2:65" s="12" customFormat="1">
      <c r="B417" s="220"/>
      <c r="C417" s="221"/>
      <c r="D417" s="209" t="s">
        <v>1717</v>
      </c>
      <c r="E417" s="231" t="s">
        <v>20</v>
      </c>
      <c r="F417" s="232" t="s">
        <v>2294</v>
      </c>
      <c r="G417" s="221"/>
      <c r="H417" s="233">
        <v>123.8</v>
      </c>
      <c r="I417" s="225"/>
      <c r="J417" s="221"/>
      <c r="K417" s="221"/>
      <c r="L417" s="226"/>
      <c r="M417" s="227"/>
      <c r="N417" s="228"/>
      <c r="O417" s="228"/>
      <c r="P417" s="228"/>
      <c r="Q417" s="228"/>
      <c r="R417" s="228"/>
      <c r="S417" s="228"/>
      <c r="T417" s="229"/>
      <c r="AT417" s="230" t="s">
        <v>1717</v>
      </c>
      <c r="AU417" s="230" t="s">
        <v>86</v>
      </c>
      <c r="AV417" s="12" t="s">
        <v>86</v>
      </c>
      <c r="AW417" s="12" t="s">
        <v>41</v>
      </c>
      <c r="AX417" s="12" t="s">
        <v>78</v>
      </c>
      <c r="AY417" s="230" t="s">
        <v>183</v>
      </c>
    </row>
    <row r="418" spans="2:65" s="12" customFormat="1">
      <c r="B418" s="220"/>
      <c r="C418" s="221"/>
      <c r="D418" s="209" t="s">
        <v>1717</v>
      </c>
      <c r="E418" s="231" t="s">
        <v>20</v>
      </c>
      <c r="F418" s="232" t="s">
        <v>2295</v>
      </c>
      <c r="G418" s="221"/>
      <c r="H418" s="233">
        <v>1.54</v>
      </c>
      <c r="I418" s="225"/>
      <c r="J418" s="221"/>
      <c r="K418" s="221"/>
      <c r="L418" s="226"/>
      <c r="M418" s="227"/>
      <c r="N418" s="228"/>
      <c r="O418" s="228"/>
      <c r="P418" s="228"/>
      <c r="Q418" s="228"/>
      <c r="R418" s="228"/>
      <c r="S418" s="228"/>
      <c r="T418" s="229"/>
      <c r="AT418" s="230" t="s">
        <v>1717</v>
      </c>
      <c r="AU418" s="230" t="s">
        <v>86</v>
      </c>
      <c r="AV418" s="12" t="s">
        <v>86</v>
      </c>
      <c r="AW418" s="12" t="s">
        <v>41</v>
      </c>
      <c r="AX418" s="12" t="s">
        <v>78</v>
      </c>
      <c r="AY418" s="230" t="s">
        <v>183</v>
      </c>
    </row>
    <row r="419" spans="2:65" s="12" customFormat="1">
      <c r="B419" s="220"/>
      <c r="C419" s="221"/>
      <c r="D419" s="209" t="s">
        <v>1717</v>
      </c>
      <c r="E419" s="231" t="s">
        <v>20</v>
      </c>
      <c r="F419" s="232" t="s">
        <v>2296</v>
      </c>
      <c r="G419" s="221"/>
      <c r="H419" s="233">
        <v>464.22</v>
      </c>
      <c r="I419" s="225"/>
      <c r="J419" s="221"/>
      <c r="K419" s="221"/>
      <c r="L419" s="226"/>
      <c r="M419" s="227"/>
      <c r="N419" s="228"/>
      <c r="O419" s="228"/>
      <c r="P419" s="228"/>
      <c r="Q419" s="228"/>
      <c r="R419" s="228"/>
      <c r="S419" s="228"/>
      <c r="T419" s="229"/>
      <c r="AT419" s="230" t="s">
        <v>1717</v>
      </c>
      <c r="AU419" s="230" t="s">
        <v>86</v>
      </c>
      <c r="AV419" s="12" t="s">
        <v>86</v>
      </c>
      <c r="AW419" s="12" t="s">
        <v>41</v>
      </c>
      <c r="AX419" s="12" t="s">
        <v>78</v>
      </c>
      <c r="AY419" s="230" t="s">
        <v>183</v>
      </c>
    </row>
    <row r="420" spans="2:65" s="12" customFormat="1">
      <c r="B420" s="220"/>
      <c r="C420" s="221"/>
      <c r="D420" s="209" t="s">
        <v>1717</v>
      </c>
      <c r="E420" s="231" t="s">
        <v>20</v>
      </c>
      <c r="F420" s="232" t="s">
        <v>2297</v>
      </c>
      <c r="G420" s="221"/>
      <c r="H420" s="233">
        <v>43.08</v>
      </c>
      <c r="I420" s="225"/>
      <c r="J420" s="221"/>
      <c r="K420" s="221"/>
      <c r="L420" s="226"/>
      <c r="M420" s="227"/>
      <c r="N420" s="228"/>
      <c r="O420" s="228"/>
      <c r="P420" s="228"/>
      <c r="Q420" s="228"/>
      <c r="R420" s="228"/>
      <c r="S420" s="228"/>
      <c r="T420" s="229"/>
      <c r="AT420" s="230" t="s">
        <v>1717</v>
      </c>
      <c r="AU420" s="230" t="s">
        <v>86</v>
      </c>
      <c r="AV420" s="12" t="s">
        <v>86</v>
      </c>
      <c r="AW420" s="12" t="s">
        <v>41</v>
      </c>
      <c r="AX420" s="12" t="s">
        <v>78</v>
      </c>
      <c r="AY420" s="230" t="s">
        <v>183</v>
      </c>
    </row>
    <row r="421" spans="2:65" s="12" customFormat="1">
      <c r="B421" s="220"/>
      <c r="C421" s="221"/>
      <c r="D421" s="209" t="s">
        <v>1717</v>
      </c>
      <c r="E421" s="231" t="s">
        <v>20</v>
      </c>
      <c r="F421" s="232" t="s">
        <v>2298</v>
      </c>
      <c r="G421" s="221"/>
      <c r="H421" s="233">
        <v>48.418999999999997</v>
      </c>
      <c r="I421" s="225"/>
      <c r="J421" s="221"/>
      <c r="K421" s="221"/>
      <c r="L421" s="226"/>
      <c r="M421" s="227"/>
      <c r="N421" s="228"/>
      <c r="O421" s="228"/>
      <c r="P421" s="228"/>
      <c r="Q421" s="228"/>
      <c r="R421" s="228"/>
      <c r="S421" s="228"/>
      <c r="T421" s="229"/>
      <c r="AT421" s="230" t="s">
        <v>1717</v>
      </c>
      <c r="AU421" s="230" t="s">
        <v>86</v>
      </c>
      <c r="AV421" s="12" t="s">
        <v>86</v>
      </c>
      <c r="AW421" s="12" t="s">
        <v>41</v>
      </c>
      <c r="AX421" s="12" t="s">
        <v>78</v>
      </c>
      <c r="AY421" s="230" t="s">
        <v>183</v>
      </c>
    </row>
    <row r="422" spans="2:65" s="12" customFormat="1">
      <c r="B422" s="220"/>
      <c r="C422" s="221"/>
      <c r="D422" s="209" t="s">
        <v>1717</v>
      </c>
      <c r="E422" s="231" t="s">
        <v>20</v>
      </c>
      <c r="F422" s="232" t="s">
        <v>2299</v>
      </c>
      <c r="G422" s="221"/>
      <c r="H422" s="233">
        <v>4.8600000000000003</v>
      </c>
      <c r="I422" s="225"/>
      <c r="J422" s="221"/>
      <c r="K422" s="221"/>
      <c r="L422" s="226"/>
      <c r="M422" s="227"/>
      <c r="N422" s="228"/>
      <c r="O422" s="228"/>
      <c r="P422" s="228"/>
      <c r="Q422" s="228"/>
      <c r="R422" s="228"/>
      <c r="S422" s="228"/>
      <c r="T422" s="229"/>
      <c r="AT422" s="230" t="s">
        <v>1717</v>
      </c>
      <c r="AU422" s="230" t="s">
        <v>86</v>
      </c>
      <c r="AV422" s="12" t="s">
        <v>86</v>
      </c>
      <c r="AW422" s="12" t="s">
        <v>41</v>
      </c>
      <c r="AX422" s="12" t="s">
        <v>78</v>
      </c>
      <c r="AY422" s="230" t="s">
        <v>183</v>
      </c>
    </row>
    <row r="423" spans="2:65" s="14" customFormat="1">
      <c r="B423" s="245"/>
      <c r="C423" s="246"/>
      <c r="D423" s="207" t="s">
        <v>1717</v>
      </c>
      <c r="E423" s="247" t="s">
        <v>20</v>
      </c>
      <c r="F423" s="248" t="s">
        <v>1744</v>
      </c>
      <c r="G423" s="246"/>
      <c r="H423" s="249">
        <v>852.93899999999996</v>
      </c>
      <c r="I423" s="250"/>
      <c r="J423" s="246"/>
      <c r="K423" s="246"/>
      <c r="L423" s="251"/>
      <c r="M423" s="252"/>
      <c r="N423" s="253"/>
      <c r="O423" s="253"/>
      <c r="P423" s="253"/>
      <c r="Q423" s="253"/>
      <c r="R423" s="253"/>
      <c r="S423" s="253"/>
      <c r="T423" s="254"/>
      <c r="AT423" s="255" t="s">
        <v>1717</v>
      </c>
      <c r="AU423" s="255" t="s">
        <v>86</v>
      </c>
      <c r="AV423" s="14" t="s">
        <v>200</v>
      </c>
      <c r="AW423" s="14" t="s">
        <v>41</v>
      </c>
      <c r="AX423" s="14" t="s">
        <v>22</v>
      </c>
      <c r="AY423" s="255" t="s">
        <v>183</v>
      </c>
    </row>
    <row r="424" spans="2:65" s="1" customFormat="1" ht="22.5" customHeight="1">
      <c r="B424" s="36"/>
      <c r="C424" s="195" t="s">
        <v>991</v>
      </c>
      <c r="D424" s="195" t="s">
        <v>186</v>
      </c>
      <c r="E424" s="196" t="s">
        <v>2300</v>
      </c>
      <c r="F424" s="197" t="s">
        <v>2301</v>
      </c>
      <c r="G424" s="198" t="s">
        <v>208</v>
      </c>
      <c r="H424" s="199">
        <v>324.86</v>
      </c>
      <c r="I424" s="200"/>
      <c r="J424" s="201">
        <f>ROUND(I424*H424,2)</f>
        <v>0</v>
      </c>
      <c r="K424" s="197" t="s">
        <v>20</v>
      </c>
      <c r="L424" s="56"/>
      <c r="M424" s="202" t="s">
        <v>20</v>
      </c>
      <c r="N424" s="203" t="s">
        <v>49</v>
      </c>
      <c r="O424" s="37"/>
      <c r="P424" s="204">
        <f>O424*H424</f>
        <v>0</v>
      </c>
      <c r="Q424" s="204">
        <v>0</v>
      </c>
      <c r="R424" s="204">
        <f>Q424*H424</f>
        <v>0</v>
      </c>
      <c r="S424" s="204">
        <v>0</v>
      </c>
      <c r="T424" s="205">
        <f>S424*H424</f>
        <v>0</v>
      </c>
      <c r="AR424" s="19" t="s">
        <v>200</v>
      </c>
      <c r="AT424" s="19" t="s">
        <v>186</v>
      </c>
      <c r="AU424" s="19" t="s">
        <v>86</v>
      </c>
      <c r="AY424" s="19" t="s">
        <v>183</v>
      </c>
      <c r="BE424" s="206">
        <f>IF(N424="základní",J424,0)</f>
        <v>0</v>
      </c>
      <c r="BF424" s="206">
        <f>IF(N424="snížená",J424,0)</f>
        <v>0</v>
      </c>
      <c r="BG424" s="206">
        <f>IF(N424="zákl. přenesená",J424,0)</f>
        <v>0</v>
      </c>
      <c r="BH424" s="206">
        <f>IF(N424="sníž. přenesená",J424,0)</f>
        <v>0</v>
      </c>
      <c r="BI424" s="206">
        <f>IF(N424="nulová",J424,0)</f>
        <v>0</v>
      </c>
      <c r="BJ424" s="19" t="s">
        <v>22</v>
      </c>
      <c r="BK424" s="206">
        <f>ROUND(I424*H424,2)</f>
        <v>0</v>
      </c>
      <c r="BL424" s="19" t="s">
        <v>200</v>
      </c>
      <c r="BM424" s="19" t="s">
        <v>2302</v>
      </c>
    </row>
    <row r="425" spans="2:65" s="1" customFormat="1" ht="40.5">
      <c r="B425" s="36"/>
      <c r="C425" s="58"/>
      <c r="D425" s="209" t="s">
        <v>1715</v>
      </c>
      <c r="E425" s="58"/>
      <c r="F425" s="219" t="s">
        <v>2303</v>
      </c>
      <c r="G425" s="58"/>
      <c r="H425" s="58"/>
      <c r="I425" s="163"/>
      <c r="J425" s="58"/>
      <c r="K425" s="58"/>
      <c r="L425" s="56"/>
      <c r="M425" s="73"/>
      <c r="N425" s="37"/>
      <c r="O425" s="37"/>
      <c r="P425" s="37"/>
      <c r="Q425" s="37"/>
      <c r="R425" s="37"/>
      <c r="S425" s="37"/>
      <c r="T425" s="74"/>
      <c r="AT425" s="19" t="s">
        <v>1715</v>
      </c>
      <c r="AU425" s="19" t="s">
        <v>86</v>
      </c>
    </row>
    <row r="426" spans="2:65" s="13" customFormat="1">
      <c r="B426" s="234"/>
      <c r="C426" s="235"/>
      <c r="D426" s="209" t="s">
        <v>1717</v>
      </c>
      <c r="E426" s="236" t="s">
        <v>20</v>
      </c>
      <c r="F426" s="237" t="s">
        <v>2304</v>
      </c>
      <c r="G426" s="235"/>
      <c r="H426" s="238" t="s">
        <v>20</v>
      </c>
      <c r="I426" s="239"/>
      <c r="J426" s="235"/>
      <c r="K426" s="235"/>
      <c r="L426" s="240"/>
      <c r="M426" s="241"/>
      <c r="N426" s="242"/>
      <c r="O426" s="242"/>
      <c r="P426" s="242"/>
      <c r="Q426" s="242"/>
      <c r="R426" s="242"/>
      <c r="S426" s="242"/>
      <c r="T426" s="243"/>
      <c r="AT426" s="244" t="s">
        <v>1717</v>
      </c>
      <c r="AU426" s="244" t="s">
        <v>86</v>
      </c>
      <c r="AV426" s="13" t="s">
        <v>22</v>
      </c>
      <c r="AW426" s="13" t="s">
        <v>41</v>
      </c>
      <c r="AX426" s="13" t="s">
        <v>78</v>
      </c>
      <c r="AY426" s="244" t="s">
        <v>183</v>
      </c>
    </row>
    <row r="427" spans="2:65" s="12" customFormat="1">
      <c r="B427" s="220"/>
      <c r="C427" s="221"/>
      <c r="D427" s="209" t="s">
        <v>1717</v>
      </c>
      <c r="E427" s="231" t="s">
        <v>20</v>
      </c>
      <c r="F427" s="232" t="s">
        <v>2305</v>
      </c>
      <c r="G427" s="221"/>
      <c r="H427" s="233">
        <v>220.46</v>
      </c>
      <c r="I427" s="225"/>
      <c r="J427" s="221"/>
      <c r="K427" s="221"/>
      <c r="L427" s="226"/>
      <c r="M427" s="227"/>
      <c r="N427" s="228"/>
      <c r="O427" s="228"/>
      <c r="P427" s="228"/>
      <c r="Q427" s="228"/>
      <c r="R427" s="228"/>
      <c r="S427" s="228"/>
      <c r="T427" s="229"/>
      <c r="AT427" s="230" t="s">
        <v>1717</v>
      </c>
      <c r="AU427" s="230" t="s">
        <v>86</v>
      </c>
      <c r="AV427" s="12" t="s">
        <v>86</v>
      </c>
      <c r="AW427" s="12" t="s">
        <v>41</v>
      </c>
      <c r="AX427" s="12" t="s">
        <v>78</v>
      </c>
      <c r="AY427" s="230" t="s">
        <v>183</v>
      </c>
    </row>
    <row r="428" spans="2:65" s="12" customFormat="1">
      <c r="B428" s="220"/>
      <c r="C428" s="221"/>
      <c r="D428" s="209" t="s">
        <v>1717</v>
      </c>
      <c r="E428" s="231" t="s">
        <v>20</v>
      </c>
      <c r="F428" s="232" t="s">
        <v>2306</v>
      </c>
      <c r="G428" s="221"/>
      <c r="H428" s="233">
        <v>104.4</v>
      </c>
      <c r="I428" s="225"/>
      <c r="J428" s="221"/>
      <c r="K428" s="221"/>
      <c r="L428" s="226"/>
      <c r="M428" s="227"/>
      <c r="N428" s="228"/>
      <c r="O428" s="228"/>
      <c r="P428" s="228"/>
      <c r="Q428" s="228"/>
      <c r="R428" s="228"/>
      <c r="S428" s="228"/>
      <c r="T428" s="229"/>
      <c r="AT428" s="230" t="s">
        <v>1717</v>
      </c>
      <c r="AU428" s="230" t="s">
        <v>86</v>
      </c>
      <c r="AV428" s="12" t="s">
        <v>86</v>
      </c>
      <c r="AW428" s="12" t="s">
        <v>41</v>
      </c>
      <c r="AX428" s="12" t="s">
        <v>78</v>
      </c>
      <c r="AY428" s="230" t="s">
        <v>183</v>
      </c>
    </row>
    <row r="429" spans="2:65" s="14" customFormat="1">
      <c r="B429" s="245"/>
      <c r="C429" s="246"/>
      <c r="D429" s="209" t="s">
        <v>1717</v>
      </c>
      <c r="E429" s="256" t="s">
        <v>20</v>
      </c>
      <c r="F429" s="257" t="s">
        <v>1744</v>
      </c>
      <c r="G429" s="246"/>
      <c r="H429" s="258">
        <v>324.86</v>
      </c>
      <c r="I429" s="250"/>
      <c r="J429" s="246"/>
      <c r="K429" s="246"/>
      <c r="L429" s="251"/>
      <c r="M429" s="252"/>
      <c r="N429" s="253"/>
      <c r="O429" s="253"/>
      <c r="P429" s="253"/>
      <c r="Q429" s="253"/>
      <c r="R429" s="253"/>
      <c r="S429" s="253"/>
      <c r="T429" s="254"/>
      <c r="AT429" s="255" t="s">
        <v>1717</v>
      </c>
      <c r="AU429" s="255" t="s">
        <v>86</v>
      </c>
      <c r="AV429" s="14" t="s">
        <v>200</v>
      </c>
      <c r="AW429" s="14" t="s">
        <v>41</v>
      </c>
      <c r="AX429" s="14" t="s">
        <v>22</v>
      </c>
      <c r="AY429" s="255" t="s">
        <v>183</v>
      </c>
    </row>
    <row r="430" spans="2:65" s="11" customFormat="1" ht="29.85" customHeight="1">
      <c r="B430" s="178"/>
      <c r="C430" s="179"/>
      <c r="D430" s="192" t="s">
        <v>77</v>
      </c>
      <c r="E430" s="193" t="s">
        <v>2307</v>
      </c>
      <c r="F430" s="193" t="s">
        <v>2308</v>
      </c>
      <c r="G430" s="179"/>
      <c r="H430" s="179"/>
      <c r="I430" s="182"/>
      <c r="J430" s="194">
        <f>BK430</f>
        <v>0</v>
      </c>
      <c r="K430" s="179"/>
      <c r="L430" s="184"/>
      <c r="M430" s="185"/>
      <c r="N430" s="186"/>
      <c r="O430" s="186"/>
      <c r="P430" s="187">
        <f>SUM(P431:P440)</f>
        <v>0</v>
      </c>
      <c r="Q430" s="186"/>
      <c r="R430" s="187">
        <f>SUM(R431:R440)</f>
        <v>0</v>
      </c>
      <c r="S430" s="186"/>
      <c r="T430" s="188">
        <f>SUM(T431:T440)</f>
        <v>0</v>
      </c>
      <c r="AR430" s="189" t="s">
        <v>86</v>
      </c>
      <c r="AT430" s="190" t="s">
        <v>77</v>
      </c>
      <c r="AU430" s="190" t="s">
        <v>22</v>
      </c>
      <c r="AY430" s="189" t="s">
        <v>183</v>
      </c>
      <c r="BK430" s="191">
        <f>SUM(BK431:BK440)</f>
        <v>0</v>
      </c>
    </row>
    <row r="431" spans="2:65" s="1" customFormat="1" ht="22.5" customHeight="1">
      <c r="B431" s="36"/>
      <c r="C431" s="195" t="s">
        <v>190</v>
      </c>
      <c r="D431" s="195" t="s">
        <v>186</v>
      </c>
      <c r="E431" s="196" t="s">
        <v>2309</v>
      </c>
      <c r="F431" s="197" t="s">
        <v>2310</v>
      </c>
      <c r="G431" s="198" t="s">
        <v>208</v>
      </c>
      <c r="H431" s="199">
        <v>2882.77</v>
      </c>
      <c r="I431" s="200"/>
      <c r="J431" s="201">
        <f>ROUND(I431*H431,2)</f>
        <v>0</v>
      </c>
      <c r="K431" s="197" t="s">
        <v>20</v>
      </c>
      <c r="L431" s="56"/>
      <c r="M431" s="202" t="s">
        <v>20</v>
      </c>
      <c r="N431" s="203" t="s">
        <v>49</v>
      </c>
      <c r="O431" s="37"/>
      <c r="P431" s="204">
        <f>O431*H431</f>
        <v>0</v>
      </c>
      <c r="Q431" s="204">
        <v>0</v>
      </c>
      <c r="R431" s="204">
        <f>Q431*H431</f>
        <v>0</v>
      </c>
      <c r="S431" s="204">
        <v>0</v>
      </c>
      <c r="T431" s="205">
        <f>S431*H431</f>
        <v>0</v>
      </c>
      <c r="AR431" s="19" t="s">
        <v>254</v>
      </c>
      <c r="AT431" s="19" t="s">
        <v>186</v>
      </c>
      <c r="AU431" s="19" t="s">
        <v>86</v>
      </c>
      <c r="AY431" s="19" t="s">
        <v>183</v>
      </c>
      <c r="BE431" s="206">
        <f>IF(N431="základní",J431,0)</f>
        <v>0</v>
      </c>
      <c r="BF431" s="206">
        <f>IF(N431="snížená",J431,0)</f>
        <v>0</v>
      </c>
      <c r="BG431" s="206">
        <f>IF(N431="zákl. přenesená",J431,0)</f>
        <v>0</v>
      </c>
      <c r="BH431" s="206">
        <f>IF(N431="sníž. přenesená",J431,0)</f>
        <v>0</v>
      </c>
      <c r="BI431" s="206">
        <f>IF(N431="nulová",J431,0)</f>
        <v>0</v>
      </c>
      <c r="BJ431" s="19" t="s">
        <v>22</v>
      </c>
      <c r="BK431" s="206">
        <f>ROUND(I431*H431,2)</f>
        <v>0</v>
      </c>
      <c r="BL431" s="19" t="s">
        <v>254</v>
      </c>
      <c r="BM431" s="19" t="s">
        <v>2311</v>
      </c>
    </row>
    <row r="432" spans="2:65" s="12" customFormat="1">
      <c r="B432" s="220"/>
      <c r="C432" s="221"/>
      <c r="D432" s="207" t="s">
        <v>1717</v>
      </c>
      <c r="E432" s="222" t="s">
        <v>20</v>
      </c>
      <c r="F432" s="223" t="s">
        <v>1892</v>
      </c>
      <c r="G432" s="221"/>
      <c r="H432" s="224">
        <v>2882.77</v>
      </c>
      <c r="I432" s="225"/>
      <c r="J432" s="221"/>
      <c r="K432" s="221"/>
      <c r="L432" s="226"/>
      <c r="M432" s="227"/>
      <c r="N432" s="228"/>
      <c r="O432" s="228"/>
      <c r="P432" s="228"/>
      <c r="Q432" s="228"/>
      <c r="R432" s="228"/>
      <c r="S432" s="228"/>
      <c r="T432" s="229"/>
      <c r="AT432" s="230" t="s">
        <v>1717</v>
      </c>
      <c r="AU432" s="230" t="s">
        <v>86</v>
      </c>
      <c r="AV432" s="12" t="s">
        <v>86</v>
      </c>
      <c r="AW432" s="12" t="s">
        <v>41</v>
      </c>
      <c r="AX432" s="12" t="s">
        <v>22</v>
      </c>
      <c r="AY432" s="230" t="s">
        <v>183</v>
      </c>
    </row>
    <row r="433" spans="2:65" s="1" customFormat="1" ht="22.5" customHeight="1">
      <c r="B433" s="36"/>
      <c r="C433" s="195" t="s">
        <v>998</v>
      </c>
      <c r="D433" s="195" t="s">
        <v>186</v>
      </c>
      <c r="E433" s="196" t="s">
        <v>2312</v>
      </c>
      <c r="F433" s="197" t="s">
        <v>2313</v>
      </c>
      <c r="G433" s="198" t="s">
        <v>208</v>
      </c>
      <c r="H433" s="199">
        <v>2882.77</v>
      </c>
      <c r="I433" s="200"/>
      <c r="J433" s="201">
        <f>ROUND(I433*H433,2)</f>
        <v>0</v>
      </c>
      <c r="K433" s="197" t="s">
        <v>20</v>
      </c>
      <c r="L433" s="56"/>
      <c r="M433" s="202" t="s">
        <v>20</v>
      </c>
      <c r="N433" s="203" t="s">
        <v>49</v>
      </c>
      <c r="O433" s="37"/>
      <c r="P433" s="204">
        <f>O433*H433</f>
        <v>0</v>
      </c>
      <c r="Q433" s="204">
        <v>0</v>
      </c>
      <c r="R433" s="204">
        <f>Q433*H433</f>
        <v>0</v>
      </c>
      <c r="S433" s="204">
        <v>0</v>
      </c>
      <c r="T433" s="205">
        <f>S433*H433</f>
        <v>0</v>
      </c>
      <c r="AR433" s="19" t="s">
        <v>254</v>
      </c>
      <c r="AT433" s="19" t="s">
        <v>186</v>
      </c>
      <c r="AU433" s="19" t="s">
        <v>86</v>
      </c>
      <c r="AY433" s="19" t="s">
        <v>183</v>
      </c>
      <c r="BE433" s="206">
        <f>IF(N433="základní",J433,0)</f>
        <v>0</v>
      </c>
      <c r="BF433" s="206">
        <f>IF(N433="snížená",J433,0)</f>
        <v>0</v>
      </c>
      <c r="BG433" s="206">
        <f>IF(N433="zákl. přenesená",J433,0)</f>
        <v>0</v>
      </c>
      <c r="BH433" s="206">
        <f>IF(N433="sníž. přenesená",J433,0)</f>
        <v>0</v>
      </c>
      <c r="BI433" s="206">
        <f>IF(N433="nulová",J433,0)</f>
        <v>0</v>
      </c>
      <c r="BJ433" s="19" t="s">
        <v>22</v>
      </c>
      <c r="BK433" s="206">
        <f>ROUND(I433*H433,2)</f>
        <v>0</v>
      </c>
      <c r="BL433" s="19" t="s">
        <v>254</v>
      </c>
      <c r="BM433" s="19" t="s">
        <v>2314</v>
      </c>
    </row>
    <row r="434" spans="2:65" s="13" customFormat="1">
      <c r="B434" s="234"/>
      <c r="C434" s="235"/>
      <c r="D434" s="209" t="s">
        <v>1717</v>
      </c>
      <c r="E434" s="236" t="s">
        <v>20</v>
      </c>
      <c r="F434" s="237" t="s">
        <v>2315</v>
      </c>
      <c r="G434" s="235"/>
      <c r="H434" s="238" t="s">
        <v>20</v>
      </c>
      <c r="I434" s="239"/>
      <c r="J434" s="235"/>
      <c r="K434" s="235"/>
      <c r="L434" s="240"/>
      <c r="M434" s="241"/>
      <c r="N434" s="242"/>
      <c r="O434" s="242"/>
      <c r="P434" s="242"/>
      <c r="Q434" s="242"/>
      <c r="R434" s="242"/>
      <c r="S434" s="242"/>
      <c r="T434" s="243"/>
      <c r="AT434" s="244" t="s">
        <v>1717</v>
      </c>
      <c r="AU434" s="244" t="s">
        <v>86</v>
      </c>
      <c r="AV434" s="13" t="s">
        <v>22</v>
      </c>
      <c r="AW434" s="13" t="s">
        <v>41</v>
      </c>
      <c r="AX434" s="13" t="s">
        <v>78</v>
      </c>
      <c r="AY434" s="244" t="s">
        <v>183</v>
      </c>
    </row>
    <row r="435" spans="2:65" s="12" customFormat="1">
      <c r="B435" s="220"/>
      <c r="C435" s="221"/>
      <c r="D435" s="209" t="s">
        <v>1717</v>
      </c>
      <c r="E435" s="231" t="s">
        <v>20</v>
      </c>
      <c r="F435" s="232" t="s">
        <v>2316</v>
      </c>
      <c r="G435" s="221"/>
      <c r="H435" s="233">
        <v>930.41</v>
      </c>
      <c r="I435" s="225"/>
      <c r="J435" s="221"/>
      <c r="K435" s="221"/>
      <c r="L435" s="226"/>
      <c r="M435" s="227"/>
      <c r="N435" s="228"/>
      <c r="O435" s="228"/>
      <c r="P435" s="228"/>
      <c r="Q435" s="228"/>
      <c r="R435" s="228"/>
      <c r="S435" s="228"/>
      <c r="T435" s="229"/>
      <c r="AT435" s="230" t="s">
        <v>1717</v>
      </c>
      <c r="AU435" s="230" t="s">
        <v>86</v>
      </c>
      <c r="AV435" s="12" t="s">
        <v>86</v>
      </c>
      <c r="AW435" s="12" t="s">
        <v>41</v>
      </c>
      <c r="AX435" s="12" t="s">
        <v>78</v>
      </c>
      <c r="AY435" s="230" t="s">
        <v>183</v>
      </c>
    </row>
    <row r="436" spans="2:65" s="12" customFormat="1">
      <c r="B436" s="220"/>
      <c r="C436" s="221"/>
      <c r="D436" s="209" t="s">
        <v>1717</v>
      </c>
      <c r="E436" s="231" t="s">
        <v>20</v>
      </c>
      <c r="F436" s="232" t="s">
        <v>2317</v>
      </c>
      <c r="G436" s="221"/>
      <c r="H436" s="233">
        <v>741</v>
      </c>
      <c r="I436" s="225"/>
      <c r="J436" s="221"/>
      <c r="K436" s="221"/>
      <c r="L436" s="226"/>
      <c r="M436" s="227"/>
      <c r="N436" s="228"/>
      <c r="O436" s="228"/>
      <c r="P436" s="228"/>
      <c r="Q436" s="228"/>
      <c r="R436" s="228"/>
      <c r="S436" s="228"/>
      <c r="T436" s="229"/>
      <c r="AT436" s="230" t="s">
        <v>1717</v>
      </c>
      <c r="AU436" s="230" t="s">
        <v>86</v>
      </c>
      <c r="AV436" s="12" t="s">
        <v>86</v>
      </c>
      <c r="AW436" s="12" t="s">
        <v>41</v>
      </c>
      <c r="AX436" s="12" t="s">
        <v>78</v>
      </c>
      <c r="AY436" s="230" t="s">
        <v>183</v>
      </c>
    </row>
    <row r="437" spans="2:65" s="12" customFormat="1">
      <c r="B437" s="220"/>
      <c r="C437" s="221"/>
      <c r="D437" s="209" t="s">
        <v>1717</v>
      </c>
      <c r="E437" s="231" t="s">
        <v>20</v>
      </c>
      <c r="F437" s="232" t="s">
        <v>2318</v>
      </c>
      <c r="G437" s="221"/>
      <c r="H437" s="233">
        <v>605.98</v>
      </c>
      <c r="I437" s="225"/>
      <c r="J437" s="221"/>
      <c r="K437" s="221"/>
      <c r="L437" s="226"/>
      <c r="M437" s="227"/>
      <c r="N437" s="228"/>
      <c r="O437" s="228"/>
      <c r="P437" s="228"/>
      <c r="Q437" s="228"/>
      <c r="R437" s="228"/>
      <c r="S437" s="228"/>
      <c r="T437" s="229"/>
      <c r="AT437" s="230" t="s">
        <v>1717</v>
      </c>
      <c r="AU437" s="230" t="s">
        <v>86</v>
      </c>
      <c r="AV437" s="12" t="s">
        <v>86</v>
      </c>
      <c r="AW437" s="12" t="s">
        <v>41</v>
      </c>
      <c r="AX437" s="12" t="s">
        <v>78</v>
      </c>
      <c r="AY437" s="230" t="s">
        <v>183</v>
      </c>
    </row>
    <row r="438" spans="2:65" s="12" customFormat="1">
      <c r="B438" s="220"/>
      <c r="C438" s="221"/>
      <c r="D438" s="209" t="s">
        <v>1717</v>
      </c>
      <c r="E438" s="231" t="s">
        <v>20</v>
      </c>
      <c r="F438" s="232" t="s">
        <v>2319</v>
      </c>
      <c r="G438" s="221"/>
      <c r="H438" s="233">
        <v>250.38</v>
      </c>
      <c r="I438" s="225"/>
      <c r="J438" s="221"/>
      <c r="K438" s="221"/>
      <c r="L438" s="226"/>
      <c r="M438" s="227"/>
      <c r="N438" s="228"/>
      <c r="O438" s="228"/>
      <c r="P438" s="228"/>
      <c r="Q438" s="228"/>
      <c r="R438" s="228"/>
      <c r="S438" s="228"/>
      <c r="T438" s="229"/>
      <c r="AT438" s="230" t="s">
        <v>1717</v>
      </c>
      <c r="AU438" s="230" t="s">
        <v>86</v>
      </c>
      <c r="AV438" s="12" t="s">
        <v>86</v>
      </c>
      <c r="AW438" s="12" t="s">
        <v>41</v>
      </c>
      <c r="AX438" s="12" t="s">
        <v>78</v>
      </c>
      <c r="AY438" s="230" t="s">
        <v>183</v>
      </c>
    </row>
    <row r="439" spans="2:65" s="12" customFormat="1">
      <c r="B439" s="220"/>
      <c r="C439" s="221"/>
      <c r="D439" s="209" t="s">
        <v>1717</v>
      </c>
      <c r="E439" s="231" t="s">
        <v>20</v>
      </c>
      <c r="F439" s="232" t="s">
        <v>2320</v>
      </c>
      <c r="G439" s="221"/>
      <c r="H439" s="233">
        <v>355</v>
      </c>
      <c r="I439" s="225"/>
      <c r="J439" s="221"/>
      <c r="K439" s="221"/>
      <c r="L439" s="226"/>
      <c r="M439" s="227"/>
      <c r="N439" s="228"/>
      <c r="O439" s="228"/>
      <c r="P439" s="228"/>
      <c r="Q439" s="228"/>
      <c r="R439" s="228"/>
      <c r="S439" s="228"/>
      <c r="T439" s="229"/>
      <c r="AT439" s="230" t="s">
        <v>1717</v>
      </c>
      <c r="AU439" s="230" t="s">
        <v>86</v>
      </c>
      <c r="AV439" s="12" t="s">
        <v>86</v>
      </c>
      <c r="AW439" s="12" t="s">
        <v>41</v>
      </c>
      <c r="AX439" s="12" t="s">
        <v>78</v>
      </c>
      <c r="AY439" s="230" t="s">
        <v>183</v>
      </c>
    </row>
    <row r="440" spans="2:65" s="14" customFormat="1">
      <c r="B440" s="245"/>
      <c r="C440" s="246"/>
      <c r="D440" s="209" t="s">
        <v>1717</v>
      </c>
      <c r="E440" s="256" t="s">
        <v>1892</v>
      </c>
      <c r="F440" s="257" t="s">
        <v>1744</v>
      </c>
      <c r="G440" s="246"/>
      <c r="H440" s="258">
        <v>2882.77</v>
      </c>
      <c r="I440" s="250"/>
      <c r="J440" s="246"/>
      <c r="K440" s="246"/>
      <c r="L440" s="251"/>
      <c r="M440" s="252"/>
      <c r="N440" s="253"/>
      <c r="O440" s="253"/>
      <c r="P440" s="253"/>
      <c r="Q440" s="253"/>
      <c r="R440" s="253"/>
      <c r="S440" s="253"/>
      <c r="T440" s="254"/>
      <c r="AT440" s="255" t="s">
        <v>1717</v>
      </c>
      <c r="AU440" s="255" t="s">
        <v>86</v>
      </c>
      <c r="AV440" s="14" t="s">
        <v>200</v>
      </c>
      <c r="AW440" s="14" t="s">
        <v>41</v>
      </c>
      <c r="AX440" s="14" t="s">
        <v>22</v>
      </c>
      <c r="AY440" s="255" t="s">
        <v>183</v>
      </c>
    </row>
    <row r="441" spans="2:65" s="11" customFormat="1" ht="37.35" customHeight="1">
      <c r="B441" s="178"/>
      <c r="C441" s="179"/>
      <c r="D441" s="180" t="s">
        <v>77</v>
      </c>
      <c r="E441" s="181" t="s">
        <v>1796</v>
      </c>
      <c r="F441" s="181" t="s">
        <v>2321</v>
      </c>
      <c r="G441" s="179"/>
      <c r="H441" s="179"/>
      <c r="I441" s="182"/>
      <c r="J441" s="183">
        <f>BK441</f>
        <v>0</v>
      </c>
      <c r="K441" s="179"/>
      <c r="L441" s="184"/>
      <c r="M441" s="185"/>
      <c r="N441" s="186"/>
      <c r="O441" s="186"/>
      <c r="P441" s="187">
        <f>P442</f>
        <v>0</v>
      </c>
      <c r="Q441" s="186"/>
      <c r="R441" s="187">
        <f>R442</f>
        <v>0.30940890000000004</v>
      </c>
      <c r="S441" s="186"/>
      <c r="T441" s="188">
        <f>T442</f>
        <v>0</v>
      </c>
      <c r="AR441" s="189" t="s">
        <v>182</v>
      </c>
      <c r="AT441" s="190" t="s">
        <v>77</v>
      </c>
      <c r="AU441" s="190" t="s">
        <v>78</v>
      </c>
      <c r="AY441" s="189" t="s">
        <v>183</v>
      </c>
      <c r="BK441" s="191">
        <f>BK442</f>
        <v>0</v>
      </c>
    </row>
    <row r="442" spans="2:65" s="11" customFormat="1" ht="19.899999999999999" customHeight="1">
      <c r="B442" s="178"/>
      <c r="C442" s="179"/>
      <c r="D442" s="192" t="s">
        <v>77</v>
      </c>
      <c r="E442" s="193" t="s">
        <v>2322</v>
      </c>
      <c r="F442" s="193" t="s">
        <v>2323</v>
      </c>
      <c r="G442" s="179"/>
      <c r="H442" s="179"/>
      <c r="I442" s="182"/>
      <c r="J442" s="194">
        <f>BK442</f>
        <v>0</v>
      </c>
      <c r="K442" s="179"/>
      <c r="L442" s="184"/>
      <c r="M442" s="185"/>
      <c r="N442" s="186"/>
      <c r="O442" s="186"/>
      <c r="P442" s="187">
        <f>SUM(P443:P450)</f>
        <v>0</v>
      </c>
      <c r="Q442" s="186"/>
      <c r="R442" s="187">
        <f>SUM(R443:R450)</f>
        <v>0.30940890000000004</v>
      </c>
      <c r="S442" s="186"/>
      <c r="T442" s="188">
        <f>SUM(T443:T450)</f>
        <v>0</v>
      </c>
      <c r="AR442" s="189" t="s">
        <v>182</v>
      </c>
      <c r="AT442" s="190" t="s">
        <v>77</v>
      </c>
      <c r="AU442" s="190" t="s">
        <v>22</v>
      </c>
      <c r="AY442" s="189" t="s">
        <v>183</v>
      </c>
      <c r="BK442" s="191">
        <f>SUM(BK443:BK450)</f>
        <v>0</v>
      </c>
    </row>
    <row r="443" spans="2:65" s="1" customFormat="1" ht="22.5" customHeight="1">
      <c r="B443" s="36"/>
      <c r="C443" s="195" t="s">
        <v>1002</v>
      </c>
      <c r="D443" s="195" t="s">
        <v>186</v>
      </c>
      <c r="E443" s="196" t="s">
        <v>2324</v>
      </c>
      <c r="F443" s="197" t="s">
        <v>2325</v>
      </c>
      <c r="G443" s="198" t="s">
        <v>1720</v>
      </c>
      <c r="H443" s="199">
        <v>5.7</v>
      </c>
      <c r="I443" s="200"/>
      <c r="J443" s="201">
        <f>ROUND(I443*H443,2)</f>
        <v>0</v>
      </c>
      <c r="K443" s="197" t="s">
        <v>1782</v>
      </c>
      <c r="L443" s="56"/>
      <c r="M443" s="202" t="s">
        <v>20</v>
      </c>
      <c r="N443" s="203" t="s">
        <v>49</v>
      </c>
      <c r="O443" s="37"/>
      <c r="P443" s="204">
        <f>O443*H443</f>
        <v>0</v>
      </c>
      <c r="Q443" s="204">
        <v>1.9000000000000001E-4</v>
      </c>
      <c r="R443" s="204">
        <f>Q443*H443</f>
        <v>1.0830000000000002E-3</v>
      </c>
      <c r="S443" s="204">
        <v>0</v>
      </c>
      <c r="T443" s="205">
        <f>S443*H443</f>
        <v>0</v>
      </c>
      <c r="AR443" s="19" t="s">
        <v>190</v>
      </c>
      <c r="AT443" s="19" t="s">
        <v>186</v>
      </c>
      <c r="AU443" s="19" t="s">
        <v>86</v>
      </c>
      <c r="AY443" s="19" t="s">
        <v>183</v>
      </c>
      <c r="BE443" s="206">
        <f>IF(N443="základní",J443,0)</f>
        <v>0</v>
      </c>
      <c r="BF443" s="206">
        <f>IF(N443="snížená",J443,0)</f>
        <v>0</v>
      </c>
      <c r="BG443" s="206">
        <f>IF(N443="zákl. přenesená",J443,0)</f>
        <v>0</v>
      </c>
      <c r="BH443" s="206">
        <f>IF(N443="sníž. přenesená",J443,0)</f>
        <v>0</v>
      </c>
      <c r="BI443" s="206">
        <f>IF(N443="nulová",J443,0)</f>
        <v>0</v>
      </c>
      <c r="BJ443" s="19" t="s">
        <v>22</v>
      </c>
      <c r="BK443" s="206">
        <f>ROUND(I443*H443,2)</f>
        <v>0</v>
      </c>
      <c r="BL443" s="19" t="s">
        <v>190</v>
      </c>
      <c r="BM443" s="19" t="s">
        <v>2326</v>
      </c>
    </row>
    <row r="444" spans="2:65" s="12" customFormat="1">
      <c r="B444" s="220"/>
      <c r="C444" s="221"/>
      <c r="D444" s="207" t="s">
        <v>1717</v>
      </c>
      <c r="E444" s="222" t="s">
        <v>20</v>
      </c>
      <c r="F444" s="223" t="s">
        <v>2327</v>
      </c>
      <c r="G444" s="221"/>
      <c r="H444" s="224">
        <v>5.7</v>
      </c>
      <c r="I444" s="225"/>
      <c r="J444" s="221"/>
      <c r="K444" s="221"/>
      <c r="L444" s="226"/>
      <c r="M444" s="227"/>
      <c r="N444" s="228"/>
      <c r="O444" s="228"/>
      <c r="P444" s="228"/>
      <c r="Q444" s="228"/>
      <c r="R444" s="228"/>
      <c r="S444" s="228"/>
      <c r="T444" s="229"/>
      <c r="AT444" s="230" t="s">
        <v>1717</v>
      </c>
      <c r="AU444" s="230" t="s">
        <v>86</v>
      </c>
      <c r="AV444" s="12" t="s">
        <v>86</v>
      </c>
      <c r="AW444" s="12" t="s">
        <v>41</v>
      </c>
      <c r="AX444" s="12" t="s">
        <v>22</v>
      </c>
      <c r="AY444" s="230" t="s">
        <v>183</v>
      </c>
    </row>
    <row r="445" spans="2:65" s="1" customFormat="1" ht="22.5" customHeight="1">
      <c r="B445" s="36"/>
      <c r="C445" s="263" t="s">
        <v>1005</v>
      </c>
      <c r="D445" s="263" t="s">
        <v>1796</v>
      </c>
      <c r="E445" s="264" t="s">
        <v>2328</v>
      </c>
      <c r="F445" s="265" t="s">
        <v>2329</v>
      </c>
      <c r="G445" s="266" t="s">
        <v>1720</v>
      </c>
      <c r="H445" s="267">
        <v>5.9850000000000003</v>
      </c>
      <c r="I445" s="268"/>
      <c r="J445" s="269">
        <f>ROUND(I445*H445,2)</f>
        <v>0</v>
      </c>
      <c r="K445" s="265" t="s">
        <v>1782</v>
      </c>
      <c r="L445" s="270"/>
      <c r="M445" s="271" t="s">
        <v>20</v>
      </c>
      <c r="N445" s="272" t="s">
        <v>49</v>
      </c>
      <c r="O445" s="37"/>
      <c r="P445" s="204">
        <f>O445*H445</f>
        <v>0</v>
      </c>
      <c r="Q445" s="204">
        <v>5.0939999999999999E-2</v>
      </c>
      <c r="R445" s="204">
        <f>Q445*H445</f>
        <v>0.30487590000000003</v>
      </c>
      <c r="S445" s="204">
        <v>0</v>
      </c>
      <c r="T445" s="205">
        <f>S445*H445</f>
        <v>0</v>
      </c>
      <c r="AR445" s="19" t="s">
        <v>1187</v>
      </c>
      <c r="AT445" s="19" t="s">
        <v>1796</v>
      </c>
      <c r="AU445" s="19" t="s">
        <v>86</v>
      </c>
      <c r="AY445" s="19" t="s">
        <v>183</v>
      </c>
      <c r="BE445" s="206">
        <f>IF(N445="základní",J445,0)</f>
        <v>0</v>
      </c>
      <c r="BF445" s="206">
        <f>IF(N445="snížená",J445,0)</f>
        <v>0</v>
      </c>
      <c r="BG445" s="206">
        <f>IF(N445="zákl. přenesená",J445,0)</f>
        <v>0</v>
      </c>
      <c r="BH445" s="206">
        <f>IF(N445="sníž. přenesená",J445,0)</f>
        <v>0</v>
      </c>
      <c r="BI445" s="206">
        <f>IF(N445="nulová",J445,0)</f>
        <v>0</v>
      </c>
      <c r="BJ445" s="19" t="s">
        <v>22</v>
      </c>
      <c r="BK445" s="206">
        <f>ROUND(I445*H445,2)</f>
        <v>0</v>
      </c>
      <c r="BL445" s="19" t="s">
        <v>1187</v>
      </c>
      <c r="BM445" s="19" t="s">
        <v>2330</v>
      </c>
    </row>
    <row r="446" spans="2:65" s="1" customFormat="1">
      <c r="B446" s="36"/>
      <c r="C446" s="58"/>
      <c r="D446" s="209" t="s">
        <v>1715</v>
      </c>
      <c r="E446" s="58"/>
      <c r="F446" s="219" t="s">
        <v>2331</v>
      </c>
      <c r="G446" s="58"/>
      <c r="H446" s="58"/>
      <c r="I446" s="163"/>
      <c r="J446" s="58"/>
      <c r="K446" s="58"/>
      <c r="L446" s="56"/>
      <c r="M446" s="73"/>
      <c r="N446" s="37"/>
      <c r="O446" s="37"/>
      <c r="P446" s="37"/>
      <c r="Q446" s="37"/>
      <c r="R446" s="37"/>
      <c r="S446" s="37"/>
      <c r="T446" s="74"/>
      <c r="AT446" s="19" t="s">
        <v>1715</v>
      </c>
      <c r="AU446" s="19" t="s">
        <v>86</v>
      </c>
    </row>
    <row r="447" spans="2:65" s="12" customFormat="1">
      <c r="B447" s="220"/>
      <c r="C447" s="221"/>
      <c r="D447" s="207" t="s">
        <v>1717</v>
      </c>
      <c r="E447" s="222" t="s">
        <v>20</v>
      </c>
      <c r="F447" s="223" t="s">
        <v>2332</v>
      </c>
      <c r="G447" s="221"/>
      <c r="H447" s="224">
        <v>5.9850000000000003</v>
      </c>
      <c r="I447" s="225"/>
      <c r="J447" s="221"/>
      <c r="K447" s="221"/>
      <c r="L447" s="226"/>
      <c r="M447" s="227"/>
      <c r="N447" s="228"/>
      <c r="O447" s="228"/>
      <c r="P447" s="228"/>
      <c r="Q447" s="228"/>
      <c r="R447" s="228"/>
      <c r="S447" s="228"/>
      <c r="T447" s="229"/>
      <c r="AT447" s="230" t="s">
        <v>1717</v>
      </c>
      <c r="AU447" s="230" t="s">
        <v>86</v>
      </c>
      <c r="AV447" s="12" t="s">
        <v>86</v>
      </c>
      <c r="AW447" s="12" t="s">
        <v>41</v>
      </c>
      <c r="AX447" s="12" t="s">
        <v>22</v>
      </c>
      <c r="AY447" s="230" t="s">
        <v>183</v>
      </c>
    </row>
    <row r="448" spans="2:65" s="1" customFormat="1" ht="22.5" customHeight="1">
      <c r="B448" s="36"/>
      <c r="C448" s="195" t="s">
        <v>1009</v>
      </c>
      <c r="D448" s="195" t="s">
        <v>186</v>
      </c>
      <c r="E448" s="196" t="s">
        <v>2333</v>
      </c>
      <c r="F448" s="197" t="s">
        <v>2334</v>
      </c>
      <c r="G448" s="198" t="s">
        <v>1810</v>
      </c>
      <c r="H448" s="199">
        <v>3</v>
      </c>
      <c r="I448" s="200"/>
      <c r="J448" s="201">
        <f>ROUND(I448*H448,2)</f>
        <v>0</v>
      </c>
      <c r="K448" s="197" t="s">
        <v>1782</v>
      </c>
      <c r="L448" s="56"/>
      <c r="M448" s="202" t="s">
        <v>20</v>
      </c>
      <c r="N448" s="203" t="s">
        <v>49</v>
      </c>
      <c r="O448" s="37"/>
      <c r="P448" s="204">
        <f>O448*H448</f>
        <v>0</v>
      </c>
      <c r="Q448" s="204">
        <v>1.15E-3</v>
      </c>
      <c r="R448" s="204">
        <f>Q448*H448</f>
        <v>3.4499999999999999E-3</v>
      </c>
      <c r="S448" s="204">
        <v>0</v>
      </c>
      <c r="T448" s="205">
        <f>S448*H448</f>
        <v>0</v>
      </c>
      <c r="AR448" s="19" t="s">
        <v>190</v>
      </c>
      <c r="AT448" s="19" t="s">
        <v>186</v>
      </c>
      <c r="AU448" s="19" t="s">
        <v>86</v>
      </c>
      <c r="AY448" s="19" t="s">
        <v>183</v>
      </c>
      <c r="BE448" s="206">
        <f>IF(N448="základní",J448,0)</f>
        <v>0</v>
      </c>
      <c r="BF448" s="206">
        <f>IF(N448="snížená",J448,0)</f>
        <v>0</v>
      </c>
      <c r="BG448" s="206">
        <f>IF(N448="zákl. přenesená",J448,0)</f>
        <v>0</v>
      </c>
      <c r="BH448" s="206">
        <f>IF(N448="sníž. přenesená",J448,0)</f>
        <v>0</v>
      </c>
      <c r="BI448" s="206">
        <f>IF(N448="nulová",J448,0)</f>
        <v>0</v>
      </c>
      <c r="BJ448" s="19" t="s">
        <v>22</v>
      </c>
      <c r="BK448" s="206">
        <f>ROUND(I448*H448,2)</f>
        <v>0</v>
      </c>
      <c r="BL448" s="19" t="s">
        <v>190</v>
      </c>
      <c r="BM448" s="19" t="s">
        <v>2335</v>
      </c>
    </row>
    <row r="449" spans="2:51" s="1" customFormat="1">
      <c r="B449" s="36"/>
      <c r="C449" s="58"/>
      <c r="D449" s="209" t="s">
        <v>1715</v>
      </c>
      <c r="E449" s="58"/>
      <c r="F449" s="219" t="s">
        <v>2336</v>
      </c>
      <c r="G449" s="58"/>
      <c r="H449" s="58"/>
      <c r="I449" s="163"/>
      <c r="J449" s="58"/>
      <c r="K449" s="58"/>
      <c r="L449" s="56"/>
      <c r="M449" s="73"/>
      <c r="N449" s="37"/>
      <c r="O449" s="37"/>
      <c r="P449" s="37"/>
      <c r="Q449" s="37"/>
      <c r="R449" s="37"/>
      <c r="S449" s="37"/>
      <c r="T449" s="74"/>
      <c r="AT449" s="19" t="s">
        <v>1715</v>
      </c>
      <c r="AU449" s="19" t="s">
        <v>86</v>
      </c>
    </row>
    <row r="450" spans="2:51" s="12" customFormat="1" ht="27">
      <c r="B450" s="220"/>
      <c r="C450" s="221"/>
      <c r="D450" s="209" t="s">
        <v>1717</v>
      </c>
      <c r="E450" s="231" t="s">
        <v>20</v>
      </c>
      <c r="F450" s="232" t="s">
        <v>2337</v>
      </c>
      <c r="G450" s="221"/>
      <c r="H450" s="233">
        <v>3</v>
      </c>
      <c r="I450" s="225"/>
      <c r="J450" s="221"/>
      <c r="K450" s="221"/>
      <c r="L450" s="226"/>
      <c r="M450" s="285"/>
      <c r="N450" s="286"/>
      <c r="O450" s="286"/>
      <c r="P450" s="286"/>
      <c r="Q450" s="286"/>
      <c r="R450" s="286"/>
      <c r="S450" s="286"/>
      <c r="T450" s="287"/>
      <c r="AT450" s="230" t="s">
        <v>1717</v>
      </c>
      <c r="AU450" s="230" t="s">
        <v>86</v>
      </c>
      <c r="AV450" s="12" t="s">
        <v>86</v>
      </c>
      <c r="AW450" s="12" t="s">
        <v>41</v>
      </c>
      <c r="AX450" s="12" t="s">
        <v>22</v>
      </c>
      <c r="AY450" s="230" t="s">
        <v>183</v>
      </c>
    </row>
    <row r="451" spans="2:51" s="1" customFormat="1" ht="6.95" customHeight="1">
      <c r="B451" s="51"/>
      <c r="C451" s="52"/>
      <c r="D451" s="52"/>
      <c r="E451" s="52"/>
      <c r="F451" s="52"/>
      <c r="G451" s="52"/>
      <c r="H451" s="52"/>
      <c r="I451" s="139"/>
      <c r="J451" s="52"/>
      <c r="K451" s="52"/>
      <c r="L451" s="56"/>
    </row>
  </sheetData>
  <sheetProtection password="CC35" sheet="1" objects="1" scenarios="1" formatColumns="0" formatRows="0" sort="0" autoFilter="0"/>
  <autoFilter ref="C94:K94"/>
  <mergeCells count="12">
    <mergeCell ref="E85:H85"/>
    <mergeCell ref="E87:H87"/>
    <mergeCell ref="E7:H7"/>
    <mergeCell ref="E9:H9"/>
    <mergeCell ref="E11:H11"/>
    <mergeCell ref="E26:H26"/>
    <mergeCell ref="E47:H47"/>
    <mergeCell ref="G1:H1"/>
    <mergeCell ref="L2:V2"/>
    <mergeCell ref="E49:H49"/>
    <mergeCell ref="E51:H51"/>
    <mergeCell ref="E83:H83"/>
  </mergeCells>
  <hyperlinks>
    <hyperlink ref="F1:G1" location="C2" tooltip="Krycí list soupisu" display="1) Krycí list soupisu"/>
    <hyperlink ref="G1:H1" location="C58" tooltip="Rekapitulace" display="2) Rekapitulace"/>
    <hyperlink ref="J1" location="C94"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BR15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139</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1706</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2338</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20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ROUND(J90,2)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ROUND(SUM(BE90:BE151), 2)</f>
        <v>0</v>
      </c>
      <c r="G32" s="37"/>
      <c r="H32" s="37"/>
      <c r="I32" s="131">
        <v>0.21</v>
      </c>
      <c r="J32" s="130">
        <f>ROUND(ROUND((SUM(BE90:BE151)), 2)*I32, 2)</f>
        <v>0</v>
      </c>
      <c r="K32" s="40"/>
    </row>
    <row r="33" spans="2:11" s="1" customFormat="1" ht="14.45" customHeight="1">
      <c r="B33" s="36"/>
      <c r="C33" s="37"/>
      <c r="D33" s="37"/>
      <c r="E33" s="44" t="s">
        <v>50</v>
      </c>
      <c r="F33" s="130">
        <f>ROUND(SUM(BF90:BF151), 2)</f>
        <v>0</v>
      </c>
      <c r="G33" s="37"/>
      <c r="H33" s="37"/>
      <c r="I33" s="131">
        <v>0.15</v>
      </c>
      <c r="J33" s="130">
        <f>ROUND(ROUND((SUM(BF90:BF151)), 2)*I33, 2)</f>
        <v>0</v>
      </c>
      <c r="K33" s="40"/>
    </row>
    <row r="34" spans="2:11" s="1" customFormat="1" ht="14.45" hidden="1" customHeight="1">
      <c r="B34" s="36"/>
      <c r="C34" s="37"/>
      <c r="D34" s="37"/>
      <c r="E34" s="44" t="s">
        <v>51</v>
      </c>
      <c r="F34" s="130">
        <f>ROUND(SUM(BG90:BG151), 2)</f>
        <v>0</v>
      </c>
      <c r="G34" s="37"/>
      <c r="H34" s="37"/>
      <c r="I34" s="131">
        <v>0.21</v>
      </c>
      <c r="J34" s="130">
        <v>0</v>
      </c>
      <c r="K34" s="40"/>
    </row>
    <row r="35" spans="2:11" s="1" customFormat="1" ht="14.45" hidden="1" customHeight="1">
      <c r="B35" s="36"/>
      <c r="C35" s="37"/>
      <c r="D35" s="37"/>
      <c r="E35" s="44" t="s">
        <v>52</v>
      </c>
      <c r="F35" s="130">
        <f>ROUND(SUM(BH90:BH151), 2)</f>
        <v>0</v>
      </c>
      <c r="G35" s="37"/>
      <c r="H35" s="37"/>
      <c r="I35" s="131">
        <v>0.15</v>
      </c>
      <c r="J35" s="130">
        <v>0</v>
      </c>
      <c r="K35" s="40"/>
    </row>
    <row r="36" spans="2:11" s="1" customFormat="1" ht="14.45" hidden="1" customHeight="1">
      <c r="B36" s="36"/>
      <c r="C36" s="37"/>
      <c r="D36" s="37"/>
      <c r="E36" s="44" t="s">
        <v>53</v>
      </c>
      <c r="F36" s="130">
        <f>ROUND(SUM(BI90:BI151),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1706</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SO 01.4 - Úpravy vzduchotechniky</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J90</f>
        <v>0</v>
      </c>
      <c r="K60" s="40"/>
      <c r="AU60" s="19" t="s">
        <v>159</v>
      </c>
    </row>
    <row r="61" spans="2:47" s="8" customFormat="1" ht="24.95" customHeight="1">
      <c r="B61" s="149"/>
      <c r="C61" s="150"/>
      <c r="D61" s="151" t="s">
        <v>1771</v>
      </c>
      <c r="E61" s="152"/>
      <c r="F61" s="152"/>
      <c r="G61" s="152"/>
      <c r="H61" s="152"/>
      <c r="I61" s="153"/>
      <c r="J61" s="154">
        <f>J91</f>
        <v>0</v>
      </c>
      <c r="K61" s="155"/>
    </row>
    <row r="62" spans="2:47" s="9" customFormat="1" ht="19.899999999999999" customHeight="1">
      <c r="B62" s="156"/>
      <c r="C62" s="157"/>
      <c r="D62" s="158" t="s">
        <v>1935</v>
      </c>
      <c r="E62" s="159"/>
      <c r="F62" s="159"/>
      <c r="G62" s="159"/>
      <c r="H62" s="159"/>
      <c r="I62" s="160"/>
      <c r="J62" s="161">
        <f>J92</f>
        <v>0</v>
      </c>
      <c r="K62" s="162"/>
    </row>
    <row r="63" spans="2:47" s="9" customFormat="1" ht="19.899999999999999" customHeight="1">
      <c r="B63" s="156"/>
      <c r="C63" s="157"/>
      <c r="D63" s="158" t="s">
        <v>1774</v>
      </c>
      <c r="E63" s="159"/>
      <c r="F63" s="159"/>
      <c r="G63" s="159"/>
      <c r="H63" s="159"/>
      <c r="I63" s="160"/>
      <c r="J63" s="161">
        <f>J98</f>
        <v>0</v>
      </c>
      <c r="K63" s="162"/>
    </row>
    <row r="64" spans="2:47" s="9" customFormat="1" ht="19.899999999999999" customHeight="1">
      <c r="B64" s="156"/>
      <c r="C64" s="157"/>
      <c r="D64" s="158" t="s">
        <v>1775</v>
      </c>
      <c r="E64" s="159"/>
      <c r="F64" s="159"/>
      <c r="G64" s="159"/>
      <c r="H64" s="159"/>
      <c r="I64" s="160"/>
      <c r="J64" s="161">
        <f>J103</f>
        <v>0</v>
      </c>
      <c r="K64" s="162"/>
    </row>
    <row r="65" spans="2:12" s="9" customFormat="1" ht="19.899999999999999" customHeight="1">
      <c r="B65" s="156"/>
      <c r="C65" s="157"/>
      <c r="D65" s="158" t="s">
        <v>1776</v>
      </c>
      <c r="E65" s="159"/>
      <c r="F65" s="159"/>
      <c r="G65" s="159"/>
      <c r="H65" s="159"/>
      <c r="I65" s="160"/>
      <c r="J65" s="161">
        <f>J106</f>
        <v>0</v>
      </c>
      <c r="K65" s="162"/>
    </row>
    <row r="66" spans="2:12" s="8" customFormat="1" ht="24.95" customHeight="1">
      <c r="B66" s="149"/>
      <c r="C66" s="150"/>
      <c r="D66" s="151" t="s">
        <v>1936</v>
      </c>
      <c r="E66" s="152"/>
      <c r="F66" s="152"/>
      <c r="G66" s="152"/>
      <c r="H66" s="152"/>
      <c r="I66" s="153"/>
      <c r="J66" s="154">
        <f>J110</f>
        <v>0</v>
      </c>
      <c r="K66" s="155"/>
    </row>
    <row r="67" spans="2:12" s="9" customFormat="1" ht="19.899999999999999" customHeight="1">
      <c r="B67" s="156"/>
      <c r="C67" s="157"/>
      <c r="D67" s="158" t="s">
        <v>2339</v>
      </c>
      <c r="E67" s="159"/>
      <c r="F67" s="159"/>
      <c r="G67" s="159"/>
      <c r="H67" s="159"/>
      <c r="I67" s="160"/>
      <c r="J67" s="161">
        <f>J111</f>
        <v>0</v>
      </c>
      <c r="K67" s="162"/>
    </row>
    <row r="68" spans="2:12" s="9" customFormat="1" ht="19.899999999999999" customHeight="1">
      <c r="B68" s="156"/>
      <c r="C68" s="157"/>
      <c r="D68" s="158" t="s">
        <v>1937</v>
      </c>
      <c r="E68" s="159"/>
      <c r="F68" s="159"/>
      <c r="G68" s="159"/>
      <c r="H68" s="159"/>
      <c r="I68" s="160"/>
      <c r="J68" s="161">
        <f>J142</f>
        <v>0</v>
      </c>
      <c r="K68" s="162"/>
    </row>
    <row r="69" spans="2:12" s="1" customFormat="1" ht="21.75" customHeight="1">
      <c r="B69" s="36"/>
      <c r="C69" s="37"/>
      <c r="D69" s="37"/>
      <c r="E69" s="37"/>
      <c r="F69" s="37"/>
      <c r="G69" s="37"/>
      <c r="H69" s="37"/>
      <c r="I69" s="118"/>
      <c r="J69" s="37"/>
      <c r="K69" s="40"/>
    </row>
    <row r="70" spans="2:12" s="1" customFormat="1" ht="6.95" customHeight="1">
      <c r="B70" s="51"/>
      <c r="C70" s="52"/>
      <c r="D70" s="52"/>
      <c r="E70" s="52"/>
      <c r="F70" s="52"/>
      <c r="G70" s="52"/>
      <c r="H70" s="52"/>
      <c r="I70" s="139"/>
      <c r="J70" s="52"/>
      <c r="K70" s="53"/>
    </row>
    <row r="74" spans="2:12" s="1" customFormat="1" ht="6.95" customHeight="1">
      <c r="B74" s="54"/>
      <c r="C74" s="55"/>
      <c r="D74" s="55"/>
      <c r="E74" s="55"/>
      <c r="F74" s="55"/>
      <c r="G74" s="55"/>
      <c r="H74" s="55"/>
      <c r="I74" s="142"/>
      <c r="J74" s="55"/>
      <c r="K74" s="55"/>
      <c r="L74" s="56"/>
    </row>
    <row r="75" spans="2:12" s="1" customFormat="1" ht="36.950000000000003" customHeight="1">
      <c r="B75" s="36"/>
      <c r="C75" s="57" t="s">
        <v>166</v>
      </c>
      <c r="D75" s="58"/>
      <c r="E75" s="58"/>
      <c r="F75" s="58"/>
      <c r="G75" s="58"/>
      <c r="H75" s="58"/>
      <c r="I75" s="163"/>
      <c r="J75" s="58"/>
      <c r="K75" s="58"/>
      <c r="L75" s="56"/>
    </row>
    <row r="76" spans="2:12" s="1" customFormat="1" ht="6.95" customHeight="1">
      <c r="B76" s="36"/>
      <c r="C76" s="58"/>
      <c r="D76" s="58"/>
      <c r="E76" s="58"/>
      <c r="F76" s="58"/>
      <c r="G76" s="58"/>
      <c r="H76" s="58"/>
      <c r="I76" s="163"/>
      <c r="J76" s="58"/>
      <c r="K76" s="58"/>
      <c r="L76" s="56"/>
    </row>
    <row r="77" spans="2:12" s="1" customFormat="1" ht="14.45" customHeight="1">
      <c r="B77" s="36"/>
      <c r="C77" s="60" t="s">
        <v>16</v>
      </c>
      <c r="D77" s="58"/>
      <c r="E77" s="58"/>
      <c r="F77" s="58"/>
      <c r="G77" s="58"/>
      <c r="H77" s="58"/>
      <c r="I77" s="163"/>
      <c r="J77" s="58"/>
      <c r="K77" s="58"/>
      <c r="L77" s="56"/>
    </row>
    <row r="78" spans="2:12" s="1" customFormat="1" ht="22.5" customHeight="1">
      <c r="B78" s="36"/>
      <c r="C78" s="58"/>
      <c r="D78" s="58"/>
      <c r="E78" s="423" t="str">
        <f>E7</f>
        <v>MVE Štvanice - rekonstrukce technologie</v>
      </c>
      <c r="F78" s="394"/>
      <c r="G78" s="394"/>
      <c r="H78" s="394"/>
      <c r="I78" s="163"/>
      <c r="J78" s="58"/>
      <c r="K78" s="58"/>
      <c r="L78" s="56"/>
    </row>
    <row r="79" spans="2:12" ht="15">
      <c r="B79" s="23"/>
      <c r="C79" s="60" t="s">
        <v>151</v>
      </c>
      <c r="D79" s="164"/>
      <c r="E79" s="164"/>
      <c r="F79" s="164"/>
      <c r="G79" s="164"/>
      <c r="H79" s="164"/>
      <c r="J79" s="164"/>
      <c r="K79" s="164"/>
      <c r="L79" s="165"/>
    </row>
    <row r="80" spans="2:12" s="1" customFormat="1" ht="22.5" customHeight="1">
      <c r="B80" s="36"/>
      <c r="C80" s="58"/>
      <c r="D80" s="58"/>
      <c r="E80" s="423" t="s">
        <v>1706</v>
      </c>
      <c r="F80" s="394"/>
      <c r="G80" s="394"/>
      <c r="H80" s="394"/>
      <c r="I80" s="163"/>
      <c r="J80" s="58"/>
      <c r="K80" s="58"/>
      <c r="L80" s="56"/>
    </row>
    <row r="81" spans="2:65" s="1" customFormat="1" ht="14.45" customHeight="1">
      <c r="B81" s="36"/>
      <c r="C81" s="60" t="s">
        <v>153</v>
      </c>
      <c r="D81" s="58"/>
      <c r="E81" s="58"/>
      <c r="F81" s="58"/>
      <c r="G81" s="58"/>
      <c r="H81" s="58"/>
      <c r="I81" s="163"/>
      <c r="J81" s="58"/>
      <c r="K81" s="58"/>
      <c r="L81" s="56"/>
    </row>
    <row r="82" spans="2:65" s="1" customFormat="1" ht="23.25" customHeight="1">
      <c r="B82" s="36"/>
      <c r="C82" s="58"/>
      <c r="D82" s="58"/>
      <c r="E82" s="391" t="str">
        <f>E11</f>
        <v>SO 01.4 - Úpravy vzduchotechniky</v>
      </c>
      <c r="F82" s="394"/>
      <c r="G82" s="394"/>
      <c r="H82" s="394"/>
      <c r="I82" s="163"/>
      <c r="J82" s="58"/>
      <c r="K82" s="58"/>
      <c r="L82" s="56"/>
    </row>
    <row r="83" spans="2:65" s="1" customFormat="1" ht="6.95" customHeight="1">
      <c r="B83" s="36"/>
      <c r="C83" s="58"/>
      <c r="D83" s="58"/>
      <c r="E83" s="58"/>
      <c r="F83" s="58"/>
      <c r="G83" s="58"/>
      <c r="H83" s="58"/>
      <c r="I83" s="163"/>
      <c r="J83" s="58"/>
      <c r="K83" s="58"/>
      <c r="L83" s="56"/>
    </row>
    <row r="84" spans="2:65" s="1" customFormat="1" ht="18" customHeight="1">
      <c r="B84" s="36"/>
      <c r="C84" s="60" t="s">
        <v>23</v>
      </c>
      <c r="D84" s="58"/>
      <c r="E84" s="58"/>
      <c r="F84" s="166" t="str">
        <f>F14</f>
        <v>VD Štvanice - Praha</v>
      </c>
      <c r="G84" s="58"/>
      <c r="H84" s="58"/>
      <c r="I84" s="167" t="s">
        <v>25</v>
      </c>
      <c r="J84" s="68" t="str">
        <f>IF(J14="","",J14)</f>
        <v>29. 7. 2016</v>
      </c>
      <c r="K84" s="58"/>
      <c r="L84" s="56"/>
    </row>
    <row r="85" spans="2:65" s="1" customFormat="1" ht="6.95" customHeight="1">
      <c r="B85" s="36"/>
      <c r="C85" s="58"/>
      <c r="D85" s="58"/>
      <c r="E85" s="58"/>
      <c r="F85" s="58"/>
      <c r="G85" s="58"/>
      <c r="H85" s="58"/>
      <c r="I85" s="163"/>
      <c r="J85" s="58"/>
      <c r="K85" s="58"/>
      <c r="L85" s="56"/>
    </row>
    <row r="86" spans="2:65" s="1" customFormat="1" ht="15">
      <c r="B86" s="36"/>
      <c r="C86" s="60" t="s">
        <v>29</v>
      </c>
      <c r="D86" s="58"/>
      <c r="E86" s="58"/>
      <c r="F86" s="166" t="str">
        <f>E17</f>
        <v>Povodí Vltavy, státní podnik</v>
      </c>
      <c r="G86" s="58"/>
      <c r="H86" s="58"/>
      <c r="I86" s="167" t="s">
        <v>37</v>
      </c>
      <c r="J86" s="166" t="str">
        <f>E23</f>
        <v>AQUATIS a. s.</v>
      </c>
      <c r="K86" s="58"/>
      <c r="L86" s="56"/>
    </row>
    <row r="87" spans="2:65" s="1" customFormat="1" ht="14.45" customHeight="1">
      <c r="B87" s="36"/>
      <c r="C87" s="60" t="s">
        <v>35</v>
      </c>
      <c r="D87" s="58"/>
      <c r="E87" s="58"/>
      <c r="F87" s="166" t="str">
        <f>IF(E20="","",E20)</f>
        <v/>
      </c>
      <c r="G87" s="58"/>
      <c r="H87" s="58"/>
      <c r="I87" s="163"/>
      <c r="J87" s="58"/>
      <c r="K87" s="58"/>
      <c r="L87" s="56"/>
    </row>
    <row r="88" spans="2:65" s="1" customFormat="1" ht="10.35" customHeight="1">
      <c r="B88" s="36"/>
      <c r="C88" s="58"/>
      <c r="D88" s="58"/>
      <c r="E88" s="58"/>
      <c r="F88" s="58"/>
      <c r="G88" s="58"/>
      <c r="H88" s="58"/>
      <c r="I88" s="163"/>
      <c r="J88" s="58"/>
      <c r="K88" s="58"/>
      <c r="L88" s="56"/>
    </row>
    <row r="89" spans="2:65" s="10" customFormat="1" ht="29.25" customHeight="1">
      <c r="B89" s="168"/>
      <c r="C89" s="169" t="s">
        <v>167</v>
      </c>
      <c r="D89" s="170" t="s">
        <v>63</v>
      </c>
      <c r="E89" s="170" t="s">
        <v>59</v>
      </c>
      <c r="F89" s="170" t="s">
        <v>168</v>
      </c>
      <c r="G89" s="170" t="s">
        <v>169</v>
      </c>
      <c r="H89" s="170" t="s">
        <v>170</v>
      </c>
      <c r="I89" s="171" t="s">
        <v>171</v>
      </c>
      <c r="J89" s="170" t="s">
        <v>157</v>
      </c>
      <c r="K89" s="172" t="s">
        <v>172</v>
      </c>
      <c r="L89" s="173"/>
      <c r="M89" s="77" t="s">
        <v>173</v>
      </c>
      <c r="N89" s="78" t="s">
        <v>48</v>
      </c>
      <c r="O89" s="78" t="s">
        <v>174</v>
      </c>
      <c r="P89" s="78" t="s">
        <v>175</v>
      </c>
      <c r="Q89" s="78" t="s">
        <v>176</v>
      </c>
      <c r="R89" s="78" t="s">
        <v>177</v>
      </c>
      <c r="S89" s="78" t="s">
        <v>178</v>
      </c>
      <c r="T89" s="79" t="s">
        <v>179</v>
      </c>
    </row>
    <row r="90" spans="2:65" s="1" customFormat="1" ht="29.25" customHeight="1">
      <c r="B90" s="36"/>
      <c r="C90" s="83" t="s">
        <v>158</v>
      </c>
      <c r="D90" s="58"/>
      <c r="E90" s="58"/>
      <c r="F90" s="58"/>
      <c r="G90" s="58"/>
      <c r="H90" s="58"/>
      <c r="I90" s="163"/>
      <c r="J90" s="174">
        <f>BK90</f>
        <v>0</v>
      </c>
      <c r="K90" s="58"/>
      <c r="L90" s="56"/>
      <c r="M90" s="80"/>
      <c r="N90" s="81"/>
      <c r="O90" s="81"/>
      <c r="P90" s="175">
        <f>P91+P110</f>
        <v>0</v>
      </c>
      <c r="Q90" s="81"/>
      <c r="R90" s="175">
        <f>R91+R110</f>
        <v>0.70469000000000004</v>
      </c>
      <c r="S90" s="81"/>
      <c r="T90" s="176">
        <f>T91+T110</f>
        <v>0.70198400000000005</v>
      </c>
      <c r="AT90" s="19" t="s">
        <v>77</v>
      </c>
      <c r="AU90" s="19" t="s">
        <v>159</v>
      </c>
      <c r="BK90" s="177">
        <f>BK91+BK110</f>
        <v>0</v>
      </c>
    </row>
    <row r="91" spans="2:65" s="11" customFormat="1" ht="37.35" customHeight="1">
      <c r="B91" s="178"/>
      <c r="C91" s="179"/>
      <c r="D91" s="180" t="s">
        <v>77</v>
      </c>
      <c r="E91" s="181" t="s">
        <v>1777</v>
      </c>
      <c r="F91" s="181" t="s">
        <v>1778</v>
      </c>
      <c r="G91" s="179"/>
      <c r="H91" s="179"/>
      <c r="I91" s="182"/>
      <c r="J91" s="183">
        <f>BK91</f>
        <v>0</v>
      </c>
      <c r="K91" s="179"/>
      <c r="L91" s="184"/>
      <c r="M91" s="185"/>
      <c r="N91" s="186"/>
      <c r="O91" s="186"/>
      <c r="P91" s="187">
        <f>P92+P98+P103+P106</f>
        <v>0</v>
      </c>
      <c r="Q91" s="186"/>
      <c r="R91" s="187">
        <f>R92+R98+R103+R106</f>
        <v>0.44169999999999998</v>
      </c>
      <c r="S91" s="186"/>
      <c r="T91" s="188">
        <f>T92+T98+T103+T106</f>
        <v>0.12767999999999999</v>
      </c>
      <c r="AR91" s="189" t="s">
        <v>22</v>
      </c>
      <c r="AT91" s="190" t="s">
        <v>77</v>
      </c>
      <c r="AU91" s="190" t="s">
        <v>78</v>
      </c>
      <c r="AY91" s="189" t="s">
        <v>183</v>
      </c>
      <c r="BK91" s="191">
        <f>BK92+BK98+BK103+BK106</f>
        <v>0</v>
      </c>
    </row>
    <row r="92" spans="2:65" s="11" customFormat="1" ht="19.899999999999999" customHeight="1">
      <c r="B92" s="178"/>
      <c r="C92" s="179"/>
      <c r="D92" s="192" t="s">
        <v>77</v>
      </c>
      <c r="E92" s="193" t="s">
        <v>210</v>
      </c>
      <c r="F92" s="193" t="s">
        <v>1974</v>
      </c>
      <c r="G92" s="179"/>
      <c r="H92" s="179"/>
      <c r="I92" s="182"/>
      <c r="J92" s="194">
        <f>BK92</f>
        <v>0</v>
      </c>
      <c r="K92" s="179"/>
      <c r="L92" s="184"/>
      <c r="M92" s="185"/>
      <c r="N92" s="186"/>
      <c r="O92" s="186"/>
      <c r="P92" s="187">
        <f>SUM(P93:P97)</f>
        <v>0</v>
      </c>
      <c r="Q92" s="186"/>
      <c r="R92" s="187">
        <f>SUM(R93:R97)</f>
        <v>0.44169999999999998</v>
      </c>
      <c r="S92" s="186"/>
      <c r="T92" s="188">
        <f>SUM(T93:T97)</f>
        <v>0</v>
      </c>
      <c r="AR92" s="189" t="s">
        <v>22</v>
      </c>
      <c r="AT92" s="190" t="s">
        <v>77</v>
      </c>
      <c r="AU92" s="190" t="s">
        <v>22</v>
      </c>
      <c r="AY92" s="189" t="s">
        <v>183</v>
      </c>
      <c r="BK92" s="191">
        <f>SUM(BK93:BK97)</f>
        <v>0</v>
      </c>
    </row>
    <row r="93" spans="2:65" s="1" customFormat="1" ht="22.5" customHeight="1">
      <c r="B93" s="36"/>
      <c r="C93" s="195" t="s">
        <v>22</v>
      </c>
      <c r="D93" s="195" t="s">
        <v>186</v>
      </c>
      <c r="E93" s="196" t="s">
        <v>2340</v>
      </c>
      <c r="F93" s="197" t="s">
        <v>2341</v>
      </c>
      <c r="G93" s="198" t="s">
        <v>1810</v>
      </c>
      <c r="H93" s="199">
        <v>1</v>
      </c>
      <c r="I93" s="200"/>
      <c r="J93" s="201">
        <f>ROUND(I93*H93,2)</f>
        <v>0</v>
      </c>
      <c r="K93" s="197" t="s">
        <v>1782</v>
      </c>
      <c r="L93" s="56"/>
      <c r="M93" s="202" t="s">
        <v>20</v>
      </c>
      <c r="N93" s="203" t="s">
        <v>49</v>
      </c>
      <c r="O93" s="37"/>
      <c r="P93" s="204">
        <f>O93*H93</f>
        <v>0</v>
      </c>
      <c r="Q93" s="204">
        <v>0.44169999999999998</v>
      </c>
      <c r="R93" s="204">
        <f>Q93*H93</f>
        <v>0.44169999999999998</v>
      </c>
      <c r="S93" s="204">
        <v>0</v>
      </c>
      <c r="T93" s="205">
        <f>S93*H93</f>
        <v>0</v>
      </c>
      <c r="AR93" s="19" t="s">
        <v>200</v>
      </c>
      <c r="AT93" s="19" t="s">
        <v>186</v>
      </c>
      <c r="AU93" s="19" t="s">
        <v>86</v>
      </c>
      <c r="AY93" s="19" t="s">
        <v>183</v>
      </c>
      <c r="BE93" s="206">
        <f>IF(N93="základní",J93,0)</f>
        <v>0</v>
      </c>
      <c r="BF93" s="206">
        <f>IF(N93="snížená",J93,0)</f>
        <v>0</v>
      </c>
      <c r="BG93" s="206">
        <f>IF(N93="zákl. přenesená",J93,0)</f>
        <v>0</v>
      </c>
      <c r="BH93" s="206">
        <f>IF(N93="sníž. přenesená",J93,0)</f>
        <v>0</v>
      </c>
      <c r="BI93" s="206">
        <f>IF(N93="nulová",J93,0)</f>
        <v>0</v>
      </c>
      <c r="BJ93" s="19" t="s">
        <v>22</v>
      </c>
      <c r="BK93" s="206">
        <f>ROUND(I93*H93,2)</f>
        <v>0</v>
      </c>
      <c r="BL93" s="19" t="s">
        <v>200</v>
      </c>
      <c r="BM93" s="19" t="s">
        <v>2342</v>
      </c>
    </row>
    <row r="94" spans="2:65" s="1" customFormat="1" ht="27">
      <c r="B94" s="36"/>
      <c r="C94" s="58"/>
      <c r="D94" s="209" t="s">
        <v>1715</v>
      </c>
      <c r="E94" s="58"/>
      <c r="F94" s="219" t="s">
        <v>2343</v>
      </c>
      <c r="G94" s="58"/>
      <c r="H94" s="58"/>
      <c r="I94" s="163"/>
      <c r="J94" s="58"/>
      <c r="K94" s="58"/>
      <c r="L94" s="56"/>
      <c r="M94" s="73"/>
      <c r="N94" s="37"/>
      <c r="O94" s="37"/>
      <c r="P94" s="37"/>
      <c r="Q94" s="37"/>
      <c r="R94" s="37"/>
      <c r="S94" s="37"/>
      <c r="T94" s="74"/>
      <c r="AT94" s="19" t="s">
        <v>1715</v>
      </c>
      <c r="AU94" s="19" t="s">
        <v>86</v>
      </c>
    </row>
    <row r="95" spans="2:65" s="1" customFormat="1" ht="108">
      <c r="B95" s="36"/>
      <c r="C95" s="58"/>
      <c r="D95" s="209" t="s">
        <v>1793</v>
      </c>
      <c r="E95" s="58"/>
      <c r="F95" s="210" t="s">
        <v>2344</v>
      </c>
      <c r="G95" s="58"/>
      <c r="H95" s="58"/>
      <c r="I95" s="163"/>
      <c r="J95" s="58"/>
      <c r="K95" s="58"/>
      <c r="L95" s="56"/>
      <c r="M95" s="73"/>
      <c r="N95" s="37"/>
      <c r="O95" s="37"/>
      <c r="P95" s="37"/>
      <c r="Q95" s="37"/>
      <c r="R95" s="37"/>
      <c r="S95" s="37"/>
      <c r="T95" s="74"/>
      <c r="AT95" s="19" t="s">
        <v>1793</v>
      </c>
      <c r="AU95" s="19" t="s">
        <v>86</v>
      </c>
    </row>
    <row r="96" spans="2:65" s="1" customFormat="1" ht="27">
      <c r="B96" s="36"/>
      <c r="C96" s="58"/>
      <c r="D96" s="209" t="s">
        <v>192</v>
      </c>
      <c r="E96" s="58"/>
      <c r="F96" s="210" t="s">
        <v>2345</v>
      </c>
      <c r="G96" s="58"/>
      <c r="H96" s="58"/>
      <c r="I96" s="163"/>
      <c r="J96" s="58"/>
      <c r="K96" s="58"/>
      <c r="L96" s="56"/>
      <c r="M96" s="73"/>
      <c r="N96" s="37"/>
      <c r="O96" s="37"/>
      <c r="P96" s="37"/>
      <c r="Q96" s="37"/>
      <c r="R96" s="37"/>
      <c r="S96" s="37"/>
      <c r="T96" s="74"/>
      <c r="AT96" s="19" t="s">
        <v>192</v>
      </c>
      <c r="AU96" s="19" t="s">
        <v>86</v>
      </c>
    </row>
    <row r="97" spans="2:65" s="12" customFormat="1">
      <c r="B97" s="220"/>
      <c r="C97" s="221"/>
      <c r="D97" s="209" t="s">
        <v>1717</v>
      </c>
      <c r="E97" s="231" t="s">
        <v>20</v>
      </c>
      <c r="F97" s="232" t="s">
        <v>2346</v>
      </c>
      <c r="G97" s="221"/>
      <c r="H97" s="233">
        <v>1</v>
      </c>
      <c r="I97" s="225"/>
      <c r="J97" s="221"/>
      <c r="K97" s="221"/>
      <c r="L97" s="226"/>
      <c r="M97" s="227"/>
      <c r="N97" s="228"/>
      <c r="O97" s="228"/>
      <c r="P97" s="228"/>
      <c r="Q97" s="228"/>
      <c r="R97" s="228"/>
      <c r="S97" s="228"/>
      <c r="T97" s="229"/>
      <c r="AT97" s="230" t="s">
        <v>1717</v>
      </c>
      <c r="AU97" s="230" t="s">
        <v>86</v>
      </c>
      <c r="AV97" s="12" t="s">
        <v>86</v>
      </c>
      <c r="AW97" s="12" t="s">
        <v>41</v>
      </c>
      <c r="AX97" s="12" t="s">
        <v>22</v>
      </c>
      <c r="AY97" s="230" t="s">
        <v>183</v>
      </c>
    </row>
    <row r="98" spans="2:65" s="11" customFormat="1" ht="29.85" customHeight="1">
      <c r="B98" s="178"/>
      <c r="C98" s="179"/>
      <c r="D98" s="192" t="s">
        <v>77</v>
      </c>
      <c r="E98" s="193" t="s">
        <v>225</v>
      </c>
      <c r="F98" s="193" t="s">
        <v>1837</v>
      </c>
      <c r="G98" s="179"/>
      <c r="H98" s="179"/>
      <c r="I98" s="182"/>
      <c r="J98" s="194">
        <f>BK98</f>
        <v>0</v>
      </c>
      <c r="K98" s="179"/>
      <c r="L98" s="184"/>
      <c r="M98" s="185"/>
      <c r="N98" s="186"/>
      <c r="O98" s="186"/>
      <c r="P98" s="187">
        <f>SUM(P99:P102)</f>
        <v>0</v>
      </c>
      <c r="Q98" s="186"/>
      <c r="R98" s="187">
        <f>SUM(R99:R102)</f>
        <v>0</v>
      </c>
      <c r="S98" s="186"/>
      <c r="T98" s="188">
        <f>SUM(T99:T102)</f>
        <v>0.12767999999999999</v>
      </c>
      <c r="AR98" s="189" t="s">
        <v>22</v>
      </c>
      <c r="AT98" s="190" t="s">
        <v>77</v>
      </c>
      <c r="AU98" s="190" t="s">
        <v>22</v>
      </c>
      <c r="AY98" s="189" t="s">
        <v>183</v>
      </c>
      <c r="BK98" s="191">
        <f>SUM(BK99:BK102)</f>
        <v>0</v>
      </c>
    </row>
    <row r="99" spans="2:65" s="1" customFormat="1" ht="22.5" customHeight="1">
      <c r="B99" s="36"/>
      <c r="C99" s="195" t="s">
        <v>86</v>
      </c>
      <c r="D99" s="195" t="s">
        <v>186</v>
      </c>
      <c r="E99" s="196" t="s">
        <v>2347</v>
      </c>
      <c r="F99" s="197" t="s">
        <v>2348</v>
      </c>
      <c r="G99" s="198" t="s">
        <v>208</v>
      </c>
      <c r="H99" s="199">
        <v>1.68</v>
      </c>
      <c r="I99" s="200"/>
      <c r="J99" s="201">
        <f>ROUND(I99*H99,2)</f>
        <v>0</v>
      </c>
      <c r="K99" s="197" t="s">
        <v>1782</v>
      </c>
      <c r="L99" s="56"/>
      <c r="M99" s="202" t="s">
        <v>20</v>
      </c>
      <c r="N99" s="203" t="s">
        <v>49</v>
      </c>
      <c r="O99" s="37"/>
      <c r="P99" s="204">
        <f>O99*H99</f>
        <v>0</v>
      </c>
      <c r="Q99" s="204">
        <v>0</v>
      </c>
      <c r="R99" s="204">
        <f>Q99*H99</f>
        <v>0</v>
      </c>
      <c r="S99" s="204">
        <v>7.5999999999999998E-2</v>
      </c>
      <c r="T99" s="205">
        <f>S99*H99</f>
        <v>0.12767999999999999</v>
      </c>
      <c r="AR99" s="19" t="s">
        <v>200</v>
      </c>
      <c r="AT99" s="19" t="s">
        <v>186</v>
      </c>
      <c r="AU99" s="19" t="s">
        <v>86</v>
      </c>
      <c r="AY99" s="19" t="s">
        <v>183</v>
      </c>
      <c r="BE99" s="206">
        <f>IF(N99="základní",J99,0)</f>
        <v>0</v>
      </c>
      <c r="BF99" s="206">
        <f>IF(N99="snížená",J99,0)</f>
        <v>0</v>
      </c>
      <c r="BG99" s="206">
        <f>IF(N99="zákl. přenesená",J99,0)</f>
        <v>0</v>
      </c>
      <c r="BH99" s="206">
        <f>IF(N99="sníž. přenesená",J99,0)</f>
        <v>0</v>
      </c>
      <c r="BI99" s="206">
        <f>IF(N99="nulová",J99,0)</f>
        <v>0</v>
      </c>
      <c r="BJ99" s="19" t="s">
        <v>22</v>
      </c>
      <c r="BK99" s="206">
        <f>ROUND(I99*H99,2)</f>
        <v>0</v>
      </c>
      <c r="BL99" s="19" t="s">
        <v>200</v>
      </c>
      <c r="BM99" s="19" t="s">
        <v>2349</v>
      </c>
    </row>
    <row r="100" spans="2:65" s="1" customFormat="1" ht="27">
      <c r="B100" s="36"/>
      <c r="C100" s="58"/>
      <c r="D100" s="209" t="s">
        <v>1715</v>
      </c>
      <c r="E100" s="58"/>
      <c r="F100" s="219" t="s">
        <v>2350</v>
      </c>
      <c r="G100" s="58"/>
      <c r="H100" s="58"/>
      <c r="I100" s="163"/>
      <c r="J100" s="58"/>
      <c r="K100" s="58"/>
      <c r="L100" s="56"/>
      <c r="M100" s="73"/>
      <c r="N100" s="37"/>
      <c r="O100" s="37"/>
      <c r="P100" s="37"/>
      <c r="Q100" s="37"/>
      <c r="R100" s="37"/>
      <c r="S100" s="37"/>
      <c r="T100" s="74"/>
      <c r="AT100" s="19" t="s">
        <v>1715</v>
      </c>
      <c r="AU100" s="19" t="s">
        <v>86</v>
      </c>
    </row>
    <row r="101" spans="2:65" s="1" customFormat="1" ht="40.5">
      <c r="B101" s="36"/>
      <c r="C101" s="58"/>
      <c r="D101" s="209" t="s">
        <v>1793</v>
      </c>
      <c r="E101" s="58"/>
      <c r="F101" s="210" t="s">
        <v>2351</v>
      </c>
      <c r="G101" s="58"/>
      <c r="H101" s="58"/>
      <c r="I101" s="163"/>
      <c r="J101" s="58"/>
      <c r="K101" s="58"/>
      <c r="L101" s="56"/>
      <c r="M101" s="73"/>
      <c r="N101" s="37"/>
      <c r="O101" s="37"/>
      <c r="P101" s="37"/>
      <c r="Q101" s="37"/>
      <c r="R101" s="37"/>
      <c r="S101" s="37"/>
      <c r="T101" s="74"/>
      <c r="AT101" s="19" t="s">
        <v>1793</v>
      </c>
      <c r="AU101" s="19" t="s">
        <v>86</v>
      </c>
    </row>
    <row r="102" spans="2:65" s="12" customFormat="1">
      <c r="B102" s="220"/>
      <c r="C102" s="221"/>
      <c r="D102" s="209" t="s">
        <v>1717</v>
      </c>
      <c r="E102" s="231" t="s">
        <v>20</v>
      </c>
      <c r="F102" s="232" t="s">
        <v>2352</v>
      </c>
      <c r="G102" s="221"/>
      <c r="H102" s="233">
        <v>1.68</v>
      </c>
      <c r="I102" s="225"/>
      <c r="J102" s="221"/>
      <c r="K102" s="221"/>
      <c r="L102" s="226"/>
      <c r="M102" s="227"/>
      <c r="N102" s="228"/>
      <c r="O102" s="228"/>
      <c r="P102" s="228"/>
      <c r="Q102" s="228"/>
      <c r="R102" s="228"/>
      <c r="S102" s="228"/>
      <c r="T102" s="229"/>
      <c r="AT102" s="230" t="s">
        <v>1717</v>
      </c>
      <c r="AU102" s="230" t="s">
        <v>86</v>
      </c>
      <c r="AV102" s="12" t="s">
        <v>86</v>
      </c>
      <c r="AW102" s="12" t="s">
        <v>41</v>
      </c>
      <c r="AX102" s="12" t="s">
        <v>22</v>
      </c>
      <c r="AY102" s="230" t="s">
        <v>183</v>
      </c>
    </row>
    <row r="103" spans="2:65" s="11" customFormat="1" ht="29.85" customHeight="1">
      <c r="B103" s="178"/>
      <c r="C103" s="179"/>
      <c r="D103" s="192" t="s">
        <v>77</v>
      </c>
      <c r="E103" s="193" t="s">
        <v>1866</v>
      </c>
      <c r="F103" s="193" t="s">
        <v>1867</v>
      </c>
      <c r="G103" s="179"/>
      <c r="H103" s="179"/>
      <c r="I103" s="182"/>
      <c r="J103" s="194">
        <f>BK103</f>
        <v>0</v>
      </c>
      <c r="K103" s="179"/>
      <c r="L103" s="184"/>
      <c r="M103" s="185"/>
      <c r="N103" s="186"/>
      <c r="O103" s="186"/>
      <c r="P103" s="187">
        <f>SUM(P104:P105)</f>
        <v>0</v>
      </c>
      <c r="Q103" s="186"/>
      <c r="R103" s="187">
        <f>SUM(R104:R105)</f>
        <v>0</v>
      </c>
      <c r="S103" s="186"/>
      <c r="T103" s="188">
        <f>SUM(T104:T105)</f>
        <v>0</v>
      </c>
      <c r="AR103" s="189" t="s">
        <v>22</v>
      </c>
      <c r="AT103" s="190" t="s">
        <v>77</v>
      </c>
      <c r="AU103" s="190" t="s">
        <v>22</v>
      </c>
      <c r="AY103" s="189" t="s">
        <v>183</v>
      </c>
      <c r="BK103" s="191">
        <f>SUM(BK104:BK105)</f>
        <v>0</v>
      </c>
    </row>
    <row r="104" spans="2:65" s="1" customFormat="1" ht="22.5" customHeight="1">
      <c r="B104" s="36"/>
      <c r="C104" s="195" t="s">
        <v>182</v>
      </c>
      <c r="D104" s="195" t="s">
        <v>186</v>
      </c>
      <c r="E104" s="196" t="s">
        <v>2154</v>
      </c>
      <c r="F104" s="197" t="s">
        <v>2155</v>
      </c>
      <c r="G104" s="198" t="s">
        <v>221</v>
      </c>
      <c r="H104" s="199">
        <v>0.128</v>
      </c>
      <c r="I104" s="200"/>
      <c r="J104" s="201">
        <f>ROUND(I104*H104,2)</f>
        <v>0</v>
      </c>
      <c r="K104" s="197" t="s">
        <v>20</v>
      </c>
      <c r="L104" s="56"/>
      <c r="M104" s="202" t="s">
        <v>20</v>
      </c>
      <c r="N104" s="203" t="s">
        <v>49</v>
      </c>
      <c r="O104" s="37"/>
      <c r="P104" s="204">
        <f>O104*H104</f>
        <v>0</v>
      </c>
      <c r="Q104" s="204">
        <v>0</v>
      </c>
      <c r="R104" s="204">
        <f>Q104*H104</f>
        <v>0</v>
      </c>
      <c r="S104" s="204">
        <v>0</v>
      </c>
      <c r="T104" s="205">
        <f>S104*H104</f>
        <v>0</v>
      </c>
      <c r="AR104" s="19" t="s">
        <v>200</v>
      </c>
      <c r="AT104" s="19" t="s">
        <v>186</v>
      </c>
      <c r="AU104" s="19" t="s">
        <v>86</v>
      </c>
      <c r="AY104" s="19" t="s">
        <v>183</v>
      </c>
      <c r="BE104" s="206">
        <f>IF(N104="základní",J104,0)</f>
        <v>0</v>
      </c>
      <c r="BF104" s="206">
        <f>IF(N104="snížená",J104,0)</f>
        <v>0</v>
      </c>
      <c r="BG104" s="206">
        <f>IF(N104="zákl. přenesená",J104,0)</f>
        <v>0</v>
      </c>
      <c r="BH104" s="206">
        <f>IF(N104="sníž. přenesená",J104,0)</f>
        <v>0</v>
      </c>
      <c r="BI104" s="206">
        <f>IF(N104="nulová",J104,0)</f>
        <v>0</v>
      </c>
      <c r="BJ104" s="19" t="s">
        <v>22</v>
      </c>
      <c r="BK104" s="206">
        <f>ROUND(I104*H104,2)</f>
        <v>0</v>
      </c>
      <c r="BL104" s="19" t="s">
        <v>200</v>
      </c>
      <c r="BM104" s="19" t="s">
        <v>2353</v>
      </c>
    </row>
    <row r="105" spans="2:65" s="1" customFormat="1" ht="27">
      <c r="B105" s="36"/>
      <c r="C105" s="58"/>
      <c r="D105" s="209" t="s">
        <v>1715</v>
      </c>
      <c r="E105" s="58"/>
      <c r="F105" s="219" t="s">
        <v>2157</v>
      </c>
      <c r="G105" s="58"/>
      <c r="H105" s="58"/>
      <c r="I105" s="163"/>
      <c r="J105" s="58"/>
      <c r="K105" s="58"/>
      <c r="L105" s="56"/>
      <c r="M105" s="73"/>
      <c r="N105" s="37"/>
      <c r="O105" s="37"/>
      <c r="P105" s="37"/>
      <c r="Q105" s="37"/>
      <c r="R105" s="37"/>
      <c r="S105" s="37"/>
      <c r="T105" s="74"/>
      <c r="AT105" s="19" t="s">
        <v>1715</v>
      </c>
      <c r="AU105" s="19" t="s">
        <v>86</v>
      </c>
    </row>
    <row r="106" spans="2:65" s="11" customFormat="1" ht="29.85" customHeight="1">
      <c r="B106" s="178"/>
      <c r="C106" s="179"/>
      <c r="D106" s="192" t="s">
        <v>77</v>
      </c>
      <c r="E106" s="193" t="s">
        <v>1877</v>
      </c>
      <c r="F106" s="193" t="s">
        <v>1878</v>
      </c>
      <c r="G106" s="179"/>
      <c r="H106" s="179"/>
      <c r="I106" s="182"/>
      <c r="J106" s="194">
        <f>BK106</f>
        <v>0</v>
      </c>
      <c r="K106" s="179"/>
      <c r="L106" s="184"/>
      <c r="M106" s="185"/>
      <c r="N106" s="186"/>
      <c r="O106" s="186"/>
      <c r="P106" s="187">
        <f>SUM(P107:P109)</f>
        <v>0</v>
      </c>
      <c r="Q106" s="186"/>
      <c r="R106" s="187">
        <f>SUM(R107:R109)</f>
        <v>0</v>
      </c>
      <c r="S106" s="186"/>
      <c r="T106" s="188">
        <f>SUM(T107:T109)</f>
        <v>0</v>
      </c>
      <c r="AR106" s="189" t="s">
        <v>22</v>
      </c>
      <c r="AT106" s="190" t="s">
        <v>77</v>
      </c>
      <c r="AU106" s="190" t="s">
        <v>22</v>
      </c>
      <c r="AY106" s="189" t="s">
        <v>183</v>
      </c>
      <c r="BK106" s="191">
        <f>SUM(BK107:BK109)</f>
        <v>0</v>
      </c>
    </row>
    <row r="107" spans="2:65" s="1" customFormat="1" ht="22.5" customHeight="1">
      <c r="B107" s="36"/>
      <c r="C107" s="195" t="s">
        <v>200</v>
      </c>
      <c r="D107" s="195" t="s">
        <v>186</v>
      </c>
      <c r="E107" s="196" t="s">
        <v>1879</v>
      </c>
      <c r="F107" s="197" t="s">
        <v>1880</v>
      </c>
      <c r="G107" s="198" t="s">
        <v>221</v>
      </c>
      <c r="H107" s="199">
        <v>0.442</v>
      </c>
      <c r="I107" s="200"/>
      <c r="J107" s="201">
        <f>ROUND(I107*H107,2)</f>
        <v>0</v>
      </c>
      <c r="K107" s="197" t="s">
        <v>1782</v>
      </c>
      <c r="L107" s="56"/>
      <c r="M107" s="202" t="s">
        <v>20</v>
      </c>
      <c r="N107" s="203" t="s">
        <v>49</v>
      </c>
      <c r="O107" s="37"/>
      <c r="P107" s="204">
        <f>O107*H107</f>
        <v>0</v>
      </c>
      <c r="Q107" s="204">
        <v>0</v>
      </c>
      <c r="R107" s="204">
        <f>Q107*H107</f>
        <v>0</v>
      </c>
      <c r="S107" s="204">
        <v>0</v>
      </c>
      <c r="T107" s="205">
        <f>S107*H107</f>
        <v>0</v>
      </c>
      <c r="AR107" s="19" t="s">
        <v>200</v>
      </c>
      <c r="AT107" s="19" t="s">
        <v>186</v>
      </c>
      <c r="AU107" s="19" t="s">
        <v>86</v>
      </c>
      <c r="AY107" s="19" t="s">
        <v>183</v>
      </c>
      <c r="BE107" s="206">
        <f>IF(N107="základní",J107,0)</f>
        <v>0</v>
      </c>
      <c r="BF107" s="206">
        <f>IF(N107="snížená",J107,0)</f>
        <v>0</v>
      </c>
      <c r="BG107" s="206">
        <f>IF(N107="zákl. přenesená",J107,0)</f>
        <v>0</v>
      </c>
      <c r="BH107" s="206">
        <f>IF(N107="sníž. přenesená",J107,0)</f>
        <v>0</v>
      </c>
      <c r="BI107" s="206">
        <f>IF(N107="nulová",J107,0)</f>
        <v>0</v>
      </c>
      <c r="BJ107" s="19" t="s">
        <v>22</v>
      </c>
      <c r="BK107" s="206">
        <f>ROUND(I107*H107,2)</f>
        <v>0</v>
      </c>
      <c r="BL107" s="19" t="s">
        <v>200</v>
      </c>
      <c r="BM107" s="19" t="s">
        <v>2354</v>
      </c>
    </row>
    <row r="108" spans="2:65" s="1" customFormat="1" ht="27">
      <c r="B108" s="36"/>
      <c r="C108" s="58"/>
      <c r="D108" s="209" t="s">
        <v>1715</v>
      </c>
      <c r="E108" s="58"/>
      <c r="F108" s="219" t="s">
        <v>1882</v>
      </c>
      <c r="G108" s="58"/>
      <c r="H108" s="58"/>
      <c r="I108" s="163"/>
      <c r="J108" s="58"/>
      <c r="K108" s="58"/>
      <c r="L108" s="56"/>
      <c r="M108" s="73"/>
      <c r="N108" s="37"/>
      <c r="O108" s="37"/>
      <c r="P108" s="37"/>
      <c r="Q108" s="37"/>
      <c r="R108" s="37"/>
      <c r="S108" s="37"/>
      <c r="T108" s="74"/>
      <c r="AT108" s="19" t="s">
        <v>1715</v>
      </c>
      <c r="AU108" s="19" t="s">
        <v>86</v>
      </c>
    </row>
    <row r="109" spans="2:65" s="1" customFormat="1" ht="27">
      <c r="B109" s="36"/>
      <c r="C109" s="58"/>
      <c r="D109" s="209" t="s">
        <v>1793</v>
      </c>
      <c r="E109" s="58"/>
      <c r="F109" s="210" t="s">
        <v>1883</v>
      </c>
      <c r="G109" s="58"/>
      <c r="H109" s="58"/>
      <c r="I109" s="163"/>
      <c r="J109" s="58"/>
      <c r="K109" s="58"/>
      <c r="L109" s="56"/>
      <c r="M109" s="73"/>
      <c r="N109" s="37"/>
      <c r="O109" s="37"/>
      <c r="P109" s="37"/>
      <c r="Q109" s="37"/>
      <c r="R109" s="37"/>
      <c r="S109" s="37"/>
      <c r="T109" s="74"/>
      <c r="AT109" s="19" t="s">
        <v>1793</v>
      </c>
      <c r="AU109" s="19" t="s">
        <v>86</v>
      </c>
    </row>
    <row r="110" spans="2:65" s="11" customFormat="1" ht="37.35" customHeight="1">
      <c r="B110" s="178"/>
      <c r="C110" s="179"/>
      <c r="D110" s="180" t="s">
        <v>77</v>
      </c>
      <c r="E110" s="181" t="s">
        <v>2159</v>
      </c>
      <c r="F110" s="181" t="s">
        <v>2160</v>
      </c>
      <c r="G110" s="179"/>
      <c r="H110" s="179"/>
      <c r="I110" s="182"/>
      <c r="J110" s="183">
        <f>BK110</f>
        <v>0</v>
      </c>
      <c r="K110" s="179"/>
      <c r="L110" s="184"/>
      <c r="M110" s="185"/>
      <c r="N110" s="186"/>
      <c r="O110" s="186"/>
      <c r="P110" s="187">
        <f>P111+P142</f>
        <v>0</v>
      </c>
      <c r="Q110" s="186"/>
      <c r="R110" s="187">
        <f>R111+R142</f>
        <v>0.26299</v>
      </c>
      <c r="S110" s="186"/>
      <c r="T110" s="188">
        <f>T111+T142</f>
        <v>0.57430400000000004</v>
      </c>
      <c r="AR110" s="189" t="s">
        <v>86</v>
      </c>
      <c r="AT110" s="190" t="s">
        <v>77</v>
      </c>
      <c r="AU110" s="190" t="s">
        <v>78</v>
      </c>
      <c r="AY110" s="189" t="s">
        <v>183</v>
      </c>
      <c r="BK110" s="191">
        <f>BK111+BK142</f>
        <v>0</v>
      </c>
    </row>
    <row r="111" spans="2:65" s="11" customFormat="1" ht="19.899999999999999" customHeight="1">
      <c r="B111" s="178"/>
      <c r="C111" s="179"/>
      <c r="D111" s="192" t="s">
        <v>77</v>
      </c>
      <c r="E111" s="193" t="s">
        <v>2355</v>
      </c>
      <c r="F111" s="193" t="s">
        <v>2356</v>
      </c>
      <c r="G111" s="179"/>
      <c r="H111" s="179"/>
      <c r="I111" s="182"/>
      <c r="J111" s="194">
        <f>BK111</f>
        <v>0</v>
      </c>
      <c r="K111" s="179"/>
      <c r="L111" s="184"/>
      <c r="M111" s="185"/>
      <c r="N111" s="186"/>
      <c r="O111" s="186"/>
      <c r="P111" s="187">
        <f>SUM(P112:P141)</f>
        <v>0</v>
      </c>
      <c r="Q111" s="186"/>
      <c r="R111" s="187">
        <f>SUM(R112:R141)</f>
        <v>0.13299</v>
      </c>
      <c r="S111" s="186"/>
      <c r="T111" s="188">
        <f>SUM(T112:T141)</f>
        <v>0.57430400000000004</v>
      </c>
      <c r="AR111" s="189" t="s">
        <v>86</v>
      </c>
      <c r="AT111" s="190" t="s">
        <v>77</v>
      </c>
      <c r="AU111" s="190" t="s">
        <v>22</v>
      </c>
      <c r="AY111" s="189" t="s">
        <v>183</v>
      </c>
      <c r="BK111" s="191">
        <f>SUM(BK112:BK141)</f>
        <v>0</v>
      </c>
    </row>
    <row r="112" spans="2:65" s="1" customFormat="1" ht="22.5" customHeight="1">
      <c r="B112" s="36"/>
      <c r="C112" s="195" t="s">
        <v>205</v>
      </c>
      <c r="D112" s="195" t="s">
        <v>186</v>
      </c>
      <c r="E112" s="196" t="s">
        <v>2357</v>
      </c>
      <c r="F112" s="197" t="s">
        <v>2358</v>
      </c>
      <c r="G112" s="198" t="s">
        <v>1810</v>
      </c>
      <c r="H112" s="199">
        <v>1</v>
      </c>
      <c r="I112" s="200"/>
      <c r="J112" s="201">
        <f>ROUND(I112*H112,2)</f>
        <v>0</v>
      </c>
      <c r="K112" s="197" t="s">
        <v>1782</v>
      </c>
      <c r="L112" s="56"/>
      <c r="M112" s="202" t="s">
        <v>20</v>
      </c>
      <c r="N112" s="203" t="s">
        <v>49</v>
      </c>
      <c r="O112" s="37"/>
      <c r="P112" s="204">
        <f>O112*H112</f>
        <v>0</v>
      </c>
      <c r="Q112" s="204">
        <v>0</v>
      </c>
      <c r="R112" s="204">
        <f>Q112*H112</f>
        <v>0</v>
      </c>
      <c r="S112" s="204">
        <v>0</v>
      </c>
      <c r="T112" s="205">
        <f>S112*H112</f>
        <v>0</v>
      </c>
      <c r="AR112" s="19" t="s">
        <v>254</v>
      </c>
      <c r="AT112" s="19" t="s">
        <v>186</v>
      </c>
      <c r="AU112" s="19" t="s">
        <v>86</v>
      </c>
      <c r="AY112" s="19" t="s">
        <v>183</v>
      </c>
      <c r="BE112" s="206">
        <f>IF(N112="základní",J112,0)</f>
        <v>0</v>
      </c>
      <c r="BF112" s="206">
        <f>IF(N112="snížená",J112,0)</f>
        <v>0</v>
      </c>
      <c r="BG112" s="206">
        <f>IF(N112="zákl. přenesená",J112,0)</f>
        <v>0</v>
      </c>
      <c r="BH112" s="206">
        <f>IF(N112="sníž. přenesená",J112,0)</f>
        <v>0</v>
      </c>
      <c r="BI112" s="206">
        <f>IF(N112="nulová",J112,0)</f>
        <v>0</v>
      </c>
      <c r="BJ112" s="19" t="s">
        <v>22</v>
      </c>
      <c r="BK112" s="206">
        <f>ROUND(I112*H112,2)</f>
        <v>0</v>
      </c>
      <c r="BL112" s="19" t="s">
        <v>254</v>
      </c>
      <c r="BM112" s="19" t="s">
        <v>2359</v>
      </c>
    </row>
    <row r="113" spans="2:65" s="1" customFormat="1">
      <c r="B113" s="36"/>
      <c r="C113" s="58"/>
      <c r="D113" s="209" t="s">
        <v>1715</v>
      </c>
      <c r="E113" s="58"/>
      <c r="F113" s="219" t="s">
        <v>2360</v>
      </c>
      <c r="G113" s="58"/>
      <c r="H113" s="58"/>
      <c r="I113" s="163"/>
      <c r="J113" s="58"/>
      <c r="K113" s="58"/>
      <c r="L113" s="56"/>
      <c r="M113" s="73"/>
      <c r="N113" s="37"/>
      <c r="O113" s="37"/>
      <c r="P113" s="37"/>
      <c r="Q113" s="37"/>
      <c r="R113" s="37"/>
      <c r="S113" s="37"/>
      <c r="T113" s="74"/>
      <c r="AT113" s="19" t="s">
        <v>1715</v>
      </c>
      <c r="AU113" s="19" t="s">
        <v>86</v>
      </c>
    </row>
    <row r="114" spans="2:65" s="1" customFormat="1" ht="27">
      <c r="B114" s="36"/>
      <c r="C114" s="58"/>
      <c r="D114" s="207" t="s">
        <v>192</v>
      </c>
      <c r="E114" s="58"/>
      <c r="F114" s="208" t="s">
        <v>2361</v>
      </c>
      <c r="G114" s="58"/>
      <c r="H114" s="58"/>
      <c r="I114" s="163"/>
      <c r="J114" s="58"/>
      <c r="K114" s="58"/>
      <c r="L114" s="56"/>
      <c r="M114" s="73"/>
      <c r="N114" s="37"/>
      <c r="O114" s="37"/>
      <c r="P114" s="37"/>
      <c r="Q114" s="37"/>
      <c r="R114" s="37"/>
      <c r="S114" s="37"/>
      <c r="T114" s="74"/>
      <c r="AT114" s="19" t="s">
        <v>192</v>
      </c>
      <c r="AU114" s="19" t="s">
        <v>86</v>
      </c>
    </row>
    <row r="115" spans="2:65" s="1" customFormat="1" ht="31.5" customHeight="1">
      <c r="B115" s="36"/>
      <c r="C115" s="263" t="s">
        <v>210</v>
      </c>
      <c r="D115" s="263" t="s">
        <v>1796</v>
      </c>
      <c r="E115" s="264" t="s">
        <v>1873</v>
      </c>
      <c r="F115" s="265" t="s">
        <v>2362</v>
      </c>
      <c r="G115" s="266" t="s">
        <v>1733</v>
      </c>
      <c r="H115" s="267">
        <v>1</v>
      </c>
      <c r="I115" s="268"/>
      <c r="J115" s="269">
        <f>ROUND(I115*H115,2)</f>
        <v>0</v>
      </c>
      <c r="K115" s="265" t="s">
        <v>20</v>
      </c>
      <c r="L115" s="270"/>
      <c r="M115" s="271" t="s">
        <v>20</v>
      </c>
      <c r="N115" s="272" t="s">
        <v>49</v>
      </c>
      <c r="O115" s="37"/>
      <c r="P115" s="204">
        <f>O115*H115</f>
        <v>0</v>
      </c>
      <c r="Q115" s="204">
        <v>0</v>
      </c>
      <c r="R115" s="204">
        <f>Q115*H115</f>
        <v>0</v>
      </c>
      <c r="S115" s="204">
        <v>0</v>
      </c>
      <c r="T115" s="205">
        <f>S115*H115</f>
        <v>0</v>
      </c>
      <c r="AR115" s="19" t="s">
        <v>427</v>
      </c>
      <c r="AT115" s="19" t="s">
        <v>1796</v>
      </c>
      <c r="AU115" s="19" t="s">
        <v>86</v>
      </c>
      <c r="AY115" s="19" t="s">
        <v>183</v>
      </c>
      <c r="BE115" s="206">
        <f>IF(N115="základní",J115,0)</f>
        <v>0</v>
      </c>
      <c r="BF115" s="206">
        <f>IF(N115="snížená",J115,0)</f>
        <v>0</v>
      </c>
      <c r="BG115" s="206">
        <f>IF(N115="zákl. přenesená",J115,0)</f>
        <v>0</v>
      </c>
      <c r="BH115" s="206">
        <f>IF(N115="sníž. přenesená",J115,0)</f>
        <v>0</v>
      </c>
      <c r="BI115" s="206">
        <f>IF(N115="nulová",J115,0)</f>
        <v>0</v>
      </c>
      <c r="BJ115" s="19" t="s">
        <v>22</v>
      </c>
      <c r="BK115" s="206">
        <f>ROUND(I115*H115,2)</f>
        <v>0</v>
      </c>
      <c r="BL115" s="19" t="s">
        <v>254</v>
      </c>
      <c r="BM115" s="19" t="s">
        <v>2363</v>
      </c>
    </row>
    <row r="116" spans="2:65" s="1" customFormat="1" ht="22.5" customHeight="1">
      <c r="B116" s="36"/>
      <c r="C116" s="195" t="s">
        <v>214</v>
      </c>
      <c r="D116" s="195" t="s">
        <v>186</v>
      </c>
      <c r="E116" s="196" t="s">
        <v>2364</v>
      </c>
      <c r="F116" s="197" t="s">
        <v>2365</v>
      </c>
      <c r="G116" s="198" t="s">
        <v>1720</v>
      </c>
      <c r="H116" s="199">
        <v>3</v>
      </c>
      <c r="I116" s="200"/>
      <c r="J116" s="201">
        <f>ROUND(I116*H116,2)</f>
        <v>0</v>
      </c>
      <c r="K116" s="197" t="s">
        <v>1782</v>
      </c>
      <c r="L116" s="56"/>
      <c r="M116" s="202" t="s">
        <v>20</v>
      </c>
      <c r="N116" s="203" t="s">
        <v>49</v>
      </c>
      <c r="O116" s="37"/>
      <c r="P116" s="204">
        <f>O116*H116</f>
        <v>0</v>
      </c>
      <c r="Q116" s="204">
        <v>4.4330000000000001E-2</v>
      </c>
      <c r="R116" s="204">
        <f>Q116*H116</f>
        <v>0.13299</v>
      </c>
      <c r="S116" s="204">
        <v>0</v>
      </c>
      <c r="T116" s="205">
        <f>S116*H116</f>
        <v>0</v>
      </c>
      <c r="AR116" s="19" t="s">
        <v>254</v>
      </c>
      <c r="AT116" s="19" t="s">
        <v>186</v>
      </c>
      <c r="AU116" s="19" t="s">
        <v>86</v>
      </c>
      <c r="AY116" s="19" t="s">
        <v>183</v>
      </c>
      <c r="BE116" s="206">
        <f>IF(N116="základní",J116,0)</f>
        <v>0</v>
      </c>
      <c r="BF116" s="206">
        <f>IF(N116="snížená",J116,0)</f>
        <v>0</v>
      </c>
      <c r="BG116" s="206">
        <f>IF(N116="zákl. přenesená",J116,0)</f>
        <v>0</v>
      </c>
      <c r="BH116" s="206">
        <f>IF(N116="sníž. přenesená",J116,0)</f>
        <v>0</v>
      </c>
      <c r="BI116" s="206">
        <f>IF(N116="nulová",J116,0)</f>
        <v>0</v>
      </c>
      <c r="BJ116" s="19" t="s">
        <v>22</v>
      </c>
      <c r="BK116" s="206">
        <f>ROUND(I116*H116,2)</f>
        <v>0</v>
      </c>
      <c r="BL116" s="19" t="s">
        <v>254</v>
      </c>
      <c r="BM116" s="19" t="s">
        <v>2366</v>
      </c>
    </row>
    <row r="117" spans="2:65" s="1" customFormat="1" ht="27">
      <c r="B117" s="36"/>
      <c r="C117" s="58"/>
      <c r="D117" s="209" t="s">
        <v>1715</v>
      </c>
      <c r="E117" s="58"/>
      <c r="F117" s="219" t="s">
        <v>2367</v>
      </c>
      <c r="G117" s="58"/>
      <c r="H117" s="58"/>
      <c r="I117" s="163"/>
      <c r="J117" s="58"/>
      <c r="K117" s="58"/>
      <c r="L117" s="56"/>
      <c r="M117" s="73"/>
      <c r="N117" s="37"/>
      <c r="O117" s="37"/>
      <c r="P117" s="37"/>
      <c r="Q117" s="37"/>
      <c r="R117" s="37"/>
      <c r="S117" s="37"/>
      <c r="T117" s="74"/>
      <c r="AT117" s="19" t="s">
        <v>1715</v>
      </c>
      <c r="AU117" s="19" t="s">
        <v>86</v>
      </c>
    </row>
    <row r="118" spans="2:65" s="1" customFormat="1" ht="67.5">
      <c r="B118" s="36"/>
      <c r="C118" s="58"/>
      <c r="D118" s="209" t="s">
        <v>1793</v>
      </c>
      <c r="E118" s="58"/>
      <c r="F118" s="210" t="s">
        <v>2368</v>
      </c>
      <c r="G118" s="58"/>
      <c r="H118" s="58"/>
      <c r="I118" s="163"/>
      <c r="J118" s="58"/>
      <c r="K118" s="58"/>
      <c r="L118" s="56"/>
      <c r="M118" s="73"/>
      <c r="N118" s="37"/>
      <c r="O118" s="37"/>
      <c r="P118" s="37"/>
      <c r="Q118" s="37"/>
      <c r="R118" s="37"/>
      <c r="S118" s="37"/>
      <c r="T118" s="74"/>
      <c r="AT118" s="19" t="s">
        <v>1793</v>
      </c>
      <c r="AU118" s="19" t="s">
        <v>86</v>
      </c>
    </row>
    <row r="119" spans="2:65" s="13" customFormat="1" ht="27">
      <c r="B119" s="234"/>
      <c r="C119" s="235"/>
      <c r="D119" s="209" t="s">
        <v>1717</v>
      </c>
      <c r="E119" s="236" t="s">
        <v>20</v>
      </c>
      <c r="F119" s="237" t="s">
        <v>2369</v>
      </c>
      <c r="G119" s="235"/>
      <c r="H119" s="238" t="s">
        <v>20</v>
      </c>
      <c r="I119" s="239"/>
      <c r="J119" s="235"/>
      <c r="K119" s="235"/>
      <c r="L119" s="240"/>
      <c r="M119" s="241"/>
      <c r="N119" s="242"/>
      <c r="O119" s="242"/>
      <c r="P119" s="242"/>
      <c r="Q119" s="242"/>
      <c r="R119" s="242"/>
      <c r="S119" s="242"/>
      <c r="T119" s="243"/>
      <c r="AT119" s="244" t="s">
        <v>1717</v>
      </c>
      <c r="AU119" s="244" t="s">
        <v>86</v>
      </c>
      <c r="AV119" s="13" t="s">
        <v>22</v>
      </c>
      <c r="AW119" s="13" t="s">
        <v>41</v>
      </c>
      <c r="AX119" s="13" t="s">
        <v>78</v>
      </c>
      <c r="AY119" s="244" t="s">
        <v>183</v>
      </c>
    </row>
    <row r="120" spans="2:65" s="12" customFormat="1">
      <c r="B120" s="220"/>
      <c r="C120" s="221"/>
      <c r="D120" s="207" t="s">
        <v>1717</v>
      </c>
      <c r="E120" s="222" t="s">
        <v>20</v>
      </c>
      <c r="F120" s="223" t="s">
        <v>2370</v>
      </c>
      <c r="G120" s="221"/>
      <c r="H120" s="224">
        <v>3</v>
      </c>
      <c r="I120" s="225"/>
      <c r="J120" s="221"/>
      <c r="K120" s="221"/>
      <c r="L120" s="226"/>
      <c r="M120" s="227"/>
      <c r="N120" s="228"/>
      <c r="O120" s="228"/>
      <c r="P120" s="228"/>
      <c r="Q120" s="228"/>
      <c r="R120" s="228"/>
      <c r="S120" s="228"/>
      <c r="T120" s="229"/>
      <c r="AT120" s="230" t="s">
        <v>1717</v>
      </c>
      <c r="AU120" s="230" t="s">
        <v>86</v>
      </c>
      <c r="AV120" s="12" t="s">
        <v>86</v>
      </c>
      <c r="AW120" s="12" t="s">
        <v>41</v>
      </c>
      <c r="AX120" s="12" t="s">
        <v>22</v>
      </c>
      <c r="AY120" s="230" t="s">
        <v>183</v>
      </c>
    </row>
    <row r="121" spans="2:65" s="1" customFormat="1" ht="31.5" customHeight="1">
      <c r="B121" s="36"/>
      <c r="C121" s="195" t="s">
        <v>218</v>
      </c>
      <c r="D121" s="195" t="s">
        <v>186</v>
      </c>
      <c r="E121" s="196" t="s">
        <v>2371</v>
      </c>
      <c r="F121" s="197" t="s">
        <v>2372</v>
      </c>
      <c r="G121" s="198" t="s">
        <v>1733</v>
      </c>
      <c r="H121" s="199">
        <v>1</v>
      </c>
      <c r="I121" s="200"/>
      <c r="J121" s="201">
        <f>ROUND(I121*H121,2)</f>
        <v>0</v>
      </c>
      <c r="K121" s="197" t="s">
        <v>20</v>
      </c>
      <c r="L121" s="56"/>
      <c r="M121" s="202" t="s">
        <v>20</v>
      </c>
      <c r="N121" s="203" t="s">
        <v>49</v>
      </c>
      <c r="O121" s="37"/>
      <c r="P121" s="204">
        <f>O121*H121</f>
        <v>0</v>
      </c>
      <c r="Q121" s="204">
        <v>0</v>
      </c>
      <c r="R121" s="204">
        <f>Q121*H121</f>
        <v>0</v>
      </c>
      <c r="S121" s="204">
        <v>0</v>
      </c>
      <c r="T121" s="205">
        <f>S121*H121</f>
        <v>0</v>
      </c>
      <c r="AR121" s="19" t="s">
        <v>254</v>
      </c>
      <c r="AT121" s="19" t="s">
        <v>186</v>
      </c>
      <c r="AU121" s="19" t="s">
        <v>86</v>
      </c>
      <c r="AY121" s="19" t="s">
        <v>183</v>
      </c>
      <c r="BE121" s="206">
        <f>IF(N121="základní",J121,0)</f>
        <v>0</v>
      </c>
      <c r="BF121" s="206">
        <f>IF(N121="snížená",J121,0)</f>
        <v>0</v>
      </c>
      <c r="BG121" s="206">
        <f>IF(N121="zákl. přenesená",J121,0)</f>
        <v>0</v>
      </c>
      <c r="BH121" s="206">
        <f>IF(N121="sníž. přenesená",J121,0)</f>
        <v>0</v>
      </c>
      <c r="BI121" s="206">
        <f>IF(N121="nulová",J121,0)</f>
        <v>0</v>
      </c>
      <c r="BJ121" s="19" t="s">
        <v>22</v>
      </c>
      <c r="BK121" s="206">
        <f>ROUND(I121*H121,2)</f>
        <v>0</v>
      </c>
      <c r="BL121" s="19" t="s">
        <v>254</v>
      </c>
      <c r="BM121" s="19" t="s">
        <v>2373</v>
      </c>
    </row>
    <row r="122" spans="2:65" s="1" customFormat="1" ht="27">
      <c r="B122" s="36"/>
      <c r="C122" s="58"/>
      <c r="D122" s="207" t="s">
        <v>192</v>
      </c>
      <c r="E122" s="58"/>
      <c r="F122" s="208" t="s">
        <v>2361</v>
      </c>
      <c r="G122" s="58"/>
      <c r="H122" s="58"/>
      <c r="I122" s="163"/>
      <c r="J122" s="58"/>
      <c r="K122" s="58"/>
      <c r="L122" s="56"/>
      <c r="M122" s="73"/>
      <c r="N122" s="37"/>
      <c r="O122" s="37"/>
      <c r="P122" s="37"/>
      <c r="Q122" s="37"/>
      <c r="R122" s="37"/>
      <c r="S122" s="37"/>
      <c r="T122" s="74"/>
      <c r="AT122" s="19" t="s">
        <v>192</v>
      </c>
      <c r="AU122" s="19" t="s">
        <v>86</v>
      </c>
    </row>
    <row r="123" spans="2:65" s="1" customFormat="1" ht="31.5" customHeight="1">
      <c r="B123" s="36"/>
      <c r="C123" s="195" t="s">
        <v>225</v>
      </c>
      <c r="D123" s="195" t="s">
        <v>186</v>
      </c>
      <c r="E123" s="196" t="s">
        <v>2374</v>
      </c>
      <c r="F123" s="197" t="s">
        <v>2375</v>
      </c>
      <c r="G123" s="198" t="s">
        <v>1733</v>
      </c>
      <c r="H123" s="199">
        <v>1</v>
      </c>
      <c r="I123" s="200"/>
      <c r="J123" s="201">
        <f>ROUND(I123*H123,2)</f>
        <v>0</v>
      </c>
      <c r="K123" s="197" t="s">
        <v>20</v>
      </c>
      <c r="L123" s="56"/>
      <c r="M123" s="202" t="s">
        <v>20</v>
      </c>
      <c r="N123" s="203" t="s">
        <v>49</v>
      </c>
      <c r="O123" s="37"/>
      <c r="P123" s="204">
        <f>O123*H123</f>
        <v>0</v>
      </c>
      <c r="Q123" s="204">
        <v>0</v>
      </c>
      <c r="R123" s="204">
        <f>Q123*H123</f>
        <v>0</v>
      </c>
      <c r="S123" s="204">
        <v>0</v>
      </c>
      <c r="T123" s="205">
        <f>S123*H123</f>
        <v>0</v>
      </c>
      <c r="AR123" s="19" t="s">
        <v>254</v>
      </c>
      <c r="AT123" s="19" t="s">
        <v>186</v>
      </c>
      <c r="AU123" s="19" t="s">
        <v>86</v>
      </c>
      <c r="AY123" s="19" t="s">
        <v>183</v>
      </c>
      <c r="BE123" s="206">
        <f>IF(N123="základní",J123,0)</f>
        <v>0</v>
      </c>
      <c r="BF123" s="206">
        <f>IF(N123="snížená",J123,0)</f>
        <v>0</v>
      </c>
      <c r="BG123" s="206">
        <f>IF(N123="zákl. přenesená",J123,0)</f>
        <v>0</v>
      </c>
      <c r="BH123" s="206">
        <f>IF(N123="sníž. přenesená",J123,0)</f>
        <v>0</v>
      </c>
      <c r="BI123" s="206">
        <f>IF(N123="nulová",J123,0)</f>
        <v>0</v>
      </c>
      <c r="BJ123" s="19" t="s">
        <v>22</v>
      </c>
      <c r="BK123" s="206">
        <f>ROUND(I123*H123,2)</f>
        <v>0</v>
      </c>
      <c r="BL123" s="19" t="s">
        <v>254</v>
      </c>
      <c r="BM123" s="19" t="s">
        <v>2376</v>
      </c>
    </row>
    <row r="124" spans="2:65" s="1" customFormat="1" ht="27">
      <c r="B124" s="36"/>
      <c r="C124" s="58"/>
      <c r="D124" s="207" t="s">
        <v>192</v>
      </c>
      <c r="E124" s="58"/>
      <c r="F124" s="208" t="s">
        <v>2361</v>
      </c>
      <c r="G124" s="58"/>
      <c r="H124" s="58"/>
      <c r="I124" s="163"/>
      <c r="J124" s="58"/>
      <c r="K124" s="58"/>
      <c r="L124" s="56"/>
      <c r="M124" s="73"/>
      <c r="N124" s="37"/>
      <c r="O124" s="37"/>
      <c r="P124" s="37"/>
      <c r="Q124" s="37"/>
      <c r="R124" s="37"/>
      <c r="S124" s="37"/>
      <c r="T124" s="74"/>
      <c r="AT124" s="19" t="s">
        <v>192</v>
      </c>
      <c r="AU124" s="19" t="s">
        <v>86</v>
      </c>
    </row>
    <row r="125" spans="2:65" s="1" customFormat="1" ht="22.5" customHeight="1">
      <c r="B125" s="36"/>
      <c r="C125" s="195" t="s">
        <v>27</v>
      </c>
      <c r="D125" s="195" t="s">
        <v>186</v>
      </c>
      <c r="E125" s="196" t="s">
        <v>2377</v>
      </c>
      <c r="F125" s="197" t="s">
        <v>2378</v>
      </c>
      <c r="G125" s="198" t="s">
        <v>1733</v>
      </c>
      <c r="H125" s="199">
        <v>1</v>
      </c>
      <c r="I125" s="200"/>
      <c r="J125" s="201">
        <f>ROUND(I125*H125,2)</f>
        <v>0</v>
      </c>
      <c r="K125" s="197" t="s">
        <v>20</v>
      </c>
      <c r="L125" s="56"/>
      <c r="M125" s="202" t="s">
        <v>20</v>
      </c>
      <c r="N125" s="203" t="s">
        <v>49</v>
      </c>
      <c r="O125" s="37"/>
      <c r="P125" s="204">
        <f>O125*H125</f>
        <v>0</v>
      </c>
      <c r="Q125" s="204">
        <v>0</v>
      </c>
      <c r="R125" s="204">
        <f>Q125*H125</f>
        <v>0</v>
      </c>
      <c r="S125" s="204">
        <v>0</v>
      </c>
      <c r="T125" s="205">
        <f>S125*H125</f>
        <v>0</v>
      </c>
      <c r="AR125" s="19" t="s">
        <v>254</v>
      </c>
      <c r="AT125" s="19" t="s">
        <v>186</v>
      </c>
      <c r="AU125" s="19" t="s">
        <v>86</v>
      </c>
      <c r="AY125" s="19" t="s">
        <v>183</v>
      </c>
      <c r="BE125" s="206">
        <f>IF(N125="základní",J125,0)</f>
        <v>0</v>
      </c>
      <c r="BF125" s="206">
        <f>IF(N125="snížená",J125,0)</f>
        <v>0</v>
      </c>
      <c r="BG125" s="206">
        <f>IF(N125="zákl. přenesená",J125,0)</f>
        <v>0</v>
      </c>
      <c r="BH125" s="206">
        <f>IF(N125="sníž. přenesená",J125,0)</f>
        <v>0</v>
      </c>
      <c r="BI125" s="206">
        <f>IF(N125="nulová",J125,0)</f>
        <v>0</v>
      </c>
      <c r="BJ125" s="19" t="s">
        <v>22</v>
      </c>
      <c r="BK125" s="206">
        <f>ROUND(I125*H125,2)</f>
        <v>0</v>
      </c>
      <c r="BL125" s="19" t="s">
        <v>254</v>
      </c>
      <c r="BM125" s="19" t="s">
        <v>2379</v>
      </c>
    </row>
    <row r="126" spans="2:65" s="1" customFormat="1" ht="27">
      <c r="B126" s="36"/>
      <c r="C126" s="58"/>
      <c r="D126" s="207" t="s">
        <v>192</v>
      </c>
      <c r="E126" s="58"/>
      <c r="F126" s="208" t="s">
        <v>2361</v>
      </c>
      <c r="G126" s="58"/>
      <c r="H126" s="58"/>
      <c r="I126" s="163"/>
      <c r="J126" s="58"/>
      <c r="K126" s="58"/>
      <c r="L126" s="56"/>
      <c r="M126" s="73"/>
      <c r="N126" s="37"/>
      <c r="O126" s="37"/>
      <c r="P126" s="37"/>
      <c r="Q126" s="37"/>
      <c r="R126" s="37"/>
      <c r="S126" s="37"/>
      <c r="T126" s="74"/>
      <c r="AT126" s="19" t="s">
        <v>192</v>
      </c>
      <c r="AU126" s="19" t="s">
        <v>86</v>
      </c>
    </row>
    <row r="127" spans="2:65" s="1" customFormat="1" ht="31.5" customHeight="1">
      <c r="B127" s="36"/>
      <c r="C127" s="195" t="s">
        <v>232</v>
      </c>
      <c r="D127" s="195" t="s">
        <v>186</v>
      </c>
      <c r="E127" s="196" t="s">
        <v>2380</v>
      </c>
      <c r="F127" s="197" t="s">
        <v>2381</v>
      </c>
      <c r="G127" s="198" t="s">
        <v>1733</v>
      </c>
      <c r="H127" s="199">
        <v>1</v>
      </c>
      <c r="I127" s="200"/>
      <c r="J127" s="201">
        <f>ROUND(I127*H127,2)</f>
        <v>0</v>
      </c>
      <c r="K127" s="197" t="s">
        <v>20</v>
      </c>
      <c r="L127" s="56"/>
      <c r="M127" s="202" t="s">
        <v>20</v>
      </c>
      <c r="N127" s="203" t="s">
        <v>49</v>
      </c>
      <c r="O127" s="37"/>
      <c r="P127" s="204">
        <f>O127*H127</f>
        <v>0</v>
      </c>
      <c r="Q127" s="204">
        <v>0</v>
      </c>
      <c r="R127" s="204">
        <f>Q127*H127</f>
        <v>0</v>
      </c>
      <c r="S127" s="204">
        <v>0</v>
      </c>
      <c r="T127" s="205">
        <f>S127*H127</f>
        <v>0</v>
      </c>
      <c r="AR127" s="19" t="s">
        <v>254</v>
      </c>
      <c r="AT127" s="19" t="s">
        <v>186</v>
      </c>
      <c r="AU127" s="19" t="s">
        <v>86</v>
      </c>
      <c r="AY127" s="19" t="s">
        <v>183</v>
      </c>
      <c r="BE127" s="206">
        <f>IF(N127="základní",J127,0)</f>
        <v>0</v>
      </c>
      <c r="BF127" s="206">
        <f>IF(N127="snížená",J127,0)</f>
        <v>0</v>
      </c>
      <c r="BG127" s="206">
        <f>IF(N127="zákl. přenesená",J127,0)</f>
        <v>0</v>
      </c>
      <c r="BH127" s="206">
        <f>IF(N127="sníž. přenesená",J127,0)</f>
        <v>0</v>
      </c>
      <c r="BI127" s="206">
        <f>IF(N127="nulová",J127,0)</f>
        <v>0</v>
      </c>
      <c r="BJ127" s="19" t="s">
        <v>22</v>
      </c>
      <c r="BK127" s="206">
        <f>ROUND(I127*H127,2)</f>
        <v>0</v>
      </c>
      <c r="BL127" s="19" t="s">
        <v>254</v>
      </c>
      <c r="BM127" s="19" t="s">
        <v>2382</v>
      </c>
    </row>
    <row r="128" spans="2:65" s="1" customFormat="1" ht="22.5" customHeight="1">
      <c r="B128" s="36"/>
      <c r="C128" s="195" t="s">
        <v>236</v>
      </c>
      <c r="D128" s="195" t="s">
        <v>186</v>
      </c>
      <c r="E128" s="196" t="s">
        <v>2383</v>
      </c>
      <c r="F128" s="197" t="s">
        <v>2384</v>
      </c>
      <c r="G128" s="198" t="s">
        <v>1810</v>
      </c>
      <c r="H128" s="199">
        <v>1</v>
      </c>
      <c r="I128" s="200"/>
      <c r="J128" s="201">
        <f>ROUND(I128*H128,2)</f>
        <v>0</v>
      </c>
      <c r="K128" s="197" t="s">
        <v>1782</v>
      </c>
      <c r="L128" s="56"/>
      <c r="M128" s="202" t="s">
        <v>20</v>
      </c>
      <c r="N128" s="203" t="s">
        <v>49</v>
      </c>
      <c r="O128" s="37"/>
      <c r="P128" s="204">
        <f>O128*H128</f>
        <v>0</v>
      </c>
      <c r="Q128" s="204">
        <v>0</v>
      </c>
      <c r="R128" s="204">
        <f>Q128*H128</f>
        <v>0</v>
      </c>
      <c r="S128" s="204">
        <v>0.26</v>
      </c>
      <c r="T128" s="205">
        <f>S128*H128</f>
        <v>0.26</v>
      </c>
      <c r="AR128" s="19" t="s">
        <v>254</v>
      </c>
      <c r="AT128" s="19" t="s">
        <v>186</v>
      </c>
      <c r="AU128" s="19" t="s">
        <v>86</v>
      </c>
      <c r="AY128" s="19" t="s">
        <v>183</v>
      </c>
      <c r="BE128" s="206">
        <f>IF(N128="základní",J128,0)</f>
        <v>0</v>
      </c>
      <c r="BF128" s="206">
        <f>IF(N128="snížená",J128,0)</f>
        <v>0</v>
      </c>
      <c r="BG128" s="206">
        <f>IF(N128="zákl. přenesená",J128,0)</f>
        <v>0</v>
      </c>
      <c r="BH128" s="206">
        <f>IF(N128="sníž. přenesená",J128,0)</f>
        <v>0</v>
      </c>
      <c r="BI128" s="206">
        <f>IF(N128="nulová",J128,0)</f>
        <v>0</v>
      </c>
      <c r="BJ128" s="19" t="s">
        <v>22</v>
      </c>
      <c r="BK128" s="206">
        <f>ROUND(I128*H128,2)</f>
        <v>0</v>
      </c>
      <c r="BL128" s="19" t="s">
        <v>254</v>
      </c>
      <c r="BM128" s="19" t="s">
        <v>2385</v>
      </c>
    </row>
    <row r="129" spans="2:65" s="1" customFormat="1">
      <c r="B129" s="36"/>
      <c r="C129" s="58"/>
      <c r="D129" s="209" t="s">
        <v>1715</v>
      </c>
      <c r="E129" s="58"/>
      <c r="F129" s="219" t="s">
        <v>2386</v>
      </c>
      <c r="G129" s="58"/>
      <c r="H129" s="58"/>
      <c r="I129" s="163"/>
      <c r="J129" s="58"/>
      <c r="K129" s="58"/>
      <c r="L129" s="56"/>
      <c r="M129" s="73"/>
      <c r="N129" s="37"/>
      <c r="O129" s="37"/>
      <c r="P129" s="37"/>
      <c r="Q129" s="37"/>
      <c r="R129" s="37"/>
      <c r="S129" s="37"/>
      <c r="T129" s="74"/>
      <c r="AT129" s="19" t="s">
        <v>1715</v>
      </c>
      <c r="AU129" s="19" t="s">
        <v>86</v>
      </c>
    </row>
    <row r="130" spans="2:65" s="1" customFormat="1" ht="27">
      <c r="B130" s="36"/>
      <c r="C130" s="58"/>
      <c r="D130" s="207" t="s">
        <v>192</v>
      </c>
      <c r="E130" s="58"/>
      <c r="F130" s="208" t="s">
        <v>2361</v>
      </c>
      <c r="G130" s="58"/>
      <c r="H130" s="58"/>
      <c r="I130" s="163"/>
      <c r="J130" s="58"/>
      <c r="K130" s="58"/>
      <c r="L130" s="56"/>
      <c r="M130" s="73"/>
      <c r="N130" s="37"/>
      <c r="O130" s="37"/>
      <c r="P130" s="37"/>
      <c r="Q130" s="37"/>
      <c r="R130" s="37"/>
      <c r="S130" s="37"/>
      <c r="T130" s="74"/>
      <c r="AT130" s="19" t="s">
        <v>192</v>
      </c>
      <c r="AU130" s="19" t="s">
        <v>86</v>
      </c>
    </row>
    <row r="131" spans="2:65" s="1" customFormat="1" ht="22.5" customHeight="1">
      <c r="B131" s="36"/>
      <c r="C131" s="195" t="s">
        <v>243</v>
      </c>
      <c r="D131" s="195" t="s">
        <v>186</v>
      </c>
      <c r="E131" s="196" t="s">
        <v>2387</v>
      </c>
      <c r="F131" s="197" t="s">
        <v>2388</v>
      </c>
      <c r="G131" s="198" t="s">
        <v>1720</v>
      </c>
      <c r="H131" s="199">
        <v>4.8</v>
      </c>
      <c r="I131" s="200"/>
      <c r="J131" s="201">
        <f>ROUND(I131*H131,2)</f>
        <v>0</v>
      </c>
      <c r="K131" s="197" t="s">
        <v>1782</v>
      </c>
      <c r="L131" s="56"/>
      <c r="M131" s="202" t="s">
        <v>20</v>
      </c>
      <c r="N131" s="203" t="s">
        <v>49</v>
      </c>
      <c r="O131" s="37"/>
      <c r="P131" s="204">
        <f>O131*H131</f>
        <v>0</v>
      </c>
      <c r="Q131" s="204">
        <v>0</v>
      </c>
      <c r="R131" s="204">
        <f>Q131*H131</f>
        <v>0</v>
      </c>
      <c r="S131" s="204">
        <v>4.6730000000000001E-2</v>
      </c>
      <c r="T131" s="205">
        <f>S131*H131</f>
        <v>0.224304</v>
      </c>
      <c r="AR131" s="19" t="s">
        <v>254</v>
      </c>
      <c r="AT131" s="19" t="s">
        <v>186</v>
      </c>
      <c r="AU131" s="19" t="s">
        <v>86</v>
      </c>
      <c r="AY131" s="19" t="s">
        <v>183</v>
      </c>
      <c r="BE131" s="206">
        <f>IF(N131="základní",J131,0)</f>
        <v>0</v>
      </c>
      <c r="BF131" s="206">
        <f>IF(N131="snížená",J131,0)</f>
        <v>0</v>
      </c>
      <c r="BG131" s="206">
        <f>IF(N131="zákl. přenesená",J131,0)</f>
        <v>0</v>
      </c>
      <c r="BH131" s="206">
        <f>IF(N131="sníž. přenesená",J131,0)</f>
        <v>0</v>
      </c>
      <c r="BI131" s="206">
        <f>IF(N131="nulová",J131,0)</f>
        <v>0</v>
      </c>
      <c r="BJ131" s="19" t="s">
        <v>22</v>
      </c>
      <c r="BK131" s="206">
        <f>ROUND(I131*H131,2)</f>
        <v>0</v>
      </c>
      <c r="BL131" s="19" t="s">
        <v>254</v>
      </c>
      <c r="BM131" s="19" t="s">
        <v>2389</v>
      </c>
    </row>
    <row r="132" spans="2:65" s="1" customFormat="1" ht="27">
      <c r="B132" s="36"/>
      <c r="C132" s="58"/>
      <c r="D132" s="209" t="s">
        <v>1715</v>
      </c>
      <c r="E132" s="58"/>
      <c r="F132" s="219" t="s">
        <v>2390</v>
      </c>
      <c r="G132" s="58"/>
      <c r="H132" s="58"/>
      <c r="I132" s="163"/>
      <c r="J132" s="58"/>
      <c r="K132" s="58"/>
      <c r="L132" s="56"/>
      <c r="M132" s="73"/>
      <c r="N132" s="37"/>
      <c r="O132" s="37"/>
      <c r="P132" s="37"/>
      <c r="Q132" s="37"/>
      <c r="R132" s="37"/>
      <c r="S132" s="37"/>
      <c r="T132" s="74"/>
      <c r="AT132" s="19" t="s">
        <v>1715</v>
      </c>
      <c r="AU132" s="19" t="s">
        <v>86</v>
      </c>
    </row>
    <row r="133" spans="2:65" s="1" customFormat="1" ht="27">
      <c r="B133" s="36"/>
      <c r="C133" s="58"/>
      <c r="D133" s="209" t="s">
        <v>1793</v>
      </c>
      <c r="E133" s="58"/>
      <c r="F133" s="210" t="s">
        <v>2391</v>
      </c>
      <c r="G133" s="58"/>
      <c r="H133" s="58"/>
      <c r="I133" s="163"/>
      <c r="J133" s="58"/>
      <c r="K133" s="58"/>
      <c r="L133" s="56"/>
      <c r="M133" s="73"/>
      <c r="N133" s="37"/>
      <c r="O133" s="37"/>
      <c r="P133" s="37"/>
      <c r="Q133" s="37"/>
      <c r="R133" s="37"/>
      <c r="S133" s="37"/>
      <c r="T133" s="74"/>
      <c r="AT133" s="19" t="s">
        <v>1793</v>
      </c>
      <c r="AU133" s="19" t="s">
        <v>86</v>
      </c>
    </row>
    <row r="134" spans="2:65" s="1" customFormat="1" ht="40.5">
      <c r="B134" s="36"/>
      <c r="C134" s="58"/>
      <c r="D134" s="209" t="s">
        <v>192</v>
      </c>
      <c r="E134" s="58"/>
      <c r="F134" s="210" t="s">
        <v>2392</v>
      </c>
      <c r="G134" s="58"/>
      <c r="H134" s="58"/>
      <c r="I134" s="163"/>
      <c r="J134" s="58"/>
      <c r="K134" s="58"/>
      <c r="L134" s="56"/>
      <c r="M134" s="73"/>
      <c r="N134" s="37"/>
      <c r="O134" s="37"/>
      <c r="P134" s="37"/>
      <c r="Q134" s="37"/>
      <c r="R134" s="37"/>
      <c r="S134" s="37"/>
      <c r="T134" s="74"/>
      <c r="AT134" s="19" t="s">
        <v>192</v>
      </c>
      <c r="AU134" s="19" t="s">
        <v>86</v>
      </c>
    </row>
    <row r="135" spans="2:65" s="12" customFormat="1">
      <c r="B135" s="220"/>
      <c r="C135" s="221"/>
      <c r="D135" s="207" t="s">
        <v>1717</v>
      </c>
      <c r="E135" s="222" t="s">
        <v>20</v>
      </c>
      <c r="F135" s="223" t="s">
        <v>2393</v>
      </c>
      <c r="G135" s="221"/>
      <c r="H135" s="224">
        <v>4.8</v>
      </c>
      <c r="I135" s="225"/>
      <c r="J135" s="221"/>
      <c r="K135" s="221"/>
      <c r="L135" s="226"/>
      <c r="M135" s="227"/>
      <c r="N135" s="228"/>
      <c r="O135" s="228"/>
      <c r="P135" s="228"/>
      <c r="Q135" s="228"/>
      <c r="R135" s="228"/>
      <c r="S135" s="228"/>
      <c r="T135" s="229"/>
      <c r="AT135" s="230" t="s">
        <v>1717</v>
      </c>
      <c r="AU135" s="230" t="s">
        <v>86</v>
      </c>
      <c r="AV135" s="12" t="s">
        <v>86</v>
      </c>
      <c r="AW135" s="12" t="s">
        <v>41</v>
      </c>
      <c r="AX135" s="12" t="s">
        <v>22</v>
      </c>
      <c r="AY135" s="230" t="s">
        <v>183</v>
      </c>
    </row>
    <row r="136" spans="2:65" s="1" customFormat="1" ht="22.5" customHeight="1">
      <c r="B136" s="36"/>
      <c r="C136" s="195" t="s">
        <v>247</v>
      </c>
      <c r="D136" s="195" t="s">
        <v>186</v>
      </c>
      <c r="E136" s="196" t="s">
        <v>2394</v>
      </c>
      <c r="F136" s="197" t="s">
        <v>2395</v>
      </c>
      <c r="G136" s="198" t="s">
        <v>1810</v>
      </c>
      <c r="H136" s="199">
        <v>1</v>
      </c>
      <c r="I136" s="200"/>
      <c r="J136" s="201">
        <f>ROUND(I136*H136,2)</f>
        <v>0</v>
      </c>
      <c r="K136" s="197" t="s">
        <v>20</v>
      </c>
      <c r="L136" s="56"/>
      <c r="M136" s="202" t="s">
        <v>20</v>
      </c>
      <c r="N136" s="203" t="s">
        <v>49</v>
      </c>
      <c r="O136" s="37"/>
      <c r="P136" s="204">
        <f>O136*H136</f>
        <v>0</v>
      </c>
      <c r="Q136" s="204">
        <v>0</v>
      </c>
      <c r="R136" s="204">
        <f>Q136*H136</f>
        <v>0</v>
      </c>
      <c r="S136" s="204">
        <v>0.09</v>
      </c>
      <c r="T136" s="205">
        <f>S136*H136</f>
        <v>0.09</v>
      </c>
      <c r="AR136" s="19" t="s">
        <v>254</v>
      </c>
      <c r="AT136" s="19" t="s">
        <v>186</v>
      </c>
      <c r="AU136" s="19" t="s">
        <v>86</v>
      </c>
      <c r="AY136" s="19" t="s">
        <v>183</v>
      </c>
      <c r="BE136" s="206">
        <f>IF(N136="základní",J136,0)</f>
        <v>0</v>
      </c>
      <c r="BF136" s="206">
        <f>IF(N136="snížená",J136,0)</f>
        <v>0</v>
      </c>
      <c r="BG136" s="206">
        <f>IF(N136="zákl. přenesená",J136,0)</f>
        <v>0</v>
      </c>
      <c r="BH136" s="206">
        <f>IF(N136="sníž. přenesená",J136,0)</f>
        <v>0</v>
      </c>
      <c r="BI136" s="206">
        <f>IF(N136="nulová",J136,0)</f>
        <v>0</v>
      </c>
      <c r="BJ136" s="19" t="s">
        <v>22</v>
      </c>
      <c r="BK136" s="206">
        <f>ROUND(I136*H136,2)</f>
        <v>0</v>
      </c>
      <c r="BL136" s="19" t="s">
        <v>254</v>
      </c>
      <c r="BM136" s="19" t="s">
        <v>2396</v>
      </c>
    </row>
    <row r="137" spans="2:65" s="1" customFormat="1" ht="27">
      <c r="B137" s="36"/>
      <c r="C137" s="58"/>
      <c r="D137" s="207" t="s">
        <v>192</v>
      </c>
      <c r="E137" s="58"/>
      <c r="F137" s="208" t="s">
        <v>2361</v>
      </c>
      <c r="G137" s="58"/>
      <c r="H137" s="58"/>
      <c r="I137" s="163"/>
      <c r="J137" s="58"/>
      <c r="K137" s="58"/>
      <c r="L137" s="56"/>
      <c r="M137" s="73"/>
      <c r="N137" s="37"/>
      <c r="O137" s="37"/>
      <c r="P137" s="37"/>
      <c r="Q137" s="37"/>
      <c r="R137" s="37"/>
      <c r="S137" s="37"/>
      <c r="T137" s="74"/>
      <c r="AT137" s="19" t="s">
        <v>192</v>
      </c>
      <c r="AU137" s="19" t="s">
        <v>86</v>
      </c>
    </row>
    <row r="138" spans="2:65" s="1" customFormat="1" ht="22.5" customHeight="1">
      <c r="B138" s="36"/>
      <c r="C138" s="195" t="s">
        <v>8</v>
      </c>
      <c r="D138" s="195" t="s">
        <v>186</v>
      </c>
      <c r="E138" s="196" t="s">
        <v>2397</v>
      </c>
      <c r="F138" s="197" t="s">
        <v>2398</v>
      </c>
      <c r="G138" s="198" t="s">
        <v>221</v>
      </c>
      <c r="H138" s="199">
        <v>0.57399999999999995</v>
      </c>
      <c r="I138" s="200"/>
      <c r="J138" s="201">
        <f>ROUND(I138*H138,2)</f>
        <v>0</v>
      </c>
      <c r="K138" s="197" t="s">
        <v>20</v>
      </c>
      <c r="L138" s="56"/>
      <c r="M138" s="202" t="s">
        <v>20</v>
      </c>
      <c r="N138" s="203" t="s">
        <v>49</v>
      </c>
      <c r="O138" s="37"/>
      <c r="P138" s="204">
        <f>O138*H138</f>
        <v>0</v>
      </c>
      <c r="Q138" s="204">
        <v>0</v>
      </c>
      <c r="R138" s="204">
        <f>Q138*H138</f>
        <v>0</v>
      </c>
      <c r="S138" s="204">
        <v>0</v>
      </c>
      <c r="T138" s="205">
        <f>S138*H138</f>
        <v>0</v>
      </c>
      <c r="AR138" s="19" t="s">
        <v>254</v>
      </c>
      <c r="AT138" s="19" t="s">
        <v>186</v>
      </c>
      <c r="AU138" s="19" t="s">
        <v>86</v>
      </c>
      <c r="AY138" s="19" t="s">
        <v>183</v>
      </c>
      <c r="BE138" s="206">
        <f>IF(N138="základní",J138,0)</f>
        <v>0</v>
      </c>
      <c r="BF138" s="206">
        <f>IF(N138="snížená",J138,0)</f>
        <v>0</v>
      </c>
      <c r="BG138" s="206">
        <f>IF(N138="zákl. přenesená",J138,0)</f>
        <v>0</v>
      </c>
      <c r="BH138" s="206">
        <f>IF(N138="sníž. přenesená",J138,0)</f>
        <v>0</v>
      </c>
      <c r="BI138" s="206">
        <f>IF(N138="nulová",J138,0)</f>
        <v>0</v>
      </c>
      <c r="BJ138" s="19" t="s">
        <v>22</v>
      </c>
      <c r="BK138" s="206">
        <f>ROUND(I138*H138,2)</f>
        <v>0</v>
      </c>
      <c r="BL138" s="19" t="s">
        <v>254</v>
      </c>
      <c r="BM138" s="19" t="s">
        <v>2399</v>
      </c>
    </row>
    <row r="139" spans="2:65" s="1" customFormat="1" ht="22.5" customHeight="1">
      <c r="B139" s="36"/>
      <c r="C139" s="195" t="s">
        <v>254</v>
      </c>
      <c r="D139" s="195" t="s">
        <v>186</v>
      </c>
      <c r="E139" s="196" t="s">
        <v>2400</v>
      </c>
      <c r="F139" s="197" t="s">
        <v>2401</v>
      </c>
      <c r="G139" s="198" t="s">
        <v>221</v>
      </c>
      <c r="H139" s="199">
        <v>0.13300000000000001</v>
      </c>
      <c r="I139" s="200"/>
      <c r="J139" s="201">
        <f>ROUND(I139*H139,2)</f>
        <v>0</v>
      </c>
      <c r="K139" s="197" t="s">
        <v>1782</v>
      </c>
      <c r="L139" s="56"/>
      <c r="M139" s="202" t="s">
        <v>20</v>
      </c>
      <c r="N139" s="203" t="s">
        <v>49</v>
      </c>
      <c r="O139" s="37"/>
      <c r="P139" s="204">
        <f>O139*H139</f>
        <v>0</v>
      </c>
      <c r="Q139" s="204">
        <v>0</v>
      </c>
      <c r="R139" s="204">
        <f>Q139*H139</f>
        <v>0</v>
      </c>
      <c r="S139" s="204">
        <v>0</v>
      </c>
      <c r="T139" s="205">
        <f>S139*H139</f>
        <v>0</v>
      </c>
      <c r="AR139" s="19" t="s">
        <v>254</v>
      </c>
      <c r="AT139" s="19" t="s">
        <v>186</v>
      </c>
      <c r="AU139" s="19" t="s">
        <v>86</v>
      </c>
      <c r="AY139" s="19" t="s">
        <v>183</v>
      </c>
      <c r="BE139" s="206">
        <f>IF(N139="základní",J139,0)</f>
        <v>0</v>
      </c>
      <c r="BF139" s="206">
        <f>IF(N139="snížená",J139,0)</f>
        <v>0</v>
      </c>
      <c r="BG139" s="206">
        <f>IF(N139="zákl. přenesená",J139,0)</f>
        <v>0</v>
      </c>
      <c r="BH139" s="206">
        <f>IF(N139="sníž. přenesená",J139,0)</f>
        <v>0</v>
      </c>
      <c r="BI139" s="206">
        <f>IF(N139="nulová",J139,0)</f>
        <v>0</v>
      </c>
      <c r="BJ139" s="19" t="s">
        <v>22</v>
      </c>
      <c r="BK139" s="206">
        <f>ROUND(I139*H139,2)</f>
        <v>0</v>
      </c>
      <c r="BL139" s="19" t="s">
        <v>254</v>
      </c>
      <c r="BM139" s="19" t="s">
        <v>2402</v>
      </c>
    </row>
    <row r="140" spans="2:65" s="1" customFormat="1" ht="27">
      <c r="B140" s="36"/>
      <c r="C140" s="58"/>
      <c r="D140" s="209" t="s">
        <v>1715</v>
      </c>
      <c r="E140" s="58"/>
      <c r="F140" s="219" t="s">
        <v>2403</v>
      </c>
      <c r="G140" s="58"/>
      <c r="H140" s="58"/>
      <c r="I140" s="163"/>
      <c r="J140" s="58"/>
      <c r="K140" s="58"/>
      <c r="L140" s="56"/>
      <c r="M140" s="73"/>
      <c r="N140" s="37"/>
      <c r="O140" s="37"/>
      <c r="P140" s="37"/>
      <c r="Q140" s="37"/>
      <c r="R140" s="37"/>
      <c r="S140" s="37"/>
      <c r="T140" s="74"/>
      <c r="AT140" s="19" t="s">
        <v>1715</v>
      </c>
      <c r="AU140" s="19" t="s">
        <v>86</v>
      </c>
    </row>
    <row r="141" spans="2:65" s="1" customFormat="1" ht="121.5">
      <c r="B141" s="36"/>
      <c r="C141" s="58"/>
      <c r="D141" s="209" t="s">
        <v>1793</v>
      </c>
      <c r="E141" s="58"/>
      <c r="F141" s="210" t="s">
        <v>2404</v>
      </c>
      <c r="G141" s="58"/>
      <c r="H141" s="58"/>
      <c r="I141" s="163"/>
      <c r="J141" s="58"/>
      <c r="K141" s="58"/>
      <c r="L141" s="56"/>
      <c r="M141" s="73"/>
      <c r="N141" s="37"/>
      <c r="O141" s="37"/>
      <c r="P141" s="37"/>
      <c r="Q141" s="37"/>
      <c r="R141" s="37"/>
      <c r="S141" s="37"/>
      <c r="T141" s="74"/>
      <c r="AT141" s="19" t="s">
        <v>1793</v>
      </c>
      <c r="AU141" s="19" t="s">
        <v>86</v>
      </c>
    </row>
    <row r="142" spans="2:65" s="11" customFormat="1" ht="29.85" customHeight="1">
      <c r="B142" s="178"/>
      <c r="C142" s="179"/>
      <c r="D142" s="192" t="s">
        <v>77</v>
      </c>
      <c r="E142" s="193" t="s">
        <v>2161</v>
      </c>
      <c r="F142" s="193" t="s">
        <v>2162</v>
      </c>
      <c r="G142" s="179"/>
      <c r="H142" s="179"/>
      <c r="I142" s="182"/>
      <c r="J142" s="194">
        <f>BK142</f>
        <v>0</v>
      </c>
      <c r="K142" s="179"/>
      <c r="L142" s="184"/>
      <c r="M142" s="185"/>
      <c r="N142" s="186"/>
      <c r="O142" s="186"/>
      <c r="P142" s="187">
        <f>SUM(P143:P151)</f>
        <v>0</v>
      </c>
      <c r="Q142" s="186"/>
      <c r="R142" s="187">
        <f>SUM(R143:R151)</f>
        <v>0.13</v>
      </c>
      <c r="S142" s="186"/>
      <c r="T142" s="188">
        <f>SUM(T143:T151)</f>
        <v>0</v>
      </c>
      <c r="AR142" s="189" t="s">
        <v>86</v>
      </c>
      <c r="AT142" s="190" t="s">
        <v>77</v>
      </c>
      <c r="AU142" s="190" t="s">
        <v>22</v>
      </c>
      <c r="AY142" s="189" t="s">
        <v>183</v>
      </c>
      <c r="BK142" s="191">
        <f>SUM(BK143:BK151)</f>
        <v>0</v>
      </c>
    </row>
    <row r="143" spans="2:65" s="1" customFormat="1" ht="22.5" customHeight="1">
      <c r="B143" s="36"/>
      <c r="C143" s="195" t="s">
        <v>258</v>
      </c>
      <c r="D143" s="195" t="s">
        <v>186</v>
      </c>
      <c r="E143" s="196" t="s">
        <v>2405</v>
      </c>
      <c r="F143" s="197" t="s">
        <v>2406</v>
      </c>
      <c r="G143" s="198" t="s">
        <v>1810</v>
      </c>
      <c r="H143" s="199">
        <v>1</v>
      </c>
      <c r="I143" s="200"/>
      <c r="J143" s="201">
        <f>ROUND(I143*H143,2)</f>
        <v>0</v>
      </c>
      <c r="K143" s="197" t="s">
        <v>20</v>
      </c>
      <c r="L143" s="56"/>
      <c r="M143" s="202" t="s">
        <v>20</v>
      </c>
      <c r="N143" s="203" t="s">
        <v>49</v>
      </c>
      <c r="O143" s="37"/>
      <c r="P143" s="204">
        <f>O143*H143</f>
        <v>0</v>
      </c>
      <c r="Q143" s="204">
        <v>0</v>
      </c>
      <c r="R143" s="204">
        <f>Q143*H143</f>
        <v>0</v>
      </c>
      <c r="S143" s="204">
        <v>0</v>
      </c>
      <c r="T143" s="205">
        <f>S143*H143</f>
        <v>0</v>
      </c>
      <c r="AR143" s="19" t="s">
        <v>254</v>
      </c>
      <c r="AT143" s="19" t="s">
        <v>186</v>
      </c>
      <c r="AU143" s="19" t="s">
        <v>86</v>
      </c>
      <c r="AY143" s="19" t="s">
        <v>183</v>
      </c>
      <c r="BE143" s="206">
        <f>IF(N143="základní",J143,0)</f>
        <v>0</v>
      </c>
      <c r="BF143" s="206">
        <f>IF(N143="snížená",J143,0)</f>
        <v>0</v>
      </c>
      <c r="BG143" s="206">
        <f>IF(N143="zákl. přenesená",J143,0)</f>
        <v>0</v>
      </c>
      <c r="BH143" s="206">
        <f>IF(N143="sníž. přenesená",J143,0)</f>
        <v>0</v>
      </c>
      <c r="BI143" s="206">
        <f>IF(N143="nulová",J143,0)</f>
        <v>0</v>
      </c>
      <c r="BJ143" s="19" t="s">
        <v>22</v>
      </c>
      <c r="BK143" s="206">
        <f>ROUND(I143*H143,2)</f>
        <v>0</v>
      </c>
      <c r="BL143" s="19" t="s">
        <v>254</v>
      </c>
      <c r="BM143" s="19" t="s">
        <v>2407</v>
      </c>
    </row>
    <row r="144" spans="2:65" s="1" customFormat="1">
      <c r="B144" s="36"/>
      <c r="C144" s="58"/>
      <c r="D144" s="207" t="s">
        <v>1715</v>
      </c>
      <c r="E144" s="58"/>
      <c r="F144" s="284" t="s">
        <v>2408</v>
      </c>
      <c r="G144" s="58"/>
      <c r="H144" s="58"/>
      <c r="I144" s="163"/>
      <c r="J144" s="58"/>
      <c r="K144" s="58"/>
      <c r="L144" s="56"/>
      <c r="M144" s="73"/>
      <c r="N144" s="37"/>
      <c r="O144" s="37"/>
      <c r="P144" s="37"/>
      <c r="Q144" s="37"/>
      <c r="R144" s="37"/>
      <c r="S144" s="37"/>
      <c r="T144" s="74"/>
      <c r="AT144" s="19" t="s">
        <v>1715</v>
      </c>
      <c r="AU144" s="19" t="s">
        <v>86</v>
      </c>
    </row>
    <row r="145" spans="2:65" s="1" customFormat="1" ht="31.5" customHeight="1">
      <c r="B145" s="36"/>
      <c r="C145" s="263" t="s">
        <v>262</v>
      </c>
      <c r="D145" s="263" t="s">
        <v>1796</v>
      </c>
      <c r="E145" s="264" t="s">
        <v>2267</v>
      </c>
      <c r="F145" s="265" t="s">
        <v>2409</v>
      </c>
      <c r="G145" s="266" t="s">
        <v>1733</v>
      </c>
      <c r="H145" s="267">
        <v>1</v>
      </c>
      <c r="I145" s="268"/>
      <c r="J145" s="269">
        <f>ROUND(I145*H145,2)</f>
        <v>0</v>
      </c>
      <c r="K145" s="265" t="s">
        <v>20</v>
      </c>
      <c r="L145" s="270"/>
      <c r="M145" s="271" t="s">
        <v>20</v>
      </c>
      <c r="N145" s="272" t="s">
        <v>49</v>
      </c>
      <c r="O145" s="37"/>
      <c r="P145" s="204">
        <f>O145*H145</f>
        <v>0</v>
      </c>
      <c r="Q145" s="204">
        <v>0.13</v>
      </c>
      <c r="R145" s="204">
        <f>Q145*H145</f>
        <v>0.13</v>
      </c>
      <c r="S145" s="204">
        <v>0</v>
      </c>
      <c r="T145" s="205">
        <f>S145*H145</f>
        <v>0</v>
      </c>
      <c r="AR145" s="19" t="s">
        <v>427</v>
      </c>
      <c r="AT145" s="19" t="s">
        <v>1796</v>
      </c>
      <c r="AU145" s="19" t="s">
        <v>86</v>
      </c>
      <c r="AY145" s="19" t="s">
        <v>183</v>
      </c>
      <c r="BE145" s="206">
        <f>IF(N145="základní",J145,0)</f>
        <v>0</v>
      </c>
      <c r="BF145" s="206">
        <f>IF(N145="snížená",J145,0)</f>
        <v>0</v>
      </c>
      <c r="BG145" s="206">
        <f>IF(N145="zákl. přenesená",J145,0)</f>
        <v>0</v>
      </c>
      <c r="BH145" s="206">
        <f>IF(N145="sníž. přenesená",J145,0)</f>
        <v>0</v>
      </c>
      <c r="BI145" s="206">
        <f>IF(N145="nulová",J145,0)</f>
        <v>0</v>
      </c>
      <c r="BJ145" s="19" t="s">
        <v>22</v>
      </c>
      <c r="BK145" s="206">
        <f>ROUND(I145*H145,2)</f>
        <v>0</v>
      </c>
      <c r="BL145" s="19" t="s">
        <v>254</v>
      </c>
      <c r="BM145" s="19" t="s">
        <v>2410</v>
      </c>
    </row>
    <row r="146" spans="2:65" s="1" customFormat="1" ht="22.5" customHeight="1">
      <c r="B146" s="36"/>
      <c r="C146" s="195" t="s">
        <v>270</v>
      </c>
      <c r="D146" s="195" t="s">
        <v>186</v>
      </c>
      <c r="E146" s="196" t="s">
        <v>2411</v>
      </c>
      <c r="F146" s="197" t="s">
        <v>2412</v>
      </c>
      <c r="G146" s="198" t="s">
        <v>1810</v>
      </c>
      <c r="H146" s="199">
        <v>2</v>
      </c>
      <c r="I146" s="200"/>
      <c r="J146" s="201">
        <f>ROUND(I146*H146,2)</f>
        <v>0</v>
      </c>
      <c r="K146" s="197" t="s">
        <v>1782</v>
      </c>
      <c r="L146" s="56"/>
      <c r="M146" s="202" t="s">
        <v>20</v>
      </c>
      <c r="N146" s="203" t="s">
        <v>49</v>
      </c>
      <c r="O146" s="37"/>
      <c r="P146" s="204">
        <f>O146*H146</f>
        <v>0</v>
      </c>
      <c r="Q146" s="204">
        <v>0</v>
      </c>
      <c r="R146" s="204">
        <f>Q146*H146</f>
        <v>0</v>
      </c>
      <c r="S146" s="204">
        <v>0</v>
      </c>
      <c r="T146" s="205">
        <f>S146*H146</f>
        <v>0</v>
      </c>
      <c r="AR146" s="19" t="s">
        <v>254</v>
      </c>
      <c r="AT146" s="19" t="s">
        <v>186</v>
      </c>
      <c r="AU146" s="19" t="s">
        <v>86</v>
      </c>
      <c r="AY146" s="19" t="s">
        <v>183</v>
      </c>
      <c r="BE146" s="206">
        <f>IF(N146="základní",J146,0)</f>
        <v>0</v>
      </c>
      <c r="BF146" s="206">
        <f>IF(N146="snížená",J146,0)</f>
        <v>0</v>
      </c>
      <c r="BG146" s="206">
        <f>IF(N146="zákl. přenesená",J146,0)</f>
        <v>0</v>
      </c>
      <c r="BH146" s="206">
        <f>IF(N146="sníž. přenesená",J146,0)</f>
        <v>0</v>
      </c>
      <c r="BI146" s="206">
        <f>IF(N146="nulová",J146,0)</f>
        <v>0</v>
      </c>
      <c r="BJ146" s="19" t="s">
        <v>22</v>
      </c>
      <c r="BK146" s="206">
        <f>ROUND(I146*H146,2)</f>
        <v>0</v>
      </c>
      <c r="BL146" s="19" t="s">
        <v>254</v>
      </c>
      <c r="BM146" s="19" t="s">
        <v>2413</v>
      </c>
    </row>
    <row r="147" spans="2:65" s="1" customFormat="1" ht="27">
      <c r="B147" s="36"/>
      <c r="C147" s="58"/>
      <c r="D147" s="209" t="s">
        <v>1715</v>
      </c>
      <c r="E147" s="58"/>
      <c r="F147" s="219" t="s">
        <v>2414</v>
      </c>
      <c r="G147" s="58"/>
      <c r="H147" s="58"/>
      <c r="I147" s="163"/>
      <c r="J147" s="58"/>
      <c r="K147" s="58"/>
      <c r="L147" s="56"/>
      <c r="M147" s="73"/>
      <c r="N147" s="37"/>
      <c r="O147" s="37"/>
      <c r="P147" s="37"/>
      <c r="Q147" s="37"/>
      <c r="R147" s="37"/>
      <c r="S147" s="37"/>
      <c r="T147" s="74"/>
      <c r="AT147" s="19" t="s">
        <v>1715</v>
      </c>
      <c r="AU147" s="19" t="s">
        <v>86</v>
      </c>
    </row>
    <row r="148" spans="2:65" s="12" customFormat="1">
      <c r="B148" s="220"/>
      <c r="C148" s="221"/>
      <c r="D148" s="207" t="s">
        <v>1717</v>
      </c>
      <c r="E148" s="222" t="s">
        <v>20</v>
      </c>
      <c r="F148" s="223" t="s">
        <v>2415</v>
      </c>
      <c r="G148" s="221"/>
      <c r="H148" s="224">
        <v>2</v>
      </c>
      <c r="I148" s="225"/>
      <c r="J148" s="221"/>
      <c r="K148" s="221"/>
      <c r="L148" s="226"/>
      <c r="M148" s="227"/>
      <c r="N148" s="228"/>
      <c r="O148" s="228"/>
      <c r="P148" s="228"/>
      <c r="Q148" s="228"/>
      <c r="R148" s="228"/>
      <c r="S148" s="228"/>
      <c r="T148" s="229"/>
      <c r="AT148" s="230" t="s">
        <v>1717</v>
      </c>
      <c r="AU148" s="230" t="s">
        <v>86</v>
      </c>
      <c r="AV148" s="12" t="s">
        <v>86</v>
      </c>
      <c r="AW148" s="12" t="s">
        <v>41</v>
      </c>
      <c r="AX148" s="12" t="s">
        <v>22</v>
      </c>
      <c r="AY148" s="230" t="s">
        <v>183</v>
      </c>
    </row>
    <row r="149" spans="2:65" s="1" customFormat="1" ht="22.5" customHeight="1">
      <c r="B149" s="36"/>
      <c r="C149" s="195" t="s">
        <v>369</v>
      </c>
      <c r="D149" s="195" t="s">
        <v>186</v>
      </c>
      <c r="E149" s="196" t="s">
        <v>2254</v>
      </c>
      <c r="F149" s="197" t="s">
        <v>2255</v>
      </c>
      <c r="G149" s="198" t="s">
        <v>221</v>
      </c>
      <c r="H149" s="199">
        <v>0.13</v>
      </c>
      <c r="I149" s="200"/>
      <c r="J149" s="201">
        <f>ROUND(I149*H149,2)</f>
        <v>0</v>
      </c>
      <c r="K149" s="197" t="s">
        <v>1782</v>
      </c>
      <c r="L149" s="56"/>
      <c r="M149" s="202" t="s">
        <v>20</v>
      </c>
      <c r="N149" s="203" t="s">
        <v>49</v>
      </c>
      <c r="O149" s="37"/>
      <c r="P149" s="204">
        <f>O149*H149</f>
        <v>0</v>
      </c>
      <c r="Q149" s="204">
        <v>0</v>
      </c>
      <c r="R149" s="204">
        <f>Q149*H149</f>
        <v>0</v>
      </c>
      <c r="S149" s="204">
        <v>0</v>
      </c>
      <c r="T149" s="205">
        <f>S149*H149</f>
        <v>0</v>
      </c>
      <c r="AR149" s="19" t="s">
        <v>254</v>
      </c>
      <c r="AT149" s="19" t="s">
        <v>186</v>
      </c>
      <c r="AU149" s="19" t="s">
        <v>86</v>
      </c>
      <c r="AY149" s="19" t="s">
        <v>183</v>
      </c>
      <c r="BE149" s="206">
        <f>IF(N149="základní",J149,0)</f>
        <v>0</v>
      </c>
      <c r="BF149" s="206">
        <f>IF(N149="snížená",J149,0)</f>
        <v>0</v>
      </c>
      <c r="BG149" s="206">
        <f>IF(N149="zákl. přenesená",J149,0)</f>
        <v>0</v>
      </c>
      <c r="BH149" s="206">
        <f>IF(N149="sníž. přenesená",J149,0)</f>
        <v>0</v>
      </c>
      <c r="BI149" s="206">
        <f>IF(N149="nulová",J149,0)</f>
        <v>0</v>
      </c>
      <c r="BJ149" s="19" t="s">
        <v>22</v>
      </c>
      <c r="BK149" s="206">
        <f>ROUND(I149*H149,2)</f>
        <v>0</v>
      </c>
      <c r="BL149" s="19" t="s">
        <v>254</v>
      </c>
      <c r="BM149" s="19" t="s">
        <v>2416</v>
      </c>
    </row>
    <row r="150" spans="2:65" s="1" customFormat="1" ht="27">
      <c r="B150" s="36"/>
      <c r="C150" s="58"/>
      <c r="D150" s="209" t="s">
        <v>1715</v>
      </c>
      <c r="E150" s="58"/>
      <c r="F150" s="219" t="s">
        <v>2257</v>
      </c>
      <c r="G150" s="58"/>
      <c r="H150" s="58"/>
      <c r="I150" s="163"/>
      <c r="J150" s="58"/>
      <c r="K150" s="58"/>
      <c r="L150" s="56"/>
      <c r="M150" s="73"/>
      <c r="N150" s="37"/>
      <c r="O150" s="37"/>
      <c r="P150" s="37"/>
      <c r="Q150" s="37"/>
      <c r="R150" s="37"/>
      <c r="S150" s="37"/>
      <c r="T150" s="74"/>
      <c r="AT150" s="19" t="s">
        <v>1715</v>
      </c>
      <c r="AU150" s="19" t="s">
        <v>86</v>
      </c>
    </row>
    <row r="151" spans="2:65" s="1" customFormat="1" ht="121.5">
      <c r="B151" s="36"/>
      <c r="C151" s="58"/>
      <c r="D151" s="209" t="s">
        <v>1793</v>
      </c>
      <c r="E151" s="58"/>
      <c r="F151" s="210" t="s">
        <v>2258</v>
      </c>
      <c r="G151" s="58"/>
      <c r="H151" s="58"/>
      <c r="I151" s="163"/>
      <c r="J151" s="58"/>
      <c r="K151" s="58"/>
      <c r="L151" s="56"/>
      <c r="M151" s="211"/>
      <c r="N151" s="212"/>
      <c r="O151" s="212"/>
      <c r="P151" s="212"/>
      <c r="Q151" s="212"/>
      <c r="R151" s="212"/>
      <c r="S151" s="212"/>
      <c r="T151" s="213"/>
      <c r="AT151" s="19" t="s">
        <v>1793</v>
      </c>
      <c r="AU151" s="19" t="s">
        <v>86</v>
      </c>
    </row>
    <row r="152" spans="2:65" s="1" customFormat="1" ht="6.95" customHeight="1">
      <c r="B152" s="51"/>
      <c r="C152" s="52"/>
      <c r="D152" s="52"/>
      <c r="E152" s="52"/>
      <c r="F152" s="52"/>
      <c r="G152" s="52"/>
      <c r="H152" s="52"/>
      <c r="I152" s="139"/>
      <c r="J152" s="52"/>
      <c r="K152" s="52"/>
      <c r="L152" s="56"/>
    </row>
  </sheetData>
  <sheetProtection password="CC35" sheet="1" objects="1" scenarios="1" formatColumns="0" formatRows="0" sort="0" autoFilter="0"/>
  <autoFilter ref="C89:K89"/>
  <mergeCells count="12">
    <mergeCell ref="E80:H80"/>
    <mergeCell ref="E82:H82"/>
    <mergeCell ref="E7:H7"/>
    <mergeCell ref="E9:H9"/>
    <mergeCell ref="E11:H11"/>
    <mergeCell ref="E26:H26"/>
    <mergeCell ref="E47:H47"/>
    <mergeCell ref="G1:H1"/>
    <mergeCell ref="L2:V2"/>
    <mergeCell ref="E49:H49"/>
    <mergeCell ref="E51:H51"/>
    <mergeCell ref="E78:H78"/>
  </mergeCells>
  <hyperlinks>
    <hyperlink ref="F1:G1" location="C2" tooltip="Krycí list soupisu" display="1) Krycí list soupisu"/>
    <hyperlink ref="G1:H1" location="C58" tooltip="Rekapitulace" display="2) Rekapitulace"/>
    <hyperlink ref="J1" location="C8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sheetPr>
    <pageSetUpPr fitToPage="1"/>
  </sheetPr>
  <dimension ref="A1:BR17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142</v>
      </c>
      <c r="AZ2" s="262" t="s">
        <v>2417</v>
      </c>
      <c r="BA2" s="262" t="s">
        <v>2418</v>
      </c>
      <c r="BB2" s="262" t="s">
        <v>208</v>
      </c>
      <c r="BC2" s="262" t="s">
        <v>2419</v>
      </c>
      <c r="BD2" s="262" t="s">
        <v>86</v>
      </c>
    </row>
    <row r="3" spans="1:70" ht="6.95" customHeight="1">
      <c r="B3" s="20"/>
      <c r="C3" s="21"/>
      <c r="D3" s="21"/>
      <c r="E3" s="21"/>
      <c r="F3" s="21"/>
      <c r="G3" s="21"/>
      <c r="H3" s="21"/>
      <c r="I3" s="116"/>
      <c r="J3" s="21"/>
      <c r="K3" s="22"/>
      <c r="AT3" s="19" t="s">
        <v>86</v>
      </c>
      <c r="AZ3" s="262" t="s">
        <v>2420</v>
      </c>
      <c r="BA3" s="262" t="s">
        <v>2421</v>
      </c>
      <c r="BB3" s="262" t="s">
        <v>203</v>
      </c>
      <c r="BC3" s="262" t="s">
        <v>2422</v>
      </c>
      <c r="BD3" s="262" t="s">
        <v>86</v>
      </c>
    </row>
    <row r="4" spans="1:70" ht="36.950000000000003" customHeight="1">
      <c r="B4" s="23"/>
      <c r="C4" s="24"/>
      <c r="D4" s="25" t="s">
        <v>150</v>
      </c>
      <c r="E4" s="24"/>
      <c r="F4" s="24"/>
      <c r="G4" s="24"/>
      <c r="H4" s="24"/>
      <c r="I4" s="117"/>
      <c r="J4" s="24"/>
      <c r="K4" s="26"/>
      <c r="M4" s="27" t="s">
        <v>10</v>
      </c>
      <c r="AT4" s="19" t="s">
        <v>4</v>
      </c>
      <c r="AZ4" s="262" t="s">
        <v>2423</v>
      </c>
      <c r="BA4" s="262" t="s">
        <v>2424</v>
      </c>
      <c r="BB4" s="262" t="s">
        <v>1819</v>
      </c>
      <c r="BC4" s="262" t="s">
        <v>2425</v>
      </c>
      <c r="BD4" s="262" t="s">
        <v>86</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1706</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2426</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20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ROUND(J90,2)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ROUND(SUM(BE90:BE173), 2)</f>
        <v>0</v>
      </c>
      <c r="G32" s="37"/>
      <c r="H32" s="37"/>
      <c r="I32" s="131">
        <v>0.21</v>
      </c>
      <c r="J32" s="130">
        <f>ROUND(ROUND((SUM(BE90:BE173)), 2)*I32, 2)</f>
        <v>0</v>
      </c>
      <c r="K32" s="40"/>
    </row>
    <row r="33" spans="2:11" s="1" customFormat="1" ht="14.45" customHeight="1">
      <c r="B33" s="36"/>
      <c r="C33" s="37"/>
      <c r="D33" s="37"/>
      <c r="E33" s="44" t="s">
        <v>50</v>
      </c>
      <c r="F33" s="130">
        <f>ROUND(SUM(BF90:BF173), 2)</f>
        <v>0</v>
      </c>
      <c r="G33" s="37"/>
      <c r="H33" s="37"/>
      <c r="I33" s="131">
        <v>0.15</v>
      </c>
      <c r="J33" s="130">
        <f>ROUND(ROUND((SUM(BF90:BF173)), 2)*I33, 2)</f>
        <v>0</v>
      </c>
      <c r="K33" s="40"/>
    </row>
    <row r="34" spans="2:11" s="1" customFormat="1" ht="14.45" hidden="1" customHeight="1">
      <c r="B34" s="36"/>
      <c r="C34" s="37"/>
      <c r="D34" s="37"/>
      <c r="E34" s="44" t="s">
        <v>51</v>
      </c>
      <c r="F34" s="130">
        <f>ROUND(SUM(BG90:BG173), 2)</f>
        <v>0</v>
      </c>
      <c r="G34" s="37"/>
      <c r="H34" s="37"/>
      <c r="I34" s="131">
        <v>0.21</v>
      </c>
      <c r="J34" s="130">
        <v>0</v>
      </c>
      <c r="K34" s="40"/>
    </row>
    <row r="35" spans="2:11" s="1" customFormat="1" ht="14.45" hidden="1" customHeight="1">
      <c r="B35" s="36"/>
      <c r="C35" s="37"/>
      <c r="D35" s="37"/>
      <c r="E35" s="44" t="s">
        <v>52</v>
      </c>
      <c r="F35" s="130">
        <f>ROUND(SUM(BH90:BH173), 2)</f>
        <v>0</v>
      </c>
      <c r="G35" s="37"/>
      <c r="H35" s="37"/>
      <c r="I35" s="131">
        <v>0.15</v>
      </c>
      <c r="J35" s="130">
        <v>0</v>
      </c>
      <c r="K35" s="40"/>
    </row>
    <row r="36" spans="2:11" s="1" customFormat="1" ht="14.45" hidden="1" customHeight="1">
      <c r="B36" s="36"/>
      <c r="C36" s="37"/>
      <c r="D36" s="37"/>
      <c r="E36" s="44" t="s">
        <v>53</v>
      </c>
      <c r="F36" s="130">
        <f>ROUND(SUM(BI90:BI173),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1706</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SO 01.5 - Úprava savek</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J90</f>
        <v>0</v>
      </c>
      <c r="K60" s="40"/>
      <c r="AU60" s="19" t="s">
        <v>159</v>
      </c>
    </row>
    <row r="61" spans="2:47" s="8" customFormat="1" ht="24.95" customHeight="1">
      <c r="B61" s="149"/>
      <c r="C61" s="150"/>
      <c r="D61" s="151" t="s">
        <v>1771</v>
      </c>
      <c r="E61" s="152"/>
      <c r="F61" s="152"/>
      <c r="G61" s="152"/>
      <c r="H61" s="152"/>
      <c r="I61" s="153"/>
      <c r="J61" s="154">
        <f>J91</f>
        <v>0</v>
      </c>
      <c r="K61" s="155"/>
    </row>
    <row r="62" spans="2:47" s="9" customFormat="1" ht="19.899999999999999" customHeight="1">
      <c r="B62" s="156"/>
      <c r="C62" s="157"/>
      <c r="D62" s="158" t="s">
        <v>2427</v>
      </c>
      <c r="E62" s="159"/>
      <c r="F62" s="159"/>
      <c r="G62" s="159"/>
      <c r="H62" s="159"/>
      <c r="I62" s="160"/>
      <c r="J62" s="161">
        <f>J92</f>
        <v>0</v>
      </c>
      <c r="K62" s="162"/>
    </row>
    <row r="63" spans="2:47" s="9" customFormat="1" ht="19.899999999999999" customHeight="1">
      <c r="B63" s="156"/>
      <c r="C63" s="157"/>
      <c r="D63" s="158" t="s">
        <v>1773</v>
      </c>
      <c r="E63" s="159"/>
      <c r="F63" s="159"/>
      <c r="G63" s="159"/>
      <c r="H63" s="159"/>
      <c r="I63" s="160"/>
      <c r="J63" s="161">
        <f>J95</f>
        <v>0</v>
      </c>
      <c r="K63" s="162"/>
    </row>
    <row r="64" spans="2:47" s="9" customFormat="1" ht="19.899999999999999" customHeight="1">
      <c r="B64" s="156"/>
      <c r="C64" s="157"/>
      <c r="D64" s="158" t="s">
        <v>1774</v>
      </c>
      <c r="E64" s="159"/>
      <c r="F64" s="159"/>
      <c r="G64" s="159"/>
      <c r="H64" s="159"/>
      <c r="I64" s="160"/>
      <c r="J64" s="161">
        <f>J133</f>
        <v>0</v>
      </c>
      <c r="K64" s="162"/>
    </row>
    <row r="65" spans="2:12" s="9" customFormat="1" ht="19.899999999999999" customHeight="1">
      <c r="B65" s="156"/>
      <c r="C65" s="157"/>
      <c r="D65" s="158" t="s">
        <v>1775</v>
      </c>
      <c r="E65" s="159"/>
      <c r="F65" s="159"/>
      <c r="G65" s="159"/>
      <c r="H65" s="159"/>
      <c r="I65" s="160"/>
      <c r="J65" s="161">
        <f>J150</f>
        <v>0</v>
      </c>
      <c r="K65" s="162"/>
    </row>
    <row r="66" spans="2:12" s="9" customFormat="1" ht="19.899999999999999" customHeight="1">
      <c r="B66" s="156"/>
      <c r="C66" s="157"/>
      <c r="D66" s="158" t="s">
        <v>1776</v>
      </c>
      <c r="E66" s="159"/>
      <c r="F66" s="159"/>
      <c r="G66" s="159"/>
      <c r="H66" s="159"/>
      <c r="I66" s="160"/>
      <c r="J66" s="161">
        <f>J156</f>
        <v>0</v>
      </c>
      <c r="K66" s="162"/>
    </row>
    <row r="67" spans="2:12" s="8" customFormat="1" ht="24.95" customHeight="1">
      <c r="B67" s="149"/>
      <c r="C67" s="150"/>
      <c r="D67" s="151" t="s">
        <v>1936</v>
      </c>
      <c r="E67" s="152"/>
      <c r="F67" s="152"/>
      <c r="G67" s="152"/>
      <c r="H67" s="152"/>
      <c r="I67" s="153"/>
      <c r="J67" s="154">
        <f>J160</f>
        <v>0</v>
      </c>
      <c r="K67" s="155"/>
    </row>
    <row r="68" spans="2:12" s="9" customFormat="1" ht="19.899999999999999" customHeight="1">
      <c r="B68" s="156"/>
      <c r="C68" s="157"/>
      <c r="D68" s="158" t="s">
        <v>1937</v>
      </c>
      <c r="E68" s="159"/>
      <c r="F68" s="159"/>
      <c r="G68" s="159"/>
      <c r="H68" s="159"/>
      <c r="I68" s="160"/>
      <c r="J68" s="161">
        <f>J161</f>
        <v>0</v>
      </c>
      <c r="K68" s="162"/>
    </row>
    <row r="69" spans="2:12" s="1" customFormat="1" ht="21.75" customHeight="1">
      <c r="B69" s="36"/>
      <c r="C69" s="37"/>
      <c r="D69" s="37"/>
      <c r="E69" s="37"/>
      <c r="F69" s="37"/>
      <c r="G69" s="37"/>
      <c r="H69" s="37"/>
      <c r="I69" s="118"/>
      <c r="J69" s="37"/>
      <c r="K69" s="40"/>
    </row>
    <row r="70" spans="2:12" s="1" customFormat="1" ht="6.95" customHeight="1">
      <c r="B70" s="51"/>
      <c r="C70" s="52"/>
      <c r="D70" s="52"/>
      <c r="E70" s="52"/>
      <c r="F70" s="52"/>
      <c r="G70" s="52"/>
      <c r="H70" s="52"/>
      <c r="I70" s="139"/>
      <c r="J70" s="52"/>
      <c r="K70" s="53"/>
    </row>
    <row r="74" spans="2:12" s="1" customFormat="1" ht="6.95" customHeight="1">
      <c r="B74" s="54"/>
      <c r="C74" s="55"/>
      <c r="D74" s="55"/>
      <c r="E74" s="55"/>
      <c r="F74" s="55"/>
      <c r="G74" s="55"/>
      <c r="H74" s="55"/>
      <c r="I74" s="142"/>
      <c r="J74" s="55"/>
      <c r="K74" s="55"/>
      <c r="L74" s="56"/>
    </row>
    <row r="75" spans="2:12" s="1" customFormat="1" ht="36.950000000000003" customHeight="1">
      <c r="B75" s="36"/>
      <c r="C75" s="57" t="s">
        <v>166</v>
      </c>
      <c r="D75" s="58"/>
      <c r="E75" s="58"/>
      <c r="F75" s="58"/>
      <c r="G75" s="58"/>
      <c r="H75" s="58"/>
      <c r="I75" s="163"/>
      <c r="J75" s="58"/>
      <c r="K75" s="58"/>
      <c r="L75" s="56"/>
    </row>
    <row r="76" spans="2:12" s="1" customFormat="1" ht="6.95" customHeight="1">
      <c r="B76" s="36"/>
      <c r="C76" s="58"/>
      <c r="D76" s="58"/>
      <c r="E76" s="58"/>
      <c r="F76" s="58"/>
      <c r="G76" s="58"/>
      <c r="H76" s="58"/>
      <c r="I76" s="163"/>
      <c r="J76" s="58"/>
      <c r="K76" s="58"/>
      <c r="L76" s="56"/>
    </row>
    <row r="77" spans="2:12" s="1" customFormat="1" ht="14.45" customHeight="1">
      <c r="B77" s="36"/>
      <c r="C77" s="60" t="s">
        <v>16</v>
      </c>
      <c r="D77" s="58"/>
      <c r="E77" s="58"/>
      <c r="F77" s="58"/>
      <c r="G77" s="58"/>
      <c r="H77" s="58"/>
      <c r="I77" s="163"/>
      <c r="J77" s="58"/>
      <c r="K77" s="58"/>
      <c r="L77" s="56"/>
    </row>
    <row r="78" spans="2:12" s="1" customFormat="1" ht="22.5" customHeight="1">
      <c r="B78" s="36"/>
      <c r="C78" s="58"/>
      <c r="D78" s="58"/>
      <c r="E78" s="423" t="str">
        <f>E7</f>
        <v>MVE Štvanice - rekonstrukce technologie</v>
      </c>
      <c r="F78" s="394"/>
      <c r="G78" s="394"/>
      <c r="H78" s="394"/>
      <c r="I78" s="163"/>
      <c r="J78" s="58"/>
      <c r="K78" s="58"/>
      <c r="L78" s="56"/>
    </row>
    <row r="79" spans="2:12" ht="15">
      <c r="B79" s="23"/>
      <c r="C79" s="60" t="s">
        <v>151</v>
      </c>
      <c r="D79" s="164"/>
      <c r="E79" s="164"/>
      <c r="F79" s="164"/>
      <c r="G79" s="164"/>
      <c r="H79" s="164"/>
      <c r="J79" s="164"/>
      <c r="K79" s="164"/>
      <c r="L79" s="165"/>
    </row>
    <row r="80" spans="2:12" s="1" customFormat="1" ht="22.5" customHeight="1">
      <c r="B80" s="36"/>
      <c r="C80" s="58"/>
      <c r="D80" s="58"/>
      <c r="E80" s="423" t="s">
        <v>1706</v>
      </c>
      <c r="F80" s="394"/>
      <c r="G80" s="394"/>
      <c r="H80" s="394"/>
      <c r="I80" s="163"/>
      <c r="J80" s="58"/>
      <c r="K80" s="58"/>
      <c r="L80" s="56"/>
    </row>
    <row r="81" spans="2:65" s="1" customFormat="1" ht="14.45" customHeight="1">
      <c r="B81" s="36"/>
      <c r="C81" s="60" t="s">
        <v>153</v>
      </c>
      <c r="D81" s="58"/>
      <c r="E81" s="58"/>
      <c r="F81" s="58"/>
      <c r="G81" s="58"/>
      <c r="H81" s="58"/>
      <c r="I81" s="163"/>
      <c r="J81" s="58"/>
      <c r="K81" s="58"/>
      <c r="L81" s="56"/>
    </row>
    <row r="82" spans="2:65" s="1" customFormat="1" ht="23.25" customHeight="1">
      <c r="B82" s="36"/>
      <c r="C82" s="58"/>
      <c r="D82" s="58"/>
      <c r="E82" s="391" t="str">
        <f>E11</f>
        <v>SO 01.5 - Úprava savek</v>
      </c>
      <c r="F82" s="394"/>
      <c r="G82" s="394"/>
      <c r="H82" s="394"/>
      <c r="I82" s="163"/>
      <c r="J82" s="58"/>
      <c r="K82" s="58"/>
      <c r="L82" s="56"/>
    </row>
    <row r="83" spans="2:65" s="1" customFormat="1" ht="6.95" customHeight="1">
      <c r="B83" s="36"/>
      <c r="C83" s="58"/>
      <c r="D83" s="58"/>
      <c r="E83" s="58"/>
      <c r="F83" s="58"/>
      <c r="G83" s="58"/>
      <c r="H83" s="58"/>
      <c r="I83" s="163"/>
      <c r="J83" s="58"/>
      <c r="K83" s="58"/>
      <c r="L83" s="56"/>
    </row>
    <row r="84" spans="2:65" s="1" customFormat="1" ht="18" customHeight="1">
      <c r="B84" s="36"/>
      <c r="C84" s="60" t="s">
        <v>23</v>
      </c>
      <c r="D84" s="58"/>
      <c r="E84" s="58"/>
      <c r="F84" s="166" t="str">
        <f>F14</f>
        <v>VD Štvanice - Praha</v>
      </c>
      <c r="G84" s="58"/>
      <c r="H84" s="58"/>
      <c r="I84" s="167" t="s">
        <v>25</v>
      </c>
      <c r="J84" s="68" t="str">
        <f>IF(J14="","",J14)</f>
        <v>29. 7. 2016</v>
      </c>
      <c r="K84" s="58"/>
      <c r="L84" s="56"/>
    </row>
    <row r="85" spans="2:65" s="1" customFormat="1" ht="6.95" customHeight="1">
      <c r="B85" s="36"/>
      <c r="C85" s="58"/>
      <c r="D85" s="58"/>
      <c r="E85" s="58"/>
      <c r="F85" s="58"/>
      <c r="G85" s="58"/>
      <c r="H85" s="58"/>
      <c r="I85" s="163"/>
      <c r="J85" s="58"/>
      <c r="K85" s="58"/>
      <c r="L85" s="56"/>
    </row>
    <row r="86" spans="2:65" s="1" customFormat="1" ht="15">
      <c r="B86" s="36"/>
      <c r="C86" s="60" t="s">
        <v>29</v>
      </c>
      <c r="D86" s="58"/>
      <c r="E86" s="58"/>
      <c r="F86" s="166" t="str">
        <f>E17</f>
        <v>Povodí Vltavy, státní podnik</v>
      </c>
      <c r="G86" s="58"/>
      <c r="H86" s="58"/>
      <c r="I86" s="167" t="s">
        <v>37</v>
      </c>
      <c r="J86" s="166" t="str">
        <f>E23</f>
        <v>AQUATIS a. s.</v>
      </c>
      <c r="K86" s="58"/>
      <c r="L86" s="56"/>
    </row>
    <row r="87" spans="2:65" s="1" customFormat="1" ht="14.45" customHeight="1">
      <c r="B87" s="36"/>
      <c r="C87" s="60" t="s">
        <v>35</v>
      </c>
      <c r="D87" s="58"/>
      <c r="E87" s="58"/>
      <c r="F87" s="166" t="str">
        <f>IF(E20="","",E20)</f>
        <v/>
      </c>
      <c r="G87" s="58"/>
      <c r="H87" s="58"/>
      <c r="I87" s="163"/>
      <c r="J87" s="58"/>
      <c r="K87" s="58"/>
      <c r="L87" s="56"/>
    </row>
    <row r="88" spans="2:65" s="1" customFormat="1" ht="10.35" customHeight="1">
      <c r="B88" s="36"/>
      <c r="C88" s="58"/>
      <c r="D88" s="58"/>
      <c r="E88" s="58"/>
      <c r="F88" s="58"/>
      <c r="G88" s="58"/>
      <c r="H88" s="58"/>
      <c r="I88" s="163"/>
      <c r="J88" s="58"/>
      <c r="K88" s="58"/>
      <c r="L88" s="56"/>
    </row>
    <row r="89" spans="2:65" s="10" customFormat="1" ht="29.25" customHeight="1">
      <c r="B89" s="168"/>
      <c r="C89" s="169" t="s">
        <v>167</v>
      </c>
      <c r="D89" s="170" t="s">
        <v>63</v>
      </c>
      <c r="E89" s="170" t="s">
        <v>59</v>
      </c>
      <c r="F89" s="170" t="s">
        <v>168</v>
      </c>
      <c r="G89" s="170" t="s">
        <v>169</v>
      </c>
      <c r="H89" s="170" t="s">
        <v>170</v>
      </c>
      <c r="I89" s="171" t="s">
        <v>171</v>
      </c>
      <c r="J89" s="170" t="s">
        <v>157</v>
      </c>
      <c r="K89" s="172" t="s">
        <v>172</v>
      </c>
      <c r="L89" s="173"/>
      <c r="M89" s="77" t="s">
        <v>173</v>
      </c>
      <c r="N89" s="78" t="s">
        <v>48</v>
      </c>
      <c r="O89" s="78" t="s">
        <v>174</v>
      </c>
      <c r="P89" s="78" t="s">
        <v>175</v>
      </c>
      <c r="Q89" s="78" t="s">
        <v>176</v>
      </c>
      <c r="R89" s="78" t="s">
        <v>177</v>
      </c>
      <c r="S89" s="78" t="s">
        <v>178</v>
      </c>
      <c r="T89" s="79" t="s">
        <v>179</v>
      </c>
    </row>
    <row r="90" spans="2:65" s="1" customFormat="1" ht="29.25" customHeight="1">
      <c r="B90" s="36"/>
      <c r="C90" s="83" t="s">
        <v>158</v>
      </c>
      <c r="D90" s="58"/>
      <c r="E90" s="58"/>
      <c r="F90" s="58"/>
      <c r="G90" s="58"/>
      <c r="H90" s="58"/>
      <c r="I90" s="163"/>
      <c r="J90" s="174">
        <f>BK90</f>
        <v>0</v>
      </c>
      <c r="K90" s="58"/>
      <c r="L90" s="56"/>
      <c r="M90" s="80"/>
      <c r="N90" s="81"/>
      <c r="O90" s="81"/>
      <c r="P90" s="175">
        <f>P91+P160</f>
        <v>0</v>
      </c>
      <c r="Q90" s="81"/>
      <c r="R90" s="175">
        <f>R91+R160</f>
        <v>54.500493719999994</v>
      </c>
      <c r="S90" s="81"/>
      <c r="T90" s="176">
        <f>T91+T160</f>
        <v>22.2684</v>
      </c>
      <c r="AT90" s="19" t="s">
        <v>77</v>
      </c>
      <c r="AU90" s="19" t="s">
        <v>159</v>
      </c>
      <c r="BK90" s="177">
        <f>BK91+BK160</f>
        <v>0</v>
      </c>
    </row>
    <row r="91" spans="2:65" s="11" customFormat="1" ht="37.35" customHeight="1">
      <c r="B91" s="178"/>
      <c r="C91" s="179"/>
      <c r="D91" s="180" t="s">
        <v>77</v>
      </c>
      <c r="E91" s="181" t="s">
        <v>1777</v>
      </c>
      <c r="F91" s="181" t="s">
        <v>1778</v>
      </c>
      <c r="G91" s="179"/>
      <c r="H91" s="179"/>
      <c r="I91" s="182"/>
      <c r="J91" s="183">
        <f>BK91</f>
        <v>0</v>
      </c>
      <c r="K91" s="179"/>
      <c r="L91" s="184"/>
      <c r="M91" s="185"/>
      <c r="N91" s="186"/>
      <c r="O91" s="186"/>
      <c r="P91" s="187">
        <f>P92+P95+P133+P150+P156</f>
        <v>0</v>
      </c>
      <c r="Q91" s="186"/>
      <c r="R91" s="187">
        <f>R92+R95+R133+R150+R156</f>
        <v>28.197993719999996</v>
      </c>
      <c r="S91" s="186"/>
      <c r="T91" s="188">
        <f>T92+T95+T133+T150+T156</f>
        <v>22.2684</v>
      </c>
      <c r="AR91" s="189" t="s">
        <v>22</v>
      </c>
      <c r="AT91" s="190" t="s">
        <v>77</v>
      </c>
      <c r="AU91" s="190" t="s">
        <v>78</v>
      </c>
      <c r="AY91" s="189" t="s">
        <v>183</v>
      </c>
      <c r="BK91" s="191">
        <f>BK92+BK95+BK133+BK150+BK156</f>
        <v>0</v>
      </c>
    </row>
    <row r="92" spans="2:65" s="11" customFormat="1" ht="19.899999999999999" customHeight="1">
      <c r="B92" s="178"/>
      <c r="C92" s="179"/>
      <c r="D92" s="192" t="s">
        <v>77</v>
      </c>
      <c r="E92" s="193" t="s">
        <v>22</v>
      </c>
      <c r="F92" s="193" t="s">
        <v>2428</v>
      </c>
      <c r="G92" s="179"/>
      <c r="H92" s="179"/>
      <c r="I92" s="182"/>
      <c r="J92" s="194">
        <f>BK92</f>
        <v>0</v>
      </c>
      <c r="K92" s="179"/>
      <c r="L92" s="184"/>
      <c r="M92" s="185"/>
      <c r="N92" s="186"/>
      <c r="O92" s="186"/>
      <c r="P92" s="187">
        <f>SUM(P93:P94)</f>
        <v>0</v>
      </c>
      <c r="Q92" s="186"/>
      <c r="R92" s="187">
        <f>SUM(R93:R94)</f>
        <v>0</v>
      </c>
      <c r="S92" s="186"/>
      <c r="T92" s="188">
        <f>SUM(T93:T94)</f>
        <v>0</v>
      </c>
      <c r="AR92" s="189" t="s">
        <v>22</v>
      </c>
      <c r="AT92" s="190" t="s">
        <v>77</v>
      </c>
      <c r="AU92" s="190" t="s">
        <v>22</v>
      </c>
      <c r="AY92" s="189" t="s">
        <v>183</v>
      </c>
      <c r="BK92" s="191">
        <f>SUM(BK93:BK94)</f>
        <v>0</v>
      </c>
    </row>
    <row r="93" spans="2:65" s="1" customFormat="1" ht="22.5" customHeight="1">
      <c r="B93" s="36"/>
      <c r="C93" s="195" t="s">
        <v>22</v>
      </c>
      <c r="D93" s="195" t="s">
        <v>186</v>
      </c>
      <c r="E93" s="196" t="s">
        <v>2429</v>
      </c>
      <c r="F93" s="197" t="s">
        <v>2430</v>
      </c>
      <c r="G93" s="198" t="s">
        <v>1733</v>
      </c>
      <c r="H93" s="199">
        <v>3</v>
      </c>
      <c r="I93" s="200"/>
      <c r="J93" s="201">
        <f>ROUND(I93*H93,2)</f>
        <v>0</v>
      </c>
      <c r="K93" s="197" t="s">
        <v>20</v>
      </c>
      <c r="L93" s="56"/>
      <c r="M93" s="202" t="s">
        <v>20</v>
      </c>
      <c r="N93" s="203" t="s">
        <v>49</v>
      </c>
      <c r="O93" s="37"/>
      <c r="P93" s="204">
        <f>O93*H93</f>
        <v>0</v>
      </c>
      <c r="Q93" s="204">
        <v>0</v>
      </c>
      <c r="R93" s="204">
        <f>Q93*H93</f>
        <v>0</v>
      </c>
      <c r="S93" s="204">
        <v>0</v>
      </c>
      <c r="T93" s="205">
        <f>S93*H93</f>
        <v>0</v>
      </c>
      <c r="AR93" s="19" t="s">
        <v>200</v>
      </c>
      <c r="AT93" s="19" t="s">
        <v>186</v>
      </c>
      <c r="AU93" s="19" t="s">
        <v>86</v>
      </c>
      <c r="AY93" s="19" t="s">
        <v>183</v>
      </c>
      <c r="BE93" s="206">
        <f>IF(N93="základní",J93,0)</f>
        <v>0</v>
      </c>
      <c r="BF93" s="206">
        <f>IF(N93="snížená",J93,0)</f>
        <v>0</v>
      </c>
      <c r="BG93" s="206">
        <f>IF(N93="zákl. přenesená",J93,0)</f>
        <v>0</v>
      </c>
      <c r="BH93" s="206">
        <f>IF(N93="sníž. přenesená",J93,0)</f>
        <v>0</v>
      </c>
      <c r="BI93" s="206">
        <f>IF(N93="nulová",J93,0)</f>
        <v>0</v>
      </c>
      <c r="BJ93" s="19" t="s">
        <v>22</v>
      </c>
      <c r="BK93" s="206">
        <f>ROUND(I93*H93,2)</f>
        <v>0</v>
      </c>
      <c r="BL93" s="19" t="s">
        <v>200</v>
      </c>
      <c r="BM93" s="19" t="s">
        <v>2431</v>
      </c>
    </row>
    <row r="94" spans="2:65" s="1" customFormat="1" ht="27">
      <c r="B94" s="36"/>
      <c r="C94" s="58"/>
      <c r="D94" s="209" t="s">
        <v>192</v>
      </c>
      <c r="E94" s="58"/>
      <c r="F94" s="210" t="s">
        <v>2432</v>
      </c>
      <c r="G94" s="58"/>
      <c r="H94" s="58"/>
      <c r="I94" s="163"/>
      <c r="J94" s="58"/>
      <c r="K94" s="58"/>
      <c r="L94" s="56"/>
      <c r="M94" s="73"/>
      <c r="N94" s="37"/>
      <c r="O94" s="37"/>
      <c r="P94" s="37"/>
      <c r="Q94" s="37"/>
      <c r="R94" s="37"/>
      <c r="S94" s="37"/>
      <c r="T94" s="74"/>
      <c r="AT94" s="19" t="s">
        <v>192</v>
      </c>
      <c r="AU94" s="19" t="s">
        <v>86</v>
      </c>
    </row>
    <row r="95" spans="2:65" s="11" customFormat="1" ht="29.85" customHeight="1">
      <c r="B95" s="178"/>
      <c r="C95" s="179"/>
      <c r="D95" s="192" t="s">
        <v>77</v>
      </c>
      <c r="E95" s="193" t="s">
        <v>182</v>
      </c>
      <c r="F95" s="193" t="s">
        <v>1816</v>
      </c>
      <c r="G95" s="179"/>
      <c r="H95" s="179"/>
      <c r="I95" s="182"/>
      <c r="J95" s="194">
        <f>BK95</f>
        <v>0</v>
      </c>
      <c r="K95" s="179"/>
      <c r="L95" s="184"/>
      <c r="M95" s="185"/>
      <c r="N95" s="186"/>
      <c r="O95" s="186"/>
      <c r="P95" s="187">
        <f>SUM(P96:P132)</f>
        <v>0</v>
      </c>
      <c r="Q95" s="186"/>
      <c r="R95" s="187">
        <f>SUM(R96:R132)</f>
        <v>28.123881719999996</v>
      </c>
      <c r="S95" s="186"/>
      <c r="T95" s="188">
        <f>SUM(T96:T132)</f>
        <v>0</v>
      </c>
      <c r="AR95" s="189" t="s">
        <v>22</v>
      </c>
      <c r="AT95" s="190" t="s">
        <v>77</v>
      </c>
      <c r="AU95" s="190" t="s">
        <v>22</v>
      </c>
      <c r="AY95" s="189" t="s">
        <v>183</v>
      </c>
      <c r="BK95" s="191">
        <f>SUM(BK96:BK132)</f>
        <v>0</v>
      </c>
    </row>
    <row r="96" spans="2:65" s="1" customFormat="1" ht="22.5" customHeight="1">
      <c r="B96" s="36"/>
      <c r="C96" s="195" t="s">
        <v>236</v>
      </c>
      <c r="D96" s="195" t="s">
        <v>186</v>
      </c>
      <c r="E96" s="196" t="s">
        <v>2433</v>
      </c>
      <c r="F96" s="197" t="s">
        <v>2434</v>
      </c>
      <c r="G96" s="198" t="s">
        <v>208</v>
      </c>
      <c r="H96" s="199">
        <v>100.8</v>
      </c>
      <c r="I96" s="200"/>
      <c r="J96" s="201">
        <f>ROUND(I96*H96,2)</f>
        <v>0</v>
      </c>
      <c r="K96" s="197" t="s">
        <v>1782</v>
      </c>
      <c r="L96" s="56"/>
      <c r="M96" s="202" t="s">
        <v>20</v>
      </c>
      <c r="N96" s="203" t="s">
        <v>49</v>
      </c>
      <c r="O96" s="37"/>
      <c r="P96" s="204">
        <f>O96*H96</f>
        <v>0</v>
      </c>
      <c r="Q96" s="204">
        <v>9.9159999999999998E-2</v>
      </c>
      <c r="R96" s="204">
        <f>Q96*H96</f>
        <v>9.9953279999999989</v>
      </c>
      <c r="S96" s="204">
        <v>0</v>
      </c>
      <c r="T96" s="205">
        <f>S96*H96</f>
        <v>0</v>
      </c>
      <c r="AR96" s="19" t="s">
        <v>200</v>
      </c>
      <c r="AT96" s="19" t="s">
        <v>186</v>
      </c>
      <c r="AU96" s="19" t="s">
        <v>86</v>
      </c>
      <c r="AY96" s="19" t="s">
        <v>183</v>
      </c>
      <c r="BE96" s="206">
        <f>IF(N96="základní",J96,0)</f>
        <v>0</v>
      </c>
      <c r="BF96" s="206">
        <f>IF(N96="snížená",J96,0)</f>
        <v>0</v>
      </c>
      <c r="BG96" s="206">
        <f>IF(N96="zákl. přenesená",J96,0)</f>
        <v>0</v>
      </c>
      <c r="BH96" s="206">
        <f>IF(N96="sníž. přenesená",J96,0)</f>
        <v>0</v>
      </c>
      <c r="BI96" s="206">
        <f>IF(N96="nulová",J96,0)</f>
        <v>0</v>
      </c>
      <c r="BJ96" s="19" t="s">
        <v>22</v>
      </c>
      <c r="BK96" s="206">
        <f>ROUND(I96*H96,2)</f>
        <v>0</v>
      </c>
      <c r="BL96" s="19" t="s">
        <v>200</v>
      </c>
      <c r="BM96" s="19" t="s">
        <v>2435</v>
      </c>
    </row>
    <row r="97" spans="2:65" s="1" customFormat="1">
      <c r="B97" s="36"/>
      <c r="C97" s="58"/>
      <c r="D97" s="209" t="s">
        <v>1715</v>
      </c>
      <c r="E97" s="58"/>
      <c r="F97" s="219" t="s">
        <v>2436</v>
      </c>
      <c r="G97" s="58"/>
      <c r="H97" s="58"/>
      <c r="I97" s="163"/>
      <c r="J97" s="58"/>
      <c r="K97" s="58"/>
      <c r="L97" s="56"/>
      <c r="M97" s="73"/>
      <c r="N97" s="37"/>
      <c r="O97" s="37"/>
      <c r="P97" s="37"/>
      <c r="Q97" s="37"/>
      <c r="R97" s="37"/>
      <c r="S97" s="37"/>
      <c r="T97" s="74"/>
      <c r="AT97" s="19" t="s">
        <v>1715</v>
      </c>
      <c r="AU97" s="19" t="s">
        <v>86</v>
      </c>
    </row>
    <row r="98" spans="2:65" s="1" customFormat="1" ht="94.5">
      <c r="B98" s="36"/>
      <c r="C98" s="58"/>
      <c r="D98" s="209" t="s">
        <v>1793</v>
      </c>
      <c r="E98" s="58"/>
      <c r="F98" s="210" t="s">
        <v>2437</v>
      </c>
      <c r="G98" s="58"/>
      <c r="H98" s="58"/>
      <c r="I98" s="163"/>
      <c r="J98" s="58"/>
      <c r="K98" s="58"/>
      <c r="L98" s="56"/>
      <c r="M98" s="73"/>
      <c r="N98" s="37"/>
      <c r="O98" s="37"/>
      <c r="P98" s="37"/>
      <c r="Q98" s="37"/>
      <c r="R98" s="37"/>
      <c r="S98" s="37"/>
      <c r="T98" s="74"/>
      <c r="AT98" s="19" t="s">
        <v>1793</v>
      </c>
      <c r="AU98" s="19" t="s">
        <v>86</v>
      </c>
    </row>
    <row r="99" spans="2:65" s="13" customFormat="1">
      <c r="B99" s="234"/>
      <c r="C99" s="235"/>
      <c r="D99" s="209" t="s">
        <v>1717</v>
      </c>
      <c r="E99" s="236" t="s">
        <v>20</v>
      </c>
      <c r="F99" s="237" t="s">
        <v>2438</v>
      </c>
      <c r="G99" s="235"/>
      <c r="H99" s="238" t="s">
        <v>20</v>
      </c>
      <c r="I99" s="239"/>
      <c r="J99" s="235"/>
      <c r="K99" s="235"/>
      <c r="L99" s="240"/>
      <c r="M99" s="241"/>
      <c r="N99" s="242"/>
      <c r="O99" s="242"/>
      <c r="P99" s="242"/>
      <c r="Q99" s="242"/>
      <c r="R99" s="242"/>
      <c r="S99" s="242"/>
      <c r="T99" s="243"/>
      <c r="AT99" s="244" t="s">
        <v>1717</v>
      </c>
      <c r="AU99" s="244" t="s">
        <v>86</v>
      </c>
      <c r="AV99" s="13" t="s">
        <v>22</v>
      </c>
      <c r="AW99" s="13" t="s">
        <v>41</v>
      </c>
      <c r="AX99" s="13" t="s">
        <v>78</v>
      </c>
      <c r="AY99" s="244" t="s">
        <v>183</v>
      </c>
    </row>
    <row r="100" spans="2:65" s="12" customFormat="1">
      <c r="B100" s="220"/>
      <c r="C100" s="221"/>
      <c r="D100" s="207" t="s">
        <v>1717</v>
      </c>
      <c r="E100" s="222" t="s">
        <v>2417</v>
      </c>
      <c r="F100" s="223" t="s">
        <v>2439</v>
      </c>
      <c r="G100" s="221"/>
      <c r="H100" s="224">
        <v>100.8</v>
      </c>
      <c r="I100" s="225"/>
      <c r="J100" s="221"/>
      <c r="K100" s="221"/>
      <c r="L100" s="226"/>
      <c r="M100" s="227"/>
      <c r="N100" s="228"/>
      <c r="O100" s="228"/>
      <c r="P100" s="228"/>
      <c r="Q100" s="228"/>
      <c r="R100" s="228"/>
      <c r="S100" s="228"/>
      <c r="T100" s="229"/>
      <c r="AT100" s="230" t="s">
        <v>1717</v>
      </c>
      <c r="AU100" s="230" t="s">
        <v>86</v>
      </c>
      <c r="AV100" s="12" t="s">
        <v>86</v>
      </c>
      <c r="AW100" s="12" t="s">
        <v>41</v>
      </c>
      <c r="AX100" s="12" t="s">
        <v>22</v>
      </c>
      <c r="AY100" s="230" t="s">
        <v>183</v>
      </c>
    </row>
    <row r="101" spans="2:65" s="1" customFormat="1" ht="22.5" customHeight="1">
      <c r="B101" s="36"/>
      <c r="C101" s="195" t="s">
        <v>243</v>
      </c>
      <c r="D101" s="195" t="s">
        <v>186</v>
      </c>
      <c r="E101" s="196" t="s">
        <v>2440</v>
      </c>
      <c r="F101" s="197" t="s">
        <v>2441</v>
      </c>
      <c r="G101" s="198" t="s">
        <v>208</v>
      </c>
      <c r="H101" s="199">
        <v>100.8</v>
      </c>
      <c r="I101" s="200"/>
      <c r="J101" s="201">
        <f>ROUND(I101*H101,2)</f>
        <v>0</v>
      </c>
      <c r="K101" s="197" t="s">
        <v>1782</v>
      </c>
      <c r="L101" s="56"/>
      <c r="M101" s="202" t="s">
        <v>20</v>
      </c>
      <c r="N101" s="203" t="s">
        <v>49</v>
      </c>
      <c r="O101" s="37"/>
      <c r="P101" s="204">
        <f>O101*H101</f>
        <v>0</v>
      </c>
      <c r="Q101" s="204">
        <v>0</v>
      </c>
      <c r="R101" s="204">
        <f>Q101*H101</f>
        <v>0</v>
      </c>
      <c r="S101" s="204">
        <v>0</v>
      </c>
      <c r="T101" s="205">
        <f>S101*H101</f>
        <v>0</v>
      </c>
      <c r="AR101" s="19" t="s">
        <v>200</v>
      </c>
      <c r="AT101" s="19" t="s">
        <v>186</v>
      </c>
      <c r="AU101" s="19" t="s">
        <v>86</v>
      </c>
      <c r="AY101" s="19" t="s">
        <v>183</v>
      </c>
      <c r="BE101" s="206">
        <f>IF(N101="základní",J101,0)</f>
        <v>0</v>
      </c>
      <c r="BF101" s="206">
        <f>IF(N101="snížená",J101,0)</f>
        <v>0</v>
      </c>
      <c r="BG101" s="206">
        <f>IF(N101="zákl. přenesená",J101,0)</f>
        <v>0</v>
      </c>
      <c r="BH101" s="206">
        <f>IF(N101="sníž. přenesená",J101,0)</f>
        <v>0</v>
      </c>
      <c r="BI101" s="206">
        <f>IF(N101="nulová",J101,0)</f>
        <v>0</v>
      </c>
      <c r="BJ101" s="19" t="s">
        <v>22</v>
      </c>
      <c r="BK101" s="206">
        <f>ROUND(I101*H101,2)</f>
        <v>0</v>
      </c>
      <c r="BL101" s="19" t="s">
        <v>200</v>
      </c>
      <c r="BM101" s="19" t="s">
        <v>2442</v>
      </c>
    </row>
    <row r="102" spans="2:65" s="1" customFormat="1">
      <c r="B102" s="36"/>
      <c r="C102" s="58"/>
      <c r="D102" s="209" t="s">
        <v>1715</v>
      </c>
      <c r="E102" s="58"/>
      <c r="F102" s="219" t="s">
        <v>2443</v>
      </c>
      <c r="G102" s="58"/>
      <c r="H102" s="58"/>
      <c r="I102" s="163"/>
      <c r="J102" s="58"/>
      <c r="K102" s="58"/>
      <c r="L102" s="56"/>
      <c r="M102" s="73"/>
      <c r="N102" s="37"/>
      <c r="O102" s="37"/>
      <c r="P102" s="37"/>
      <c r="Q102" s="37"/>
      <c r="R102" s="37"/>
      <c r="S102" s="37"/>
      <c r="T102" s="74"/>
      <c r="AT102" s="19" t="s">
        <v>1715</v>
      </c>
      <c r="AU102" s="19" t="s">
        <v>86</v>
      </c>
    </row>
    <row r="103" spans="2:65" s="1" customFormat="1" ht="94.5">
      <c r="B103" s="36"/>
      <c r="C103" s="58"/>
      <c r="D103" s="209" t="s">
        <v>1793</v>
      </c>
      <c r="E103" s="58"/>
      <c r="F103" s="210" t="s">
        <v>2437</v>
      </c>
      <c r="G103" s="58"/>
      <c r="H103" s="58"/>
      <c r="I103" s="163"/>
      <c r="J103" s="58"/>
      <c r="K103" s="58"/>
      <c r="L103" s="56"/>
      <c r="M103" s="73"/>
      <c r="N103" s="37"/>
      <c r="O103" s="37"/>
      <c r="P103" s="37"/>
      <c r="Q103" s="37"/>
      <c r="R103" s="37"/>
      <c r="S103" s="37"/>
      <c r="T103" s="74"/>
      <c r="AT103" s="19" t="s">
        <v>1793</v>
      </c>
      <c r="AU103" s="19" t="s">
        <v>86</v>
      </c>
    </row>
    <row r="104" spans="2:65" s="12" customFormat="1">
      <c r="B104" s="220"/>
      <c r="C104" s="221"/>
      <c r="D104" s="207" t="s">
        <v>1717</v>
      </c>
      <c r="E104" s="222" t="s">
        <v>20</v>
      </c>
      <c r="F104" s="223" t="s">
        <v>2417</v>
      </c>
      <c r="G104" s="221"/>
      <c r="H104" s="224">
        <v>100.8</v>
      </c>
      <c r="I104" s="225"/>
      <c r="J104" s="221"/>
      <c r="K104" s="221"/>
      <c r="L104" s="226"/>
      <c r="M104" s="227"/>
      <c r="N104" s="228"/>
      <c r="O104" s="228"/>
      <c r="P104" s="228"/>
      <c r="Q104" s="228"/>
      <c r="R104" s="228"/>
      <c r="S104" s="228"/>
      <c r="T104" s="229"/>
      <c r="AT104" s="230" t="s">
        <v>1717</v>
      </c>
      <c r="AU104" s="230" t="s">
        <v>86</v>
      </c>
      <c r="AV104" s="12" t="s">
        <v>86</v>
      </c>
      <c r="AW104" s="12" t="s">
        <v>41</v>
      </c>
      <c r="AX104" s="12" t="s">
        <v>22</v>
      </c>
      <c r="AY104" s="230" t="s">
        <v>183</v>
      </c>
    </row>
    <row r="105" spans="2:65" s="1" customFormat="1" ht="22.5" customHeight="1">
      <c r="B105" s="36"/>
      <c r="C105" s="195" t="s">
        <v>247</v>
      </c>
      <c r="D105" s="195" t="s">
        <v>186</v>
      </c>
      <c r="E105" s="196" t="s">
        <v>2444</v>
      </c>
      <c r="F105" s="197" t="s">
        <v>2445</v>
      </c>
      <c r="G105" s="198" t="s">
        <v>1819</v>
      </c>
      <c r="H105" s="199">
        <v>296.64</v>
      </c>
      <c r="I105" s="200"/>
      <c r="J105" s="201">
        <f>ROUND(I105*H105,2)</f>
        <v>0</v>
      </c>
      <c r="K105" s="197" t="s">
        <v>1782</v>
      </c>
      <c r="L105" s="56"/>
      <c r="M105" s="202" t="s">
        <v>20</v>
      </c>
      <c r="N105" s="203" t="s">
        <v>49</v>
      </c>
      <c r="O105" s="37"/>
      <c r="P105" s="204">
        <f>O105*H105</f>
        <v>0</v>
      </c>
      <c r="Q105" s="204">
        <v>5.2589999999999998E-2</v>
      </c>
      <c r="R105" s="204">
        <f>Q105*H105</f>
        <v>15.600297599999999</v>
      </c>
      <c r="S105" s="204">
        <v>0</v>
      </c>
      <c r="T105" s="205">
        <f>S105*H105</f>
        <v>0</v>
      </c>
      <c r="AR105" s="19" t="s">
        <v>200</v>
      </c>
      <c r="AT105" s="19" t="s">
        <v>186</v>
      </c>
      <c r="AU105" s="19" t="s">
        <v>86</v>
      </c>
      <c r="AY105" s="19" t="s">
        <v>183</v>
      </c>
      <c r="BE105" s="206">
        <f>IF(N105="základní",J105,0)</f>
        <v>0</v>
      </c>
      <c r="BF105" s="206">
        <f>IF(N105="snížená",J105,0)</f>
        <v>0</v>
      </c>
      <c r="BG105" s="206">
        <f>IF(N105="zákl. přenesená",J105,0)</f>
        <v>0</v>
      </c>
      <c r="BH105" s="206">
        <f>IF(N105="sníž. přenesená",J105,0)</f>
        <v>0</v>
      </c>
      <c r="BI105" s="206">
        <f>IF(N105="nulová",J105,0)</f>
        <v>0</v>
      </c>
      <c r="BJ105" s="19" t="s">
        <v>22</v>
      </c>
      <c r="BK105" s="206">
        <f>ROUND(I105*H105,2)</f>
        <v>0</v>
      </c>
      <c r="BL105" s="19" t="s">
        <v>200</v>
      </c>
      <c r="BM105" s="19" t="s">
        <v>2446</v>
      </c>
    </row>
    <row r="106" spans="2:65" s="1" customFormat="1" ht="27">
      <c r="B106" s="36"/>
      <c r="C106" s="58"/>
      <c r="D106" s="209" t="s">
        <v>1715</v>
      </c>
      <c r="E106" s="58"/>
      <c r="F106" s="219" t="s">
        <v>2447</v>
      </c>
      <c r="G106" s="58"/>
      <c r="H106" s="58"/>
      <c r="I106" s="163"/>
      <c r="J106" s="58"/>
      <c r="K106" s="58"/>
      <c r="L106" s="56"/>
      <c r="M106" s="73"/>
      <c r="N106" s="37"/>
      <c r="O106" s="37"/>
      <c r="P106" s="37"/>
      <c r="Q106" s="37"/>
      <c r="R106" s="37"/>
      <c r="S106" s="37"/>
      <c r="T106" s="74"/>
      <c r="AT106" s="19" t="s">
        <v>1715</v>
      </c>
      <c r="AU106" s="19" t="s">
        <v>86</v>
      </c>
    </row>
    <row r="107" spans="2:65" s="1" customFormat="1" ht="94.5">
      <c r="B107" s="36"/>
      <c r="C107" s="58"/>
      <c r="D107" s="209" t="s">
        <v>1793</v>
      </c>
      <c r="E107" s="58"/>
      <c r="F107" s="210" t="s">
        <v>2437</v>
      </c>
      <c r="G107" s="58"/>
      <c r="H107" s="58"/>
      <c r="I107" s="163"/>
      <c r="J107" s="58"/>
      <c r="K107" s="58"/>
      <c r="L107" s="56"/>
      <c r="M107" s="73"/>
      <c r="N107" s="37"/>
      <c r="O107" s="37"/>
      <c r="P107" s="37"/>
      <c r="Q107" s="37"/>
      <c r="R107" s="37"/>
      <c r="S107" s="37"/>
      <c r="T107" s="74"/>
      <c r="AT107" s="19" t="s">
        <v>1793</v>
      </c>
      <c r="AU107" s="19" t="s">
        <v>86</v>
      </c>
    </row>
    <row r="108" spans="2:65" s="13" customFormat="1">
      <c r="B108" s="234"/>
      <c r="C108" s="235"/>
      <c r="D108" s="209" t="s">
        <v>1717</v>
      </c>
      <c r="E108" s="236" t="s">
        <v>20</v>
      </c>
      <c r="F108" s="237" t="s">
        <v>2438</v>
      </c>
      <c r="G108" s="235"/>
      <c r="H108" s="238" t="s">
        <v>20</v>
      </c>
      <c r="I108" s="239"/>
      <c r="J108" s="235"/>
      <c r="K108" s="235"/>
      <c r="L108" s="240"/>
      <c r="M108" s="241"/>
      <c r="N108" s="242"/>
      <c r="O108" s="242"/>
      <c r="P108" s="242"/>
      <c r="Q108" s="242"/>
      <c r="R108" s="242"/>
      <c r="S108" s="242"/>
      <c r="T108" s="243"/>
      <c r="AT108" s="244" t="s">
        <v>1717</v>
      </c>
      <c r="AU108" s="244" t="s">
        <v>86</v>
      </c>
      <c r="AV108" s="13" t="s">
        <v>22</v>
      </c>
      <c r="AW108" s="13" t="s">
        <v>41</v>
      </c>
      <c r="AX108" s="13" t="s">
        <v>78</v>
      </c>
      <c r="AY108" s="244" t="s">
        <v>183</v>
      </c>
    </row>
    <row r="109" spans="2:65" s="12" customFormat="1">
      <c r="B109" s="220"/>
      <c r="C109" s="221"/>
      <c r="D109" s="207" t="s">
        <v>1717</v>
      </c>
      <c r="E109" s="222" t="s">
        <v>2423</v>
      </c>
      <c r="F109" s="223" t="s">
        <v>2448</v>
      </c>
      <c r="G109" s="221"/>
      <c r="H109" s="224">
        <v>296.64</v>
      </c>
      <c r="I109" s="225"/>
      <c r="J109" s="221"/>
      <c r="K109" s="221"/>
      <c r="L109" s="226"/>
      <c r="M109" s="227"/>
      <c r="N109" s="228"/>
      <c r="O109" s="228"/>
      <c r="P109" s="228"/>
      <c r="Q109" s="228"/>
      <c r="R109" s="228"/>
      <c r="S109" s="228"/>
      <c r="T109" s="229"/>
      <c r="AT109" s="230" t="s">
        <v>1717</v>
      </c>
      <c r="AU109" s="230" t="s">
        <v>86</v>
      </c>
      <c r="AV109" s="12" t="s">
        <v>86</v>
      </c>
      <c r="AW109" s="12" t="s">
        <v>41</v>
      </c>
      <c r="AX109" s="12" t="s">
        <v>22</v>
      </c>
      <c r="AY109" s="230" t="s">
        <v>183</v>
      </c>
    </row>
    <row r="110" spans="2:65" s="1" customFormat="1" ht="22.5" customHeight="1">
      <c r="B110" s="36"/>
      <c r="C110" s="195" t="s">
        <v>8</v>
      </c>
      <c r="D110" s="195" t="s">
        <v>186</v>
      </c>
      <c r="E110" s="196" t="s">
        <v>2449</v>
      </c>
      <c r="F110" s="197" t="s">
        <v>2450</v>
      </c>
      <c r="G110" s="198" t="s">
        <v>1819</v>
      </c>
      <c r="H110" s="199">
        <v>296.64</v>
      </c>
      <c r="I110" s="200"/>
      <c r="J110" s="201">
        <f>ROUND(I110*H110,2)</f>
        <v>0</v>
      </c>
      <c r="K110" s="197" t="s">
        <v>1782</v>
      </c>
      <c r="L110" s="56"/>
      <c r="M110" s="202" t="s">
        <v>20</v>
      </c>
      <c r="N110" s="203" t="s">
        <v>49</v>
      </c>
      <c r="O110" s="37"/>
      <c r="P110" s="204">
        <f>O110*H110</f>
        <v>0</v>
      </c>
      <c r="Q110" s="204">
        <v>0</v>
      </c>
      <c r="R110" s="204">
        <f>Q110*H110</f>
        <v>0</v>
      </c>
      <c r="S110" s="204">
        <v>0</v>
      </c>
      <c r="T110" s="205">
        <f>S110*H110</f>
        <v>0</v>
      </c>
      <c r="AR110" s="19" t="s">
        <v>200</v>
      </c>
      <c r="AT110" s="19" t="s">
        <v>186</v>
      </c>
      <c r="AU110" s="19" t="s">
        <v>86</v>
      </c>
      <c r="AY110" s="19" t="s">
        <v>183</v>
      </c>
      <c r="BE110" s="206">
        <f>IF(N110="základní",J110,0)</f>
        <v>0</v>
      </c>
      <c r="BF110" s="206">
        <f>IF(N110="snížená",J110,0)</f>
        <v>0</v>
      </c>
      <c r="BG110" s="206">
        <f>IF(N110="zákl. přenesená",J110,0)</f>
        <v>0</v>
      </c>
      <c r="BH110" s="206">
        <f>IF(N110="sníž. přenesená",J110,0)</f>
        <v>0</v>
      </c>
      <c r="BI110" s="206">
        <f>IF(N110="nulová",J110,0)</f>
        <v>0</v>
      </c>
      <c r="BJ110" s="19" t="s">
        <v>22</v>
      </c>
      <c r="BK110" s="206">
        <f>ROUND(I110*H110,2)</f>
        <v>0</v>
      </c>
      <c r="BL110" s="19" t="s">
        <v>200</v>
      </c>
      <c r="BM110" s="19" t="s">
        <v>2451</v>
      </c>
    </row>
    <row r="111" spans="2:65" s="1" customFormat="1" ht="27">
      <c r="B111" s="36"/>
      <c r="C111" s="58"/>
      <c r="D111" s="209" t="s">
        <v>1715</v>
      </c>
      <c r="E111" s="58"/>
      <c r="F111" s="219" t="s">
        <v>2452</v>
      </c>
      <c r="G111" s="58"/>
      <c r="H111" s="58"/>
      <c r="I111" s="163"/>
      <c r="J111" s="58"/>
      <c r="K111" s="58"/>
      <c r="L111" s="56"/>
      <c r="M111" s="73"/>
      <c r="N111" s="37"/>
      <c r="O111" s="37"/>
      <c r="P111" s="37"/>
      <c r="Q111" s="37"/>
      <c r="R111" s="37"/>
      <c r="S111" s="37"/>
      <c r="T111" s="74"/>
      <c r="AT111" s="19" t="s">
        <v>1715</v>
      </c>
      <c r="AU111" s="19" t="s">
        <v>86</v>
      </c>
    </row>
    <row r="112" spans="2:65" s="1" customFormat="1" ht="94.5">
      <c r="B112" s="36"/>
      <c r="C112" s="58"/>
      <c r="D112" s="209" t="s">
        <v>1793</v>
      </c>
      <c r="E112" s="58"/>
      <c r="F112" s="210" t="s">
        <v>2437</v>
      </c>
      <c r="G112" s="58"/>
      <c r="H112" s="58"/>
      <c r="I112" s="163"/>
      <c r="J112" s="58"/>
      <c r="K112" s="58"/>
      <c r="L112" s="56"/>
      <c r="M112" s="73"/>
      <c r="N112" s="37"/>
      <c r="O112" s="37"/>
      <c r="P112" s="37"/>
      <c r="Q112" s="37"/>
      <c r="R112" s="37"/>
      <c r="S112" s="37"/>
      <c r="T112" s="74"/>
      <c r="AT112" s="19" t="s">
        <v>1793</v>
      </c>
      <c r="AU112" s="19" t="s">
        <v>86</v>
      </c>
    </row>
    <row r="113" spans="2:65" s="12" customFormat="1">
      <c r="B113" s="220"/>
      <c r="C113" s="221"/>
      <c r="D113" s="207" t="s">
        <v>1717</v>
      </c>
      <c r="E113" s="222" t="s">
        <v>20</v>
      </c>
      <c r="F113" s="223" t="s">
        <v>2423</v>
      </c>
      <c r="G113" s="221"/>
      <c r="H113" s="224">
        <v>296.64</v>
      </c>
      <c r="I113" s="225"/>
      <c r="J113" s="221"/>
      <c r="K113" s="221"/>
      <c r="L113" s="226"/>
      <c r="M113" s="227"/>
      <c r="N113" s="228"/>
      <c r="O113" s="228"/>
      <c r="P113" s="228"/>
      <c r="Q113" s="228"/>
      <c r="R113" s="228"/>
      <c r="S113" s="228"/>
      <c r="T113" s="229"/>
      <c r="AT113" s="230" t="s">
        <v>1717</v>
      </c>
      <c r="AU113" s="230" t="s">
        <v>86</v>
      </c>
      <c r="AV113" s="12" t="s">
        <v>86</v>
      </c>
      <c r="AW113" s="12" t="s">
        <v>41</v>
      </c>
      <c r="AX113" s="12" t="s">
        <v>22</v>
      </c>
      <c r="AY113" s="230" t="s">
        <v>183</v>
      </c>
    </row>
    <row r="114" spans="2:65" s="1" customFormat="1" ht="22.5" customHeight="1">
      <c r="B114" s="36"/>
      <c r="C114" s="195" t="s">
        <v>258</v>
      </c>
      <c r="D114" s="195" t="s">
        <v>186</v>
      </c>
      <c r="E114" s="196" t="s">
        <v>1824</v>
      </c>
      <c r="F114" s="197" t="s">
        <v>1825</v>
      </c>
      <c r="G114" s="198" t="s">
        <v>221</v>
      </c>
      <c r="H114" s="199">
        <v>0.25600000000000001</v>
      </c>
      <c r="I114" s="200"/>
      <c r="J114" s="201">
        <f>ROUND(I114*H114,2)</f>
        <v>0</v>
      </c>
      <c r="K114" s="197" t="s">
        <v>1782</v>
      </c>
      <c r="L114" s="56"/>
      <c r="M114" s="202" t="s">
        <v>20</v>
      </c>
      <c r="N114" s="203" t="s">
        <v>49</v>
      </c>
      <c r="O114" s="37"/>
      <c r="P114" s="204">
        <f>O114*H114</f>
        <v>0</v>
      </c>
      <c r="Q114" s="204">
        <v>1.0958000000000001</v>
      </c>
      <c r="R114" s="204">
        <f>Q114*H114</f>
        <v>0.28052480000000002</v>
      </c>
      <c r="S114" s="204">
        <v>0</v>
      </c>
      <c r="T114" s="205">
        <f>S114*H114</f>
        <v>0</v>
      </c>
      <c r="AR114" s="19" t="s">
        <v>200</v>
      </c>
      <c r="AT114" s="19" t="s">
        <v>186</v>
      </c>
      <c r="AU114" s="19" t="s">
        <v>86</v>
      </c>
      <c r="AY114" s="19" t="s">
        <v>183</v>
      </c>
      <c r="BE114" s="206">
        <f>IF(N114="základní",J114,0)</f>
        <v>0</v>
      </c>
      <c r="BF114" s="206">
        <f>IF(N114="snížená",J114,0)</f>
        <v>0</v>
      </c>
      <c r="BG114" s="206">
        <f>IF(N114="zákl. přenesená",J114,0)</f>
        <v>0</v>
      </c>
      <c r="BH114" s="206">
        <f>IF(N114="sníž. přenesená",J114,0)</f>
        <v>0</v>
      </c>
      <c r="BI114" s="206">
        <f>IF(N114="nulová",J114,0)</f>
        <v>0</v>
      </c>
      <c r="BJ114" s="19" t="s">
        <v>22</v>
      </c>
      <c r="BK114" s="206">
        <f>ROUND(I114*H114,2)</f>
        <v>0</v>
      </c>
      <c r="BL114" s="19" t="s">
        <v>200</v>
      </c>
      <c r="BM114" s="19" t="s">
        <v>2453</v>
      </c>
    </row>
    <row r="115" spans="2:65" s="1" customFormat="1" ht="54">
      <c r="B115" s="36"/>
      <c r="C115" s="58"/>
      <c r="D115" s="209" t="s">
        <v>1715</v>
      </c>
      <c r="E115" s="58"/>
      <c r="F115" s="219" t="s">
        <v>1827</v>
      </c>
      <c r="G115" s="58"/>
      <c r="H115" s="58"/>
      <c r="I115" s="163"/>
      <c r="J115" s="58"/>
      <c r="K115" s="58"/>
      <c r="L115" s="56"/>
      <c r="M115" s="73"/>
      <c r="N115" s="37"/>
      <c r="O115" s="37"/>
      <c r="P115" s="37"/>
      <c r="Q115" s="37"/>
      <c r="R115" s="37"/>
      <c r="S115" s="37"/>
      <c r="T115" s="74"/>
      <c r="AT115" s="19" t="s">
        <v>1715</v>
      </c>
      <c r="AU115" s="19" t="s">
        <v>86</v>
      </c>
    </row>
    <row r="116" spans="2:65" s="1" customFormat="1" ht="94.5">
      <c r="B116" s="36"/>
      <c r="C116" s="58"/>
      <c r="D116" s="209" t="s">
        <v>1793</v>
      </c>
      <c r="E116" s="58"/>
      <c r="F116" s="210" t="s">
        <v>1828</v>
      </c>
      <c r="G116" s="58"/>
      <c r="H116" s="58"/>
      <c r="I116" s="163"/>
      <c r="J116" s="58"/>
      <c r="K116" s="58"/>
      <c r="L116" s="56"/>
      <c r="M116" s="73"/>
      <c r="N116" s="37"/>
      <c r="O116" s="37"/>
      <c r="P116" s="37"/>
      <c r="Q116" s="37"/>
      <c r="R116" s="37"/>
      <c r="S116" s="37"/>
      <c r="T116" s="74"/>
      <c r="AT116" s="19" t="s">
        <v>1793</v>
      </c>
      <c r="AU116" s="19" t="s">
        <v>86</v>
      </c>
    </row>
    <row r="117" spans="2:65" s="13" customFormat="1">
      <c r="B117" s="234"/>
      <c r="C117" s="235"/>
      <c r="D117" s="209" t="s">
        <v>1717</v>
      </c>
      <c r="E117" s="236" t="s">
        <v>20</v>
      </c>
      <c r="F117" s="237" t="s">
        <v>2454</v>
      </c>
      <c r="G117" s="235"/>
      <c r="H117" s="238" t="s">
        <v>20</v>
      </c>
      <c r="I117" s="239"/>
      <c r="J117" s="235"/>
      <c r="K117" s="235"/>
      <c r="L117" s="240"/>
      <c r="M117" s="241"/>
      <c r="N117" s="242"/>
      <c r="O117" s="242"/>
      <c r="P117" s="242"/>
      <c r="Q117" s="242"/>
      <c r="R117" s="242"/>
      <c r="S117" s="242"/>
      <c r="T117" s="243"/>
      <c r="AT117" s="244" t="s">
        <v>1717</v>
      </c>
      <c r="AU117" s="244" t="s">
        <v>86</v>
      </c>
      <c r="AV117" s="13" t="s">
        <v>22</v>
      </c>
      <c r="AW117" s="13" t="s">
        <v>41</v>
      </c>
      <c r="AX117" s="13" t="s">
        <v>78</v>
      </c>
      <c r="AY117" s="244" t="s">
        <v>183</v>
      </c>
    </row>
    <row r="118" spans="2:65" s="12" customFormat="1">
      <c r="B118" s="220"/>
      <c r="C118" s="221"/>
      <c r="D118" s="207" t="s">
        <v>1717</v>
      </c>
      <c r="E118" s="222" t="s">
        <v>20</v>
      </c>
      <c r="F118" s="223" t="s">
        <v>2455</v>
      </c>
      <c r="G118" s="221"/>
      <c r="H118" s="224">
        <v>0.25600000000000001</v>
      </c>
      <c r="I118" s="225"/>
      <c r="J118" s="221"/>
      <c r="K118" s="221"/>
      <c r="L118" s="226"/>
      <c r="M118" s="227"/>
      <c r="N118" s="228"/>
      <c r="O118" s="228"/>
      <c r="P118" s="228"/>
      <c r="Q118" s="228"/>
      <c r="R118" s="228"/>
      <c r="S118" s="228"/>
      <c r="T118" s="229"/>
      <c r="AT118" s="230" t="s">
        <v>1717</v>
      </c>
      <c r="AU118" s="230" t="s">
        <v>86</v>
      </c>
      <c r="AV118" s="12" t="s">
        <v>86</v>
      </c>
      <c r="AW118" s="12" t="s">
        <v>41</v>
      </c>
      <c r="AX118" s="12" t="s">
        <v>22</v>
      </c>
      <c r="AY118" s="230" t="s">
        <v>183</v>
      </c>
    </row>
    <row r="119" spans="2:65" s="1" customFormat="1" ht="22.5" customHeight="1">
      <c r="B119" s="36"/>
      <c r="C119" s="195" t="s">
        <v>262</v>
      </c>
      <c r="D119" s="195" t="s">
        <v>186</v>
      </c>
      <c r="E119" s="196" t="s">
        <v>2456</v>
      </c>
      <c r="F119" s="197" t="s">
        <v>2457</v>
      </c>
      <c r="G119" s="198" t="s">
        <v>221</v>
      </c>
      <c r="H119" s="199">
        <v>0.24299999999999999</v>
      </c>
      <c r="I119" s="200"/>
      <c r="J119" s="201">
        <f>ROUND(I119*H119,2)</f>
        <v>0</v>
      </c>
      <c r="K119" s="197" t="s">
        <v>1782</v>
      </c>
      <c r="L119" s="56"/>
      <c r="M119" s="202" t="s">
        <v>20</v>
      </c>
      <c r="N119" s="203" t="s">
        <v>49</v>
      </c>
      <c r="O119" s="37"/>
      <c r="P119" s="204">
        <f>O119*H119</f>
        <v>0</v>
      </c>
      <c r="Q119" s="204">
        <v>1.0563100000000001</v>
      </c>
      <c r="R119" s="204">
        <f>Q119*H119</f>
        <v>0.25668332999999999</v>
      </c>
      <c r="S119" s="204">
        <v>0</v>
      </c>
      <c r="T119" s="205">
        <f>S119*H119</f>
        <v>0</v>
      </c>
      <c r="AR119" s="19" t="s">
        <v>200</v>
      </c>
      <c r="AT119" s="19" t="s">
        <v>186</v>
      </c>
      <c r="AU119" s="19" t="s">
        <v>86</v>
      </c>
      <c r="AY119" s="19" t="s">
        <v>183</v>
      </c>
      <c r="BE119" s="206">
        <f>IF(N119="základní",J119,0)</f>
        <v>0</v>
      </c>
      <c r="BF119" s="206">
        <f>IF(N119="snížená",J119,0)</f>
        <v>0</v>
      </c>
      <c r="BG119" s="206">
        <f>IF(N119="zákl. přenesená",J119,0)</f>
        <v>0</v>
      </c>
      <c r="BH119" s="206">
        <f>IF(N119="sníž. přenesená",J119,0)</f>
        <v>0</v>
      </c>
      <c r="BI119" s="206">
        <f>IF(N119="nulová",J119,0)</f>
        <v>0</v>
      </c>
      <c r="BJ119" s="19" t="s">
        <v>22</v>
      </c>
      <c r="BK119" s="206">
        <f>ROUND(I119*H119,2)</f>
        <v>0</v>
      </c>
      <c r="BL119" s="19" t="s">
        <v>200</v>
      </c>
      <c r="BM119" s="19" t="s">
        <v>2458</v>
      </c>
    </row>
    <row r="120" spans="2:65" s="1" customFormat="1" ht="54">
      <c r="B120" s="36"/>
      <c r="C120" s="58"/>
      <c r="D120" s="209" t="s">
        <v>1715</v>
      </c>
      <c r="E120" s="58"/>
      <c r="F120" s="219" t="s">
        <v>2459</v>
      </c>
      <c r="G120" s="58"/>
      <c r="H120" s="58"/>
      <c r="I120" s="163"/>
      <c r="J120" s="58"/>
      <c r="K120" s="58"/>
      <c r="L120" s="56"/>
      <c r="M120" s="73"/>
      <c r="N120" s="37"/>
      <c r="O120" s="37"/>
      <c r="P120" s="37"/>
      <c r="Q120" s="37"/>
      <c r="R120" s="37"/>
      <c r="S120" s="37"/>
      <c r="T120" s="74"/>
      <c r="AT120" s="19" t="s">
        <v>1715</v>
      </c>
      <c r="AU120" s="19" t="s">
        <v>86</v>
      </c>
    </row>
    <row r="121" spans="2:65" s="1" customFormat="1" ht="94.5">
      <c r="B121" s="36"/>
      <c r="C121" s="58"/>
      <c r="D121" s="209" t="s">
        <v>1793</v>
      </c>
      <c r="E121" s="58"/>
      <c r="F121" s="210" t="s">
        <v>1828</v>
      </c>
      <c r="G121" s="58"/>
      <c r="H121" s="58"/>
      <c r="I121" s="163"/>
      <c r="J121" s="58"/>
      <c r="K121" s="58"/>
      <c r="L121" s="56"/>
      <c r="M121" s="73"/>
      <c r="N121" s="37"/>
      <c r="O121" s="37"/>
      <c r="P121" s="37"/>
      <c r="Q121" s="37"/>
      <c r="R121" s="37"/>
      <c r="S121" s="37"/>
      <c r="T121" s="74"/>
      <c r="AT121" s="19" t="s">
        <v>1793</v>
      </c>
      <c r="AU121" s="19" t="s">
        <v>86</v>
      </c>
    </row>
    <row r="122" spans="2:65" s="13" customFormat="1">
      <c r="B122" s="234"/>
      <c r="C122" s="235"/>
      <c r="D122" s="209" t="s">
        <v>1717</v>
      </c>
      <c r="E122" s="236" t="s">
        <v>20</v>
      </c>
      <c r="F122" s="237" t="s">
        <v>2460</v>
      </c>
      <c r="G122" s="235"/>
      <c r="H122" s="238" t="s">
        <v>20</v>
      </c>
      <c r="I122" s="239"/>
      <c r="J122" s="235"/>
      <c r="K122" s="235"/>
      <c r="L122" s="240"/>
      <c r="M122" s="241"/>
      <c r="N122" s="242"/>
      <c r="O122" s="242"/>
      <c r="P122" s="242"/>
      <c r="Q122" s="242"/>
      <c r="R122" s="242"/>
      <c r="S122" s="242"/>
      <c r="T122" s="243"/>
      <c r="AT122" s="244" t="s">
        <v>1717</v>
      </c>
      <c r="AU122" s="244" t="s">
        <v>86</v>
      </c>
      <c r="AV122" s="13" t="s">
        <v>22</v>
      </c>
      <c r="AW122" s="13" t="s">
        <v>41</v>
      </c>
      <c r="AX122" s="13" t="s">
        <v>78</v>
      </c>
      <c r="AY122" s="244" t="s">
        <v>183</v>
      </c>
    </row>
    <row r="123" spans="2:65" s="12" customFormat="1" ht="27">
      <c r="B123" s="220"/>
      <c r="C123" s="221"/>
      <c r="D123" s="207" t="s">
        <v>1717</v>
      </c>
      <c r="E123" s="222" t="s">
        <v>20</v>
      </c>
      <c r="F123" s="223" t="s">
        <v>2461</v>
      </c>
      <c r="G123" s="221"/>
      <c r="H123" s="224">
        <v>0.24299999999999999</v>
      </c>
      <c r="I123" s="225"/>
      <c r="J123" s="221"/>
      <c r="K123" s="221"/>
      <c r="L123" s="226"/>
      <c r="M123" s="227"/>
      <c r="N123" s="228"/>
      <c r="O123" s="228"/>
      <c r="P123" s="228"/>
      <c r="Q123" s="228"/>
      <c r="R123" s="228"/>
      <c r="S123" s="228"/>
      <c r="T123" s="229"/>
      <c r="AT123" s="230" t="s">
        <v>1717</v>
      </c>
      <c r="AU123" s="230" t="s">
        <v>86</v>
      </c>
      <c r="AV123" s="12" t="s">
        <v>86</v>
      </c>
      <c r="AW123" s="12" t="s">
        <v>41</v>
      </c>
      <c r="AX123" s="12" t="s">
        <v>22</v>
      </c>
      <c r="AY123" s="230" t="s">
        <v>183</v>
      </c>
    </row>
    <row r="124" spans="2:65" s="1" customFormat="1" ht="22.5" customHeight="1">
      <c r="B124" s="36"/>
      <c r="C124" s="195" t="s">
        <v>254</v>
      </c>
      <c r="D124" s="195" t="s">
        <v>186</v>
      </c>
      <c r="E124" s="196" t="s">
        <v>1831</v>
      </c>
      <c r="F124" s="197" t="s">
        <v>1832</v>
      </c>
      <c r="G124" s="198" t="s">
        <v>221</v>
      </c>
      <c r="H124" s="199">
        <v>1.9330000000000001</v>
      </c>
      <c r="I124" s="200"/>
      <c r="J124" s="201">
        <f>ROUND(I124*H124,2)</f>
        <v>0</v>
      </c>
      <c r="K124" s="197" t="s">
        <v>1782</v>
      </c>
      <c r="L124" s="56"/>
      <c r="M124" s="202" t="s">
        <v>20</v>
      </c>
      <c r="N124" s="203" t="s">
        <v>49</v>
      </c>
      <c r="O124" s="37"/>
      <c r="P124" s="204">
        <f>O124*H124</f>
        <v>0</v>
      </c>
      <c r="Q124" s="204">
        <v>1.03003</v>
      </c>
      <c r="R124" s="204">
        <f>Q124*H124</f>
        <v>1.99104799</v>
      </c>
      <c r="S124" s="204">
        <v>0</v>
      </c>
      <c r="T124" s="205">
        <f>S124*H124</f>
        <v>0</v>
      </c>
      <c r="AR124" s="19" t="s">
        <v>200</v>
      </c>
      <c r="AT124" s="19" t="s">
        <v>186</v>
      </c>
      <c r="AU124" s="19" t="s">
        <v>86</v>
      </c>
      <c r="AY124" s="19" t="s">
        <v>183</v>
      </c>
      <c r="BE124" s="206">
        <f>IF(N124="základní",J124,0)</f>
        <v>0</v>
      </c>
      <c r="BF124" s="206">
        <f>IF(N124="snížená",J124,0)</f>
        <v>0</v>
      </c>
      <c r="BG124" s="206">
        <f>IF(N124="zákl. přenesená",J124,0)</f>
        <v>0</v>
      </c>
      <c r="BH124" s="206">
        <f>IF(N124="sníž. přenesená",J124,0)</f>
        <v>0</v>
      </c>
      <c r="BI124" s="206">
        <f>IF(N124="nulová",J124,0)</f>
        <v>0</v>
      </c>
      <c r="BJ124" s="19" t="s">
        <v>22</v>
      </c>
      <c r="BK124" s="206">
        <f>ROUND(I124*H124,2)</f>
        <v>0</v>
      </c>
      <c r="BL124" s="19" t="s">
        <v>200</v>
      </c>
      <c r="BM124" s="19" t="s">
        <v>2462</v>
      </c>
    </row>
    <row r="125" spans="2:65" s="1" customFormat="1" ht="54">
      <c r="B125" s="36"/>
      <c r="C125" s="58"/>
      <c r="D125" s="209" t="s">
        <v>1715</v>
      </c>
      <c r="E125" s="58"/>
      <c r="F125" s="219" t="s">
        <v>1834</v>
      </c>
      <c r="G125" s="58"/>
      <c r="H125" s="58"/>
      <c r="I125" s="163"/>
      <c r="J125" s="58"/>
      <c r="K125" s="58"/>
      <c r="L125" s="56"/>
      <c r="M125" s="73"/>
      <c r="N125" s="37"/>
      <c r="O125" s="37"/>
      <c r="P125" s="37"/>
      <c r="Q125" s="37"/>
      <c r="R125" s="37"/>
      <c r="S125" s="37"/>
      <c r="T125" s="74"/>
      <c r="AT125" s="19" t="s">
        <v>1715</v>
      </c>
      <c r="AU125" s="19" t="s">
        <v>86</v>
      </c>
    </row>
    <row r="126" spans="2:65" s="1" customFormat="1" ht="94.5">
      <c r="B126" s="36"/>
      <c r="C126" s="58"/>
      <c r="D126" s="209" t="s">
        <v>1793</v>
      </c>
      <c r="E126" s="58"/>
      <c r="F126" s="210" t="s">
        <v>1828</v>
      </c>
      <c r="G126" s="58"/>
      <c r="H126" s="58"/>
      <c r="I126" s="163"/>
      <c r="J126" s="58"/>
      <c r="K126" s="58"/>
      <c r="L126" s="56"/>
      <c r="M126" s="73"/>
      <c r="N126" s="37"/>
      <c r="O126" s="37"/>
      <c r="P126" s="37"/>
      <c r="Q126" s="37"/>
      <c r="R126" s="37"/>
      <c r="S126" s="37"/>
      <c r="T126" s="74"/>
      <c r="AT126" s="19" t="s">
        <v>1793</v>
      </c>
      <c r="AU126" s="19" t="s">
        <v>86</v>
      </c>
    </row>
    <row r="127" spans="2:65" s="13" customFormat="1">
      <c r="B127" s="234"/>
      <c r="C127" s="235"/>
      <c r="D127" s="209" t="s">
        <v>1717</v>
      </c>
      <c r="E127" s="236" t="s">
        <v>20</v>
      </c>
      <c r="F127" s="237" t="s">
        <v>2454</v>
      </c>
      <c r="G127" s="235"/>
      <c r="H127" s="238" t="s">
        <v>20</v>
      </c>
      <c r="I127" s="239"/>
      <c r="J127" s="235"/>
      <c r="K127" s="235"/>
      <c r="L127" s="240"/>
      <c r="M127" s="241"/>
      <c r="N127" s="242"/>
      <c r="O127" s="242"/>
      <c r="P127" s="242"/>
      <c r="Q127" s="242"/>
      <c r="R127" s="242"/>
      <c r="S127" s="242"/>
      <c r="T127" s="243"/>
      <c r="AT127" s="244" t="s">
        <v>1717</v>
      </c>
      <c r="AU127" s="244" t="s">
        <v>86</v>
      </c>
      <c r="AV127" s="13" t="s">
        <v>22</v>
      </c>
      <c r="AW127" s="13" t="s">
        <v>41</v>
      </c>
      <c r="AX127" s="13" t="s">
        <v>78</v>
      </c>
      <c r="AY127" s="244" t="s">
        <v>183</v>
      </c>
    </row>
    <row r="128" spans="2:65" s="12" customFormat="1">
      <c r="B128" s="220"/>
      <c r="C128" s="221"/>
      <c r="D128" s="207" t="s">
        <v>1717</v>
      </c>
      <c r="E128" s="222" t="s">
        <v>20</v>
      </c>
      <c r="F128" s="223" t="s">
        <v>2463</v>
      </c>
      <c r="G128" s="221"/>
      <c r="H128" s="224">
        <v>1.9330000000000001</v>
      </c>
      <c r="I128" s="225"/>
      <c r="J128" s="221"/>
      <c r="K128" s="221"/>
      <c r="L128" s="226"/>
      <c r="M128" s="227"/>
      <c r="N128" s="228"/>
      <c r="O128" s="228"/>
      <c r="P128" s="228"/>
      <c r="Q128" s="228"/>
      <c r="R128" s="228"/>
      <c r="S128" s="228"/>
      <c r="T128" s="229"/>
      <c r="AT128" s="230" t="s">
        <v>1717</v>
      </c>
      <c r="AU128" s="230" t="s">
        <v>86</v>
      </c>
      <c r="AV128" s="12" t="s">
        <v>86</v>
      </c>
      <c r="AW128" s="12" t="s">
        <v>41</v>
      </c>
      <c r="AX128" s="12" t="s">
        <v>22</v>
      </c>
      <c r="AY128" s="230" t="s">
        <v>183</v>
      </c>
    </row>
    <row r="129" spans="2:65" s="1" customFormat="1" ht="31.5" customHeight="1">
      <c r="B129" s="36"/>
      <c r="C129" s="195" t="s">
        <v>225</v>
      </c>
      <c r="D129" s="195" t="s">
        <v>186</v>
      </c>
      <c r="E129" s="196" t="s">
        <v>1947</v>
      </c>
      <c r="F129" s="197" t="s">
        <v>2464</v>
      </c>
      <c r="G129" s="198" t="s">
        <v>1819</v>
      </c>
      <c r="H129" s="199">
        <v>60</v>
      </c>
      <c r="I129" s="200"/>
      <c r="J129" s="201">
        <f>ROUND(I129*H129,2)</f>
        <v>0</v>
      </c>
      <c r="K129" s="197" t="s">
        <v>20</v>
      </c>
      <c r="L129" s="56"/>
      <c r="M129" s="202" t="s">
        <v>20</v>
      </c>
      <c r="N129" s="203" t="s">
        <v>49</v>
      </c>
      <c r="O129" s="37"/>
      <c r="P129" s="204">
        <f>O129*H129</f>
        <v>0</v>
      </c>
      <c r="Q129" s="204">
        <v>0</v>
      </c>
      <c r="R129" s="204">
        <f>Q129*H129</f>
        <v>0</v>
      </c>
      <c r="S129" s="204">
        <v>0</v>
      </c>
      <c r="T129" s="205">
        <f>S129*H129</f>
        <v>0</v>
      </c>
      <c r="AR129" s="19" t="s">
        <v>200</v>
      </c>
      <c r="AT129" s="19" t="s">
        <v>186</v>
      </c>
      <c r="AU129" s="19" t="s">
        <v>86</v>
      </c>
      <c r="AY129" s="19" t="s">
        <v>183</v>
      </c>
      <c r="BE129" s="206">
        <f>IF(N129="základní",J129,0)</f>
        <v>0</v>
      </c>
      <c r="BF129" s="206">
        <f>IF(N129="snížená",J129,0)</f>
        <v>0</v>
      </c>
      <c r="BG129" s="206">
        <f>IF(N129="zákl. přenesená",J129,0)</f>
        <v>0</v>
      </c>
      <c r="BH129" s="206">
        <f>IF(N129="sníž. přenesená",J129,0)</f>
        <v>0</v>
      </c>
      <c r="BI129" s="206">
        <f>IF(N129="nulová",J129,0)</f>
        <v>0</v>
      </c>
      <c r="BJ129" s="19" t="s">
        <v>22</v>
      </c>
      <c r="BK129" s="206">
        <f>ROUND(I129*H129,2)</f>
        <v>0</v>
      </c>
      <c r="BL129" s="19" t="s">
        <v>200</v>
      </c>
      <c r="BM129" s="19" t="s">
        <v>2465</v>
      </c>
    </row>
    <row r="130" spans="2:65" s="1" customFormat="1" ht="40.5">
      <c r="B130" s="36"/>
      <c r="C130" s="58"/>
      <c r="D130" s="209" t="s">
        <v>1715</v>
      </c>
      <c r="E130" s="58"/>
      <c r="F130" s="219" t="s">
        <v>2466</v>
      </c>
      <c r="G130" s="58"/>
      <c r="H130" s="58"/>
      <c r="I130" s="163"/>
      <c r="J130" s="58"/>
      <c r="K130" s="58"/>
      <c r="L130" s="56"/>
      <c r="M130" s="73"/>
      <c r="N130" s="37"/>
      <c r="O130" s="37"/>
      <c r="P130" s="37"/>
      <c r="Q130" s="37"/>
      <c r="R130" s="37"/>
      <c r="S130" s="37"/>
      <c r="T130" s="74"/>
      <c r="AT130" s="19" t="s">
        <v>1715</v>
      </c>
      <c r="AU130" s="19" t="s">
        <v>86</v>
      </c>
    </row>
    <row r="131" spans="2:65" s="13" customFormat="1">
      <c r="B131" s="234"/>
      <c r="C131" s="235"/>
      <c r="D131" s="209" t="s">
        <v>1717</v>
      </c>
      <c r="E131" s="236" t="s">
        <v>20</v>
      </c>
      <c r="F131" s="237" t="s">
        <v>2454</v>
      </c>
      <c r="G131" s="235"/>
      <c r="H131" s="238" t="s">
        <v>20</v>
      </c>
      <c r="I131" s="239"/>
      <c r="J131" s="235"/>
      <c r="K131" s="235"/>
      <c r="L131" s="240"/>
      <c r="M131" s="241"/>
      <c r="N131" s="242"/>
      <c r="O131" s="242"/>
      <c r="P131" s="242"/>
      <c r="Q131" s="242"/>
      <c r="R131" s="242"/>
      <c r="S131" s="242"/>
      <c r="T131" s="243"/>
      <c r="AT131" s="244" t="s">
        <v>1717</v>
      </c>
      <c r="AU131" s="244" t="s">
        <v>86</v>
      </c>
      <c r="AV131" s="13" t="s">
        <v>22</v>
      </c>
      <c r="AW131" s="13" t="s">
        <v>41</v>
      </c>
      <c r="AX131" s="13" t="s">
        <v>78</v>
      </c>
      <c r="AY131" s="244" t="s">
        <v>183</v>
      </c>
    </row>
    <row r="132" spans="2:65" s="12" customFormat="1">
      <c r="B132" s="220"/>
      <c r="C132" s="221"/>
      <c r="D132" s="209" t="s">
        <v>1717</v>
      </c>
      <c r="E132" s="231" t="s">
        <v>20</v>
      </c>
      <c r="F132" s="232" t="s">
        <v>2467</v>
      </c>
      <c r="G132" s="221"/>
      <c r="H132" s="233">
        <v>60</v>
      </c>
      <c r="I132" s="225"/>
      <c r="J132" s="221"/>
      <c r="K132" s="221"/>
      <c r="L132" s="226"/>
      <c r="M132" s="227"/>
      <c r="N132" s="228"/>
      <c r="O132" s="228"/>
      <c r="P132" s="228"/>
      <c r="Q132" s="228"/>
      <c r="R132" s="228"/>
      <c r="S132" s="228"/>
      <c r="T132" s="229"/>
      <c r="AT132" s="230" t="s">
        <v>1717</v>
      </c>
      <c r="AU132" s="230" t="s">
        <v>86</v>
      </c>
      <c r="AV132" s="12" t="s">
        <v>86</v>
      </c>
      <c r="AW132" s="12" t="s">
        <v>41</v>
      </c>
      <c r="AX132" s="12" t="s">
        <v>22</v>
      </c>
      <c r="AY132" s="230" t="s">
        <v>183</v>
      </c>
    </row>
    <row r="133" spans="2:65" s="11" customFormat="1" ht="29.85" customHeight="1">
      <c r="B133" s="178"/>
      <c r="C133" s="179"/>
      <c r="D133" s="192" t="s">
        <v>77</v>
      </c>
      <c r="E133" s="193" t="s">
        <v>225</v>
      </c>
      <c r="F133" s="193" t="s">
        <v>1837</v>
      </c>
      <c r="G133" s="179"/>
      <c r="H133" s="179"/>
      <c r="I133" s="182"/>
      <c r="J133" s="194">
        <f>BK133</f>
        <v>0</v>
      </c>
      <c r="K133" s="179"/>
      <c r="L133" s="184"/>
      <c r="M133" s="185"/>
      <c r="N133" s="186"/>
      <c r="O133" s="186"/>
      <c r="P133" s="187">
        <f>SUM(P134:P149)</f>
        <v>0</v>
      </c>
      <c r="Q133" s="186"/>
      <c r="R133" s="187">
        <f>SUM(R134:R149)</f>
        <v>7.4111999999999997E-2</v>
      </c>
      <c r="S133" s="186"/>
      <c r="T133" s="188">
        <f>SUM(T134:T149)</f>
        <v>22.2684</v>
      </c>
      <c r="AR133" s="189" t="s">
        <v>22</v>
      </c>
      <c r="AT133" s="190" t="s">
        <v>77</v>
      </c>
      <c r="AU133" s="190" t="s">
        <v>22</v>
      </c>
      <c r="AY133" s="189" t="s">
        <v>183</v>
      </c>
      <c r="BK133" s="191">
        <f>SUM(BK134:BK149)</f>
        <v>0</v>
      </c>
    </row>
    <row r="134" spans="2:65" s="1" customFormat="1" ht="22.5" customHeight="1">
      <c r="B134" s="36"/>
      <c r="C134" s="195" t="s">
        <v>86</v>
      </c>
      <c r="D134" s="195" t="s">
        <v>186</v>
      </c>
      <c r="E134" s="196" t="s">
        <v>2028</v>
      </c>
      <c r="F134" s="197" t="s">
        <v>2468</v>
      </c>
      <c r="G134" s="198" t="s">
        <v>1819</v>
      </c>
      <c r="H134" s="199">
        <v>7.8</v>
      </c>
      <c r="I134" s="200"/>
      <c r="J134" s="201">
        <f>ROUND(I134*H134,2)</f>
        <v>0</v>
      </c>
      <c r="K134" s="197" t="s">
        <v>1782</v>
      </c>
      <c r="L134" s="56"/>
      <c r="M134" s="202" t="s">
        <v>20</v>
      </c>
      <c r="N134" s="203" t="s">
        <v>49</v>
      </c>
      <c r="O134" s="37"/>
      <c r="P134" s="204">
        <f>O134*H134</f>
        <v>0</v>
      </c>
      <c r="Q134" s="204">
        <v>0</v>
      </c>
      <c r="R134" s="204">
        <f>Q134*H134</f>
        <v>0</v>
      </c>
      <c r="S134" s="204">
        <v>2.85</v>
      </c>
      <c r="T134" s="205">
        <f>S134*H134</f>
        <v>22.23</v>
      </c>
      <c r="AR134" s="19" t="s">
        <v>200</v>
      </c>
      <c r="AT134" s="19" t="s">
        <v>186</v>
      </c>
      <c r="AU134" s="19" t="s">
        <v>86</v>
      </c>
      <c r="AY134" s="19" t="s">
        <v>183</v>
      </c>
      <c r="BE134" s="206">
        <f>IF(N134="základní",J134,0)</f>
        <v>0</v>
      </c>
      <c r="BF134" s="206">
        <f>IF(N134="snížená",J134,0)</f>
        <v>0</v>
      </c>
      <c r="BG134" s="206">
        <f>IF(N134="zákl. přenesená",J134,0)</f>
        <v>0</v>
      </c>
      <c r="BH134" s="206">
        <f>IF(N134="sníž. přenesená",J134,0)</f>
        <v>0</v>
      </c>
      <c r="BI134" s="206">
        <f>IF(N134="nulová",J134,0)</f>
        <v>0</v>
      </c>
      <c r="BJ134" s="19" t="s">
        <v>22</v>
      </c>
      <c r="BK134" s="206">
        <f>ROUND(I134*H134,2)</f>
        <v>0</v>
      </c>
      <c r="BL134" s="19" t="s">
        <v>200</v>
      </c>
      <c r="BM134" s="19" t="s">
        <v>2469</v>
      </c>
    </row>
    <row r="135" spans="2:65" s="1" customFormat="1" ht="27">
      <c r="B135" s="36"/>
      <c r="C135" s="58"/>
      <c r="D135" s="209" t="s">
        <v>1715</v>
      </c>
      <c r="E135" s="58"/>
      <c r="F135" s="219" t="s">
        <v>2031</v>
      </c>
      <c r="G135" s="58"/>
      <c r="H135" s="58"/>
      <c r="I135" s="163"/>
      <c r="J135" s="58"/>
      <c r="K135" s="58"/>
      <c r="L135" s="56"/>
      <c r="M135" s="73"/>
      <c r="N135" s="37"/>
      <c r="O135" s="37"/>
      <c r="P135" s="37"/>
      <c r="Q135" s="37"/>
      <c r="R135" s="37"/>
      <c r="S135" s="37"/>
      <c r="T135" s="74"/>
      <c r="AT135" s="19" t="s">
        <v>1715</v>
      </c>
      <c r="AU135" s="19" t="s">
        <v>86</v>
      </c>
    </row>
    <row r="136" spans="2:65" s="1" customFormat="1" ht="175.5">
      <c r="B136" s="36"/>
      <c r="C136" s="58"/>
      <c r="D136" s="209" t="s">
        <v>1793</v>
      </c>
      <c r="E136" s="58"/>
      <c r="F136" s="210" t="s">
        <v>2032</v>
      </c>
      <c r="G136" s="58"/>
      <c r="H136" s="58"/>
      <c r="I136" s="163"/>
      <c r="J136" s="58"/>
      <c r="K136" s="58"/>
      <c r="L136" s="56"/>
      <c r="M136" s="73"/>
      <c r="N136" s="37"/>
      <c r="O136" s="37"/>
      <c r="P136" s="37"/>
      <c r="Q136" s="37"/>
      <c r="R136" s="37"/>
      <c r="S136" s="37"/>
      <c r="T136" s="74"/>
      <c r="AT136" s="19" t="s">
        <v>1793</v>
      </c>
      <c r="AU136" s="19" t="s">
        <v>86</v>
      </c>
    </row>
    <row r="137" spans="2:65" s="12" customFormat="1">
      <c r="B137" s="220"/>
      <c r="C137" s="221"/>
      <c r="D137" s="207" t="s">
        <v>1717</v>
      </c>
      <c r="E137" s="222" t="s">
        <v>20</v>
      </c>
      <c r="F137" s="223" t="s">
        <v>2470</v>
      </c>
      <c r="G137" s="221"/>
      <c r="H137" s="224">
        <v>7.8</v>
      </c>
      <c r="I137" s="225"/>
      <c r="J137" s="221"/>
      <c r="K137" s="221"/>
      <c r="L137" s="226"/>
      <c r="M137" s="227"/>
      <c r="N137" s="228"/>
      <c r="O137" s="228"/>
      <c r="P137" s="228"/>
      <c r="Q137" s="228"/>
      <c r="R137" s="228"/>
      <c r="S137" s="228"/>
      <c r="T137" s="229"/>
      <c r="AT137" s="230" t="s">
        <v>1717</v>
      </c>
      <c r="AU137" s="230" t="s">
        <v>86</v>
      </c>
      <c r="AV137" s="12" t="s">
        <v>86</v>
      </c>
      <c r="AW137" s="12" t="s">
        <v>41</v>
      </c>
      <c r="AX137" s="12" t="s">
        <v>22</v>
      </c>
      <c r="AY137" s="230" t="s">
        <v>183</v>
      </c>
    </row>
    <row r="138" spans="2:65" s="1" customFormat="1" ht="31.5" customHeight="1">
      <c r="B138" s="36"/>
      <c r="C138" s="195" t="s">
        <v>27</v>
      </c>
      <c r="D138" s="195" t="s">
        <v>186</v>
      </c>
      <c r="E138" s="196" t="s">
        <v>1850</v>
      </c>
      <c r="F138" s="197" t="s">
        <v>1851</v>
      </c>
      <c r="G138" s="198" t="s">
        <v>1720</v>
      </c>
      <c r="H138" s="199">
        <v>144</v>
      </c>
      <c r="I138" s="200"/>
      <c r="J138" s="201">
        <f>ROUND(I138*H138,2)</f>
        <v>0</v>
      </c>
      <c r="K138" s="197" t="s">
        <v>1782</v>
      </c>
      <c r="L138" s="56"/>
      <c r="M138" s="202" t="s">
        <v>20</v>
      </c>
      <c r="N138" s="203" t="s">
        <v>49</v>
      </c>
      <c r="O138" s="37"/>
      <c r="P138" s="204">
        <f>O138*H138</f>
        <v>0</v>
      </c>
      <c r="Q138" s="204">
        <v>3.2000000000000003E-4</v>
      </c>
      <c r="R138" s="204">
        <f>Q138*H138</f>
        <v>4.6080000000000003E-2</v>
      </c>
      <c r="S138" s="204">
        <v>0</v>
      </c>
      <c r="T138" s="205">
        <f>S138*H138</f>
        <v>0</v>
      </c>
      <c r="AR138" s="19" t="s">
        <v>200</v>
      </c>
      <c r="AT138" s="19" t="s">
        <v>186</v>
      </c>
      <c r="AU138" s="19" t="s">
        <v>86</v>
      </c>
      <c r="AY138" s="19" t="s">
        <v>183</v>
      </c>
      <c r="BE138" s="206">
        <f>IF(N138="základní",J138,0)</f>
        <v>0</v>
      </c>
      <c r="BF138" s="206">
        <f>IF(N138="snížená",J138,0)</f>
        <v>0</v>
      </c>
      <c r="BG138" s="206">
        <f>IF(N138="zákl. přenesená",J138,0)</f>
        <v>0</v>
      </c>
      <c r="BH138" s="206">
        <f>IF(N138="sníž. přenesená",J138,0)</f>
        <v>0</v>
      </c>
      <c r="BI138" s="206">
        <f>IF(N138="nulová",J138,0)</f>
        <v>0</v>
      </c>
      <c r="BJ138" s="19" t="s">
        <v>22</v>
      </c>
      <c r="BK138" s="206">
        <f>ROUND(I138*H138,2)</f>
        <v>0</v>
      </c>
      <c r="BL138" s="19" t="s">
        <v>200</v>
      </c>
      <c r="BM138" s="19" t="s">
        <v>2471</v>
      </c>
    </row>
    <row r="139" spans="2:65" s="1" customFormat="1" ht="27">
      <c r="B139" s="36"/>
      <c r="C139" s="58"/>
      <c r="D139" s="209" t="s">
        <v>1715</v>
      </c>
      <c r="E139" s="58"/>
      <c r="F139" s="219" t="s">
        <v>1853</v>
      </c>
      <c r="G139" s="58"/>
      <c r="H139" s="58"/>
      <c r="I139" s="163"/>
      <c r="J139" s="58"/>
      <c r="K139" s="58"/>
      <c r="L139" s="56"/>
      <c r="M139" s="73"/>
      <c r="N139" s="37"/>
      <c r="O139" s="37"/>
      <c r="P139" s="37"/>
      <c r="Q139" s="37"/>
      <c r="R139" s="37"/>
      <c r="S139" s="37"/>
      <c r="T139" s="74"/>
      <c r="AT139" s="19" t="s">
        <v>1715</v>
      </c>
      <c r="AU139" s="19" t="s">
        <v>86</v>
      </c>
    </row>
    <row r="140" spans="2:65" s="1" customFormat="1" ht="67.5">
      <c r="B140" s="36"/>
      <c r="C140" s="58"/>
      <c r="D140" s="209" t="s">
        <v>1793</v>
      </c>
      <c r="E140" s="58"/>
      <c r="F140" s="210" t="s">
        <v>1854</v>
      </c>
      <c r="G140" s="58"/>
      <c r="H140" s="58"/>
      <c r="I140" s="163"/>
      <c r="J140" s="58"/>
      <c r="K140" s="58"/>
      <c r="L140" s="56"/>
      <c r="M140" s="73"/>
      <c r="N140" s="37"/>
      <c r="O140" s="37"/>
      <c r="P140" s="37"/>
      <c r="Q140" s="37"/>
      <c r="R140" s="37"/>
      <c r="S140" s="37"/>
      <c r="T140" s="74"/>
      <c r="AT140" s="19" t="s">
        <v>1793</v>
      </c>
      <c r="AU140" s="19" t="s">
        <v>86</v>
      </c>
    </row>
    <row r="141" spans="2:65" s="1" customFormat="1" ht="40.5">
      <c r="B141" s="36"/>
      <c r="C141" s="58"/>
      <c r="D141" s="209" t="s">
        <v>192</v>
      </c>
      <c r="E141" s="58"/>
      <c r="F141" s="210" t="s">
        <v>1855</v>
      </c>
      <c r="G141" s="58"/>
      <c r="H141" s="58"/>
      <c r="I141" s="163"/>
      <c r="J141" s="58"/>
      <c r="K141" s="58"/>
      <c r="L141" s="56"/>
      <c r="M141" s="73"/>
      <c r="N141" s="37"/>
      <c r="O141" s="37"/>
      <c r="P141" s="37"/>
      <c r="Q141" s="37"/>
      <c r="R141" s="37"/>
      <c r="S141" s="37"/>
      <c r="T141" s="74"/>
      <c r="AT141" s="19" t="s">
        <v>192</v>
      </c>
      <c r="AU141" s="19" t="s">
        <v>86</v>
      </c>
    </row>
    <row r="142" spans="2:65" s="13" customFormat="1">
      <c r="B142" s="234"/>
      <c r="C142" s="235"/>
      <c r="D142" s="209" t="s">
        <v>1717</v>
      </c>
      <c r="E142" s="236" t="s">
        <v>20</v>
      </c>
      <c r="F142" s="237" t="s">
        <v>2454</v>
      </c>
      <c r="G142" s="235"/>
      <c r="H142" s="238" t="s">
        <v>20</v>
      </c>
      <c r="I142" s="239"/>
      <c r="J142" s="235"/>
      <c r="K142" s="235"/>
      <c r="L142" s="240"/>
      <c r="M142" s="241"/>
      <c r="N142" s="242"/>
      <c r="O142" s="242"/>
      <c r="P142" s="242"/>
      <c r="Q142" s="242"/>
      <c r="R142" s="242"/>
      <c r="S142" s="242"/>
      <c r="T142" s="243"/>
      <c r="AT142" s="244" t="s">
        <v>1717</v>
      </c>
      <c r="AU142" s="244" t="s">
        <v>86</v>
      </c>
      <c r="AV142" s="13" t="s">
        <v>22</v>
      </c>
      <c r="AW142" s="13" t="s">
        <v>41</v>
      </c>
      <c r="AX142" s="13" t="s">
        <v>78</v>
      </c>
      <c r="AY142" s="244" t="s">
        <v>183</v>
      </c>
    </row>
    <row r="143" spans="2:65" s="12" customFormat="1">
      <c r="B143" s="220"/>
      <c r="C143" s="221"/>
      <c r="D143" s="207" t="s">
        <v>1717</v>
      </c>
      <c r="E143" s="222" t="s">
        <v>20</v>
      </c>
      <c r="F143" s="223" t="s">
        <v>2472</v>
      </c>
      <c r="G143" s="221"/>
      <c r="H143" s="224">
        <v>144</v>
      </c>
      <c r="I143" s="225"/>
      <c r="J143" s="221"/>
      <c r="K143" s="221"/>
      <c r="L143" s="226"/>
      <c r="M143" s="227"/>
      <c r="N143" s="228"/>
      <c r="O143" s="228"/>
      <c r="P143" s="228"/>
      <c r="Q143" s="228"/>
      <c r="R143" s="228"/>
      <c r="S143" s="228"/>
      <c r="T143" s="229"/>
      <c r="AT143" s="230" t="s">
        <v>1717</v>
      </c>
      <c r="AU143" s="230" t="s">
        <v>86</v>
      </c>
      <c r="AV143" s="12" t="s">
        <v>86</v>
      </c>
      <c r="AW143" s="12" t="s">
        <v>41</v>
      </c>
      <c r="AX143" s="12" t="s">
        <v>22</v>
      </c>
      <c r="AY143" s="230" t="s">
        <v>183</v>
      </c>
    </row>
    <row r="144" spans="2:65" s="1" customFormat="1" ht="31.5" customHeight="1">
      <c r="B144" s="36"/>
      <c r="C144" s="195" t="s">
        <v>232</v>
      </c>
      <c r="D144" s="195" t="s">
        <v>186</v>
      </c>
      <c r="E144" s="196" t="s">
        <v>2139</v>
      </c>
      <c r="F144" s="197" t="s">
        <v>2140</v>
      </c>
      <c r="G144" s="198" t="s">
        <v>1720</v>
      </c>
      <c r="H144" s="199">
        <v>38.4</v>
      </c>
      <c r="I144" s="200"/>
      <c r="J144" s="201">
        <f>ROUND(I144*H144,2)</f>
        <v>0</v>
      </c>
      <c r="K144" s="197" t="s">
        <v>1782</v>
      </c>
      <c r="L144" s="56"/>
      <c r="M144" s="202" t="s">
        <v>20</v>
      </c>
      <c r="N144" s="203" t="s">
        <v>49</v>
      </c>
      <c r="O144" s="37"/>
      <c r="P144" s="204">
        <f>O144*H144</f>
        <v>0</v>
      </c>
      <c r="Q144" s="204">
        <v>7.2999999999999996E-4</v>
      </c>
      <c r="R144" s="204">
        <f>Q144*H144</f>
        <v>2.8031999999999998E-2</v>
      </c>
      <c r="S144" s="204">
        <v>1E-3</v>
      </c>
      <c r="T144" s="205">
        <f>S144*H144</f>
        <v>3.8399999999999997E-2</v>
      </c>
      <c r="AR144" s="19" t="s">
        <v>200</v>
      </c>
      <c r="AT144" s="19" t="s">
        <v>186</v>
      </c>
      <c r="AU144" s="19" t="s">
        <v>86</v>
      </c>
      <c r="AY144" s="19" t="s">
        <v>183</v>
      </c>
      <c r="BE144" s="206">
        <f>IF(N144="základní",J144,0)</f>
        <v>0</v>
      </c>
      <c r="BF144" s="206">
        <f>IF(N144="snížená",J144,0)</f>
        <v>0</v>
      </c>
      <c r="BG144" s="206">
        <f>IF(N144="zákl. přenesená",J144,0)</f>
        <v>0</v>
      </c>
      <c r="BH144" s="206">
        <f>IF(N144="sníž. přenesená",J144,0)</f>
        <v>0</v>
      </c>
      <c r="BI144" s="206">
        <f>IF(N144="nulová",J144,0)</f>
        <v>0</v>
      </c>
      <c r="BJ144" s="19" t="s">
        <v>22</v>
      </c>
      <c r="BK144" s="206">
        <f>ROUND(I144*H144,2)</f>
        <v>0</v>
      </c>
      <c r="BL144" s="19" t="s">
        <v>200</v>
      </c>
      <c r="BM144" s="19" t="s">
        <v>2473</v>
      </c>
    </row>
    <row r="145" spans="2:65" s="1" customFormat="1" ht="27">
      <c r="B145" s="36"/>
      <c r="C145" s="58"/>
      <c r="D145" s="209" t="s">
        <v>1715</v>
      </c>
      <c r="E145" s="58"/>
      <c r="F145" s="219" t="s">
        <v>2142</v>
      </c>
      <c r="G145" s="58"/>
      <c r="H145" s="58"/>
      <c r="I145" s="163"/>
      <c r="J145" s="58"/>
      <c r="K145" s="58"/>
      <c r="L145" s="56"/>
      <c r="M145" s="73"/>
      <c r="N145" s="37"/>
      <c r="O145" s="37"/>
      <c r="P145" s="37"/>
      <c r="Q145" s="37"/>
      <c r="R145" s="37"/>
      <c r="S145" s="37"/>
      <c r="T145" s="74"/>
      <c r="AT145" s="19" t="s">
        <v>1715</v>
      </c>
      <c r="AU145" s="19" t="s">
        <v>86</v>
      </c>
    </row>
    <row r="146" spans="2:65" s="1" customFormat="1" ht="67.5">
      <c r="B146" s="36"/>
      <c r="C146" s="58"/>
      <c r="D146" s="209" t="s">
        <v>1793</v>
      </c>
      <c r="E146" s="58"/>
      <c r="F146" s="210" t="s">
        <v>1854</v>
      </c>
      <c r="G146" s="58"/>
      <c r="H146" s="58"/>
      <c r="I146" s="163"/>
      <c r="J146" s="58"/>
      <c r="K146" s="58"/>
      <c r="L146" s="56"/>
      <c r="M146" s="73"/>
      <c r="N146" s="37"/>
      <c r="O146" s="37"/>
      <c r="P146" s="37"/>
      <c r="Q146" s="37"/>
      <c r="R146" s="37"/>
      <c r="S146" s="37"/>
      <c r="T146" s="74"/>
      <c r="AT146" s="19" t="s">
        <v>1793</v>
      </c>
      <c r="AU146" s="19" t="s">
        <v>86</v>
      </c>
    </row>
    <row r="147" spans="2:65" s="1" customFormat="1" ht="40.5">
      <c r="B147" s="36"/>
      <c r="C147" s="58"/>
      <c r="D147" s="209" t="s">
        <v>192</v>
      </c>
      <c r="E147" s="58"/>
      <c r="F147" s="210" t="s">
        <v>2474</v>
      </c>
      <c r="G147" s="58"/>
      <c r="H147" s="58"/>
      <c r="I147" s="163"/>
      <c r="J147" s="58"/>
      <c r="K147" s="58"/>
      <c r="L147" s="56"/>
      <c r="M147" s="73"/>
      <c r="N147" s="37"/>
      <c r="O147" s="37"/>
      <c r="P147" s="37"/>
      <c r="Q147" s="37"/>
      <c r="R147" s="37"/>
      <c r="S147" s="37"/>
      <c r="T147" s="74"/>
      <c r="AT147" s="19" t="s">
        <v>192</v>
      </c>
      <c r="AU147" s="19" t="s">
        <v>86</v>
      </c>
    </row>
    <row r="148" spans="2:65" s="13" customFormat="1">
      <c r="B148" s="234"/>
      <c r="C148" s="235"/>
      <c r="D148" s="209" t="s">
        <v>1717</v>
      </c>
      <c r="E148" s="236" t="s">
        <v>20</v>
      </c>
      <c r="F148" s="237" t="s">
        <v>2454</v>
      </c>
      <c r="G148" s="235"/>
      <c r="H148" s="238" t="s">
        <v>20</v>
      </c>
      <c r="I148" s="239"/>
      <c r="J148" s="235"/>
      <c r="K148" s="235"/>
      <c r="L148" s="240"/>
      <c r="M148" s="241"/>
      <c r="N148" s="242"/>
      <c r="O148" s="242"/>
      <c r="P148" s="242"/>
      <c r="Q148" s="242"/>
      <c r="R148" s="242"/>
      <c r="S148" s="242"/>
      <c r="T148" s="243"/>
      <c r="AT148" s="244" t="s">
        <v>1717</v>
      </c>
      <c r="AU148" s="244" t="s">
        <v>86</v>
      </c>
      <c r="AV148" s="13" t="s">
        <v>22</v>
      </c>
      <c r="AW148" s="13" t="s">
        <v>41</v>
      </c>
      <c r="AX148" s="13" t="s">
        <v>78</v>
      </c>
      <c r="AY148" s="244" t="s">
        <v>183</v>
      </c>
    </row>
    <row r="149" spans="2:65" s="12" customFormat="1">
      <c r="B149" s="220"/>
      <c r="C149" s="221"/>
      <c r="D149" s="209" t="s">
        <v>1717</v>
      </c>
      <c r="E149" s="231" t="s">
        <v>20</v>
      </c>
      <c r="F149" s="232" t="s">
        <v>2475</v>
      </c>
      <c r="G149" s="221"/>
      <c r="H149" s="233">
        <v>38.4</v>
      </c>
      <c r="I149" s="225"/>
      <c r="J149" s="221"/>
      <c r="K149" s="221"/>
      <c r="L149" s="226"/>
      <c r="M149" s="227"/>
      <c r="N149" s="228"/>
      <c r="O149" s="228"/>
      <c r="P149" s="228"/>
      <c r="Q149" s="228"/>
      <c r="R149" s="228"/>
      <c r="S149" s="228"/>
      <c r="T149" s="229"/>
      <c r="AT149" s="230" t="s">
        <v>1717</v>
      </c>
      <c r="AU149" s="230" t="s">
        <v>86</v>
      </c>
      <c r="AV149" s="12" t="s">
        <v>86</v>
      </c>
      <c r="AW149" s="12" t="s">
        <v>41</v>
      </c>
      <c r="AX149" s="12" t="s">
        <v>22</v>
      </c>
      <c r="AY149" s="230" t="s">
        <v>183</v>
      </c>
    </row>
    <row r="150" spans="2:65" s="11" customFormat="1" ht="29.85" customHeight="1">
      <c r="B150" s="178"/>
      <c r="C150" s="179"/>
      <c r="D150" s="192" t="s">
        <v>77</v>
      </c>
      <c r="E150" s="193" t="s">
        <v>1866</v>
      </c>
      <c r="F150" s="193" t="s">
        <v>1867</v>
      </c>
      <c r="G150" s="179"/>
      <c r="H150" s="179"/>
      <c r="I150" s="182"/>
      <c r="J150" s="194">
        <f>BK150</f>
        <v>0</v>
      </c>
      <c r="K150" s="179"/>
      <c r="L150" s="184"/>
      <c r="M150" s="185"/>
      <c r="N150" s="186"/>
      <c r="O150" s="186"/>
      <c r="P150" s="187">
        <f>SUM(P151:P155)</f>
        <v>0</v>
      </c>
      <c r="Q150" s="186"/>
      <c r="R150" s="187">
        <f>SUM(R151:R155)</f>
        <v>0</v>
      </c>
      <c r="S150" s="186"/>
      <c r="T150" s="188">
        <f>SUM(T151:T155)</f>
        <v>0</v>
      </c>
      <c r="AR150" s="189" t="s">
        <v>22</v>
      </c>
      <c r="AT150" s="190" t="s">
        <v>77</v>
      </c>
      <c r="AU150" s="190" t="s">
        <v>22</v>
      </c>
      <c r="AY150" s="189" t="s">
        <v>183</v>
      </c>
      <c r="BK150" s="191">
        <f>SUM(BK151:BK155)</f>
        <v>0</v>
      </c>
    </row>
    <row r="151" spans="2:65" s="1" customFormat="1" ht="31.5" customHeight="1">
      <c r="B151" s="36"/>
      <c r="C151" s="195" t="s">
        <v>182</v>
      </c>
      <c r="D151" s="195" t="s">
        <v>186</v>
      </c>
      <c r="E151" s="196" t="s">
        <v>1868</v>
      </c>
      <c r="F151" s="197" t="s">
        <v>1869</v>
      </c>
      <c r="G151" s="198" t="s">
        <v>221</v>
      </c>
      <c r="H151" s="199">
        <v>22.268000000000001</v>
      </c>
      <c r="I151" s="200"/>
      <c r="J151" s="201">
        <f>ROUND(I151*H151,2)</f>
        <v>0</v>
      </c>
      <c r="K151" s="197" t="s">
        <v>1782</v>
      </c>
      <c r="L151" s="56"/>
      <c r="M151" s="202" t="s">
        <v>20</v>
      </c>
      <c r="N151" s="203" t="s">
        <v>49</v>
      </c>
      <c r="O151" s="37"/>
      <c r="P151" s="204">
        <f>O151*H151</f>
        <v>0</v>
      </c>
      <c r="Q151" s="204">
        <v>0</v>
      </c>
      <c r="R151" s="204">
        <f>Q151*H151</f>
        <v>0</v>
      </c>
      <c r="S151" s="204">
        <v>0</v>
      </c>
      <c r="T151" s="205">
        <f>S151*H151</f>
        <v>0</v>
      </c>
      <c r="AR151" s="19" t="s">
        <v>200</v>
      </c>
      <c r="AT151" s="19" t="s">
        <v>186</v>
      </c>
      <c r="AU151" s="19" t="s">
        <v>86</v>
      </c>
      <c r="AY151" s="19" t="s">
        <v>183</v>
      </c>
      <c r="BE151" s="206">
        <f>IF(N151="základní",J151,0)</f>
        <v>0</v>
      </c>
      <c r="BF151" s="206">
        <f>IF(N151="snížená",J151,0)</f>
        <v>0</v>
      </c>
      <c r="BG151" s="206">
        <f>IF(N151="zákl. přenesená",J151,0)</f>
        <v>0</v>
      </c>
      <c r="BH151" s="206">
        <f>IF(N151="sníž. přenesená",J151,0)</f>
        <v>0</v>
      </c>
      <c r="BI151" s="206">
        <f>IF(N151="nulová",J151,0)</f>
        <v>0</v>
      </c>
      <c r="BJ151" s="19" t="s">
        <v>22</v>
      </c>
      <c r="BK151" s="206">
        <f>ROUND(I151*H151,2)</f>
        <v>0</v>
      </c>
      <c r="BL151" s="19" t="s">
        <v>200</v>
      </c>
      <c r="BM151" s="19" t="s">
        <v>2476</v>
      </c>
    </row>
    <row r="152" spans="2:65" s="1" customFormat="1" ht="27">
      <c r="B152" s="36"/>
      <c r="C152" s="58"/>
      <c r="D152" s="209" t="s">
        <v>1715</v>
      </c>
      <c r="E152" s="58"/>
      <c r="F152" s="219" t="s">
        <v>1871</v>
      </c>
      <c r="G152" s="58"/>
      <c r="H152" s="58"/>
      <c r="I152" s="163"/>
      <c r="J152" s="58"/>
      <c r="K152" s="58"/>
      <c r="L152" s="56"/>
      <c r="M152" s="73"/>
      <c r="N152" s="37"/>
      <c r="O152" s="37"/>
      <c r="P152" s="37"/>
      <c r="Q152" s="37"/>
      <c r="R152" s="37"/>
      <c r="S152" s="37"/>
      <c r="T152" s="74"/>
      <c r="AT152" s="19" t="s">
        <v>1715</v>
      </c>
      <c r="AU152" s="19" t="s">
        <v>86</v>
      </c>
    </row>
    <row r="153" spans="2:65" s="1" customFormat="1" ht="94.5">
      <c r="B153" s="36"/>
      <c r="C153" s="58"/>
      <c r="D153" s="207" t="s">
        <v>1793</v>
      </c>
      <c r="E153" s="58"/>
      <c r="F153" s="208" t="s">
        <v>1872</v>
      </c>
      <c r="G153" s="58"/>
      <c r="H153" s="58"/>
      <c r="I153" s="163"/>
      <c r="J153" s="58"/>
      <c r="K153" s="58"/>
      <c r="L153" s="56"/>
      <c r="M153" s="73"/>
      <c r="N153" s="37"/>
      <c r="O153" s="37"/>
      <c r="P153" s="37"/>
      <c r="Q153" s="37"/>
      <c r="R153" s="37"/>
      <c r="S153" s="37"/>
      <c r="T153" s="74"/>
      <c r="AT153" s="19" t="s">
        <v>1793</v>
      </c>
      <c r="AU153" s="19" t="s">
        <v>86</v>
      </c>
    </row>
    <row r="154" spans="2:65" s="1" customFormat="1" ht="31.5" customHeight="1">
      <c r="B154" s="36"/>
      <c r="C154" s="195" t="s">
        <v>270</v>
      </c>
      <c r="D154" s="195" t="s">
        <v>186</v>
      </c>
      <c r="E154" s="196" t="s">
        <v>1873</v>
      </c>
      <c r="F154" s="197" t="s">
        <v>1874</v>
      </c>
      <c r="G154" s="198" t="s">
        <v>221</v>
      </c>
      <c r="H154" s="199">
        <v>22.268000000000001</v>
      </c>
      <c r="I154" s="200"/>
      <c r="J154" s="201">
        <f>ROUND(I154*H154,2)</f>
        <v>0</v>
      </c>
      <c r="K154" s="197" t="s">
        <v>20</v>
      </c>
      <c r="L154" s="56"/>
      <c r="M154" s="202" t="s">
        <v>20</v>
      </c>
      <c r="N154" s="203" t="s">
        <v>49</v>
      </c>
      <c r="O154" s="37"/>
      <c r="P154" s="204">
        <f>O154*H154</f>
        <v>0</v>
      </c>
      <c r="Q154" s="204">
        <v>0</v>
      </c>
      <c r="R154" s="204">
        <f>Q154*H154</f>
        <v>0</v>
      </c>
      <c r="S154" s="204">
        <v>0</v>
      </c>
      <c r="T154" s="205">
        <f>S154*H154</f>
        <v>0</v>
      </c>
      <c r="AR154" s="19" t="s">
        <v>200</v>
      </c>
      <c r="AT154" s="19" t="s">
        <v>186</v>
      </c>
      <c r="AU154" s="19" t="s">
        <v>86</v>
      </c>
      <c r="AY154" s="19" t="s">
        <v>183</v>
      </c>
      <c r="BE154" s="206">
        <f>IF(N154="základní",J154,0)</f>
        <v>0</v>
      </c>
      <c r="BF154" s="206">
        <f>IF(N154="snížená",J154,0)</f>
        <v>0</v>
      </c>
      <c r="BG154" s="206">
        <f>IF(N154="zákl. přenesená",J154,0)</f>
        <v>0</v>
      </c>
      <c r="BH154" s="206">
        <f>IF(N154="sníž. přenesená",J154,0)</f>
        <v>0</v>
      </c>
      <c r="BI154" s="206">
        <f>IF(N154="nulová",J154,0)</f>
        <v>0</v>
      </c>
      <c r="BJ154" s="19" t="s">
        <v>22</v>
      </c>
      <c r="BK154" s="206">
        <f>ROUND(I154*H154,2)</f>
        <v>0</v>
      </c>
      <c r="BL154" s="19" t="s">
        <v>200</v>
      </c>
      <c r="BM154" s="19" t="s">
        <v>2477</v>
      </c>
    </row>
    <row r="155" spans="2:65" s="1" customFormat="1" ht="40.5">
      <c r="B155" s="36"/>
      <c r="C155" s="58"/>
      <c r="D155" s="209" t="s">
        <v>1715</v>
      </c>
      <c r="E155" s="58"/>
      <c r="F155" s="219" t="s">
        <v>1876</v>
      </c>
      <c r="G155" s="58"/>
      <c r="H155" s="58"/>
      <c r="I155" s="163"/>
      <c r="J155" s="58"/>
      <c r="K155" s="58"/>
      <c r="L155" s="56"/>
      <c r="M155" s="73"/>
      <c r="N155" s="37"/>
      <c r="O155" s="37"/>
      <c r="P155" s="37"/>
      <c r="Q155" s="37"/>
      <c r="R155" s="37"/>
      <c r="S155" s="37"/>
      <c r="T155" s="74"/>
      <c r="AT155" s="19" t="s">
        <v>1715</v>
      </c>
      <c r="AU155" s="19" t="s">
        <v>86</v>
      </c>
    </row>
    <row r="156" spans="2:65" s="11" customFormat="1" ht="29.85" customHeight="1">
      <c r="B156" s="178"/>
      <c r="C156" s="179"/>
      <c r="D156" s="192" t="s">
        <v>77</v>
      </c>
      <c r="E156" s="193" t="s">
        <v>1877</v>
      </c>
      <c r="F156" s="193" t="s">
        <v>1878</v>
      </c>
      <c r="G156" s="179"/>
      <c r="H156" s="179"/>
      <c r="I156" s="182"/>
      <c r="J156" s="194">
        <f>BK156</f>
        <v>0</v>
      </c>
      <c r="K156" s="179"/>
      <c r="L156" s="184"/>
      <c r="M156" s="185"/>
      <c r="N156" s="186"/>
      <c r="O156" s="186"/>
      <c r="P156" s="187">
        <f>SUM(P157:P159)</f>
        <v>0</v>
      </c>
      <c r="Q156" s="186"/>
      <c r="R156" s="187">
        <f>SUM(R157:R159)</f>
        <v>0</v>
      </c>
      <c r="S156" s="186"/>
      <c r="T156" s="188">
        <f>SUM(T157:T159)</f>
        <v>0</v>
      </c>
      <c r="AR156" s="189" t="s">
        <v>22</v>
      </c>
      <c r="AT156" s="190" t="s">
        <v>77</v>
      </c>
      <c r="AU156" s="190" t="s">
        <v>22</v>
      </c>
      <c r="AY156" s="189" t="s">
        <v>183</v>
      </c>
      <c r="BK156" s="191">
        <f>SUM(BK157:BK159)</f>
        <v>0</v>
      </c>
    </row>
    <row r="157" spans="2:65" s="1" customFormat="1" ht="22.5" customHeight="1">
      <c r="B157" s="36"/>
      <c r="C157" s="195" t="s">
        <v>205</v>
      </c>
      <c r="D157" s="195" t="s">
        <v>186</v>
      </c>
      <c r="E157" s="196" t="s">
        <v>1879</v>
      </c>
      <c r="F157" s="197" t="s">
        <v>1880</v>
      </c>
      <c r="G157" s="198" t="s">
        <v>221</v>
      </c>
      <c r="H157" s="199">
        <v>28.198</v>
      </c>
      <c r="I157" s="200"/>
      <c r="J157" s="201">
        <f>ROUND(I157*H157,2)</f>
        <v>0</v>
      </c>
      <c r="K157" s="197" t="s">
        <v>1782</v>
      </c>
      <c r="L157" s="56"/>
      <c r="M157" s="202" t="s">
        <v>20</v>
      </c>
      <c r="N157" s="203" t="s">
        <v>49</v>
      </c>
      <c r="O157" s="37"/>
      <c r="P157" s="204">
        <f>O157*H157</f>
        <v>0</v>
      </c>
      <c r="Q157" s="204">
        <v>0</v>
      </c>
      <c r="R157" s="204">
        <f>Q157*H157</f>
        <v>0</v>
      </c>
      <c r="S157" s="204">
        <v>0</v>
      </c>
      <c r="T157" s="205">
        <f>S157*H157</f>
        <v>0</v>
      </c>
      <c r="AR157" s="19" t="s">
        <v>200</v>
      </c>
      <c r="AT157" s="19" t="s">
        <v>186</v>
      </c>
      <c r="AU157" s="19" t="s">
        <v>86</v>
      </c>
      <c r="AY157" s="19" t="s">
        <v>183</v>
      </c>
      <c r="BE157" s="206">
        <f>IF(N157="základní",J157,0)</f>
        <v>0</v>
      </c>
      <c r="BF157" s="206">
        <f>IF(N157="snížená",J157,0)</f>
        <v>0</v>
      </c>
      <c r="BG157" s="206">
        <f>IF(N157="zákl. přenesená",J157,0)</f>
        <v>0</v>
      </c>
      <c r="BH157" s="206">
        <f>IF(N157="sníž. přenesená",J157,0)</f>
        <v>0</v>
      </c>
      <c r="BI157" s="206">
        <f>IF(N157="nulová",J157,0)</f>
        <v>0</v>
      </c>
      <c r="BJ157" s="19" t="s">
        <v>22</v>
      </c>
      <c r="BK157" s="206">
        <f>ROUND(I157*H157,2)</f>
        <v>0</v>
      </c>
      <c r="BL157" s="19" t="s">
        <v>200</v>
      </c>
      <c r="BM157" s="19" t="s">
        <v>2478</v>
      </c>
    </row>
    <row r="158" spans="2:65" s="1" customFormat="1" ht="27">
      <c r="B158" s="36"/>
      <c r="C158" s="58"/>
      <c r="D158" s="209" t="s">
        <v>1715</v>
      </c>
      <c r="E158" s="58"/>
      <c r="F158" s="219" t="s">
        <v>1882</v>
      </c>
      <c r="G158" s="58"/>
      <c r="H158" s="58"/>
      <c r="I158" s="163"/>
      <c r="J158" s="58"/>
      <c r="K158" s="58"/>
      <c r="L158" s="56"/>
      <c r="M158" s="73"/>
      <c r="N158" s="37"/>
      <c r="O158" s="37"/>
      <c r="P158" s="37"/>
      <c r="Q158" s="37"/>
      <c r="R158" s="37"/>
      <c r="S158" s="37"/>
      <c r="T158" s="74"/>
      <c r="AT158" s="19" t="s">
        <v>1715</v>
      </c>
      <c r="AU158" s="19" t="s">
        <v>86</v>
      </c>
    </row>
    <row r="159" spans="2:65" s="1" customFormat="1" ht="27">
      <c r="B159" s="36"/>
      <c r="C159" s="58"/>
      <c r="D159" s="209" t="s">
        <v>1793</v>
      </c>
      <c r="E159" s="58"/>
      <c r="F159" s="210" t="s">
        <v>1883</v>
      </c>
      <c r="G159" s="58"/>
      <c r="H159" s="58"/>
      <c r="I159" s="163"/>
      <c r="J159" s="58"/>
      <c r="K159" s="58"/>
      <c r="L159" s="56"/>
      <c r="M159" s="73"/>
      <c r="N159" s="37"/>
      <c r="O159" s="37"/>
      <c r="P159" s="37"/>
      <c r="Q159" s="37"/>
      <c r="R159" s="37"/>
      <c r="S159" s="37"/>
      <c r="T159" s="74"/>
      <c r="AT159" s="19" t="s">
        <v>1793</v>
      </c>
      <c r="AU159" s="19" t="s">
        <v>86</v>
      </c>
    </row>
    <row r="160" spans="2:65" s="11" customFormat="1" ht="37.35" customHeight="1">
      <c r="B160" s="178"/>
      <c r="C160" s="179"/>
      <c r="D160" s="180" t="s">
        <v>77</v>
      </c>
      <c r="E160" s="181" t="s">
        <v>2159</v>
      </c>
      <c r="F160" s="181" t="s">
        <v>2160</v>
      </c>
      <c r="G160" s="179"/>
      <c r="H160" s="179"/>
      <c r="I160" s="182"/>
      <c r="J160" s="183">
        <f>BK160</f>
        <v>0</v>
      </c>
      <c r="K160" s="179"/>
      <c r="L160" s="184"/>
      <c r="M160" s="185"/>
      <c r="N160" s="186"/>
      <c r="O160" s="186"/>
      <c r="P160" s="187">
        <f>P161</f>
        <v>0</v>
      </c>
      <c r="Q160" s="186"/>
      <c r="R160" s="187">
        <f>R161</f>
        <v>26.302500000000002</v>
      </c>
      <c r="S160" s="186"/>
      <c r="T160" s="188">
        <f>T161</f>
        <v>0</v>
      </c>
      <c r="AR160" s="189" t="s">
        <v>86</v>
      </c>
      <c r="AT160" s="190" t="s">
        <v>77</v>
      </c>
      <c r="AU160" s="190" t="s">
        <v>78</v>
      </c>
      <c r="AY160" s="189" t="s">
        <v>183</v>
      </c>
      <c r="BK160" s="191">
        <f>BK161</f>
        <v>0</v>
      </c>
    </row>
    <row r="161" spans="2:65" s="11" customFormat="1" ht="19.899999999999999" customHeight="1">
      <c r="B161" s="178"/>
      <c r="C161" s="179"/>
      <c r="D161" s="192" t="s">
        <v>77</v>
      </c>
      <c r="E161" s="193" t="s">
        <v>2161</v>
      </c>
      <c r="F161" s="193" t="s">
        <v>2162</v>
      </c>
      <c r="G161" s="179"/>
      <c r="H161" s="179"/>
      <c r="I161" s="182"/>
      <c r="J161" s="194">
        <f>BK161</f>
        <v>0</v>
      </c>
      <c r="K161" s="179"/>
      <c r="L161" s="184"/>
      <c r="M161" s="185"/>
      <c r="N161" s="186"/>
      <c r="O161" s="186"/>
      <c r="P161" s="187">
        <f>SUM(P162:P173)</f>
        <v>0</v>
      </c>
      <c r="Q161" s="186"/>
      <c r="R161" s="187">
        <f>SUM(R162:R173)</f>
        <v>26.302500000000002</v>
      </c>
      <c r="S161" s="186"/>
      <c r="T161" s="188">
        <f>SUM(T162:T173)</f>
        <v>0</v>
      </c>
      <c r="AR161" s="189" t="s">
        <v>86</v>
      </c>
      <c r="AT161" s="190" t="s">
        <v>77</v>
      </c>
      <c r="AU161" s="190" t="s">
        <v>22</v>
      </c>
      <c r="AY161" s="189" t="s">
        <v>183</v>
      </c>
      <c r="BK161" s="191">
        <f>SUM(BK162:BK173)</f>
        <v>0</v>
      </c>
    </row>
    <row r="162" spans="2:65" s="1" customFormat="1" ht="22.5" customHeight="1">
      <c r="B162" s="36"/>
      <c r="C162" s="195" t="s">
        <v>210</v>
      </c>
      <c r="D162" s="195" t="s">
        <v>186</v>
      </c>
      <c r="E162" s="196" t="s">
        <v>2479</v>
      </c>
      <c r="F162" s="197" t="s">
        <v>2480</v>
      </c>
      <c r="G162" s="198" t="s">
        <v>203</v>
      </c>
      <c r="H162" s="199">
        <v>25050</v>
      </c>
      <c r="I162" s="200"/>
      <c r="J162" s="201">
        <f>ROUND(I162*H162,2)</f>
        <v>0</v>
      </c>
      <c r="K162" s="197" t="s">
        <v>1782</v>
      </c>
      <c r="L162" s="56"/>
      <c r="M162" s="202" t="s">
        <v>20</v>
      </c>
      <c r="N162" s="203" t="s">
        <v>49</v>
      </c>
      <c r="O162" s="37"/>
      <c r="P162" s="204">
        <f>O162*H162</f>
        <v>0</v>
      </c>
      <c r="Q162" s="204">
        <v>5.0000000000000002E-5</v>
      </c>
      <c r="R162" s="204">
        <f>Q162*H162</f>
        <v>1.2525000000000002</v>
      </c>
      <c r="S162" s="204">
        <v>0</v>
      </c>
      <c r="T162" s="205">
        <f>S162*H162</f>
        <v>0</v>
      </c>
      <c r="AR162" s="19" t="s">
        <v>254</v>
      </c>
      <c r="AT162" s="19" t="s">
        <v>186</v>
      </c>
      <c r="AU162" s="19" t="s">
        <v>86</v>
      </c>
      <c r="AY162" s="19" t="s">
        <v>183</v>
      </c>
      <c r="BE162" s="206">
        <f>IF(N162="základní",J162,0)</f>
        <v>0</v>
      </c>
      <c r="BF162" s="206">
        <f>IF(N162="snížená",J162,0)</f>
        <v>0</v>
      </c>
      <c r="BG162" s="206">
        <f>IF(N162="zákl. přenesená",J162,0)</f>
        <v>0</v>
      </c>
      <c r="BH162" s="206">
        <f>IF(N162="sníž. přenesená",J162,0)</f>
        <v>0</v>
      </c>
      <c r="BI162" s="206">
        <f>IF(N162="nulová",J162,0)</f>
        <v>0</v>
      </c>
      <c r="BJ162" s="19" t="s">
        <v>22</v>
      </c>
      <c r="BK162" s="206">
        <f>ROUND(I162*H162,2)</f>
        <v>0</v>
      </c>
      <c r="BL162" s="19" t="s">
        <v>254</v>
      </c>
      <c r="BM162" s="19" t="s">
        <v>2481</v>
      </c>
    </row>
    <row r="163" spans="2:65" s="1" customFormat="1">
      <c r="B163" s="36"/>
      <c r="C163" s="58"/>
      <c r="D163" s="209" t="s">
        <v>1715</v>
      </c>
      <c r="E163" s="58"/>
      <c r="F163" s="219" t="s">
        <v>2482</v>
      </c>
      <c r="G163" s="58"/>
      <c r="H163" s="58"/>
      <c r="I163" s="163"/>
      <c r="J163" s="58"/>
      <c r="K163" s="58"/>
      <c r="L163" s="56"/>
      <c r="M163" s="73"/>
      <c r="N163" s="37"/>
      <c r="O163" s="37"/>
      <c r="P163" s="37"/>
      <c r="Q163" s="37"/>
      <c r="R163" s="37"/>
      <c r="S163" s="37"/>
      <c r="T163" s="74"/>
      <c r="AT163" s="19" t="s">
        <v>1715</v>
      </c>
      <c r="AU163" s="19" t="s">
        <v>86</v>
      </c>
    </row>
    <row r="164" spans="2:65" s="1" customFormat="1" ht="27">
      <c r="B164" s="36"/>
      <c r="C164" s="58"/>
      <c r="D164" s="209" t="s">
        <v>1793</v>
      </c>
      <c r="E164" s="58"/>
      <c r="F164" s="210" t="s">
        <v>2166</v>
      </c>
      <c r="G164" s="58"/>
      <c r="H164" s="58"/>
      <c r="I164" s="163"/>
      <c r="J164" s="58"/>
      <c r="K164" s="58"/>
      <c r="L164" s="56"/>
      <c r="M164" s="73"/>
      <c r="N164" s="37"/>
      <c r="O164" s="37"/>
      <c r="P164" s="37"/>
      <c r="Q164" s="37"/>
      <c r="R164" s="37"/>
      <c r="S164" s="37"/>
      <c r="T164" s="74"/>
      <c r="AT164" s="19" t="s">
        <v>1793</v>
      </c>
      <c r="AU164" s="19" t="s">
        <v>86</v>
      </c>
    </row>
    <row r="165" spans="2:65" s="12" customFormat="1">
      <c r="B165" s="220"/>
      <c r="C165" s="221"/>
      <c r="D165" s="207" t="s">
        <v>1717</v>
      </c>
      <c r="E165" s="222" t="s">
        <v>20</v>
      </c>
      <c r="F165" s="223" t="s">
        <v>2420</v>
      </c>
      <c r="G165" s="221"/>
      <c r="H165" s="224">
        <v>25050</v>
      </c>
      <c r="I165" s="225"/>
      <c r="J165" s="221"/>
      <c r="K165" s="221"/>
      <c r="L165" s="226"/>
      <c r="M165" s="227"/>
      <c r="N165" s="228"/>
      <c r="O165" s="228"/>
      <c r="P165" s="228"/>
      <c r="Q165" s="228"/>
      <c r="R165" s="228"/>
      <c r="S165" s="228"/>
      <c r="T165" s="229"/>
      <c r="AT165" s="230" t="s">
        <v>1717</v>
      </c>
      <c r="AU165" s="230" t="s">
        <v>86</v>
      </c>
      <c r="AV165" s="12" t="s">
        <v>86</v>
      </c>
      <c r="AW165" s="12" t="s">
        <v>41</v>
      </c>
      <c r="AX165" s="12" t="s">
        <v>22</v>
      </c>
      <c r="AY165" s="230" t="s">
        <v>183</v>
      </c>
    </row>
    <row r="166" spans="2:65" s="1" customFormat="1" ht="22.5" customHeight="1">
      <c r="B166" s="36"/>
      <c r="C166" s="263" t="s">
        <v>218</v>
      </c>
      <c r="D166" s="263" t="s">
        <v>1796</v>
      </c>
      <c r="E166" s="264" t="s">
        <v>1873</v>
      </c>
      <c r="F166" s="265" t="s">
        <v>2483</v>
      </c>
      <c r="G166" s="266" t="s">
        <v>203</v>
      </c>
      <c r="H166" s="267">
        <v>25050</v>
      </c>
      <c r="I166" s="268"/>
      <c r="J166" s="269">
        <f>ROUND(I166*H166,2)</f>
        <v>0</v>
      </c>
      <c r="K166" s="265" t="s">
        <v>20</v>
      </c>
      <c r="L166" s="270"/>
      <c r="M166" s="271" t="s">
        <v>20</v>
      </c>
      <c r="N166" s="272" t="s">
        <v>49</v>
      </c>
      <c r="O166" s="37"/>
      <c r="P166" s="204">
        <f>O166*H166</f>
        <v>0</v>
      </c>
      <c r="Q166" s="204">
        <v>1E-3</v>
      </c>
      <c r="R166" s="204">
        <f>Q166*H166</f>
        <v>25.05</v>
      </c>
      <c r="S166" s="204">
        <v>0</v>
      </c>
      <c r="T166" s="205">
        <f>S166*H166</f>
        <v>0</v>
      </c>
      <c r="AR166" s="19" t="s">
        <v>427</v>
      </c>
      <c r="AT166" s="19" t="s">
        <v>1796</v>
      </c>
      <c r="AU166" s="19" t="s">
        <v>86</v>
      </c>
      <c r="AY166" s="19" t="s">
        <v>183</v>
      </c>
      <c r="BE166" s="206">
        <f>IF(N166="základní",J166,0)</f>
        <v>0</v>
      </c>
      <c r="BF166" s="206">
        <f>IF(N166="snížená",J166,0)</f>
        <v>0</v>
      </c>
      <c r="BG166" s="206">
        <f>IF(N166="zákl. přenesená",J166,0)</f>
        <v>0</v>
      </c>
      <c r="BH166" s="206">
        <f>IF(N166="sníž. přenesená",J166,0)</f>
        <v>0</v>
      </c>
      <c r="BI166" s="206">
        <f>IF(N166="nulová",J166,0)</f>
        <v>0</v>
      </c>
      <c r="BJ166" s="19" t="s">
        <v>22</v>
      </c>
      <c r="BK166" s="206">
        <f>ROUND(I166*H166,2)</f>
        <v>0</v>
      </c>
      <c r="BL166" s="19" t="s">
        <v>254</v>
      </c>
      <c r="BM166" s="19" t="s">
        <v>2484</v>
      </c>
    </row>
    <row r="167" spans="2:65" s="13" customFormat="1">
      <c r="B167" s="234"/>
      <c r="C167" s="235"/>
      <c r="D167" s="209" t="s">
        <v>1717</v>
      </c>
      <c r="E167" s="236" t="s">
        <v>20</v>
      </c>
      <c r="F167" s="237" t="s">
        <v>2454</v>
      </c>
      <c r="G167" s="235"/>
      <c r="H167" s="238" t="s">
        <v>20</v>
      </c>
      <c r="I167" s="239"/>
      <c r="J167" s="235"/>
      <c r="K167" s="235"/>
      <c r="L167" s="240"/>
      <c r="M167" s="241"/>
      <c r="N167" s="242"/>
      <c r="O167" s="242"/>
      <c r="P167" s="242"/>
      <c r="Q167" s="242"/>
      <c r="R167" s="242"/>
      <c r="S167" s="242"/>
      <c r="T167" s="243"/>
      <c r="AT167" s="244" t="s">
        <v>1717</v>
      </c>
      <c r="AU167" s="244" t="s">
        <v>86</v>
      </c>
      <c r="AV167" s="13" t="s">
        <v>22</v>
      </c>
      <c r="AW167" s="13" t="s">
        <v>41</v>
      </c>
      <c r="AX167" s="13" t="s">
        <v>78</v>
      </c>
      <c r="AY167" s="244" t="s">
        <v>183</v>
      </c>
    </row>
    <row r="168" spans="2:65" s="12" customFormat="1">
      <c r="B168" s="220"/>
      <c r="C168" s="221"/>
      <c r="D168" s="209" t="s">
        <v>1717</v>
      </c>
      <c r="E168" s="231" t="s">
        <v>20</v>
      </c>
      <c r="F168" s="232" t="s">
        <v>2485</v>
      </c>
      <c r="G168" s="221"/>
      <c r="H168" s="233">
        <v>23130</v>
      </c>
      <c r="I168" s="225"/>
      <c r="J168" s="221"/>
      <c r="K168" s="221"/>
      <c r="L168" s="226"/>
      <c r="M168" s="227"/>
      <c r="N168" s="228"/>
      <c r="O168" s="228"/>
      <c r="P168" s="228"/>
      <c r="Q168" s="228"/>
      <c r="R168" s="228"/>
      <c r="S168" s="228"/>
      <c r="T168" s="229"/>
      <c r="AT168" s="230" t="s">
        <v>1717</v>
      </c>
      <c r="AU168" s="230" t="s">
        <v>86</v>
      </c>
      <c r="AV168" s="12" t="s">
        <v>86</v>
      </c>
      <c r="AW168" s="12" t="s">
        <v>41</v>
      </c>
      <c r="AX168" s="12" t="s">
        <v>78</v>
      </c>
      <c r="AY168" s="230" t="s">
        <v>183</v>
      </c>
    </row>
    <row r="169" spans="2:65" s="12" customFormat="1">
      <c r="B169" s="220"/>
      <c r="C169" s="221"/>
      <c r="D169" s="209" t="s">
        <v>1717</v>
      </c>
      <c r="E169" s="231" t="s">
        <v>20</v>
      </c>
      <c r="F169" s="232" t="s">
        <v>2486</v>
      </c>
      <c r="G169" s="221"/>
      <c r="H169" s="233">
        <v>1920</v>
      </c>
      <c r="I169" s="225"/>
      <c r="J169" s="221"/>
      <c r="K169" s="221"/>
      <c r="L169" s="226"/>
      <c r="M169" s="227"/>
      <c r="N169" s="228"/>
      <c r="O169" s="228"/>
      <c r="P169" s="228"/>
      <c r="Q169" s="228"/>
      <c r="R169" s="228"/>
      <c r="S169" s="228"/>
      <c r="T169" s="229"/>
      <c r="AT169" s="230" t="s">
        <v>1717</v>
      </c>
      <c r="AU169" s="230" t="s">
        <v>86</v>
      </c>
      <c r="AV169" s="12" t="s">
        <v>86</v>
      </c>
      <c r="AW169" s="12" t="s">
        <v>41</v>
      </c>
      <c r="AX169" s="12" t="s">
        <v>78</v>
      </c>
      <c r="AY169" s="230" t="s">
        <v>183</v>
      </c>
    </row>
    <row r="170" spans="2:65" s="14" customFormat="1">
      <c r="B170" s="245"/>
      <c r="C170" s="246"/>
      <c r="D170" s="207" t="s">
        <v>1717</v>
      </c>
      <c r="E170" s="247" t="s">
        <v>2420</v>
      </c>
      <c r="F170" s="248" t="s">
        <v>1744</v>
      </c>
      <c r="G170" s="246"/>
      <c r="H170" s="249">
        <v>25050</v>
      </c>
      <c r="I170" s="250"/>
      <c r="J170" s="246"/>
      <c r="K170" s="246"/>
      <c r="L170" s="251"/>
      <c r="M170" s="252"/>
      <c r="N170" s="253"/>
      <c r="O170" s="253"/>
      <c r="P170" s="253"/>
      <c r="Q170" s="253"/>
      <c r="R170" s="253"/>
      <c r="S170" s="253"/>
      <c r="T170" s="254"/>
      <c r="AT170" s="255" t="s">
        <v>1717</v>
      </c>
      <c r="AU170" s="255" t="s">
        <v>86</v>
      </c>
      <c r="AV170" s="14" t="s">
        <v>200</v>
      </c>
      <c r="AW170" s="14" t="s">
        <v>41</v>
      </c>
      <c r="AX170" s="14" t="s">
        <v>22</v>
      </c>
      <c r="AY170" s="255" t="s">
        <v>183</v>
      </c>
    </row>
    <row r="171" spans="2:65" s="1" customFormat="1" ht="22.5" customHeight="1">
      <c r="B171" s="36"/>
      <c r="C171" s="195" t="s">
        <v>214</v>
      </c>
      <c r="D171" s="195" t="s">
        <v>186</v>
      </c>
      <c r="E171" s="196" t="s">
        <v>2254</v>
      </c>
      <c r="F171" s="197" t="s">
        <v>2255</v>
      </c>
      <c r="G171" s="198" t="s">
        <v>221</v>
      </c>
      <c r="H171" s="199">
        <v>26.303000000000001</v>
      </c>
      <c r="I171" s="200"/>
      <c r="J171" s="201">
        <f>ROUND(I171*H171,2)</f>
        <v>0</v>
      </c>
      <c r="K171" s="197" t="s">
        <v>1782</v>
      </c>
      <c r="L171" s="56"/>
      <c r="M171" s="202" t="s">
        <v>20</v>
      </c>
      <c r="N171" s="203" t="s">
        <v>49</v>
      </c>
      <c r="O171" s="37"/>
      <c r="P171" s="204">
        <f>O171*H171</f>
        <v>0</v>
      </c>
      <c r="Q171" s="204">
        <v>0</v>
      </c>
      <c r="R171" s="204">
        <f>Q171*H171</f>
        <v>0</v>
      </c>
      <c r="S171" s="204">
        <v>0</v>
      </c>
      <c r="T171" s="205">
        <f>S171*H171</f>
        <v>0</v>
      </c>
      <c r="AR171" s="19" t="s">
        <v>254</v>
      </c>
      <c r="AT171" s="19" t="s">
        <v>186</v>
      </c>
      <c r="AU171" s="19" t="s">
        <v>86</v>
      </c>
      <c r="AY171" s="19" t="s">
        <v>183</v>
      </c>
      <c r="BE171" s="206">
        <f>IF(N171="základní",J171,0)</f>
        <v>0</v>
      </c>
      <c r="BF171" s="206">
        <f>IF(N171="snížená",J171,0)</f>
        <v>0</v>
      </c>
      <c r="BG171" s="206">
        <f>IF(N171="zákl. přenesená",J171,0)</f>
        <v>0</v>
      </c>
      <c r="BH171" s="206">
        <f>IF(N171="sníž. přenesená",J171,0)</f>
        <v>0</v>
      </c>
      <c r="BI171" s="206">
        <f>IF(N171="nulová",J171,0)</f>
        <v>0</v>
      </c>
      <c r="BJ171" s="19" t="s">
        <v>22</v>
      </c>
      <c r="BK171" s="206">
        <f>ROUND(I171*H171,2)</f>
        <v>0</v>
      </c>
      <c r="BL171" s="19" t="s">
        <v>254</v>
      </c>
      <c r="BM171" s="19" t="s">
        <v>2487</v>
      </c>
    </row>
    <row r="172" spans="2:65" s="1" customFormat="1" ht="27">
      <c r="B172" s="36"/>
      <c r="C172" s="58"/>
      <c r="D172" s="209" t="s">
        <v>1715</v>
      </c>
      <c r="E172" s="58"/>
      <c r="F172" s="219" t="s">
        <v>2257</v>
      </c>
      <c r="G172" s="58"/>
      <c r="H172" s="58"/>
      <c r="I172" s="163"/>
      <c r="J172" s="58"/>
      <c r="K172" s="58"/>
      <c r="L172" s="56"/>
      <c r="M172" s="73"/>
      <c r="N172" s="37"/>
      <c r="O172" s="37"/>
      <c r="P172" s="37"/>
      <c r="Q172" s="37"/>
      <c r="R172" s="37"/>
      <c r="S172" s="37"/>
      <c r="T172" s="74"/>
      <c r="AT172" s="19" t="s">
        <v>1715</v>
      </c>
      <c r="AU172" s="19" t="s">
        <v>86</v>
      </c>
    </row>
    <row r="173" spans="2:65" s="1" customFormat="1" ht="121.5">
      <c r="B173" s="36"/>
      <c r="C173" s="58"/>
      <c r="D173" s="209" t="s">
        <v>1793</v>
      </c>
      <c r="E173" s="58"/>
      <c r="F173" s="210" t="s">
        <v>2258</v>
      </c>
      <c r="G173" s="58"/>
      <c r="H173" s="58"/>
      <c r="I173" s="163"/>
      <c r="J173" s="58"/>
      <c r="K173" s="58"/>
      <c r="L173" s="56"/>
      <c r="M173" s="211"/>
      <c r="N173" s="212"/>
      <c r="O173" s="212"/>
      <c r="P173" s="212"/>
      <c r="Q173" s="212"/>
      <c r="R173" s="212"/>
      <c r="S173" s="212"/>
      <c r="T173" s="213"/>
      <c r="AT173" s="19" t="s">
        <v>1793</v>
      </c>
      <c r="AU173" s="19" t="s">
        <v>86</v>
      </c>
    </row>
    <row r="174" spans="2:65" s="1" customFormat="1" ht="6.95" customHeight="1">
      <c r="B174" s="51"/>
      <c r="C174" s="52"/>
      <c r="D174" s="52"/>
      <c r="E174" s="52"/>
      <c r="F174" s="52"/>
      <c r="G174" s="52"/>
      <c r="H174" s="52"/>
      <c r="I174" s="139"/>
      <c r="J174" s="52"/>
      <c r="K174" s="52"/>
      <c r="L174" s="56"/>
    </row>
  </sheetData>
  <sheetProtection password="CC35" sheet="1" objects="1" scenarios="1" formatColumns="0" formatRows="0" sort="0" autoFilter="0"/>
  <autoFilter ref="C89:K89"/>
  <mergeCells count="12">
    <mergeCell ref="E80:H80"/>
    <mergeCell ref="E82:H82"/>
    <mergeCell ref="E7:H7"/>
    <mergeCell ref="E9:H9"/>
    <mergeCell ref="E11:H11"/>
    <mergeCell ref="E26:H26"/>
    <mergeCell ref="E47:H47"/>
    <mergeCell ref="G1:H1"/>
    <mergeCell ref="L2:V2"/>
    <mergeCell ref="E49:H49"/>
    <mergeCell ref="E51:H51"/>
    <mergeCell ref="E78:H78"/>
  </mergeCells>
  <hyperlinks>
    <hyperlink ref="F1:G1" location="C2" tooltip="Krycí list soupisu" display="1) Krycí list soupisu"/>
    <hyperlink ref="G1:H1" location="C58" tooltip="Rekapitulace" display="2) Rekapitulace"/>
    <hyperlink ref="J1" location="C8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sheetPr>
    <pageSetUpPr fitToPage="1"/>
  </sheetPr>
  <dimension ref="A1:BR95"/>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145</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ht="15">
      <c r="B8" s="23"/>
      <c r="C8" s="24"/>
      <c r="D8" s="32" t="s">
        <v>151</v>
      </c>
      <c r="E8" s="24"/>
      <c r="F8" s="24"/>
      <c r="G8" s="24"/>
      <c r="H8" s="24"/>
      <c r="I8" s="117"/>
      <c r="J8" s="24"/>
      <c r="K8" s="26"/>
    </row>
    <row r="9" spans="1:70" s="1" customFormat="1" ht="22.5" customHeight="1">
      <c r="B9" s="36"/>
      <c r="C9" s="37"/>
      <c r="D9" s="37"/>
      <c r="E9" s="421" t="s">
        <v>1706</v>
      </c>
      <c r="F9" s="401"/>
      <c r="G9" s="401"/>
      <c r="H9" s="401"/>
      <c r="I9" s="118"/>
      <c r="J9" s="37"/>
      <c r="K9" s="40"/>
    </row>
    <row r="10" spans="1:70" s="1" customFormat="1" ht="15">
      <c r="B10" s="36"/>
      <c r="C10" s="37"/>
      <c r="D10" s="32" t="s">
        <v>153</v>
      </c>
      <c r="E10" s="37"/>
      <c r="F10" s="37"/>
      <c r="G10" s="37"/>
      <c r="H10" s="37"/>
      <c r="I10" s="118"/>
      <c r="J10" s="37"/>
      <c r="K10" s="40"/>
    </row>
    <row r="11" spans="1:70" s="1" customFormat="1" ht="36.950000000000003" customHeight="1">
      <c r="B11" s="36"/>
      <c r="C11" s="37"/>
      <c r="D11" s="37"/>
      <c r="E11" s="422" t="s">
        <v>2488</v>
      </c>
      <c r="F11" s="401"/>
      <c r="G11" s="401"/>
      <c r="H11" s="401"/>
      <c r="I11" s="118"/>
      <c r="J11" s="37"/>
      <c r="K11" s="40"/>
    </row>
    <row r="12" spans="1:70" s="1" customFormat="1">
      <c r="B12" s="36"/>
      <c r="C12" s="37"/>
      <c r="D12" s="37"/>
      <c r="E12" s="37"/>
      <c r="F12" s="37"/>
      <c r="G12" s="37"/>
      <c r="H12" s="37"/>
      <c r="I12" s="118"/>
      <c r="J12" s="37"/>
      <c r="K12" s="40"/>
    </row>
    <row r="13" spans="1:70" s="1" customFormat="1" ht="14.45" customHeight="1">
      <c r="B13" s="36"/>
      <c r="C13" s="37"/>
      <c r="D13" s="32" t="s">
        <v>19</v>
      </c>
      <c r="E13" s="37"/>
      <c r="F13" s="30" t="s">
        <v>20</v>
      </c>
      <c r="G13" s="37"/>
      <c r="H13" s="37"/>
      <c r="I13" s="119" t="s">
        <v>21</v>
      </c>
      <c r="J13" s="30" t="s">
        <v>20</v>
      </c>
      <c r="K13" s="40"/>
    </row>
    <row r="14" spans="1:70" s="1" customFormat="1" ht="14.45" customHeight="1">
      <c r="B14" s="36"/>
      <c r="C14" s="37"/>
      <c r="D14" s="32" t="s">
        <v>23</v>
      </c>
      <c r="E14" s="37"/>
      <c r="F14" s="30" t="s">
        <v>24</v>
      </c>
      <c r="G14" s="37"/>
      <c r="H14" s="37"/>
      <c r="I14" s="119" t="s">
        <v>25</v>
      </c>
      <c r="J14" s="120" t="str">
        <f>'Rekapitulace stavby'!AN8</f>
        <v>29. 7. 2016</v>
      </c>
      <c r="K14" s="40"/>
    </row>
    <row r="15" spans="1:70" s="1" customFormat="1" ht="10.9" customHeight="1">
      <c r="B15" s="36"/>
      <c r="C15" s="37"/>
      <c r="D15" s="37"/>
      <c r="E15" s="37"/>
      <c r="F15" s="37"/>
      <c r="G15" s="37"/>
      <c r="H15" s="37"/>
      <c r="I15" s="118"/>
      <c r="J15" s="37"/>
      <c r="K15" s="40"/>
    </row>
    <row r="16" spans="1:70" s="1" customFormat="1" ht="14.45" customHeight="1">
      <c r="B16" s="36"/>
      <c r="C16" s="37"/>
      <c r="D16" s="32" t="s">
        <v>29</v>
      </c>
      <c r="E16" s="37"/>
      <c r="F16" s="37"/>
      <c r="G16" s="37"/>
      <c r="H16" s="37"/>
      <c r="I16" s="119" t="s">
        <v>30</v>
      </c>
      <c r="J16" s="30" t="s">
        <v>31</v>
      </c>
      <c r="K16" s="40"/>
    </row>
    <row r="17" spans="2:11" s="1" customFormat="1" ht="18" customHeight="1">
      <c r="B17" s="36"/>
      <c r="C17" s="37"/>
      <c r="D17" s="37"/>
      <c r="E17" s="30" t="s">
        <v>32</v>
      </c>
      <c r="F17" s="37"/>
      <c r="G17" s="37"/>
      <c r="H17" s="37"/>
      <c r="I17" s="119" t="s">
        <v>33</v>
      </c>
      <c r="J17" s="30" t="s">
        <v>34</v>
      </c>
      <c r="K17" s="40"/>
    </row>
    <row r="18" spans="2:11" s="1" customFormat="1" ht="6.95" customHeight="1">
      <c r="B18" s="36"/>
      <c r="C18" s="37"/>
      <c r="D18" s="37"/>
      <c r="E18" s="37"/>
      <c r="F18" s="37"/>
      <c r="G18" s="37"/>
      <c r="H18" s="37"/>
      <c r="I18" s="118"/>
      <c r="J18" s="37"/>
      <c r="K18" s="40"/>
    </row>
    <row r="19" spans="2:11" s="1" customFormat="1" ht="14.45" customHeight="1">
      <c r="B19" s="36"/>
      <c r="C19" s="37"/>
      <c r="D19" s="32" t="s">
        <v>35</v>
      </c>
      <c r="E19" s="37"/>
      <c r="F19" s="37"/>
      <c r="G19" s="37"/>
      <c r="H19" s="37"/>
      <c r="I19" s="119" t="s">
        <v>30</v>
      </c>
      <c r="J19" s="30" t="str">
        <f>IF('Rekapitulace stavby'!AN13="Vyplň údaj","",IF('Rekapitulace stavby'!AN13="","",'Rekapitulace stavby'!AN13))</f>
        <v/>
      </c>
      <c r="K19" s="40"/>
    </row>
    <row r="20" spans="2:11" s="1" customFormat="1" ht="18" customHeight="1">
      <c r="B20" s="36"/>
      <c r="C20" s="37"/>
      <c r="D20" s="37"/>
      <c r="E20" s="30" t="str">
        <f>IF('Rekapitulace stavby'!E14="Vyplň údaj","",IF('Rekapitulace stavby'!E14="","",'Rekapitulace stavby'!E14))</f>
        <v/>
      </c>
      <c r="F20" s="37"/>
      <c r="G20" s="37"/>
      <c r="H20" s="37"/>
      <c r="I20" s="119" t="s">
        <v>33</v>
      </c>
      <c r="J20" s="30" t="str">
        <f>IF('Rekapitulace stavby'!AN14="Vyplň údaj","",IF('Rekapitulace stavby'!AN14="","",'Rekapitulace stavby'!AN14))</f>
        <v/>
      </c>
      <c r="K20" s="40"/>
    </row>
    <row r="21" spans="2:11" s="1" customFormat="1" ht="6.95" customHeight="1">
      <c r="B21" s="36"/>
      <c r="C21" s="37"/>
      <c r="D21" s="37"/>
      <c r="E21" s="37"/>
      <c r="F21" s="37"/>
      <c r="G21" s="37"/>
      <c r="H21" s="37"/>
      <c r="I21" s="118"/>
      <c r="J21" s="37"/>
      <c r="K21" s="40"/>
    </row>
    <row r="22" spans="2:11" s="1" customFormat="1" ht="14.45" customHeight="1">
      <c r="B22" s="36"/>
      <c r="C22" s="37"/>
      <c r="D22" s="32" t="s">
        <v>37</v>
      </c>
      <c r="E22" s="37"/>
      <c r="F22" s="37"/>
      <c r="G22" s="37"/>
      <c r="H22" s="37"/>
      <c r="I22" s="119" t="s">
        <v>30</v>
      </c>
      <c r="J22" s="30" t="s">
        <v>38</v>
      </c>
      <c r="K22" s="40"/>
    </row>
    <row r="23" spans="2:11" s="1" customFormat="1" ht="18" customHeight="1">
      <c r="B23" s="36"/>
      <c r="C23" s="37"/>
      <c r="D23" s="37"/>
      <c r="E23" s="30" t="s">
        <v>39</v>
      </c>
      <c r="F23" s="37"/>
      <c r="G23" s="37"/>
      <c r="H23" s="37"/>
      <c r="I23" s="119" t="s">
        <v>33</v>
      </c>
      <c r="J23" s="30" t="s">
        <v>40</v>
      </c>
      <c r="K23" s="40"/>
    </row>
    <row r="24" spans="2:11" s="1" customFormat="1" ht="6.95" customHeight="1">
      <c r="B24" s="36"/>
      <c r="C24" s="37"/>
      <c r="D24" s="37"/>
      <c r="E24" s="37"/>
      <c r="F24" s="37"/>
      <c r="G24" s="37"/>
      <c r="H24" s="37"/>
      <c r="I24" s="118"/>
      <c r="J24" s="37"/>
      <c r="K24" s="40"/>
    </row>
    <row r="25" spans="2:11" s="1" customFormat="1" ht="14.45" customHeight="1">
      <c r="B25" s="36"/>
      <c r="C25" s="37"/>
      <c r="D25" s="32" t="s">
        <v>42</v>
      </c>
      <c r="E25" s="37"/>
      <c r="F25" s="37"/>
      <c r="G25" s="37"/>
      <c r="H25" s="37"/>
      <c r="I25" s="118"/>
      <c r="J25" s="37"/>
      <c r="K25" s="40"/>
    </row>
    <row r="26" spans="2:11" s="7" customFormat="1" ht="22.5" customHeight="1">
      <c r="B26" s="121"/>
      <c r="C26" s="122"/>
      <c r="D26" s="122"/>
      <c r="E26" s="413" t="s">
        <v>20</v>
      </c>
      <c r="F26" s="424"/>
      <c r="G26" s="424"/>
      <c r="H26" s="424"/>
      <c r="I26" s="123"/>
      <c r="J26" s="122"/>
      <c r="K26" s="124"/>
    </row>
    <row r="27" spans="2:11" s="1" customFormat="1" ht="6.95" customHeight="1">
      <c r="B27" s="36"/>
      <c r="C27" s="37"/>
      <c r="D27" s="37"/>
      <c r="E27" s="37"/>
      <c r="F27" s="37"/>
      <c r="G27" s="37"/>
      <c r="H27" s="37"/>
      <c r="I27" s="118"/>
      <c r="J27" s="37"/>
      <c r="K27" s="40"/>
    </row>
    <row r="28" spans="2:11" s="1" customFormat="1" ht="6.95" customHeight="1">
      <c r="B28" s="36"/>
      <c r="C28" s="37"/>
      <c r="D28" s="81"/>
      <c r="E28" s="81"/>
      <c r="F28" s="81"/>
      <c r="G28" s="81"/>
      <c r="H28" s="81"/>
      <c r="I28" s="125"/>
      <c r="J28" s="81"/>
      <c r="K28" s="126"/>
    </row>
    <row r="29" spans="2:11" s="1" customFormat="1" ht="25.35" customHeight="1">
      <c r="B29" s="36"/>
      <c r="C29" s="37"/>
      <c r="D29" s="127" t="s">
        <v>44</v>
      </c>
      <c r="E29" s="37"/>
      <c r="F29" s="37"/>
      <c r="G29" s="37"/>
      <c r="H29" s="37"/>
      <c r="I29" s="118"/>
      <c r="J29" s="128">
        <f>ROUND(J84,2)</f>
        <v>0</v>
      </c>
      <c r="K29" s="40"/>
    </row>
    <row r="30" spans="2:11" s="1" customFormat="1" ht="6.95" customHeight="1">
      <c r="B30" s="36"/>
      <c r="C30" s="37"/>
      <c r="D30" s="81"/>
      <c r="E30" s="81"/>
      <c r="F30" s="81"/>
      <c r="G30" s="81"/>
      <c r="H30" s="81"/>
      <c r="I30" s="125"/>
      <c r="J30" s="81"/>
      <c r="K30" s="126"/>
    </row>
    <row r="31" spans="2:11" s="1" customFormat="1" ht="14.45" customHeight="1">
      <c r="B31" s="36"/>
      <c r="C31" s="37"/>
      <c r="D31" s="37"/>
      <c r="E31" s="37"/>
      <c r="F31" s="41" t="s">
        <v>46</v>
      </c>
      <c r="G31" s="37"/>
      <c r="H31" s="37"/>
      <c r="I31" s="129" t="s">
        <v>45</v>
      </c>
      <c r="J31" s="41" t="s">
        <v>47</v>
      </c>
      <c r="K31" s="40"/>
    </row>
    <row r="32" spans="2:11" s="1" customFormat="1" ht="14.45" customHeight="1">
      <c r="B32" s="36"/>
      <c r="C32" s="37"/>
      <c r="D32" s="44" t="s">
        <v>48</v>
      </c>
      <c r="E32" s="44" t="s">
        <v>49</v>
      </c>
      <c r="F32" s="130">
        <f>ROUND(SUM(BE84:BE94), 2)</f>
        <v>0</v>
      </c>
      <c r="G32" s="37"/>
      <c r="H32" s="37"/>
      <c r="I32" s="131">
        <v>0.21</v>
      </c>
      <c r="J32" s="130">
        <f>ROUND(ROUND((SUM(BE84:BE94)), 2)*I32, 2)</f>
        <v>0</v>
      </c>
      <c r="K32" s="40"/>
    </row>
    <row r="33" spans="2:11" s="1" customFormat="1" ht="14.45" customHeight="1">
      <c r="B33" s="36"/>
      <c r="C33" s="37"/>
      <c r="D33" s="37"/>
      <c r="E33" s="44" t="s">
        <v>50</v>
      </c>
      <c r="F33" s="130">
        <f>ROUND(SUM(BF84:BF94), 2)</f>
        <v>0</v>
      </c>
      <c r="G33" s="37"/>
      <c r="H33" s="37"/>
      <c r="I33" s="131">
        <v>0.15</v>
      </c>
      <c r="J33" s="130">
        <f>ROUND(ROUND((SUM(BF84:BF94)), 2)*I33, 2)</f>
        <v>0</v>
      </c>
      <c r="K33" s="40"/>
    </row>
    <row r="34" spans="2:11" s="1" customFormat="1" ht="14.45" hidden="1" customHeight="1">
      <c r="B34" s="36"/>
      <c r="C34" s="37"/>
      <c r="D34" s="37"/>
      <c r="E34" s="44" t="s">
        <v>51</v>
      </c>
      <c r="F34" s="130">
        <f>ROUND(SUM(BG84:BG94), 2)</f>
        <v>0</v>
      </c>
      <c r="G34" s="37"/>
      <c r="H34" s="37"/>
      <c r="I34" s="131">
        <v>0.21</v>
      </c>
      <c r="J34" s="130">
        <v>0</v>
      </c>
      <c r="K34" s="40"/>
    </row>
    <row r="35" spans="2:11" s="1" customFormat="1" ht="14.45" hidden="1" customHeight="1">
      <c r="B35" s="36"/>
      <c r="C35" s="37"/>
      <c r="D35" s="37"/>
      <c r="E35" s="44" t="s">
        <v>52</v>
      </c>
      <c r="F35" s="130">
        <f>ROUND(SUM(BH84:BH94), 2)</f>
        <v>0</v>
      </c>
      <c r="G35" s="37"/>
      <c r="H35" s="37"/>
      <c r="I35" s="131">
        <v>0.15</v>
      </c>
      <c r="J35" s="130">
        <v>0</v>
      </c>
      <c r="K35" s="40"/>
    </row>
    <row r="36" spans="2:11" s="1" customFormat="1" ht="14.45" hidden="1" customHeight="1">
      <c r="B36" s="36"/>
      <c r="C36" s="37"/>
      <c r="D36" s="37"/>
      <c r="E36" s="44" t="s">
        <v>53</v>
      </c>
      <c r="F36" s="130">
        <f>ROUND(SUM(BI84:BI94), 2)</f>
        <v>0</v>
      </c>
      <c r="G36" s="37"/>
      <c r="H36" s="37"/>
      <c r="I36" s="131">
        <v>0</v>
      </c>
      <c r="J36" s="130">
        <v>0</v>
      </c>
      <c r="K36" s="40"/>
    </row>
    <row r="37" spans="2:11" s="1" customFormat="1" ht="6.95" customHeight="1">
      <c r="B37" s="36"/>
      <c r="C37" s="37"/>
      <c r="D37" s="37"/>
      <c r="E37" s="37"/>
      <c r="F37" s="37"/>
      <c r="G37" s="37"/>
      <c r="H37" s="37"/>
      <c r="I37" s="118"/>
      <c r="J37" s="37"/>
      <c r="K37" s="40"/>
    </row>
    <row r="38" spans="2:11" s="1" customFormat="1" ht="25.35" customHeight="1">
      <c r="B38" s="36"/>
      <c r="C38" s="132"/>
      <c r="D38" s="133" t="s">
        <v>54</v>
      </c>
      <c r="E38" s="75"/>
      <c r="F38" s="75"/>
      <c r="G38" s="134" t="s">
        <v>55</v>
      </c>
      <c r="H38" s="135" t="s">
        <v>56</v>
      </c>
      <c r="I38" s="136"/>
      <c r="J38" s="137">
        <f>SUM(J29:J36)</f>
        <v>0</v>
      </c>
      <c r="K38" s="138"/>
    </row>
    <row r="39" spans="2:11" s="1" customFormat="1" ht="14.45" customHeight="1">
      <c r="B39" s="51"/>
      <c r="C39" s="52"/>
      <c r="D39" s="52"/>
      <c r="E39" s="52"/>
      <c r="F39" s="52"/>
      <c r="G39" s="52"/>
      <c r="H39" s="52"/>
      <c r="I39" s="139"/>
      <c r="J39" s="52"/>
      <c r="K39" s="53"/>
    </row>
    <row r="43" spans="2:11" s="1" customFormat="1" ht="6.95" customHeight="1">
      <c r="B43" s="140"/>
      <c r="C43" s="141"/>
      <c r="D43" s="141"/>
      <c r="E43" s="141"/>
      <c r="F43" s="141"/>
      <c r="G43" s="141"/>
      <c r="H43" s="141"/>
      <c r="I43" s="142"/>
      <c r="J43" s="141"/>
      <c r="K43" s="143"/>
    </row>
    <row r="44" spans="2:11" s="1" customFormat="1" ht="36.950000000000003" customHeight="1">
      <c r="B44" s="36"/>
      <c r="C44" s="25" t="s">
        <v>155</v>
      </c>
      <c r="D44" s="37"/>
      <c r="E44" s="37"/>
      <c r="F44" s="37"/>
      <c r="G44" s="37"/>
      <c r="H44" s="37"/>
      <c r="I44" s="118"/>
      <c r="J44" s="37"/>
      <c r="K44" s="40"/>
    </row>
    <row r="45" spans="2:11" s="1" customFormat="1" ht="6.95" customHeight="1">
      <c r="B45" s="36"/>
      <c r="C45" s="37"/>
      <c r="D45" s="37"/>
      <c r="E45" s="37"/>
      <c r="F45" s="37"/>
      <c r="G45" s="37"/>
      <c r="H45" s="37"/>
      <c r="I45" s="118"/>
      <c r="J45" s="37"/>
      <c r="K45" s="40"/>
    </row>
    <row r="46" spans="2:11" s="1" customFormat="1" ht="14.45" customHeight="1">
      <c r="B46" s="36"/>
      <c r="C46" s="32" t="s">
        <v>16</v>
      </c>
      <c r="D46" s="37"/>
      <c r="E46" s="37"/>
      <c r="F46" s="37"/>
      <c r="G46" s="37"/>
      <c r="H46" s="37"/>
      <c r="I46" s="118"/>
      <c r="J46" s="37"/>
      <c r="K46" s="40"/>
    </row>
    <row r="47" spans="2:11" s="1" customFormat="1" ht="22.5" customHeight="1">
      <c r="B47" s="36"/>
      <c r="C47" s="37"/>
      <c r="D47" s="37"/>
      <c r="E47" s="421" t="str">
        <f>E7</f>
        <v>MVE Štvanice - rekonstrukce technologie</v>
      </c>
      <c r="F47" s="401"/>
      <c r="G47" s="401"/>
      <c r="H47" s="401"/>
      <c r="I47" s="118"/>
      <c r="J47" s="37"/>
      <c r="K47" s="40"/>
    </row>
    <row r="48" spans="2:11" ht="15">
      <c r="B48" s="23"/>
      <c r="C48" s="32" t="s">
        <v>151</v>
      </c>
      <c r="D48" s="24"/>
      <c r="E48" s="24"/>
      <c r="F48" s="24"/>
      <c r="G48" s="24"/>
      <c r="H48" s="24"/>
      <c r="I48" s="117"/>
      <c r="J48" s="24"/>
      <c r="K48" s="26"/>
    </row>
    <row r="49" spans="2:47" s="1" customFormat="1" ht="22.5" customHeight="1">
      <c r="B49" s="36"/>
      <c r="C49" s="37"/>
      <c r="D49" s="37"/>
      <c r="E49" s="421" t="s">
        <v>1706</v>
      </c>
      <c r="F49" s="401"/>
      <c r="G49" s="401"/>
      <c r="H49" s="401"/>
      <c r="I49" s="118"/>
      <c r="J49" s="37"/>
      <c r="K49" s="40"/>
    </row>
    <row r="50" spans="2:47" s="1" customFormat="1" ht="14.45" customHeight="1">
      <c r="B50" s="36"/>
      <c r="C50" s="32" t="s">
        <v>153</v>
      </c>
      <c r="D50" s="37"/>
      <c r="E50" s="37"/>
      <c r="F50" s="37"/>
      <c r="G50" s="37"/>
      <c r="H50" s="37"/>
      <c r="I50" s="118"/>
      <c r="J50" s="37"/>
      <c r="K50" s="40"/>
    </row>
    <row r="51" spans="2:47" s="1" customFormat="1" ht="23.25" customHeight="1">
      <c r="B51" s="36"/>
      <c r="C51" s="37"/>
      <c r="D51" s="37"/>
      <c r="E51" s="422" t="str">
        <f>E11</f>
        <v>SO 01.6 - Lávka štěrkové propusti</v>
      </c>
      <c r="F51" s="401"/>
      <c r="G51" s="401"/>
      <c r="H51" s="401"/>
      <c r="I51" s="118"/>
      <c r="J51" s="37"/>
      <c r="K51" s="40"/>
    </row>
    <row r="52" spans="2:47" s="1" customFormat="1" ht="6.95" customHeight="1">
      <c r="B52" s="36"/>
      <c r="C52" s="37"/>
      <c r="D52" s="37"/>
      <c r="E52" s="37"/>
      <c r="F52" s="37"/>
      <c r="G52" s="37"/>
      <c r="H52" s="37"/>
      <c r="I52" s="118"/>
      <c r="J52" s="37"/>
      <c r="K52" s="40"/>
    </row>
    <row r="53" spans="2:47" s="1" customFormat="1" ht="18" customHeight="1">
      <c r="B53" s="36"/>
      <c r="C53" s="32" t="s">
        <v>23</v>
      </c>
      <c r="D53" s="37"/>
      <c r="E53" s="37"/>
      <c r="F53" s="30" t="str">
        <f>F14</f>
        <v>VD Štvanice - Praha</v>
      </c>
      <c r="G53" s="37"/>
      <c r="H53" s="37"/>
      <c r="I53" s="119" t="s">
        <v>25</v>
      </c>
      <c r="J53" s="120" t="str">
        <f>IF(J14="","",J14)</f>
        <v>29. 7. 2016</v>
      </c>
      <c r="K53" s="40"/>
    </row>
    <row r="54" spans="2:47" s="1" customFormat="1" ht="6.95" customHeight="1">
      <c r="B54" s="36"/>
      <c r="C54" s="37"/>
      <c r="D54" s="37"/>
      <c r="E54" s="37"/>
      <c r="F54" s="37"/>
      <c r="G54" s="37"/>
      <c r="H54" s="37"/>
      <c r="I54" s="118"/>
      <c r="J54" s="37"/>
      <c r="K54" s="40"/>
    </row>
    <row r="55" spans="2:47" s="1" customFormat="1" ht="15">
      <c r="B55" s="36"/>
      <c r="C55" s="32" t="s">
        <v>29</v>
      </c>
      <c r="D55" s="37"/>
      <c r="E55" s="37"/>
      <c r="F55" s="30" t="str">
        <f>E17</f>
        <v>Povodí Vltavy, státní podnik</v>
      </c>
      <c r="G55" s="37"/>
      <c r="H55" s="37"/>
      <c r="I55" s="119" t="s">
        <v>37</v>
      </c>
      <c r="J55" s="30" t="str">
        <f>E23</f>
        <v>AQUATIS a. s.</v>
      </c>
      <c r="K55" s="40"/>
    </row>
    <row r="56" spans="2:47" s="1" customFormat="1" ht="14.45" customHeight="1">
      <c r="B56" s="36"/>
      <c r="C56" s="32" t="s">
        <v>35</v>
      </c>
      <c r="D56" s="37"/>
      <c r="E56" s="37"/>
      <c r="F56" s="30" t="str">
        <f>IF(E20="","",E20)</f>
        <v/>
      </c>
      <c r="G56" s="37"/>
      <c r="H56" s="37"/>
      <c r="I56" s="118"/>
      <c r="J56" s="37"/>
      <c r="K56" s="40"/>
    </row>
    <row r="57" spans="2:47" s="1" customFormat="1" ht="10.35" customHeight="1">
      <c r="B57" s="36"/>
      <c r="C57" s="37"/>
      <c r="D57" s="37"/>
      <c r="E57" s="37"/>
      <c r="F57" s="37"/>
      <c r="G57" s="37"/>
      <c r="H57" s="37"/>
      <c r="I57" s="118"/>
      <c r="J57" s="37"/>
      <c r="K57" s="40"/>
    </row>
    <row r="58" spans="2:47" s="1" customFormat="1" ht="29.25" customHeight="1">
      <c r="B58" s="36"/>
      <c r="C58" s="144" t="s">
        <v>156</v>
      </c>
      <c r="D58" s="132"/>
      <c r="E58" s="132"/>
      <c r="F58" s="132"/>
      <c r="G58" s="132"/>
      <c r="H58" s="132"/>
      <c r="I58" s="145"/>
      <c r="J58" s="146" t="s">
        <v>157</v>
      </c>
      <c r="K58" s="147"/>
    </row>
    <row r="59" spans="2:47" s="1" customFormat="1" ht="10.35" customHeight="1">
      <c r="B59" s="36"/>
      <c r="C59" s="37"/>
      <c r="D59" s="37"/>
      <c r="E59" s="37"/>
      <c r="F59" s="37"/>
      <c r="G59" s="37"/>
      <c r="H59" s="37"/>
      <c r="I59" s="118"/>
      <c r="J59" s="37"/>
      <c r="K59" s="40"/>
    </row>
    <row r="60" spans="2:47" s="1" customFormat="1" ht="29.25" customHeight="1">
      <c r="B60" s="36"/>
      <c r="C60" s="148" t="s">
        <v>158</v>
      </c>
      <c r="D60" s="37"/>
      <c r="E60" s="37"/>
      <c r="F60" s="37"/>
      <c r="G60" s="37"/>
      <c r="H60" s="37"/>
      <c r="I60" s="118"/>
      <c r="J60" s="128">
        <f>J84</f>
        <v>0</v>
      </c>
      <c r="K60" s="40"/>
      <c r="AU60" s="19" t="s">
        <v>159</v>
      </c>
    </row>
    <row r="61" spans="2:47" s="8" customFormat="1" ht="24.95" customHeight="1">
      <c r="B61" s="149"/>
      <c r="C61" s="150"/>
      <c r="D61" s="151" t="s">
        <v>1936</v>
      </c>
      <c r="E61" s="152"/>
      <c r="F61" s="152"/>
      <c r="G61" s="152"/>
      <c r="H61" s="152"/>
      <c r="I61" s="153"/>
      <c r="J61" s="154">
        <f>J85</f>
        <v>0</v>
      </c>
      <c r="K61" s="155"/>
    </row>
    <row r="62" spans="2:47" s="9" customFormat="1" ht="19.899999999999999" customHeight="1">
      <c r="B62" s="156"/>
      <c r="C62" s="157"/>
      <c r="D62" s="158" t="s">
        <v>1937</v>
      </c>
      <c r="E62" s="159"/>
      <c r="F62" s="159"/>
      <c r="G62" s="159"/>
      <c r="H62" s="159"/>
      <c r="I62" s="160"/>
      <c r="J62" s="161">
        <f>J86</f>
        <v>0</v>
      </c>
      <c r="K62" s="162"/>
    </row>
    <row r="63" spans="2:47" s="1" customFormat="1" ht="21.75" customHeight="1">
      <c r="B63" s="36"/>
      <c r="C63" s="37"/>
      <c r="D63" s="37"/>
      <c r="E63" s="37"/>
      <c r="F63" s="37"/>
      <c r="G63" s="37"/>
      <c r="H63" s="37"/>
      <c r="I63" s="118"/>
      <c r="J63" s="37"/>
      <c r="K63" s="40"/>
    </row>
    <row r="64" spans="2:47" s="1" customFormat="1" ht="6.95" customHeight="1">
      <c r="B64" s="51"/>
      <c r="C64" s="52"/>
      <c r="D64" s="52"/>
      <c r="E64" s="52"/>
      <c r="F64" s="52"/>
      <c r="G64" s="52"/>
      <c r="H64" s="52"/>
      <c r="I64" s="139"/>
      <c r="J64" s="52"/>
      <c r="K64" s="53"/>
    </row>
    <row r="68" spans="2:12" s="1" customFormat="1" ht="6.95" customHeight="1">
      <c r="B68" s="54"/>
      <c r="C68" s="55"/>
      <c r="D68" s="55"/>
      <c r="E68" s="55"/>
      <c r="F68" s="55"/>
      <c r="G68" s="55"/>
      <c r="H68" s="55"/>
      <c r="I68" s="142"/>
      <c r="J68" s="55"/>
      <c r="K68" s="55"/>
      <c r="L68" s="56"/>
    </row>
    <row r="69" spans="2:12" s="1" customFormat="1" ht="36.950000000000003" customHeight="1">
      <c r="B69" s="36"/>
      <c r="C69" s="57" t="s">
        <v>166</v>
      </c>
      <c r="D69" s="58"/>
      <c r="E69" s="58"/>
      <c r="F69" s="58"/>
      <c r="G69" s="58"/>
      <c r="H69" s="58"/>
      <c r="I69" s="163"/>
      <c r="J69" s="58"/>
      <c r="K69" s="58"/>
      <c r="L69" s="56"/>
    </row>
    <row r="70" spans="2:12" s="1" customFormat="1" ht="6.95" customHeight="1">
      <c r="B70" s="36"/>
      <c r="C70" s="58"/>
      <c r="D70" s="58"/>
      <c r="E70" s="58"/>
      <c r="F70" s="58"/>
      <c r="G70" s="58"/>
      <c r="H70" s="58"/>
      <c r="I70" s="163"/>
      <c r="J70" s="58"/>
      <c r="K70" s="58"/>
      <c r="L70" s="56"/>
    </row>
    <row r="71" spans="2:12" s="1" customFormat="1" ht="14.45" customHeight="1">
      <c r="B71" s="36"/>
      <c r="C71" s="60" t="s">
        <v>16</v>
      </c>
      <c r="D71" s="58"/>
      <c r="E71" s="58"/>
      <c r="F71" s="58"/>
      <c r="G71" s="58"/>
      <c r="H71" s="58"/>
      <c r="I71" s="163"/>
      <c r="J71" s="58"/>
      <c r="K71" s="58"/>
      <c r="L71" s="56"/>
    </row>
    <row r="72" spans="2:12" s="1" customFormat="1" ht="22.5" customHeight="1">
      <c r="B72" s="36"/>
      <c r="C72" s="58"/>
      <c r="D72" s="58"/>
      <c r="E72" s="423" t="str">
        <f>E7</f>
        <v>MVE Štvanice - rekonstrukce technologie</v>
      </c>
      <c r="F72" s="394"/>
      <c r="G72" s="394"/>
      <c r="H72" s="394"/>
      <c r="I72" s="163"/>
      <c r="J72" s="58"/>
      <c r="K72" s="58"/>
      <c r="L72" s="56"/>
    </row>
    <row r="73" spans="2:12" ht="15">
      <c r="B73" s="23"/>
      <c r="C73" s="60" t="s">
        <v>151</v>
      </c>
      <c r="D73" s="164"/>
      <c r="E73" s="164"/>
      <c r="F73" s="164"/>
      <c r="G73" s="164"/>
      <c r="H73" s="164"/>
      <c r="J73" s="164"/>
      <c r="K73" s="164"/>
      <c r="L73" s="165"/>
    </row>
    <row r="74" spans="2:12" s="1" customFormat="1" ht="22.5" customHeight="1">
      <c r="B74" s="36"/>
      <c r="C74" s="58"/>
      <c r="D74" s="58"/>
      <c r="E74" s="423" t="s">
        <v>1706</v>
      </c>
      <c r="F74" s="394"/>
      <c r="G74" s="394"/>
      <c r="H74" s="394"/>
      <c r="I74" s="163"/>
      <c r="J74" s="58"/>
      <c r="K74" s="58"/>
      <c r="L74" s="56"/>
    </row>
    <row r="75" spans="2:12" s="1" customFormat="1" ht="14.45" customHeight="1">
      <c r="B75" s="36"/>
      <c r="C75" s="60" t="s">
        <v>153</v>
      </c>
      <c r="D75" s="58"/>
      <c r="E75" s="58"/>
      <c r="F75" s="58"/>
      <c r="G75" s="58"/>
      <c r="H75" s="58"/>
      <c r="I75" s="163"/>
      <c r="J75" s="58"/>
      <c r="K75" s="58"/>
      <c r="L75" s="56"/>
    </row>
    <row r="76" spans="2:12" s="1" customFormat="1" ht="23.25" customHeight="1">
      <c r="B76" s="36"/>
      <c r="C76" s="58"/>
      <c r="D76" s="58"/>
      <c r="E76" s="391" t="str">
        <f>E11</f>
        <v>SO 01.6 - Lávka štěrkové propusti</v>
      </c>
      <c r="F76" s="394"/>
      <c r="G76" s="394"/>
      <c r="H76" s="394"/>
      <c r="I76" s="163"/>
      <c r="J76" s="58"/>
      <c r="K76" s="58"/>
      <c r="L76" s="56"/>
    </row>
    <row r="77" spans="2:12" s="1" customFormat="1" ht="6.95" customHeight="1">
      <c r="B77" s="36"/>
      <c r="C77" s="58"/>
      <c r="D77" s="58"/>
      <c r="E77" s="58"/>
      <c r="F77" s="58"/>
      <c r="G77" s="58"/>
      <c r="H77" s="58"/>
      <c r="I77" s="163"/>
      <c r="J77" s="58"/>
      <c r="K77" s="58"/>
      <c r="L77" s="56"/>
    </row>
    <row r="78" spans="2:12" s="1" customFormat="1" ht="18" customHeight="1">
      <c r="B78" s="36"/>
      <c r="C78" s="60" t="s">
        <v>23</v>
      </c>
      <c r="D78" s="58"/>
      <c r="E78" s="58"/>
      <c r="F78" s="166" t="str">
        <f>F14</f>
        <v>VD Štvanice - Praha</v>
      </c>
      <c r="G78" s="58"/>
      <c r="H78" s="58"/>
      <c r="I78" s="167" t="s">
        <v>25</v>
      </c>
      <c r="J78" s="68" t="str">
        <f>IF(J14="","",J14)</f>
        <v>29. 7. 2016</v>
      </c>
      <c r="K78" s="58"/>
      <c r="L78" s="56"/>
    </row>
    <row r="79" spans="2:12" s="1" customFormat="1" ht="6.95" customHeight="1">
      <c r="B79" s="36"/>
      <c r="C79" s="58"/>
      <c r="D79" s="58"/>
      <c r="E79" s="58"/>
      <c r="F79" s="58"/>
      <c r="G79" s="58"/>
      <c r="H79" s="58"/>
      <c r="I79" s="163"/>
      <c r="J79" s="58"/>
      <c r="K79" s="58"/>
      <c r="L79" s="56"/>
    </row>
    <row r="80" spans="2:12" s="1" customFormat="1" ht="15">
      <c r="B80" s="36"/>
      <c r="C80" s="60" t="s">
        <v>29</v>
      </c>
      <c r="D80" s="58"/>
      <c r="E80" s="58"/>
      <c r="F80" s="166" t="str">
        <f>E17</f>
        <v>Povodí Vltavy, státní podnik</v>
      </c>
      <c r="G80" s="58"/>
      <c r="H80" s="58"/>
      <c r="I80" s="167" t="s">
        <v>37</v>
      </c>
      <c r="J80" s="166" t="str">
        <f>E23</f>
        <v>AQUATIS a. s.</v>
      </c>
      <c r="K80" s="58"/>
      <c r="L80" s="56"/>
    </row>
    <row r="81" spans="2:65" s="1" customFormat="1" ht="14.45" customHeight="1">
      <c r="B81" s="36"/>
      <c r="C81" s="60" t="s">
        <v>35</v>
      </c>
      <c r="D81" s="58"/>
      <c r="E81" s="58"/>
      <c r="F81" s="166" t="str">
        <f>IF(E20="","",E20)</f>
        <v/>
      </c>
      <c r="G81" s="58"/>
      <c r="H81" s="58"/>
      <c r="I81" s="163"/>
      <c r="J81" s="58"/>
      <c r="K81" s="58"/>
      <c r="L81" s="56"/>
    </row>
    <row r="82" spans="2:65" s="1" customFormat="1" ht="10.35" customHeight="1">
      <c r="B82" s="36"/>
      <c r="C82" s="58"/>
      <c r="D82" s="58"/>
      <c r="E82" s="58"/>
      <c r="F82" s="58"/>
      <c r="G82" s="58"/>
      <c r="H82" s="58"/>
      <c r="I82" s="163"/>
      <c r="J82" s="58"/>
      <c r="K82" s="58"/>
      <c r="L82" s="56"/>
    </row>
    <row r="83" spans="2:65" s="10" customFormat="1" ht="29.25" customHeight="1">
      <c r="B83" s="168"/>
      <c r="C83" s="169" t="s">
        <v>167</v>
      </c>
      <c r="D83" s="170" t="s">
        <v>63</v>
      </c>
      <c r="E83" s="170" t="s">
        <v>59</v>
      </c>
      <c r="F83" s="170" t="s">
        <v>168</v>
      </c>
      <c r="G83" s="170" t="s">
        <v>169</v>
      </c>
      <c r="H83" s="170" t="s">
        <v>170</v>
      </c>
      <c r="I83" s="171" t="s">
        <v>171</v>
      </c>
      <c r="J83" s="170" t="s">
        <v>157</v>
      </c>
      <c r="K83" s="172" t="s">
        <v>172</v>
      </c>
      <c r="L83" s="173"/>
      <c r="M83" s="77" t="s">
        <v>173</v>
      </c>
      <c r="N83" s="78" t="s">
        <v>48</v>
      </c>
      <c r="O83" s="78" t="s">
        <v>174</v>
      </c>
      <c r="P83" s="78" t="s">
        <v>175</v>
      </c>
      <c r="Q83" s="78" t="s">
        <v>176</v>
      </c>
      <c r="R83" s="78" t="s">
        <v>177</v>
      </c>
      <c r="S83" s="78" t="s">
        <v>178</v>
      </c>
      <c r="T83" s="79" t="s">
        <v>179</v>
      </c>
    </row>
    <row r="84" spans="2:65" s="1" customFormat="1" ht="29.25" customHeight="1">
      <c r="B84" s="36"/>
      <c r="C84" s="83" t="s">
        <v>158</v>
      </c>
      <c r="D84" s="58"/>
      <c r="E84" s="58"/>
      <c r="F84" s="58"/>
      <c r="G84" s="58"/>
      <c r="H84" s="58"/>
      <c r="I84" s="163"/>
      <c r="J84" s="174">
        <f>BK84</f>
        <v>0</v>
      </c>
      <c r="K84" s="58"/>
      <c r="L84" s="56"/>
      <c r="M84" s="80"/>
      <c r="N84" s="81"/>
      <c r="O84" s="81"/>
      <c r="P84" s="175">
        <f>P85</f>
        <v>0</v>
      </c>
      <c r="Q84" s="81"/>
      <c r="R84" s="175">
        <f>R85</f>
        <v>0.21000000000000002</v>
      </c>
      <c r="S84" s="81"/>
      <c r="T84" s="176">
        <f>T85</f>
        <v>0</v>
      </c>
      <c r="AT84" s="19" t="s">
        <v>77</v>
      </c>
      <c r="AU84" s="19" t="s">
        <v>159</v>
      </c>
      <c r="BK84" s="177">
        <f>BK85</f>
        <v>0</v>
      </c>
    </row>
    <row r="85" spans="2:65" s="11" customFormat="1" ht="37.35" customHeight="1">
      <c r="B85" s="178"/>
      <c r="C85" s="179"/>
      <c r="D85" s="180" t="s">
        <v>77</v>
      </c>
      <c r="E85" s="181" t="s">
        <v>2159</v>
      </c>
      <c r="F85" s="181" t="s">
        <v>2160</v>
      </c>
      <c r="G85" s="179"/>
      <c r="H85" s="179"/>
      <c r="I85" s="182"/>
      <c r="J85" s="183">
        <f>BK85</f>
        <v>0</v>
      </c>
      <c r="K85" s="179"/>
      <c r="L85" s="184"/>
      <c r="M85" s="185"/>
      <c r="N85" s="186"/>
      <c r="O85" s="186"/>
      <c r="P85" s="187">
        <f>P86</f>
        <v>0</v>
      </c>
      <c r="Q85" s="186"/>
      <c r="R85" s="187">
        <f>R86</f>
        <v>0.21000000000000002</v>
      </c>
      <c r="S85" s="186"/>
      <c r="T85" s="188">
        <f>T86</f>
        <v>0</v>
      </c>
      <c r="AR85" s="189" t="s">
        <v>86</v>
      </c>
      <c r="AT85" s="190" t="s">
        <v>77</v>
      </c>
      <c r="AU85" s="190" t="s">
        <v>78</v>
      </c>
      <c r="AY85" s="189" t="s">
        <v>183</v>
      </c>
      <c r="BK85" s="191">
        <f>BK86</f>
        <v>0</v>
      </c>
    </row>
    <row r="86" spans="2:65" s="11" customFormat="1" ht="19.899999999999999" customHeight="1">
      <c r="B86" s="178"/>
      <c r="C86" s="179"/>
      <c r="D86" s="192" t="s">
        <v>77</v>
      </c>
      <c r="E86" s="193" t="s">
        <v>2161</v>
      </c>
      <c r="F86" s="193" t="s">
        <v>2162</v>
      </c>
      <c r="G86" s="179"/>
      <c r="H86" s="179"/>
      <c r="I86" s="182"/>
      <c r="J86" s="194">
        <f>BK86</f>
        <v>0</v>
      </c>
      <c r="K86" s="179"/>
      <c r="L86" s="184"/>
      <c r="M86" s="185"/>
      <c r="N86" s="186"/>
      <c r="O86" s="186"/>
      <c r="P86" s="187">
        <f>SUM(P87:P94)</f>
        <v>0</v>
      </c>
      <c r="Q86" s="186"/>
      <c r="R86" s="187">
        <f>SUM(R87:R94)</f>
        <v>0.21000000000000002</v>
      </c>
      <c r="S86" s="186"/>
      <c r="T86" s="188">
        <f>SUM(T87:T94)</f>
        <v>0</v>
      </c>
      <c r="AR86" s="189" t="s">
        <v>86</v>
      </c>
      <c r="AT86" s="190" t="s">
        <v>77</v>
      </c>
      <c r="AU86" s="190" t="s">
        <v>22</v>
      </c>
      <c r="AY86" s="189" t="s">
        <v>183</v>
      </c>
      <c r="BK86" s="191">
        <f>SUM(BK87:BK94)</f>
        <v>0</v>
      </c>
    </row>
    <row r="87" spans="2:65" s="1" customFormat="1" ht="22.5" customHeight="1">
      <c r="B87" s="36"/>
      <c r="C87" s="195" t="s">
        <v>22</v>
      </c>
      <c r="D87" s="195" t="s">
        <v>186</v>
      </c>
      <c r="E87" s="196" t="s">
        <v>2185</v>
      </c>
      <c r="F87" s="197" t="s">
        <v>2186</v>
      </c>
      <c r="G87" s="198" t="s">
        <v>203</v>
      </c>
      <c r="H87" s="199">
        <v>200</v>
      </c>
      <c r="I87" s="200"/>
      <c r="J87" s="201">
        <f>ROUND(I87*H87,2)</f>
        <v>0</v>
      </c>
      <c r="K87" s="197" t="s">
        <v>1782</v>
      </c>
      <c r="L87" s="56"/>
      <c r="M87" s="202" t="s">
        <v>20</v>
      </c>
      <c r="N87" s="203" t="s">
        <v>49</v>
      </c>
      <c r="O87" s="37"/>
      <c r="P87" s="204">
        <f>O87*H87</f>
        <v>0</v>
      </c>
      <c r="Q87" s="204">
        <v>5.0000000000000002E-5</v>
      </c>
      <c r="R87" s="204">
        <f>Q87*H87</f>
        <v>0.01</v>
      </c>
      <c r="S87" s="204">
        <v>0</v>
      </c>
      <c r="T87" s="205">
        <f>S87*H87</f>
        <v>0</v>
      </c>
      <c r="AR87" s="19" t="s">
        <v>254</v>
      </c>
      <c r="AT87" s="19" t="s">
        <v>186</v>
      </c>
      <c r="AU87" s="19" t="s">
        <v>86</v>
      </c>
      <c r="AY87" s="19" t="s">
        <v>183</v>
      </c>
      <c r="BE87" s="206">
        <f>IF(N87="základní",J87,0)</f>
        <v>0</v>
      </c>
      <c r="BF87" s="206">
        <f>IF(N87="snížená",J87,0)</f>
        <v>0</v>
      </c>
      <c r="BG87" s="206">
        <f>IF(N87="zákl. přenesená",J87,0)</f>
        <v>0</v>
      </c>
      <c r="BH87" s="206">
        <f>IF(N87="sníž. přenesená",J87,0)</f>
        <v>0</v>
      </c>
      <c r="BI87" s="206">
        <f>IF(N87="nulová",J87,0)</f>
        <v>0</v>
      </c>
      <c r="BJ87" s="19" t="s">
        <v>22</v>
      </c>
      <c r="BK87" s="206">
        <f>ROUND(I87*H87,2)</f>
        <v>0</v>
      </c>
      <c r="BL87" s="19" t="s">
        <v>254</v>
      </c>
      <c r="BM87" s="19" t="s">
        <v>2489</v>
      </c>
    </row>
    <row r="88" spans="2:65" s="1" customFormat="1">
      <c r="B88" s="36"/>
      <c r="C88" s="58"/>
      <c r="D88" s="209" t="s">
        <v>1715</v>
      </c>
      <c r="E88" s="58"/>
      <c r="F88" s="219" t="s">
        <v>2188</v>
      </c>
      <c r="G88" s="58"/>
      <c r="H88" s="58"/>
      <c r="I88" s="163"/>
      <c r="J88" s="58"/>
      <c r="K88" s="58"/>
      <c r="L88" s="56"/>
      <c r="M88" s="73"/>
      <c r="N88" s="37"/>
      <c r="O88" s="37"/>
      <c r="P88" s="37"/>
      <c r="Q88" s="37"/>
      <c r="R88" s="37"/>
      <c r="S88" s="37"/>
      <c r="T88" s="74"/>
      <c r="AT88" s="19" t="s">
        <v>1715</v>
      </c>
      <c r="AU88" s="19" t="s">
        <v>86</v>
      </c>
    </row>
    <row r="89" spans="2:65" s="1" customFormat="1" ht="27">
      <c r="B89" s="36"/>
      <c r="C89" s="58"/>
      <c r="D89" s="207" t="s">
        <v>1793</v>
      </c>
      <c r="E89" s="58"/>
      <c r="F89" s="208" t="s">
        <v>2166</v>
      </c>
      <c r="G89" s="58"/>
      <c r="H89" s="58"/>
      <c r="I89" s="163"/>
      <c r="J89" s="58"/>
      <c r="K89" s="58"/>
      <c r="L89" s="56"/>
      <c r="M89" s="73"/>
      <c r="N89" s="37"/>
      <c r="O89" s="37"/>
      <c r="P89" s="37"/>
      <c r="Q89" s="37"/>
      <c r="R89" s="37"/>
      <c r="S89" s="37"/>
      <c r="T89" s="74"/>
      <c r="AT89" s="19" t="s">
        <v>1793</v>
      </c>
      <c r="AU89" s="19" t="s">
        <v>86</v>
      </c>
    </row>
    <row r="90" spans="2:65" s="1" customFormat="1" ht="22.5" customHeight="1">
      <c r="B90" s="36"/>
      <c r="C90" s="195" t="s">
        <v>86</v>
      </c>
      <c r="D90" s="195" t="s">
        <v>186</v>
      </c>
      <c r="E90" s="196" t="s">
        <v>2168</v>
      </c>
      <c r="F90" s="197" t="s">
        <v>2490</v>
      </c>
      <c r="G90" s="198" t="s">
        <v>1733</v>
      </c>
      <c r="H90" s="199">
        <v>1</v>
      </c>
      <c r="I90" s="200"/>
      <c r="J90" s="201">
        <f>ROUND(I90*H90,2)</f>
        <v>0</v>
      </c>
      <c r="K90" s="197" t="s">
        <v>20</v>
      </c>
      <c r="L90" s="56"/>
      <c r="M90" s="202" t="s">
        <v>20</v>
      </c>
      <c r="N90" s="203" t="s">
        <v>49</v>
      </c>
      <c r="O90" s="37"/>
      <c r="P90" s="204">
        <f>O90*H90</f>
        <v>0</v>
      </c>
      <c r="Q90" s="204">
        <v>0.2</v>
      </c>
      <c r="R90" s="204">
        <f>Q90*H90</f>
        <v>0.2</v>
      </c>
      <c r="S90" s="204">
        <v>0</v>
      </c>
      <c r="T90" s="205">
        <f>S90*H90</f>
        <v>0</v>
      </c>
      <c r="AR90" s="19" t="s">
        <v>254</v>
      </c>
      <c r="AT90" s="19" t="s">
        <v>186</v>
      </c>
      <c r="AU90" s="19" t="s">
        <v>86</v>
      </c>
      <c r="AY90" s="19" t="s">
        <v>183</v>
      </c>
      <c r="BE90" s="206">
        <f>IF(N90="základní",J90,0)</f>
        <v>0</v>
      </c>
      <c r="BF90" s="206">
        <f>IF(N90="snížená",J90,0)</f>
        <v>0</v>
      </c>
      <c r="BG90" s="206">
        <f>IF(N90="zákl. přenesená",J90,0)</f>
        <v>0</v>
      </c>
      <c r="BH90" s="206">
        <f>IF(N90="sníž. přenesená",J90,0)</f>
        <v>0</v>
      </c>
      <c r="BI90" s="206">
        <f>IF(N90="nulová",J90,0)</f>
        <v>0</v>
      </c>
      <c r="BJ90" s="19" t="s">
        <v>22</v>
      </c>
      <c r="BK90" s="206">
        <f>ROUND(I90*H90,2)</f>
        <v>0</v>
      </c>
      <c r="BL90" s="19" t="s">
        <v>254</v>
      </c>
      <c r="BM90" s="19" t="s">
        <v>2491</v>
      </c>
    </row>
    <row r="91" spans="2:65" s="1" customFormat="1" ht="337.5">
      <c r="B91" s="36"/>
      <c r="C91" s="58"/>
      <c r="D91" s="207" t="s">
        <v>1715</v>
      </c>
      <c r="E91" s="58"/>
      <c r="F91" s="284" t="s">
        <v>2492</v>
      </c>
      <c r="G91" s="58"/>
      <c r="H91" s="58"/>
      <c r="I91" s="163"/>
      <c r="J91" s="58"/>
      <c r="K91" s="58"/>
      <c r="L91" s="56"/>
      <c r="M91" s="73"/>
      <c r="N91" s="37"/>
      <c r="O91" s="37"/>
      <c r="P91" s="37"/>
      <c r="Q91" s="37"/>
      <c r="R91" s="37"/>
      <c r="S91" s="37"/>
      <c r="T91" s="74"/>
      <c r="AT91" s="19" t="s">
        <v>1715</v>
      </c>
      <c r="AU91" s="19" t="s">
        <v>86</v>
      </c>
    </row>
    <row r="92" spans="2:65" s="1" customFormat="1" ht="22.5" customHeight="1">
      <c r="B92" s="36"/>
      <c r="C92" s="195" t="s">
        <v>182</v>
      </c>
      <c r="D92" s="195" t="s">
        <v>186</v>
      </c>
      <c r="E92" s="196" t="s">
        <v>2493</v>
      </c>
      <c r="F92" s="197" t="s">
        <v>2494</v>
      </c>
      <c r="G92" s="198" t="s">
        <v>221</v>
      </c>
      <c r="H92" s="199">
        <v>0.21</v>
      </c>
      <c r="I92" s="200"/>
      <c r="J92" s="201">
        <f>ROUND(I92*H92,2)</f>
        <v>0</v>
      </c>
      <c r="K92" s="197" t="s">
        <v>1782</v>
      </c>
      <c r="L92" s="56"/>
      <c r="M92" s="202" t="s">
        <v>20</v>
      </c>
      <c r="N92" s="203" t="s">
        <v>49</v>
      </c>
      <c r="O92" s="37"/>
      <c r="P92" s="204">
        <f>O92*H92</f>
        <v>0</v>
      </c>
      <c r="Q92" s="204">
        <v>0</v>
      </c>
      <c r="R92" s="204">
        <f>Q92*H92</f>
        <v>0</v>
      </c>
      <c r="S92" s="204">
        <v>0</v>
      </c>
      <c r="T92" s="205">
        <f>S92*H92</f>
        <v>0</v>
      </c>
      <c r="AR92" s="19" t="s">
        <v>254</v>
      </c>
      <c r="AT92" s="19" t="s">
        <v>186</v>
      </c>
      <c r="AU92" s="19" t="s">
        <v>86</v>
      </c>
      <c r="AY92" s="19" t="s">
        <v>183</v>
      </c>
      <c r="BE92" s="206">
        <f>IF(N92="základní",J92,0)</f>
        <v>0</v>
      </c>
      <c r="BF92" s="206">
        <f>IF(N92="snížená",J92,0)</f>
        <v>0</v>
      </c>
      <c r="BG92" s="206">
        <f>IF(N92="zákl. přenesená",J92,0)</f>
        <v>0</v>
      </c>
      <c r="BH92" s="206">
        <f>IF(N92="sníž. přenesená",J92,0)</f>
        <v>0</v>
      </c>
      <c r="BI92" s="206">
        <f>IF(N92="nulová",J92,0)</f>
        <v>0</v>
      </c>
      <c r="BJ92" s="19" t="s">
        <v>22</v>
      </c>
      <c r="BK92" s="206">
        <f>ROUND(I92*H92,2)</f>
        <v>0</v>
      </c>
      <c r="BL92" s="19" t="s">
        <v>254</v>
      </c>
      <c r="BM92" s="19" t="s">
        <v>2495</v>
      </c>
    </row>
    <row r="93" spans="2:65" s="1" customFormat="1" ht="27">
      <c r="B93" s="36"/>
      <c r="C93" s="58"/>
      <c r="D93" s="209" t="s">
        <v>1715</v>
      </c>
      <c r="E93" s="58"/>
      <c r="F93" s="219" t="s">
        <v>2496</v>
      </c>
      <c r="G93" s="58"/>
      <c r="H93" s="58"/>
      <c r="I93" s="163"/>
      <c r="J93" s="58"/>
      <c r="K93" s="58"/>
      <c r="L93" s="56"/>
      <c r="M93" s="73"/>
      <c r="N93" s="37"/>
      <c r="O93" s="37"/>
      <c r="P93" s="37"/>
      <c r="Q93" s="37"/>
      <c r="R93" s="37"/>
      <c r="S93" s="37"/>
      <c r="T93" s="74"/>
      <c r="AT93" s="19" t="s">
        <v>1715</v>
      </c>
      <c r="AU93" s="19" t="s">
        <v>86</v>
      </c>
    </row>
    <row r="94" spans="2:65" s="1" customFormat="1" ht="121.5">
      <c r="B94" s="36"/>
      <c r="C94" s="58"/>
      <c r="D94" s="209" t="s">
        <v>1793</v>
      </c>
      <c r="E94" s="58"/>
      <c r="F94" s="210" t="s">
        <v>2258</v>
      </c>
      <c r="G94" s="58"/>
      <c r="H94" s="58"/>
      <c r="I94" s="163"/>
      <c r="J94" s="58"/>
      <c r="K94" s="58"/>
      <c r="L94" s="56"/>
      <c r="M94" s="211"/>
      <c r="N94" s="212"/>
      <c r="O94" s="212"/>
      <c r="P94" s="212"/>
      <c r="Q94" s="212"/>
      <c r="R94" s="212"/>
      <c r="S94" s="212"/>
      <c r="T94" s="213"/>
      <c r="AT94" s="19" t="s">
        <v>1793</v>
      </c>
      <c r="AU94" s="19" t="s">
        <v>86</v>
      </c>
    </row>
    <row r="95" spans="2:65" s="1" customFormat="1" ht="6.95" customHeight="1">
      <c r="B95" s="51"/>
      <c r="C95" s="52"/>
      <c r="D95" s="52"/>
      <c r="E95" s="52"/>
      <c r="F95" s="52"/>
      <c r="G95" s="52"/>
      <c r="H95" s="52"/>
      <c r="I95" s="139"/>
      <c r="J95" s="52"/>
      <c r="K95" s="52"/>
      <c r="L95" s="56"/>
    </row>
  </sheetData>
  <sheetProtection password="CC35" sheet="1" objects="1" scenarios="1" formatColumns="0" formatRows="0" sort="0" autoFilter="0"/>
  <autoFilter ref="C83:K83"/>
  <mergeCells count="12">
    <mergeCell ref="E74:H74"/>
    <mergeCell ref="E76:H76"/>
    <mergeCell ref="E7:H7"/>
    <mergeCell ref="E9:H9"/>
    <mergeCell ref="E11:H11"/>
    <mergeCell ref="E26:H26"/>
    <mergeCell ref="E47:H47"/>
    <mergeCell ref="G1:H1"/>
    <mergeCell ref="L2:V2"/>
    <mergeCell ref="E49:H49"/>
    <mergeCell ref="E51:H51"/>
    <mergeCell ref="E72:H72"/>
  </mergeCells>
  <hyperlinks>
    <hyperlink ref="F1:G1" location="C2" tooltip="Krycí list soupisu" display="1) Krycí list soupisu"/>
    <hyperlink ref="G1:H1" location="C58" tooltip="Rekapitulace" display="2) Rekapitulace"/>
    <hyperlink ref="J1" location="C8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sheetPr>
    <pageSetUpPr fitToPage="1"/>
  </sheetPr>
  <dimension ref="A1:BR92"/>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7"/>
      <c r="B1" s="291"/>
      <c r="C1" s="291"/>
      <c r="D1" s="290" t="s">
        <v>1</v>
      </c>
      <c r="E1" s="291"/>
      <c r="F1" s="292" t="s">
        <v>2534</v>
      </c>
      <c r="G1" s="420" t="s">
        <v>2535</v>
      </c>
      <c r="H1" s="420"/>
      <c r="I1" s="297"/>
      <c r="J1" s="292" t="s">
        <v>2536</v>
      </c>
      <c r="K1" s="290" t="s">
        <v>149</v>
      </c>
      <c r="L1" s="292" t="s">
        <v>2537</v>
      </c>
      <c r="M1" s="292"/>
      <c r="N1" s="292"/>
      <c r="O1" s="292"/>
      <c r="P1" s="292"/>
      <c r="Q1" s="292"/>
      <c r="R1" s="292"/>
      <c r="S1" s="292"/>
      <c r="T1" s="292"/>
      <c r="U1" s="288"/>
      <c r="V1" s="28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row>
    <row r="2" spans="1:70" ht="36.950000000000003" customHeight="1">
      <c r="L2" s="379"/>
      <c r="M2" s="379"/>
      <c r="N2" s="379"/>
      <c r="O2" s="379"/>
      <c r="P2" s="379"/>
      <c r="Q2" s="379"/>
      <c r="R2" s="379"/>
      <c r="S2" s="379"/>
      <c r="T2" s="379"/>
      <c r="U2" s="379"/>
      <c r="V2" s="379"/>
      <c r="AT2" s="19" t="s">
        <v>148</v>
      </c>
    </row>
    <row r="3" spans="1:70" ht="6.95" customHeight="1">
      <c r="B3" s="20"/>
      <c r="C3" s="21"/>
      <c r="D3" s="21"/>
      <c r="E3" s="21"/>
      <c r="F3" s="21"/>
      <c r="G3" s="21"/>
      <c r="H3" s="21"/>
      <c r="I3" s="116"/>
      <c r="J3" s="21"/>
      <c r="K3" s="22"/>
      <c r="AT3" s="19" t="s">
        <v>86</v>
      </c>
    </row>
    <row r="4" spans="1:70" ht="36.950000000000003" customHeight="1">
      <c r="B4" s="23"/>
      <c r="C4" s="24"/>
      <c r="D4" s="25" t="s">
        <v>150</v>
      </c>
      <c r="E4" s="24"/>
      <c r="F4" s="24"/>
      <c r="G4" s="24"/>
      <c r="H4" s="24"/>
      <c r="I4" s="117"/>
      <c r="J4" s="24"/>
      <c r="K4" s="26"/>
      <c r="M4" s="27" t="s">
        <v>10</v>
      </c>
      <c r="AT4" s="19" t="s">
        <v>4</v>
      </c>
    </row>
    <row r="5" spans="1:70" ht="6.95" customHeight="1">
      <c r="B5" s="23"/>
      <c r="C5" s="24"/>
      <c r="D5" s="24"/>
      <c r="E5" s="24"/>
      <c r="F5" s="24"/>
      <c r="G5" s="24"/>
      <c r="H5" s="24"/>
      <c r="I5" s="117"/>
      <c r="J5" s="24"/>
      <c r="K5" s="26"/>
    </row>
    <row r="6" spans="1:70" ht="15">
      <c r="B6" s="23"/>
      <c r="C6" s="24"/>
      <c r="D6" s="32" t="s">
        <v>16</v>
      </c>
      <c r="E6" s="24"/>
      <c r="F6" s="24"/>
      <c r="G6" s="24"/>
      <c r="H6" s="24"/>
      <c r="I6" s="117"/>
      <c r="J6" s="24"/>
      <c r="K6" s="26"/>
    </row>
    <row r="7" spans="1:70" ht="22.5" customHeight="1">
      <c r="B7" s="23"/>
      <c r="C7" s="24"/>
      <c r="D7" s="24"/>
      <c r="E7" s="421" t="str">
        <f>'Rekapitulace stavby'!K6</f>
        <v>MVE Štvanice - rekonstrukce technologie</v>
      </c>
      <c r="F7" s="410"/>
      <c r="G7" s="410"/>
      <c r="H7" s="410"/>
      <c r="I7" s="117"/>
      <c r="J7" s="24"/>
      <c r="K7" s="26"/>
    </row>
    <row r="8" spans="1:70" s="1" customFormat="1" ht="15">
      <c r="B8" s="36"/>
      <c r="C8" s="37"/>
      <c r="D8" s="32" t="s">
        <v>151</v>
      </c>
      <c r="E8" s="37"/>
      <c r="F8" s="37"/>
      <c r="G8" s="37"/>
      <c r="H8" s="37"/>
      <c r="I8" s="118"/>
      <c r="J8" s="37"/>
      <c r="K8" s="40"/>
    </row>
    <row r="9" spans="1:70" s="1" customFormat="1" ht="36.950000000000003" customHeight="1">
      <c r="B9" s="36"/>
      <c r="C9" s="37"/>
      <c r="D9" s="37"/>
      <c r="E9" s="422" t="s">
        <v>2497</v>
      </c>
      <c r="F9" s="401"/>
      <c r="G9" s="401"/>
      <c r="H9" s="401"/>
      <c r="I9" s="118"/>
      <c r="J9" s="37"/>
      <c r="K9" s="40"/>
    </row>
    <row r="10" spans="1:70" s="1" customFormat="1">
      <c r="B10" s="36"/>
      <c r="C10" s="37"/>
      <c r="D10" s="37"/>
      <c r="E10" s="37"/>
      <c r="F10" s="37"/>
      <c r="G10" s="37"/>
      <c r="H10" s="37"/>
      <c r="I10" s="118"/>
      <c r="J10" s="37"/>
      <c r="K10" s="40"/>
    </row>
    <row r="11" spans="1:70" s="1" customFormat="1" ht="14.45" customHeight="1">
      <c r="B11" s="36"/>
      <c r="C11" s="37"/>
      <c r="D11" s="32" t="s">
        <v>19</v>
      </c>
      <c r="E11" s="37"/>
      <c r="F11" s="30" t="s">
        <v>20</v>
      </c>
      <c r="G11" s="37"/>
      <c r="H11" s="37"/>
      <c r="I11" s="119" t="s">
        <v>21</v>
      </c>
      <c r="J11" s="30" t="s">
        <v>20</v>
      </c>
      <c r="K11" s="40"/>
    </row>
    <row r="12" spans="1:70" s="1" customFormat="1" ht="14.45" customHeight="1">
      <c r="B12" s="36"/>
      <c r="C12" s="37"/>
      <c r="D12" s="32" t="s">
        <v>23</v>
      </c>
      <c r="E12" s="37"/>
      <c r="F12" s="30" t="s">
        <v>24</v>
      </c>
      <c r="G12" s="37"/>
      <c r="H12" s="37"/>
      <c r="I12" s="119" t="s">
        <v>25</v>
      </c>
      <c r="J12" s="120" t="str">
        <f>'Rekapitulace stavby'!AN8</f>
        <v>29. 7. 2016</v>
      </c>
      <c r="K12" s="40"/>
    </row>
    <row r="13" spans="1:70" s="1" customFormat="1" ht="10.9" customHeight="1">
      <c r="B13" s="36"/>
      <c r="C13" s="37"/>
      <c r="D13" s="37"/>
      <c r="E13" s="37"/>
      <c r="F13" s="37"/>
      <c r="G13" s="37"/>
      <c r="H13" s="37"/>
      <c r="I13" s="118"/>
      <c r="J13" s="37"/>
      <c r="K13" s="40"/>
    </row>
    <row r="14" spans="1:70" s="1" customFormat="1" ht="14.45" customHeight="1">
      <c r="B14" s="36"/>
      <c r="C14" s="37"/>
      <c r="D14" s="32" t="s">
        <v>29</v>
      </c>
      <c r="E14" s="37"/>
      <c r="F14" s="37"/>
      <c r="G14" s="37"/>
      <c r="H14" s="37"/>
      <c r="I14" s="119" t="s">
        <v>30</v>
      </c>
      <c r="J14" s="30" t="s">
        <v>31</v>
      </c>
      <c r="K14" s="40"/>
    </row>
    <row r="15" spans="1:70" s="1" customFormat="1" ht="18" customHeight="1">
      <c r="B15" s="36"/>
      <c r="C15" s="37"/>
      <c r="D15" s="37"/>
      <c r="E15" s="30" t="s">
        <v>32</v>
      </c>
      <c r="F15" s="37"/>
      <c r="G15" s="37"/>
      <c r="H15" s="37"/>
      <c r="I15" s="119" t="s">
        <v>33</v>
      </c>
      <c r="J15" s="30" t="s">
        <v>34</v>
      </c>
      <c r="K15" s="40"/>
    </row>
    <row r="16" spans="1:70" s="1" customFormat="1" ht="6.95" customHeight="1">
      <c r="B16" s="36"/>
      <c r="C16" s="37"/>
      <c r="D16" s="37"/>
      <c r="E16" s="37"/>
      <c r="F16" s="37"/>
      <c r="G16" s="37"/>
      <c r="H16" s="37"/>
      <c r="I16" s="118"/>
      <c r="J16" s="37"/>
      <c r="K16" s="40"/>
    </row>
    <row r="17" spans="2:11" s="1" customFormat="1" ht="14.45" customHeight="1">
      <c r="B17" s="36"/>
      <c r="C17" s="37"/>
      <c r="D17" s="32" t="s">
        <v>35</v>
      </c>
      <c r="E17" s="37"/>
      <c r="F17" s="37"/>
      <c r="G17" s="37"/>
      <c r="H17" s="37"/>
      <c r="I17" s="119" t="s">
        <v>30</v>
      </c>
      <c r="J17" s="30" t="str">
        <f>IF('Rekapitulace stavby'!AN13="Vyplň údaj","",IF('Rekapitulace stavby'!AN13="","",'Rekapitulace stavby'!AN13))</f>
        <v/>
      </c>
      <c r="K17" s="40"/>
    </row>
    <row r="18" spans="2:11" s="1" customFormat="1" ht="18" customHeight="1">
      <c r="B18" s="36"/>
      <c r="C18" s="37"/>
      <c r="D18" s="37"/>
      <c r="E18" s="30" t="str">
        <f>IF('Rekapitulace stavby'!E14="Vyplň údaj","",IF('Rekapitulace stavby'!E14="","",'Rekapitulace stavby'!E14))</f>
        <v/>
      </c>
      <c r="F18" s="37"/>
      <c r="G18" s="37"/>
      <c r="H18" s="37"/>
      <c r="I18" s="119" t="s">
        <v>33</v>
      </c>
      <c r="J18" s="30" t="str">
        <f>IF('Rekapitulace stavby'!AN14="Vyplň údaj","",IF('Rekapitulace stavby'!AN14="","",'Rekapitulace stavby'!AN14))</f>
        <v/>
      </c>
      <c r="K18" s="40"/>
    </row>
    <row r="19" spans="2:11" s="1" customFormat="1" ht="6.95" customHeight="1">
      <c r="B19" s="36"/>
      <c r="C19" s="37"/>
      <c r="D19" s="37"/>
      <c r="E19" s="37"/>
      <c r="F19" s="37"/>
      <c r="G19" s="37"/>
      <c r="H19" s="37"/>
      <c r="I19" s="118"/>
      <c r="J19" s="37"/>
      <c r="K19" s="40"/>
    </row>
    <row r="20" spans="2:11" s="1" customFormat="1" ht="14.45" customHeight="1">
      <c r="B20" s="36"/>
      <c r="C20" s="37"/>
      <c r="D20" s="32" t="s">
        <v>37</v>
      </c>
      <c r="E20" s="37"/>
      <c r="F20" s="37"/>
      <c r="G20" s="37"/>
      <c r="H20" s="37"/>
      <c r="I20" s="119" t="s">
        <v>30</v>
      </c>
      <c r="J20" s="30" t="s">
        <v>38</v>
      </c>
      <c r="K20" s="40"/>
    </row>
    <row r="21" spans="2:11" s="1" customFormat="1" ht="18" customHeight="1">
      <c r="B21" s="36"/>
      <c r="C21" s="37"/>
      <c r="D21" s="37"/>
      <c r="E21" s="30" t="s">
        <v>39</v>
      </c>
      <c r="F21" s="37"/>
      <c r="G21" s="37"/>
      <c r="H21" s="37"/>
      <c r="I21" s="119" t="s">
        <v>33</v>
      </c>
      <c r="J21" s="30" t="s">
        <v>40</v>
      </c>
      <c r="K21" s="40"/>
    </row>
    <row r="22" spans="2:11" s="1" customFormat="1" ht="6.95" customHeight="1">
      <c r="B22" s="36"/>
      <c r="C22" s="37"/>
      <c r="D22" s="37"/>
      <c r="E22" s="37"/>
      <c r="F22" s="37"/>
      <c r="G22" s="37"/>
      <c r="H22" s="37"/>
      <c r="I22" s="118"/>
      <c r="J22" s="37"/>
      <c r="K22" s="40"/>
    </row>
    <row r="23" spans="2:11" s="1" customFormat="1" ht="14.45" customHeight="1">
      <c r="B23" s="36"/>
      <c r="C23" s="37"/>
      <c r="D23" s="32" t="s">
        <v>42</v>
      </c>
      <c r="E23" s="37"/>
      <c r="F23" s="37"/>
      <c r="G23" s="37"/>
      <c r="H23" s="37"/>
      <c r="I23" s="118"/>
      <c r="J23" s="37"/>
      <c r="K23" s="40"/>
    </row>
    <row r="24" spans="2:11" s="7" customFormat="1" ht="22.5" customHeight="1">
      <c r="B24" s="121"/>
      <c r="C24" s="122"/>
      <c r="D24" s="122"/>
      <c r="E24" s="413" t="s">
        <v>20</v>
      </c>
      <c r="F24" s="424"/>
      <c r="G24" s="424"/>
      <c r="H24" s="424"/>
      <c r="I24" s="123"/>
      <c r="J24" s="122"/>
      <c r="K24" s="124"/>
    </row>
    <row r="25" spans="2:11" s="1" customFormat="1" ht="6.95" customHeight="1">
      <c r="B25" s="36"/>
      <c r="C25" s="37"/>
      <c r="D25" s="37"/>
      <c r="E25" s="37"/>
      <c r="F25" s="37"/>
      <c r="G25" s="37"/>
      <c r="H25" s="37"/>
      <c r="I25" s="118"/>
      <c r="J25" s="37"/>
      <c r="K25" s="40"/>
    </row>
    <row r="26" spans="2:11" s="1" customFormat="1" ht="6.95" customHeight="1">
      <c r="B26" s="36"/>
      <c r="C26" s="37"/>
      <c r="D26" s="81"/>
      <c r="E26" s="81"/>
      <c r="F26" s="81"/>
      <c r="G26" s="81"/>
      <c r="H26" s="81"/>
      <c r="I26" s="125"/>
      <c r="J26" s="81"/>
      <c r="K26" s="126"/>
    </row>
    <row r="27" spans="2:11" s="1" customFormat="1" ht="25.35" customHeight="1">
      <c r="B27" s="36"/>
      <c r="C27" s="37"/>
      <c r="D27" s="127" t="s">
        <v>44</v>
      </c>
      <c r="E27" s="37"/>
      <c r="F27" s="37"/>
      <c r="G27" s="37"/>
      <c r="H27" s="37"/>
      <c r="I27" s="118"/>
      <c r="J27" s="128">
        <f>ROUND(J77,2)</f>
        <v>0</v>
      </c>
      <c r="K27" s="40"/>
    </row>
    <row r="28" spans="2:11" s="1" customFormat="1" ht="6.95" customHeight="1">
      <c r="B28" s="36"/>
      <c r="C28" s="37"/>
      <c r="D28" s="81"/>
      <c r="E28" s="81"/>
      <c r="F28" s="81"/>
      <c r="G28" s="81"/>
      <c r="H28" s="81"/>
      <c r="I28" s="125"/>
      <c r="J28" s="81"/>
      <c r="K28" s="126"/>
    </row>
    <row r="29" spans="2:11" s="1" customFormat="1" ht="14.45" customHeight="1">
      <c r="B29" s="36"/>
      <c r="C29" s="37"/>
      <c r="D29" s="37"/>
      <c r="E29" s="37"/>
      <c r="F29" s="41" t="s">
        <v>46</v>
      </c>
      <c r="G29" s="37"/>
      <c r="H29" s="37"/>
      <c r="I29" s="129" t="s">
        <v>45</v>
      </c>
      <c r="J29" s="41" t="s">
        <v>47</v>
      </c>
      <c r="K29" s="40"/>
    </row>
    <row r="30" spans="2:11" s="1" customFormat="1" ht="14.45" customHeight="1">
      <c r="B30" s="36"/>
      <c r="C30" s="37"/>
      <c r="D30" s="44" t="s">
        <v>48</v>
      </c>
      <c r="E30" s="44" t="s">
        <v>49</v>
      </c>
      <c r="F30" s="130">
        <f>ROUND(SUM(BE77:BE91), 2)</f>
        <v>0</v>
      </c>
      <c r="G30" s="37"/>
      <c r="H30" s="37"/>
      <c r="I30" s="131">
        <v>0.21</v>
      </c>
      <c r="J30" s="130">
        <f>ROUND(ROUND((SUM(BE77:BE91)), 2)*I30, 2)</f>
        <v>0</v>
      </c>
      <c r="K30" s="40"/>
    </row>
    <row r="31" spans="2:11" s="1" customFormat="1" ht="14.45" customHeight="1">
      <c r="B31" s="36"/>
      <c r="C31" s="37"/>
      <c r="D31" s="37"/>
      <c r="E31" s="44" t="s">
        <v>50</v>
      </c>
      <c r="F31" s="130">
        <f>ROUND(SUM(BF77:BF91), 2)</f>
        <v>0</v>
      </c>
      <c r="G31" s="37"/>
      <c r="H31" s="37"/>
      <c r="I31" s="131">
        <v>0.15</v>
      </c>
      <c r="J31" s="130">
        <f>ROUND(ROUND((SUM(BF77:BF91)), 2)*I31, 2)</f>
        <v>0</v>
      </c>
      <c r="K31" s="40"/>
    </row>
    <row r="32" spans="2:11" s="1" customFormat="1" ht="14.45" hidden="1" customHeight="1">
      <c r="B32" s="36"/>
      <c r="C32" s="37"/>
      <c r="D32" s="37"/>
      <c r="E32" s="44" t="s">
        <v>51</v>
      </c>
      <c r="F32" s="130">
        <f>ROUND(SUM(BG77:BG91), 2)</f>
        <v>0</v>
      </c>
      <c r="G32" s="37"/>
      <c r="H32" s="37"/>
      <c r="I32" s="131">
        <v>0.21</v>
      </c>
      <c r="J32" s="130">
        <v>0</v>
      </c>
      <c r="K32" s="40"/>
    </row>
    <row r="33" spans="2:11" s="1" customFormat="1" ht="14.45" hidden="1" customHeight="1">
      <c r="B33" s="36"/>
      <c r="C33" s="37"/>
      <c r="D33" s="37"/>
      <c r="E33" s="44" t="s">
        <v>52</v>
      </c>
      <c r="F33" s="130">
        <f>ROUND(SUM(BH77:BH91), 2)</f>
        <v>0</v>
      </c>
      <c r="G33" s="37"/>
      <c r="H33" s="37"/>
      <c r="I33" s="131">
        <v>0.15</v>
      </c>
      <c r="J33" s="130">
        <v>0</v>
      </c>
      <c r="K33" s="40"/>
    </row>
    <row r="34" spans="2:11" s="1" customFormat="1" ht="14.45" hidden="1" customHeight="1">
      <c r="B34" s="36"/>
      <c r="C34" s="37"/>
      <c r="D34" s="37"/>
      <c r="E34" s="44" t="s">
        <v>53</v>
      </c>
      <c r="F34" s="130">
        <f>ROUND(SUM(BI77:BI91), 2)</f>
        <v>0</v>
      </c>
      <c r="G34" s="37"/>
      <c r="H34" s="37"/>
      <c r="I34" s="131">
        <v>0</v>
      </c>
      <c r="J34" s="130">
        <v>0</v>
      </c>
      <c r="K34" s="40"/>
    </row>
    <row r="35" spans="2:11" s="1" customFormat="1" ht="6.95" customHeight="1">
      <c r="B35" s="36"/>
      <c r="C35" s="37"/>
      <c r="D35" s="37"/>
      <c r="E35" s="37"/>
      <c r="F35" s="37"/>
      <c r="G35" s="37"/>
      <c r="H35" s="37"/>
      <c r="I35" s="118"/>
      <c r="J35" s="37"/>
      <c r="K35" s="40"/>
    </row>
    <row r="36" spans="2:11" s="1" customFormat="1" ht="25.35" customHeight="1">
      <c r="B36" s="36"/>
      <c r="C36" s="132"/>
      <c r="D36" s="133" t="s">
        <v>54</v>
      </c>
      <c r="E36" s="75"/>
      <c r="F36" s="75"/>
      <c r="G36" s="134" t="s">
        <v>55</v>
      </c>
      <c r="H36" s="135" t="s">
        <v>56</v>
      </c>
      <c r="I36" s="136"/>
      <c r="J36" s="137">
        <f>SUM(J27:J34)</f>
        <v>0</v>
      </c>
      <c r="K36" s="138"/>
    </row>
    <row r="37" spans="2:11" s="1" customFormat="1" ht="14.45" customHeight="1">
      <c r="B37" s="51"/>
      <c r="C37" s="52"/>
      <c r="D37" s="52"/>
      <c r="E37" s="52"/>
      <c r="F37" s="52"/>
      <c r="G37" s="52"/>
      <c r="H37" s="52"/>
      <c r="I37" s="139"/>
      <c r="J37" s="52"/>
      <c r="K37" s="53"/>
    </row>
    <row r="41" spans="2:11" s="1" customFormat="1" ht="6.95" customHeight="1">
      <c r="B41" s="140"/>
      <c r="C41" s="141"/>
      <c r="D41" s="141"/>
      <c r="E41" s="141"/>
      <c r="F41" s="141"/>
      <c r="G41" s="141"/>
      <c r="H41" s="141"/>
      <c r="I41" s="142"/>
      <c r="J41" s="141"/>
      <c r="K41" s="143"/>
    </row>
    <row r="42" spans="2:11" s="1" customFormat="1" ht="36.950000000000003" customHeight="1">
      <c r="B42" s="36"/>
      <c r="C42" s="25" t="s">
        <v>155</v>
      </c>
      <c r="D42" s="37"/>
      <c r="E42" s="37"/>
      <c r="F42" s="37"/>
      <c r="G42" s="37"/>
      <c r="H42" s="37"/>
      <c r="I42" s="118"/>
      <c r="J42" s="37"/>
      <c r="K42" s="40"/>
    </row>
    <row r="43" spans="2:11" s="1" customFormat="1" ht="6.95" customHeight="1">
      <c r="B43" s="36"/>
      <c r="C43" s="37"/>
      <c r="D43" s="37"/>
      <c r="E43" s="37"/>
      <c r="F43" s="37"/>
      <c r="G43" s="37"/>
      <c r="H43" s="37"/>
      <c r="I43" s="118"/>
      <c r="J43" s="37"/>
      <c r="K43" s="40"/>
    </row>
    <row r="44" spans="2:11" s="1" customFormat="1" ht="14.45" customHeight="1">
      <c r="B44" s="36"/>
      <c r="C44" s="32" t="s">
        <v>16</v>
      </c>
      <c r="D44" s="37"/>
      <c r="E44" s="37"/>
      <c r="F44" s="37"/>
      <c r="G44" s="37"/>
      <c r="H44" s="37"/>
      <c r="I44" s="118"/>
      <c r="J44" s="37"/>
      <c r="K44" s="40"/>
    </row>
    <row r="45" spans="2:11" s="1" customFormat="1" ht="22.5" customHeight="1">
      <c r="B45" s="36"/>
      <c r="C45" s="37"/>
      <c r="D45" s="37"/>
      <c r="E45" s="421" t="str">
        <f>E7</f>
        <v>MVE Štvanice - rekonstrukce technologie</v>
      </c>
      <c r="F45" s="401"/>
      <c r="G45" s="401"/>
      <c r="H45" s="401"/>
      <c r="I45" s="118"/>
      <c r="J45" s="37"/>
      <c r="K45" s="40"/>
    </row>
    <row r="46" spans="2:11" s="1" customFormat="1" ht="14.45" customHeight="1">
      <c r="B46" s="36"/>
      <c r="C46" s="32" t="s">
        <v>151</v>
      </c>
      <c r="D46" s="37"/>
      <c r="E46" s="37"/>
      <c r="F46" s="37"/>
      <c r="G46" s="37"/>
      <c r="H46" s="37"/>
      <c r="I46" s="118"/>
      <c r="J46" s="37"/>
      <c r="K46" s="40"/>
    </row>
    <row r="47" spans="2:11" s="1" customFormat="1" ht="23.25" customHeight="1">
      <c r="B47" s="36"/>
      <c r="C47" s="37"/>
      <c r="D47" s="37"/>
      <c r="E47" s="422" t="str">
        <f>E9</f>
        <v>VON - Vedlejší a ostatní náklady</v>
      </c>
      <c r="F47" s="401"/>
      <c r="G47" s="401"/>
      <c r="H47" s="401"/>
      <c r="I47" s="118"/>
      <c r="J47" s="37"/>
      <c r="K47" s="40"/>
    </row>
    <row r="48" spans="2:11" s="1" customFormat="1" ht="6.95" customHeight="1">
      <c r="B48" s="36"/>
      <c r="C48" s="37"/>
      <c r="D48" s="37"/>
      <c r="E48" s="37"/>
      <c r="F48" s="37"/>
      <c r="G48" s="37"/>
      <c r="H48" s="37"/>
      <c r="I48" s="118"/>
      <c r="J48" s="37"/>
      <c r="K48" s="40"/>
    </row>
    <row r="49" spans="2:47" s="1" customFormat="1" ht="18" customHeight="1">
      <c r="B49" s="36"/>
      <c r="C49" s="32" t="s">
        <v>23</v>
      </c>
      <c r="D49" s="37"/>
      <c r="E49" s="37"/>
      <c r="F49" s="30" t="str">
        <f>F12</f>
        <v>VD Štvanice - Praha</v>
      </c>
      <c r="G49" s="37"/>
      <c r="H49" s="37"/>
      <c r="I49" s="119" t="s">
        <v>25</v>
      </c>
      <c r="J49" s="120" t="str">
        <f>IF(J12="","",J12)</f>
        <v>29. 7. 2016</v>
      </c>
      <c r="K49" s="40"/>
    </row>
    <row r="50" spans="2:47" s="1" customFormat="1" ht="6.95" customHeight="1">
      <c r="B50" s="36"/>
      <c r="C50" s="37"/>
      <c r="D50" s="37"/>
      <c r="E50" s="37"/>
      <c r="F50" s="37"/>
      <c r="G50" s="37"/>
      <c r="H50" s="37"/>
      <c r="I50" s="118"/>
      <c r="J50" s="37"/>
      <c r="K50" s="40"/>
    </row>
    <row r="51" spans="2:47" s="1" customFormat="1" ht="15">
      <c r="B51" s="36"/>
      <c r="C51" s="32" t="s">
        <v>29</v>
      </c>
      <c r="D51" s="37"/>
      <c r="E51" s="37"/>
      <c r="F51" s="30" t="str">
        <f>E15</f>
        <v>Povodí Vltavy, státní podnik</v>
      </c>
      <c r="G51" s="37"/>
      <c r="H51" s="37"/>
      <c r="I51" s="119" t="s">
        <v>37</v>
      </c>
      <c r="J51" s="30" t="str">
        <f>E21</f>
        <v>AQUATIS a. s.</v>
      </c>
      <c r="K51" s="40"/>
    </row>
    <row r="52" spans="2:47" s="1" customFormat="1" ht="14.45" customHeight="1">
      <c r="B52" s="36"/>
      <c r="C52" s="32" t="s">
        <v>35</v>
      </c>
      <c r="D52" s="37"/>
      <c r="E52" s="37"/>
      <c r="F52" s="30" t="str">
        <f>IF(E18="","",E18)</f>
        <v/>
      </c>
      <c r="G52" s="37"/>
      <c r="H52" s="37"/>
      <c r="I52" s="118"/>
      <c r="J52" s="37"/>
      <c r="K52" s="40"/>
    </row>
    <row r="53" spans="2:47" s="1" customFormat="1" ht="10.35" customHeight="1">
      <c r="B53" s="36"/>
      <c r="C53" s="37"/>
      <c r="D53" s="37"/>
      <c r="E53" s="37"/>
      <c r="F53" s="37"/>
      <c r="G53" s="37"/>
      <c r="H53" s="37"/>
      <c r="I53" s="118"/>
      <c r="J53" s="37"/>
      <c r="K53" s="40"/>
    </row>
    <row r="54" spans="2:47" s="1" customFormat="1" ht="29.25" customHeight="1">
      <c r="B54" s="36"/>
      <c r="C54" s="144" t="s">
        <v>156</v>
      </c>
      <c r="D54" s="132"/>
      <c r="E54" s="132"/>
      <c r="F54" s="132"/>
      <c r="G54" s="132"/>
      <c r="H54" s="132"/>
      <c r="I54" s="145"/>
      <c r="J54" s="146" t="s">
        <v>157</v>
      </c>
      <c r="K54" s="147"/>
    </row>
    <row r="55" spans="2:47" s="1" customFormat="1" ht="10.35" customHeight="1">
      <c r="B55" s="36"/>
      <c r="C55" s="37"/>
      <c r="D55" s="37"/>
      <c r="E55" s="37"/>
      <c r="F55" s="37"/>
      <c r="G55" s="37"/>
      <c r="H55" s="37"/>
      <c r="I55" s="118"/>
      <c r="J55" s="37"/>
      <c r="K55" s="40"/>
    </row>
    <row r="56" spans="2:47" s="1" customFormat="1" ht="29.25" customHeight="1">
      <c r="B56" s="36"/>
      <c r="C56" s="148" t="s">
        <v>158</v>
      </c>
      <c r="D56" s="37"/>
      <c r="E56" s="37"/>
      <c r="F56" s="37"/>
      <c r="G56" s="37"/>
      <c r="H56" s="37"/>
      <c r="I56" s="118"/>
      <c r="J56" s="128">
        <f>J77</f>
        <v>0</v>
      </c>
      <c r="K56" s="40"/>
      <c r="AU56" s="19" t="s">
        <v>159</v>
      </c>
    </row>
    <row r="57" spans="2:47" s="8" customFormat="1" ht="24.95" customHeight="1">
      <c r="B57" s="149"/>
      <c r="C57" s="150"/>
      <c r="D57" s="151" t="s">
        <v>2498</v>
      </c>
      <c r="E57" s="152"/>
      <c r="F57" s="152"/>
      <c r="G57" s="152"/>
      <c r="H57" s="152"/>
      <c r="I57" s="153"/>
      <c r="J57" s="154">
        <f>J78</f>
        <v>0</v>
      </c>
      <c r="K57" s="155"/>
    </row>
    <row r="58" spans="2:47" s="1" customFormat="1" ht="21.75" customHeight="1">
      <c r="B58" s="36"/>
      <c r="C58" s="37"/>
      <c r="D58" s="37"/>
      <c r="E58" s="37"/>
      <c r="F58" s="37"/>
      <c r="G58" s="37"/>
      <c r="H58" s="37"/>
      <c r="I58" s="118"/>
      <c r="J58" s="37"/>
      <c r="K58" s="40"/>
    </row>
    <row r="59" spans="2:47" s="1" customFormat="1" ht="6.95" customHeight="1">
      <c r="B59" s="51"/>
      <c r="C59" s="52"/>
      <c r="D59" s="52"/>
      <c r="E59" s="52"/>
      <c r="F59" s="52"/>
      <c r="G59" s="52"/>
      <c r="H59" s="52"/>
      <c r="I59" s="139"/>
      <c r="J59" s="52"/>
      <c r="K59" s="53"/>
    </row>
    <row r="63" spans="2:47" s="1" customFormat="1" ht="6.95" customHeight="1">
      <c r="B63" s="54"/>
      <c r="C63" s="55"/>
      <c r="D63" s="55"/>
      <c r="E63" s="55"/>
      <c r="F63" s="55"/>
      <c r="G63" s="55"/>
      <c r="H63" s="55"/>
      <c r="I63" s="142"/>
      <c r="J63" s="55"/>
      <c r="K63" s="55"/>
      <c r="L63" s="56"/>
    </row>
    <row r="64" spans="2:47" s="1" customFormat="1" ht="36.950000000000003" customHeight="1">
      <c r="B64" s="36"/>
      <c r="C64" s="57" t="s">
        <v>166</v>
      </c>
      <c r="D64" s="58"/>
      <c r="E64" s="58"/>
      <c r="F64" s="58"/>
      <c r="G64" s="58"/>
      <c r="H64" s="58"/>
      <c r="I64" s="163"/>
      <c r="J64" s="58"/>
      <c r="K64" s="58"/>
      <c r="L64" s="56"/>
    </row>
    <row r="65" spans="2:65" s="1" customFormat="1" ht="6.95" customHeight="1">
      <c r="B65" s="36"/>
      <c r="C65" s="58"/>
      <c r="D65" s="58"/>
      <c r="E65" s="58"/>
      <c r="F65" s="58"/>
      <c r="G65" s="58"/>
      <c r="H65" s="58"/>
      <c r="I65" s="163"/>
      <c r="J65" s="58"/>
      <c r="K65" s="58"/>
      <c r="L65" s="56"/>
    </row>
    <row r="66" spans="2:65" s="1" customFormat="1" ht="14.45" customHeight="1">
      <c r="B66" s="36"/>
      <c r="C66" s="60" t="s">
        <v>16</v>
      </c>
      <c r="D66" s="58"/>
      <c r="E66" s="58"/>
      <c r="F66" s="58"/>
      <c r="G66" s="58"/>
      <c r="H66" s="58"/>
      <c r="I66" s="163"/>
      <c r="J66" s="58"/>
      <c r="K66" s="58"/>
      <c r="L66" s="56"/>
    </row>
    <row r="67" spans="2:65" s="1" customFormat="1" ht="22.5" customHeight="1">
      <c r="B67" s="36"/>
      <c r="C67" s="58"/>
      <c r="D67" s="58"/>
      <c r="E67" s="423" t="str">
        <f>E7</f>
        <v>MVE Štvanice - rekonstrukce technologie</v>
      </c>
      <c r="F67" s="394"/>
      <c r="G67" s="394"/>
      <c r="H67" s="394"/>
      <c r="I67" s="163"/>
      <c r="J67" s="58"/>
      <c r="K67" s="58"/>
      <c r="L67" s="56"/>
    </row>
    <row r="68" spans="2:65" s="1" customFormat="1" ht="14.45" customHeight="1">
      <c r="B68" s="36"/>
      <c r="C68" s="60" t="s">
        <v>151</v>
      </c>
      <c r="D68" s="58"/>
      <c r="E68" s="58"/>
      <c r="F68" s="58"/>
      <c r="G68" s="58"/>
      <c r="H68" s="58"/>
      <c r="I68" s="163"/>
      <c r="J68" s="58"/>
      <c r="K68" s="58"/>
      <c r="L68" s="56"/>
    </row>
    <row r="69" spans="2:65" s="1" customFormat="1" ht="23.25" customHeight="1">
      <c r="B69" s="36"/>
      <c r="C69" s="58"/>
      <c r="D69" s="58"/>
      <c r="E69" s="391" t="str">
        <f>E9</f>
        <v>VON - Vedlejší a ostatní náklady</v>
      </c>
      <c r="F69" s="394"/>
      <c r="G69" s="394"/>
      <c r="H69" s="394"/>
      <c r="I69" s="163"/>
      <c r="J69" s="58"/>
      <c r="K69" s="58"/>
      <c r="L69" s="56"/>
    </row>
    <row r="70" spans="2:65" s="1" customFormat="1" ht="6.95" customHeight="1">
      <c r="B70" s="36"/>
      <c r="C70" s="58"/>
      <c r="D70" s="58"/>
      <c r="E70" s="58"/>
      <c r="F70" s="58"/>
      <c r="G70" s="58"/>
      <c r="H70" s="58"/>
      <c r="I70" s="163"/>
      <c r="J70" s="58"/>
      <c r="K70" s="58"/>
      <c r="L70" s="56"/>
    </row>
    <row r="71" spans="2:65" s="1" customFormat="1" ht="18" customHeight="1">
      <c r="B71" s="36"/>
      <c r="C71" s="60" t="s">
        <v>23</v>
      </c>
      <c r="D71" s="58"/>
      <c r="E71" s="58"/>
      <c r="F71" s="166" t="str">
        <f>F12</f>
        <v>VD Štvanice - Praha</v>
      </c>
      <c r="G71" s="58"/>
      <c r="H71" s="58"/>
      <c r="I71" s="167" t="s">
        <v>25</v>
      </c>
      <c r="J71" s="68" t="str">
        <f>IF(J12="","",J12)</f>
        <v>29. 7. 2016</v>
      </c>
      <c r="K71" s="58"/>
      <c r="L71" s="56"/>
    </row>
    <row r="72" spans="2:65" s="1" customFormat="1" ht="6.95" customHeight="1">
      <c r="B72" s="36"/>
      <c r="C72" s="58"/>
      <c r="D72" s="58"/>
      <c r="E72" s="58"/>
      <c r="F72" s="58"/>
      <c r="G72" s="58"/>
      <c r="H72" s="58"/>
      <c r="I72" s="163"/>
      <c r="J72" s="58"/>
      <c r="K72" s="58"/>
      <c r="L72" s="56"/>
    </row>
    <row r="73" spans="2:65" s="1" customFormat="1" ht="15">
      <c r="B73" s="36"/>
      <c r="C73" s="60" t="s">
        <v>29</v>
      </c>
      <c r="D73" s="58"/>
      <c r="E73" s="58"/>
      <c r="F73" s="166" t="str">
        <f>E15</f>
        <v>Povodí Vltavy, státní podnik</v>
      </c>
      <c r="G73" s="58"/>
      <c r="H73" s="58"/>
      <c r="I73" s="167" t="s">
        <v>37</v>
      </c>
      <c r="J73" s="166" t="str">
        <f>E21</f>
        <v>AQUATIS a. s.</v>
      </c>
      <c r="K73" s="58"/>
      <c r="L73" s="56"/>
    </row>
    <row r="74" spans="2:65" s="1" customFormat="1" ht="14.45" customHeight="1">
      <c r="B74" s="36"/>
      <c r="C74" s="60" t="s">
        <v>35</v>
      </c>
      <c r="D74" s="58"/>
      <c r="E74" s="58"/>
      <c r="F74" s="166" t="str">
        <f>IF(E18="","",E18)</f>
        <v/>
      </c>
      <c r="G74" s="58"/>
      <c r="H74" s="58"/>
      <c r="I74" s="163"/>
      <c r="J74" s="58"/>
      <c r="K74" s="58"/>
      <c r="L74" s="56"/>
    </row>
    <row r="75" spans="2:65" s="1" customFormat="1" ht="10.35" customHeight="1">
      <c r="B75" s="36"/>
      <c r="C75" s="58"/>
      <c r="D75" s="58"/>
      <c r="E75" s="58"/>
      <c r="F75" s="58"/>
      <c r="G75" s="58"/>
      <c r="H75" s="58"/>
      <c r="I75" s="163"/>
      <c r="J75" s="58"/>
      <c r="K75" s="58"/>
      <c r="L75" s="56"/>
    </row>
    <row r="76" spans="2:65" s="10" customFormat="1" ht="29.25" customHeight="1">
      <c r="B76" s="168"/>
      <c r="C76" s="169" t="s">
        <v>167</v>
      </c>
      <c r="D76" s="170" t="s">
        <v>63</v>
      </c>
      <c r="E76" s="170" t="s">
        <v>59</v>
      </c>
      <c r="F76" s="170" t="s">
        <v>168</v>
      </c>
      <c r="G76" s="170" t="s">
        <v>169</v>
      </c>
      <c r="H76" s="170" t="s">
        <v>170</v>
      </c>
      <c r="I76" s="171" t="s">
        <v>171</v>
      </c>
      <c r="J76" s="170" t="s">
        <v>157</v>
      </c>
      <c r="K76" s="172" t="s">
        <v>172</v>
      </c>
      <c r="L76" s="173"/>
      <c r="M76" s="77" t="s">
        <v>173</v>
      </c>
      <c r="N76" s="78" t="s">
        <v>48</v>
      </c>
      <c r="O76" s="78" t="s">
        <v>174</v>
      </c>
      <c r="P76" s="78" t="s">
        <v>175</v>
      </c>
      <c r="Q76" s="78" t="s">
        <v>176</v>
      </c>
      <c r="R76" s="78" t="s">
        <v>177</v>
      </c>
      <c r="S76" s="78" t="s">
        <v>178</v>
      </c>
      <c r="T76" s="79" t="s">
        <v>179</v>
      </c>
    </row>
    <row r="77" spans="2:65" s="1" customFormat="1" ht="29.25" customHeight="1">
      <c r="B77" s="36"/>
      <c r="C77" s="83" t="s">
        <v>158</v>
      </c>
      <c r="D77" s="58"/>
      <c r="E77" s="58"/>
      <c r="F77" s="58"/>
      <c r="G77" s="58"/>
      <c r="H77" s="58"/>
      <c r="I77" s="163"/>
      <c r="J77" s="174">
        <f>BK77</f>
        <v>0</v>
      </c>
      <c r="K77" s="58"/>
      <c r="L77" s="56"/>
      <c r="M77" s="80"/>
      <c r="N77" s="81"/>
      <c r="O77" s="81"/>
      <c r="P77" s="175">
        <f>P78</f>
        <v>0</v>
      </c>
      <c r="Q77" s="81"/>
      <c r="R77" s="175">
        <f>R78</f>
        <v>0</v>
      </c>
      <c r="S77" s="81"/>
      <c r="T77" s="176">
        <f>T78</f>
        <v>0</v>
      </c>
      <c r="AT77" s="19" t="s">
        <v>77</v>
      </c>
      <c r="AU77" s="19" t="s">
        <v>159</v>
      </c>
      <c r="BK77" s="177">
        <f>BK78</f>
        <v>0</v>
      </c>
    </row>
    <row r="78" spans="2:65" s="11" customFormat="1" ht="37.35" customHeight="1">
      <c r="B78" s="178"/>
      <c r="C78" s="179"/>
      <c r="D78" s="192" t="s">
        <v>77</v>
      </c>
      <c r="E78" s="214" t="s">
        <v>146</v>
      </c>
      <c r="F78" s="214" t="s">
        <v>2499</v>
      </c>
      <c r="G78" s="179"/>
      <c r="H78" s="179"/>
      <c r="I78" s="182"/>
      <c r="J78" s="215">
        <f>BK78</f>
        <v>0</v>
      </c>
      <c r="K78" s="179"/>
      <c r="L78" s="184"/>
      <c r="M78" s="185"/>
      <c r="N78" s="186"/>
      <c r="O78" s="186"/>
      <c r="P78" s="187">
        <f>SUM(P79:P91)</f>
        <v>0</v>
      </c>
      <c r="Q78" s="186"/>
      <c r="R78" s="187">
        <f>SUM(R79:R91)</f>
        <v>0</v>
      </c>
      <c r="S78" s="186"/>
      <c r="T78" s="188">
        <f>SUM(T79:T91)</f>
        <v>0</v>
      </c>
      <c r="AR78" s="189" t="s">
        <v>205</v>
      </c>
      <c r="AT78" s="190" t="s">
        <v>77</v>
      </c>
      <c r="AU78" s="190" t="s">
        <v>78</v>
      </c>
      <c r="AY78" s="189" t="s">
        <v>183</v>
      </c>
      <c r="BK78" s="191">
        <f>SUM(BK79:BK91)</f>
        <v>0</v>
      </c>
    </row>
    <row r="79" spans="2:65" s="1" customFormat="1" ht="22.5" customHeight="1">
      <c r="B79" s="36"/>
      <c r="C79" s="195" t="s">
        <v>22</v>
      </c>
      <c r="D79" s="195" t="s">
        <v>186</v>
      </c>
      <c r="E79" s="196" t="s">
        <v>2168</v>
      </c>
      <c r="F79" s="197" t="s">
        <v>2500</v>
      </c>
      <c r="G79" s="198" t="s">
        <v>1733</v>
      </c>
      <c r="H79" s="199">
        <v>1</v>
      </c>
      <c r="I79" s="200"/>
      <c r="J79" s="201">
        <f>ROUND(I79*H79,2)</f>
        <v>0</v>
      </c>
      <c r="K79" s="197" t="s">
        <v>20</v>
      </c>
      <c r="L79" s="56"/>
      <c r="M79" s="202" t="s">
        <v>20</v>
      </c>
      <c r="N79" s="203" t="s">
        <v>49</v>
      </c>
      <c r="O79" s="37"/>
      <c r="P79" s="204">
        <f>O79*H79</f>
        <v>0</v>
      </c>
      <c r="Q79" s="204">
        <v>0</v>
      </c>
      <c r="R79" s="204">
        <f>Q79*H79</f>
        <v>0</v>
      </c>
      <c r="S79" s="204">
        <v>0</v>
      </c>
      <c r="T79" s="205">
        <f>S79*H79</f>
        <v>0</v>
      </c>
      <c r="AR79" s="19" t="s">
        <v>2501</v>
      </c>
      <c r="AT79" s="19" t="s">
        <v>186</v>
      </c>
      <c r="AU79" s="19" t="s">
        <v>22</v>
      </c>
      <c r="AY79" s="19" t="s">
        <v>183</v>
      </c>
      <c r="BE79" s="206">
        <f>IF(N79="základní",J79,0)</f>
        <v>0</v>
      </c>
      <c r="BF79" s="206">
        <f>IF(N79="snížená",J79,0)</f>
        <v>0</v>
      </c>
      <c r="BG79" s="206">
        <f>IF(N79="zákl. přenesená",J79,0)</f>
        <v>0</v>
      </c>
      <c r="BH79" s="206">
        <f>IF(N79="sníž. přenesená",J79,0)</f>
        <v>0</v>
      </c>
      <c r="BI79" s="206">
        <f>IF(N79="nulová",J79,0)</f>
        <v>0</v>
      </c>
      <c r="BJ79" s="19" t="s">
        <v>22</v>
      </c>
      <c r="BK79" s="206">
        <f>ROUND(I79*H79,2)</f>
        <v>0</v>
      </c>
      <c r="BL79" s="19" t="s">
        <v>2501</v>
      </c>
      <c r="BM79" s="19" t="s">
        <v>2502</v>
      </c>
    </row>
    <row r="80" spans="2:65" s="1" customFormat="1" ht="54">
      <c r="B80" s="36"/>
      <c r="C80" s="58"/>
      <c r="D80" s="207" t="s">
        <v>1715</v>
      </c>
      <c r="E80" s="58"/>
      <c r="F80" s="284" t="s">
        <v>2503</v>
      </c>
      <c r="G80" s="58"/>
      <c r="H80" s="58"/>
      <c r="I80" s="163"/>
      <c r="J80" s="58"/>
      <c r="K80" s="58"/>
      <c r="L80" s="56"/>
      <c r="M80" s="73"/>
      <c r="N80" s="37"/>
      <c r="O80" s="37"/>
      <c r="P80" s="37"/>
      <c r="Q80" s="37"/>
      <c r="R80" s="37"/>
      <c r="S80" s="37"/>
      <c r="T80" s="74"/>
      <c r="AT80" s="19" t="s">
        <v>1715</v>
      </c>
      <c r="AU80" s="19" t="s">
        <v>22</v>
      </c>
    </row>
    <row r="81" spans="2:65" s="1" customFormat="1" ht="22.5" customHeight="1">
      <c r="B81" s="36"/>
      <c r="C81" s="195" t="s">
        <v>86</v>
      </c>
      <c r="D81" s="195" t="s">
        <v>186</v>
      </c>
      <c r="E81" s="196" t="s">
        <v>1873</v>
      </c>
      <c r="F81" s="197" t="s">
        <v>2504</v>
      </c>
      <c r="G81" s="198" t="s">
        <v>1733</v>
      </c>
      <c r="H81" s="199">
        <v>1</v>
      </c>
      <c r="I81" s="200"/>
      <c r="J81" s="201">
        <f t="shared" ref="J81:J91" si="0">ROUND(I81*H81,2)</f>
        <v>0</v>
      </c>
      <c r="K81" s="197" t="s">
        <v>20</v>
      </c>
      <c r="L81" s="56"/>
      <c r="M81" s="202" t="s">
        <v>20</v>
      </c>
      <c r="N81" s="203" t="s">
        <v>49</v>
      </c>
      <c r="O81" s="37"/>
      <c r="P81" s="204">
        <f t="shared" ref="P81:P91" si="1">O81*H81</f>
        <v>0</v>
      </c>
      <c r="Q81" s="204">
        <v>0</v>
      </c>
      <c r="R81" s="204">
        <f t="shared" ref="R81:R91" si="2">Q81*H81</f>
        <v>0</v>
      </c>
      <c r="S81" s="204">
        <v>0</v>
      </c>
      <c r="T81" s="205">
        <f t="shared" ref="T81:T91" si="3">S81*H81</f>
        <v>0</v>
      </c>
      <c r="AR81" s="19" t="s">
        <v>2505</v>
      </c>
      <c r="AT81" s="19" t="s">
        <v>186</v>
      </c>
      <c r="AU81" s="19" t="s">
        <v>22</v>
      </c>
      <c r="AY81" s="19" t="s">
        <v>183</v>
      </c>
      <c r="BE81" s="206">
        <f t="shared" ref="BE81:BE91" si="4">IF(N81="základní",J81,0)</f>
        <v>0</v>
      </c>
      <c r="BF81" s="206">
        <f t="shared" ref="BF81:BF91" si="5">IF(N81="snížená",J81,0)</f>
        <v>0</v>
      </c>
      <c r="BG81" s="206">
        <f t="shared" ref="BG81:BG91" si="6">IF(N81="zákl. přenesená",J81,0)</f>
        <v>0</v>
      </c>
      <c r="BH81" s="206">
        <f t="shared" ref="BH81:BH91" si="7">IF(N81="sníž. přenesená",J81,0)</f>
        <v>0</v>
      </c>
      <c r="BI81" s="206">
        <f t="shared" ref="BI81:BI91" si="8">IF(N81="nulová",J81,0)</f>
        <v>0</v>
      </c>
      <c r="BJ81" s="19" t="s">
        <v>22</v>
      </c>
      <c r="BK81" s="206">
        <f t="shared" ref="BK81:BK91" si="9">ROUND(I81*H81,2)</f>
        <v>0</v>
      </c>
      <c r="BL81" s="19" t="s">
        <v>2505</v>
      </c>
      <c r="BM81" s="19" t="s">
        <v>2506</v>
      </c>
    </row>
    <row r="82" spans="2:65" s="1" customFormat="1" ht="22.5" customHeight="1">
      <c r="B82" s="36"/>
      <c r="C82" s="195" t="s">
        <v>182</v>
      </c>
      <c r="D82" s="195" t="s">
        <v>186</v>
      </c>
      <c r="E82" s="196" t="s">
        <v>2507</v>
      </c>
      <c r="F82" s="197" t="s">
        <v>2508</v>
      </c>
      <c r="G82" s="198" t="s">
        <v>1733</v>
      </c>
      <c r="H82" s="199">
        <v>1</v>
      </c>
      <c r="I82" s="200"/>
      <c r="J82" s="201">
        <f t="shared" si="0"/>
        <v>0</v>
      </c>
      <c r="K82" s="197" t="s">
        <v>20</v>
      </c>
      <c r="L82" s="56"/>
      <c r="M82" s="202" t="s">
        <v>20</v>
      </c>
      <c r="N82" s="203" t="s">
        <v>49</v>
      </c>
      <c r="O82" s="37"/>
      <c r="P82" s="204">
        <f t="shared" si="1"/>
        <v>0</v>
      </c>
      <c r="Q82" s="204">
        <v>0</v>
      </c>
      <c r="R82" s="204">
        <f t="shared" si="2"/>
        <v>0</v>
      </c>
      <c r="S82" s="204">
        <v>0</v>
      </c>
      <c r="T82" s="205">
        <f t="shared" si="3"/>
        <v>0</v>
      </c>
      <c r="AR82" s="19" t="s">
        <v>2505</v>
      </c>
      <c r="AT82" s="19" t="s">
        <v>186</v>
      </c>
      <c r="AU82" s="19" t="s">
        <v>22</v>
      </c>
      <c r="AY82" s="19" t="s">
        <v>183</v>
      </c>
      <c r="BE82" s="206">
        <f t="shared" si="4"/>
        <v>0</v>
      </c>
      <c r="BF82" s="206">
        <f t="shared" si="5"/>
        <v>0</v>
      </c>
      <c r="BG82" s="206">
        <f t="shared" si="6"/>
        <v>0</v>
      </c>
      <c r="BH82" s="206">
        <f t="shared" si="7"/>
        <v>0</v>
      </c>
      <c r="BI82" s="206">
        <f t="shared" si="8"/>
        <v>0</v>
      </c>
      <c r="BJ82" s="19" t="s">
        <v>22</v>
      </c>
      <c r="BK82" s="206">
        <f t="shared" si="9"/>
        <v>0</v>
      </c>
      <c r="BL82" s="19" t="s">
        <v>2505</v>
      </c>
      <c r="BM82" s="19" t="s">
        <v>2509</v>
      </c>
    </row>
    <row r="83" spans="2:65" s="1" customFormat="1" ht="31.5" customHeight="1">
      <c r="B83" s="36"/>
      <c r="C83" s="195" t="s">
        <v>200</v>
      </c>
      <c r="D83" s="195" t="s">
        <v>186</v>
      </c>
      <c r="E83" s="196" t="s">
        <v>2191</v>
      </c>
      <c r="F83" s="197" t="s">
        <v>2510</v>
      </c>
      <c r="G83" s="198" t="s">
        <v>1733</v>
      </c>
      <c r="H83" s="199">
        <v>1</v>
      </c>
      <c r="I83" s="200"/>
      <c r="J83" s="201">
        <f t="shared" si="0"/>
        <v>0</v>
      </c>
      <c r="K83" s="197" t="s">
        <v>20</v>
      </c>
      <c r="L83" s="56"/>
      <c r="M83" s="202" t="s">
        <v>20</v>
      </c>
      <c r="N83" s="203" t="s">
        <v>49</v>
      </c>
      <c r="O83" s="37"/>
      <c r="P83" s="204">
        <f t="shared" si="1"/>
        <v>0</v>
      </c>
      <c r="Q83" s="204">
        <v>0</v>
      </c>
      <c r="R83" s="204">
        <f t="shared" si="2"/>
        <v>0</v>
      </c>
      <c r="S83" s="204">
        <v>0</v>
      </c>
      <c r="T83" s="205">
        <f t="shared" si="3"/>
        <v>0</v>
      </c>
      <c r="AR83" s="19" t="s">
        <v>2505</v>
      </c>
      <c r="AT83" s="19" t="s">
        <v>186</v>
      </c>
      <c r="AU83" s="19" t="s">
        <v>22</v>
      </c>
      <c r="AY83" s="19" t="s">
        <v>183</v>
      </c>
      <c r="BE83" s="206">
        <f t="shared" si="4"/>
        <v>0</v>
      </c>
      <c r="BF83" s="206">
        <f t="shared" si="5"/>
        <v>0</v>
      </c>
      <c r="BG83" s="206">
        <f t="shared" si="6"/>
        <v>0</v>
      </c>
      <c r="BH83" s="206">
        <f t="shared" si="7"/>
        <v>0</v>
      </c>
      <c r="BI83" s="206">
        <f t="shared" si="8"/>
        <v>0</v>
      </c>
      <c r="BJ83" s="19" t="s">
        <v>22</v>
      </c>
      <c r="BK83" s="206">
        <f t="shared" si="9"/>
        <v>0</v>
      </c>
      <c r="BL83" s="19" t="s">
        <v>2505</v>
      </c>
      <c r="BM83" s="19" t="s">
        <v>2511</v>
      </c>
    </row>
    <row r="84" spans="2:65" s="1" customFormat="1" ht="22.5" customHeight="1">
      <c r="B84" s="36"/>
      <c r="C84" s="195" t="s">
        <v>205</v>
      </c>
      <c r="D84" s="195" t="s">
        <v>186</v>
      </c>
      <c r="E84" s="196" t="s">
        <v>2512</v>
      </c>
      <c r="F84" s="197" t="s">
        <v>2513</v>
      </c>
      <c r="G84" s="198" t="s">
        <v>1733</v>
      </c>
      <c r="H84" s="199">
        <v>1</v>
      </c>
      <c r="I84" s="200"/>
      <c r="J84" s="201">
        <f t="shared" si="0"/>
        <v>0</v>
      </c>
      <c r="K84" s="197" t="s">
        <v>20</v>
      </c>
      <c r="L84" s="56"/>
      <c r="M84" s="202" t="s">
        <v>20</v>
      </c>
      <c r="N84" s="203" t="s">
        <v>49</v>
      </c>
      <c r="O84" s="37"/>
      <c r="P84" s="204">
        <f t="shared" si="1"/>
        <v>0</v>
      </c>
      <c r="Q84" s="204">
        <v>0</v>
      </c>
      <c r="R84" s="204">
        <f t="shared" si="2"/>
        <v>0</v>
      </c>
      <c r="S84" s="204">
        <v>0</v>
      </c>
      <c r="T84" s="205">
        <f t="shared" si="3"/>
        <v>0</v>
      </c>
      <c r="AR84" s="19" t="s">
        <v>2501</v>
      </c>
      <c r="AT84" s="19" t="s">
        <v>186</v>
      </c>
      <c r="AU84" s="19" t="s">
        <v>22</v>
      </c>
      <c r="AY84" s="19" t="s">
        <v>183</v>
      </c>
      <c r="BE84" s="206">
        <f t="shared" si="4"/>
        <v>0</v>
      </c>
      <c r="BF84" s="206">
        <f t="shared" si="5"/>
        <v>0</v>
      </c>
      <c r="BG84" s="206">
        <f t="shared" si="6"/>
        <v>0</v>
      </c>
      <c r="BH84" s="206">
        <f t="shared" si="7"/>
        <v>0</v>
      </c>
      <c r="BI84" s="206">
        <f t="shared" si="8"/>
        <v>0</v>
      </c>
      <c r="BJ84" s="19" t="s">
        <v>22</v>
      </c>
      <c r="BK84" s="206">
        <f t="shared" si="9"/>
        <v>0</v>
      </c>
      <c r="BL84" s="19" t="s">
        <v>2501</v>
      </c>
      <c r="BM84" s="19" t="s">
        <v>2514</v>
      </c>
    </row>
    <row r="85" spans="2:65" s="1" customFormat="1" ht="22.5" customHeight="1">
      <c r="B85" s="36"/>
      <c r="C85" s="195" t="s">
        <v>210</v>
      </c>
      <c r="D85" s="195" t="s">
        <v>186</v>
      </c>
      <c r="E85" s="196" t="s">
        <v>2515</v>
      </c>
      <c r="F85" s="197" t="s">
        <v>2516</v>
      </c>
      <c r="G85" s="198" t="s">
        <v>1733</v>
      </c>
      <c r="H85" s="199">
        <v>3</v>
      </c>
      <c r="I85" s="200"/>
      <c r="J85" s="201">
        <f t="shared" si="0"/>
        <v>0</v>
      </c>
      <c r="K85" s="197" t="s">
        <v>20</v>
      </c>
      <c r="L85" s="56"/>
      <c r="M85" s="202" t="s">
        <v>20</v>
      </c>
      <c r="N85" s="203" t="s">
        <v>49</v>
      </c>
      <c r="O85" s="37"/>
      <c r="P85" s="204">
        <f t="shared" si="1"/>
        <v>0</v>
      </c>
      <c r="Q85" s="204">
        <v>0</v>
      </c>
      <c r="R85" s="204">
        <f t="shared" si="2"/>
        <v>0</v>
      </c>
      <c r="S85" s="204">
        <v>0</v>
      </c>
      <c r="T85" s="205">
        <f t="shared" si="3"/>
        <v>0</v>
      </c>
      <c r="AR85" s="19" t="s">
        <v>2501</v>
      </c>
      <c r="AT85" s="19" t="s">
        <v>186</v>
      </c>
      <c r="AU85" s="19" t="s">
        <v>22</v>
      </c>
      <c r="AY85" s="19" t="s">
        <v>183</v>
      </c>
      <c r="BE85" s="206">
        <f t="shared" si="4"/>
        <v>0</v>
      </c>
      <c r="BF85" s="206">
        <f t="shared" si="5"/>
        <v>0</v>
      </c>
      <c r="BG85" s="206">
        <f t="shared" si="6"/>
        <v>0</v>
      </c>
      <c r="BH85" s="206">
        <f t="shared" si="7"/>
        <v>0</v>
      </c>
      <c r="BI85" s="206">
        <f t="shared" si="8"/>
        <v>0</v>
      </c>
      <c r="BJ85" s="19" t="s">
        <v>22</v>
      </c>
      <c r="BK85" s="206">
        <f t="shared" si="9"/>
        <v>0</v>
      </c>
      <c r="BL85" s="19" t="s">
        <v>2501</v>
      </c>
      <c r="BM85" s="19" t="s">
        <v>2517</v>
      </c>
    </row>
    <row r="86" spans="2:65" s="1" customFormat="1" ht="22.5" customHeight="1">
      <c r="B86" s="36"/>
      <c r="C86" s="195" t="s">
        <v>214</v>
      </c>
      <c r="D86" s="195" t="s">
        <v>186</v>
      </c>
      <c r="E86" s="196" t="s">
        <v>2267</v>
      </c>
      <c r="F86" s="197" t="s">
        <v>2518</v>
      </c>
      <c r="G86" s="198" t="s">
        <v>1733</v>
      </c>
      <c r="H86" s="199">
        <v>1</v>
      </c>
      <c r="I86" s="200"/>
      <c r="J86" s="201">
        <f t="shared" si="0"/>
        <v>0</v>
      </c>
      <c r="K86" s="197" t="s">
        <v>20</v>
      </c>
      <c r="L86" s="56"/>
      <c r="M86" s="202" t="s">
        <v>20</v>
      </c>
      <c r="N86" s="203" t="s">
        <v>49</v>
      </c>
      <c r="O86" s="37"/>
      <c r="P86" s="204">
        <f t="shared" si="1"/>
        <v>0</v>
      </c>
      <c r="Q86" s="204">
        <v>0</v>
      </c>
      <c r="R86" s="204">
        <f t="shared" si="2"/>
        <v>0</v>
      </c>
      <c r="S86" s="204">
        <v>0</v>
      </c>
      <c r="T86" s="205">
        <f t="shared" si="3"/>
        <v>0</v>
      </c>
      <c r="AR86" s="19" t="s">
        <v>2501</v>
      </c>
      <c r="AT86" s="19" t="s">
        <v>186</v>
      </c>
      <c r="AU86" s="19" t="s">
        <v>22</v>
      </c>
      <c r="AY86" s="19" t="s">
        <v>183</v>
      </c>
      <c r="BE86" s="206">
        <f t="shared" si="4"/>
        <v>0</v>
      </c>
      <c r="BF86" s="206">
        <f t="shared" si="5"/>
        <v>0</v>
      </c>
      <c r="BG86" s="206">
        <f t="shared" si="6"/>
        <v>0</v>
      </c>
      <c r="BH86" s="206">
        <f t="shared" si="7"/>
        <v>0</v>
      </c>
      <c r="BI86" s="206">
        <f t="shared" si="8"/>
        <v>0</v>
      </c>
      <c r="BJ86" s="19" t="s">
        <v>22</v>
      </c>
      <c r="BK86" s="206">
        <f t="shared" si="9"/>
        <v>0</v>
      </c>
      <c r="BL86" s="19" t="s">
        <v>2501</v>
      </c>
      <c r="BM86" s="19" t="s">
        <v>2519</v>
      </c>
    </row>
    <row r="87" spans="2:65" s="1" customFormat="1" ht="22.5" customHeight="1">
      <c r="B87" s="36"/>
      <c r="C87" s="195" t="s">
        <v>218</v>
      </c>
      <c r="D87" s="195" t="s">
        <v>186</v>
      </c>
      <c r="E87" s="196" t="s">
        <v>2520</v>
      </c>
      <c r="F87" s="197" t="s">
        <v>2521</v>
      </c>
      <c r="G87" s="198" t="s">
        <v>1733</v>
      </c>
      <c r="H87" s="199">
        <v>1</v>
      </c>
      <c r="I87" s="200"/>
      <c r="J87" s="201">
        <f t="shared" si="0"/>
        <v>0</v>
      </c>
      <c r="K87" s="197" t="s">
        <v>20</v>
      </c>
      <c r="L87" s="56"/>
      <c r="M87" s="202" t="s">
        <v>20</v>
      </c>
      <c r="N87" s="203" t="s">
        <v>49</v>
      </c>
      <c r="O87" s="37"/>
      <c r="P87" s="204">
        <f t="shared" si="1"/>
        <v>0</v>
      </c>
      <c r="Q87" s="204">
        <v>0</v>
      </c>
      <c r="R87" s="204">
        <f t="shared" si="2"/>
        <v>0</v>
      </c>
      <c r="S87" s="204">
        <v>0</v>
      </c>
      <c r="T87" s="205">
        <f t="shared" si="3"/>
        <v>0</v>
      </c>
      <c r="AR87" s="19" t="s">
        <v>2501</v>
      </c>
      <c r="AT87" s="19" t="s">
        <v>186</v>
      </c>
      <c r="AU87" s="19" t="s">
        <v>22</v>
      </c>
      <c r="AY87" s="19" t="s">
        <v>183</v>
      </c>
      <c r="BE87" s="206">
        <f t="shared" si="4"/>
        <v>0</v>
      </c>
      <c r="BF87" s="206">
        <f t="shared" si="5"/>
        <v>0</v>
      </c>
      <c r="BG87" s="206">
        <f t="shared" si="6"/>
        <v>0</v>
      </c>
      <c r="BH87" s="206">
        <f t="shared" si="7"/>
        <v>0</v>
      </c>
      <c r="BI87" s="206">
        <f t="shared" si="8"/>
        <v>0</v>
      </c>
      <c r="BJ87" s="19" t="s">
        <v>22</v>
      </c>
      <c r="BK87" s="206">
        <f t="shared" si="9"/>
        <v>0</v>
      </c>
      <c r="BL87" s="19" t="s">
        <v>2501</v>
      </c>
      <c r="BM87" s="19" t="s">
        <v>2522</v>
      </c>
    </row>
    <row r="88" spans="2:65" s="1" customFormat="1" ht="22.5" customHeight="1">
      <c r="B88" s="36"/>
      <c r="C88" s="195" t="s">
        <v>225</v>
      </c>
      <c r="D88" s="195" t="s">
        <v>186</v>
      </c>
      <c r="E88" s="196" t="s">
        <v>1995</v>
      </c>
      <c r="F88" s="197" t="s">
        <v>2523</v>
      </c>
      <c r="G88" s="198" t="s">
        <v>1733</v>
      </c>
      <c r="H88" s="199">
        <v>1</v>
      </c>
      <c r="I88" s="200"/>
      <c r="J88" s="201">
        <f t="shared" si="0"/>
        <v>0</v>
      </c>
      <c r="K88" s="197" t="s">
        <v>20</v>
      </c>
      <c r="L88" s="56"/>
      <c r="M88" s="202" t="s">
        <v>20</v>
      </c>
      <c r="N88" s="203" t="s">
        <v>49</v>
      </c>
      <c r="O88" s="37"/>
      <c r="P88" s="204">
        <f t="shared" si="1"/>
        <v>0</v>
      </c>
      <c r="Q88" s="204">
        <v>0</v>
      </c>
      <c r="R88" s="204">
        <f t="shared" si="2"/>
        <v>0</v>
      </c>
      <c r="S88" s="204">
        <v>0</v>
      </c>
      <c r="T88" s="205">
        <f t="shared" si="3"/>
        <v>0</v>
      </c>
      <c r="AR88" s="19" t="s">
        <v>2501</v>
      </c>
      <c r="AT88" s="19" t="s">
        <v>186</v>
      </c>
      <c r="AU88" s="19" t="s">
        <v>22</v>
      </c>
      <c r="AY88" s="19" t="s">
        <v>183</v>
      </c>
      <c r="BE88" s="206">
        <f t="shared" si="4"/>
        <v>0</v>
      </c>
      <c r="BF88" s="206">
        <f t="shared" si="5"/>
        <v>0</v>
      </c>
      <c r="BG88" s="206">
        <f t="shared" si="6"/>
        <v>0</v>
      </c>
      <c r="BH88" s="206">
        <f t="shared" si="7"/>
        <v>0</v>
      </c>
      <c r="BI88" s="206">
        <f t="shared" si="8"/>
        <v>0</v>
      </c>
      <c r="BJ88" s="19" t="s">
        <v>22</v>
      </c>
      <c r="BK88" s="206">
        <f t="shared" si="9"/>
        <v>0</v>
      </c>
      <c r="BL88" s="19" t="s">
        <v>2501</v>
      </c>
      <c r="BM88" s="19" t="s">
        <v>2524</v>
      </c>
    </row>
    <row r="89" spans="2:65" s="1" customFormat="1" ht="22.5" customHeight="1">
      <c r="B89" s="36"/>
      <c r="C89" s="195" t="s">
        <v>27</v>
      </c>
      <c r="D89" s="195" t="s">
        <v>186</v>
      </c>
      <c r="E89" s="196" t="s">
        <v>1999</v>
      </c>
      <c r="F89" s="197" t="s">
        <v>2525</v>
      </c>
      <c r="G89" s="198" t="s">
        <v>1733</v>
      </c>
      <c r="H89" s="199">
        <v>1</v>
      </c>
      <c r="I89" s="200"/>
      <c r="J89" s="201">
        <f t="shared" si="0"/>
        <v>0</v>
      </c>
      <c r="K89" s="197" t="s">
        <v>20</v>
      </c>
      <c r="L89" s="56"/>
      <c r="M89" s="202" t="s">
        <v>20</v>
      </c>
      <c r="N89" s="203" t="s">
        <v>49</v>
      </c>
      <c r="O89" s="37"/>
      <c r="P89" s="204">
        <f t="shared" si="1"/>
        <v>0</v>
      </c>
      <c r="Q89" s="204">
        <v>0</v>
      </c>
      <c r="R89" s="204">
        <f t="shared" si="2"/>
        <v>0</v>
      </c>
      <c r="S89" s="204">
        <v>0</v>
      </c>
      <c r="T89" s="205">
        <f t="shared" si="3"/>
        <v>0</v>
      </c>
      <c r="AR89" s="19" t="s">
        <v>2501</v>
      </c>
      <c r="AT89" s="19" t="s">
        <v>186</v>
      </c>
      <c r="AU89" s="19" t="s">
        <v>22</v>
      </c>
      <c r="AY89" s="19" t="s">
        <v>183</v>
      </c>
      <c r="BE89" s="206">
        <f t="shared" si="4"/>
        <v>0</v>
      </c>
      <c r="BF89" s="206">
        <f t="shared" si="5"/>
        <v>0</v>
      </c>
      <c r="BG89" s="206">
        <f t="shared" si="6"/>
        <v>0</v>
      </c>
      <c r="BH89" s="206">
        <f t="shared" si="7"/>
        <v>0</v>
      </c>
      <c r="BI89" s="206">
        <f t="shared" si="8"/>
        <v>0</v>
      </c>
      <c r="BJ89" s="19" t="s">
        <v>22</v>
      </c>
      <c r="BK89" s="206">
        <f t="shared" si="9"/>
        <v>0</v>
      </c>
      <c r="BL89" s="19" t="s">
        <v>2501</v>
      </c>
      <c r="BM89" s="19" t="s">
        <v>2526</v>
      </c>
    </row>
    <row r="90" spans="2:65" s="1" customFormat="1" ht="22.5" customHeight="1">
      <c r="B90" s="36"/>
      <c r="C90" s="195" t="s">
        <v>232</v>
      </c>
      <c r="D90" s="195" t="s">
        <v>186</v>
      </c>
      <c r="E90" s="196" t="s">
        <v>2154</v>
      </c>
      <c r="F90" s="197" t="s">
        <v>2527</v>
      </c>
      <c r="G90" s="198" t="s">
        <v>1733</v>
      </c>
      <c r="H90" s="199">
        <v>1</v>
      </c>
      <c r="I90" s="200"/>
      <c r="J90" s="201">
        <f t="shared" si="0"/>
        <v>0</v>
      </c>
      <c r="K90" s="197" t="s">
        <v>20</v>
      </c>
      <c r="L90" s="56"/>
      <c r="M90" s="202" t="s">
        <v>20</v>
      </c>
      <c r="N90" s="203" t="s">
        <v>49</v>
      </c>
      <c r="O90" s="37"/>
      <c r="P90" s="204">
        <f t="shared" si="1"/>
        <v>0</v>
      </c>
      <c r="Q90" s="204">
        <v>0</v>
      </c>
      <c r="R90" s="204">
        <f t="shared" si="2"/>
        <v>0</v>
      </c>
      <c r="S90" s="204">
        <v>0</v>
      </c>
      <c r="T90" s="205">
        <f t="shared" si="3"/>
        <v>0</v>
      </c>
      <c r="AR90" s="19" t="s">
        <v>2501</v>
      </c>
      <c r="AT90" s="19" t="s">
        <v>186</v>
      </c>
      <c r="AU90" s="19" t="s">
        <v>22</v>
      </c>
      <c r="AY90" s="19" t="s">
        <v>183</v>
      </c>
      <c r="BE90" s="206">
        <f t="shared" si="4"/>
        <v>0</v>
      </c>
      <c r="BF90" s="206">
        <f t="shared" si="5"/>
        <v>0</v>
      </c>
      <c r="BG90" s="206">
        <f t="shared" si="6"/>
        <v>0</v>
      </c>
      <c r="BH90" s="206">
        <f t="shared" si="7"/>
        <v>0</v>
      </c>
      <c r="BI90" s="206">
        <f t="shared" si="8"/>
        <v>0</v>
      </c>
      <c r="BJ90" s="19" t="s">
        <v>22</v>
      </c>
      <c r="BK90" s="206">
        <f t="shared" si="9"/>
        <v>0</v>
      </c>
      <c r="BL90" s="19" t="s">
        <v>2501</v>
      </c>
      <c r="BM90" s="19" t="s">
        <v>2528</v>
      </c>
    </row>
    <row r="91" spans="2:65" s="1" customFormat="1" ht="31.5" customHeight="1">
      <c r="B91" s="36"/>
      <c r="C91" s="195" t="s">
        <v>236</v>
      </c>
      <c r="D91" s="195" t="s">
        <v>186</v>
      </c>
      <c r="E91" s="196" t="s">
        <v>2221</v>
      </c>
      <c r="F91" s="197" t="s">
        <v>2529</v>
      </c>
      <c r="G91" s="198" t="s">
        <v>1733</v>
      </c>
      <c r="H91" s="199">
        <v>1</v>
      </c>
      <c r="I91" s="200"/>
      <c r="J91" s="201">
        <f t="shared" si="0"/>
        <v>0</v>
      </c>
      <c r="K91" s="197" t="s">
        <v>20</v>
      </c>
      <c r="L91" s="56"/>
      <c r="M91" s="202" t="s">
        <v>20</v>
      </c>
      <c r="N91" s="216" t="s">
        <v>49</v>
      </c>
      <c r="O91" s="212"/>
      <c r="P91" s="217">
        <f t="shared" si="1"/>
        <v>0</v>
      </c>
      <c r="Q91" s="217">
        <v>0</v>
      </c>
      <c r="R91" s="217">
        <f t="shared" si="2"/>
        <v>0</v>
      </c>
      <c r="S91" s="217">
        <v>0</v>
      </c>
      <c r="T91" s="218">
        <f t="shared" si="3"/>
        <v>0</v>
      </c>
      <c r="AR91" s="19" t="s">
        <v>2501</v>
      </c>
      <c r="AT91" s="19" t="s">
        <v>186</v>
      </c>
      <c r="AU91" s="19" t="s">
        <v>22</v>
      </c>
      <c r="AY91" s="19" t="s">
        <v>183</v>
      </c>
      <c r="BE91" s="206">
        <f t="shared" si="4"/>
        <v>0</v>
      </c>
      <c r="BF91" s="206">
        <f t="shared" si="5"/>
        <v>0</v>
      </c>
      <c r="BG91" s="206">
        <f t="shared" si="6"/>
        <v>0</v>
      </c>
      <c r="BH91" s="206">
        <f t="shared" si="7"/>
        <v>0</v>
      </c>
      <c r="BI91" s="206">
        <f t="shared" si="8"/>
        <v>0</v>
      </c>
      <c r="BJ91" s="19" t="s">
        <v>22</v>
      </c>
      <c r="BK91" s="206">
        <f t="shared" si="9"/>
        <v>0</v>
      </c>
      <c r="BL91" s="19" t="s">
        <v>2501</v>
      </c>
      <c r="BM91" s="19" t="s">
        <v>2530</v>
      </c>
    </row>
    <row r="92" spans="2:65" s="1" customFormat="1" ht="6.95" customHeight="1">
      <c r="B92" s="51"/>
      <c r="C92" s="52"/>
      <c r="D92" s="52"/>
      <c r="E92" s="52"/>
      <c r="F92" s="52"/>
      <c r="G92" s="52"/>
      <c r="H92" s="52"/>
      <c r="I92" s="139"/>
      <c r="J92" s="52"/>
      <c r="K92" s="52"/>
      <c r="L92" s="56"/>
    </row>
  </sheetData>
  <sheetProtection password="CC35" sheet="1" objects="1" scenarios="1" formatColumns="0" formatRows="0" sort="0" autoFilter="0"/>
  <autoFilter ref="C76:K76"/>
  <mergeCells count="9">
    <mergeCell ref="E67:H67"/>
    <mergeCell ref="E69:H69"/>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RowHeight="13.5"/>
  <cols>
    <col min="1" max="1" width="8.33203125" style="298" customWidth="1"/>
    <col min="2" max="2" width="1.6640625" style="298" customWidth="1"/>
    <col min="3" max="4" width="5" style="298" customWidth="1"/>
    <col min="5" max="5" width="11.6640625" style="298" customWidth="1"/>
    <col min="6" max="6" width="9.1640625" style="298" customWidth="1"/>
    <col min="7" max="7" width="5" style="298" customWidth="1"/>
    <col min="8" max="8" width="77.83203125" style="298" customWidth="1"/>
    <col min="9" max="10" width="20" style="298" customWidth="1"/>
    <col min="11" max="11" width="1.6640625" style="298" customWidth="1"/>
    <col min="12" max="256" width="9.33203125" style="298"/>
    <col min="257" max="257" width="8.33203125" style="298" customWidth="1"/>
    <col min="258" max="258" width="1.6640625" style="298" customWidth="1"/>
    <col min="259" max="260" width="5" style="298" customWidth="1"/>
    <col min="261" max="261" width="11.6640625" style="298" customWidth="1"/>
    <col min="262" max="262" width="9.1640625" style="298" customWidth="1"/>
    <col min="263" max="263" width="5" style="298" customWidth="1"/>
    <col min="264" max="264" width="77.83203125" style="298" customWidth="1"/>
    <col min="265" max="266" width="20" style="298" customWidth="1"/>
    <col min="267" max="267" width="1.6640625" style="298" customWidth="1"/>
    <col min="268" max="512" width="9.33203125" style="298"/>
    <col min="513" max="513" width="8.33203125" style="298" customWidth="1"/>
    <col min="514" max="514" width="1.6640625" style="298" customWidth="1"/>
    <col min="515" max="516" width="5" style="298" customWidth="1"/>
    <col min="517" max="517" width="11.6640625" style="298" customWidth="1"/>
    <col min="518" max="518" width="9.1640625" style="298" customWidth="1"/>
    <col min="519" max="519" width="5" style="298" customWidth="1"/>
    <col min="520" max="520" width="77.83203125" style="298" customWidth="1"/>
    <col min="521" max="522" width="20" style="298" customWidth="1"/>
    <col min="523" max="523" width="1.6640625" style="298" customWidth="1"/>
    <col min="524" max="768" width="9.33203125" style="298"/>
    <col min="769" max="769" width="8.33203125" style="298" customWidth="1"/>
    <col min="770" max="770" width="1.6640625" style="298" customWidth="1"/>
    <col min="771" max="772" width="5" style="298" customWidth="1"/>
    <col min="773" max="773" width="11.6640625" style="298" customWidth="1"/>
    <col min="774" max="774" width="9.1640625" style="298" customWidth="1"/>
    <col min="775" max="775" width="5" style="298" customWidth="1"/>
    <col min="776" max="776" width="77.83203125" style="298" customWidth="1"/>
    <col min="777" max="778" width="20" style="298" customWidth="1"/>
    <col min="779" max="779" width="1.6640625" style="298" customWidth="1"/>
    <col min="780" max="1024" width="9.33203125" style="298"/>
    <col min="1025" max="1025" width="8.33203125" style="298" customWidth="1"/>
    <col min="1026" max="1026" width="1.6640625" style="298" customWidth="1"/>
    <col min="1027" max="1028" width="5" style="298" customWidth="1"/>
    <col min="1029" max="1029" width="11.6640625" style="298" customWidth="1"/>
    <col min="1030" max="1030" width="9.1640625" style="298" customWidth="1"/>
    <col min="1031" max="1031" width="5" style="298" customWidth="1"/>
    <col min="1032" max="1032" width="77.83203125" style="298" customWidth="1"/>
    <col min="1033" max="1034" width="20" style="298" customWidth="1"/>
    <col min="1035" max="1035" width="1.6640625" style="298" customWidth="1"/>
    <col min="1036" max="1280" width="9.33203125" style="298"/>
    <col min="1281" max="1281" width="8.33203125" style="298" customWidth="1"/>
    <col min="1282" max="1282" width="1.6640625" style="298" customWidth="1"/>
    <col min="1283" max="1284" width="5" style="298" customWidth="1"/>
    <col min="1285" max="1285" width="11.6640625" style="298" customWidth="1"/>
    <col min="1286" max="1286" width="9.1640625" style="298" customWidth="1"/>
    <col min="1287" max="1287" width="5" style="298" customWidth="1"/>
    <col min="1288" max="1288" width="77.83203125" style="298" customWidth="1"/>
    <col min="1289" max="1290" width="20" style="298" customWidth="1"/>
    <col min="1291" max="1291" width="1.6640625" style="298" customWidth="1"/>
    <col min="1292" max="1536" width="9.33203125" style="298"/>
    <col min="1537" max="1537" width="8.33203125" style="298" customWidth="1"/>
    <col min="1538" max="1538" width="1.6640625" style="298" customWidth="1"/>
    <col min="1539" max="1540" width="5" style="298" customWidth="1"/>
    <col min="1541" max="1541" width="11.6640625" style="298" customWidth="1"/>
    <col min="1542" max="1542" width="9.1640625" style="298" customWidth="1"/>
    <col min="1543" max="1543" width="5" style="298" customWidth="1"/>
    <col min="1544" max="1544" width="77.83203125" style="298" customWidth="1"/>
    <col min="1545" max="1546" width="20" style="298" customWidth="1"/>
    <col min="1547" max="1547" width="1.6640625" style="298" customWidth="1"/>
    <col min="1548" max="1792" width="9.33203125" style="298"/>
    <col min="1793" max="1793" width="8.33203125" style="298" customWidth="1"/>
    <col min="1794" max="1794" width="1.6640625" style="298" customWidth="1"/>
    <col min="1795" max="1796" width="5" style="298" customWidth="1"/>
    <col min="1797" max="1797" width="11.6640625" style="298" customWidth="1"/>
    <col min="1798" max="1798" width="9.1640625" style="298" customWidth="1"/>
    <col min="1799" max="1799" width="5" style="298" customWidth="1"/>
    <col min="1800" max="1800" width="77.83203125" style="298" customWidth="1"/>
    <col min="1801" max="1802" width="20" style="298" customWidth="1"/>
    <col min="1803" max="1803" width="1.6640625" style="298" customWidth="1"/>
    <col min="1804" max="2048" width="9.33203125" style="298"/>
    <col min="2049" max="2049" width="8.33203125" style="298" customWidth="1"/>
    <col min="2050" max="2050" width="1.6640625" style="298" customWidth="1"/>
    <col min="2051" max="2052" width="5" style="298" customWidth="1"/>
    <col min="2053" max="2053" width="11.6640625" style="298" customWidth="1"/>
    <col min="2054" max="2054" width="9.1640625" style="298" customWidth="1"/>
    <col min="2055" max="2055" width="5" style="298" customWidth="1"/>
    <col min="2056" max="2056" width="77.83203125" style="298" customWidth="1"/>
    <col min="2057" max="2058" width="20" style="298" customWidth="1"/>
    <col min="2059" max="2059" width="1.6640625" style="298" customWidth="1"/>
    <col min="2060" max="2304" width="9.33203125" style="298"/>
    <col min="2305" max="2305" width="8.33203125" style="298" customWidth="1"/>
    <col min="2306" max="2306" width="1.6640625" style="298" customWidth="1"/>
    <col min="2307" max="2308" width="5" style="298" customWidth="1"/>
    <col min="2309" max="2309" width="11.6640625" style="298" customWidth="1"/>
    <col min="2310" max="2310" width="9.1640625" style="298" customWidth="1"/>
    <col min="2311" max="2311" width="5" style="298" customWidth="1"/>
    <col min="2312" max="2312" width="77.83203125" style="298" customWidth="1"/>
    <col min="2313" max="2314" width="20" style="298" customWidth="1"/>
    <col min="2315" max="2315" width="1.6640625" style="298" customWidth="1"/>
    <col min="2316" max="2560" width="9.33203125" style="298"/>
    <col min="2561" max="2561" width="8.33203125" style="298" customWidth="1"/>
    <col min="2562" max="2562" width="1.6640625" style="298" customWidth="1"/>
    <col min="2563" max="2564" width="5" style="298" customWidth="1"/>
    <col min="2565" max="2565" width="11.6640625" style="298" customWidth="1"/>
    <col min="2566" max="2566" width="9.1640625" style="298" customWidth="1"/>
    <col min="2567" max="2567" width="5" style="298" customWidth="1"/>
    <col min="2568" max="2568" width="77.83203125" style="298" customWidth="1"/>
    <col min="2569" max="2570" width="20" style="298" customWidth="1"/>
    <col min="2571" max="2571" width="1.6640625" style="298" customWidth="1"/>
    <col min="2572" max="2816" width="9.33203125" style="298"/>
    <col min="2817" max="2817" width="8.33203125" style="298" customWidth="1"/>
    <col min="2818" max="2818" width="1.6640625" style="298" customWidth="1"/>
    <col min="2819" max="2820" width="5" style="298" customWidth="1"/>
    <col min="2821" max="2821" width="11.6640625" style="298" customWidth="1"/>
    <col min="2822" max="2822" width="9.1640625" style="298" customWidth="1"/>
    <col min="2823" max="2823" width="5" style="298" customWidth="1"/>
    <col min="2824" max="2824" width="77.83203125" style="298" customWidth="1"/>
    <col min="2825" max="2826" width="20" style="298" customWidth="1"/>
    <col min="2827" max="2827" width="1.6640625" style="298" customWidth="1"/>
    <col min="2828" max="3072" width="9.33203125" style="298"/>
    <col min="3073" max="3073" width="8.33203125" style="298" customWidth="1"/>
    <col min="3074" max="3074" width="1.6640625" style="298" customWidth="1"/>
    <col min="3075" max="3076" width="5" style="298" customWidth="1"/>
    <col min="3077" max="3077" width="11.6640625" style="298" customWidth="1"/>
    <col min="3078" max="3078" width="9.1640625" style="298" customWidth="1"/>
    <col min="3079" max="3079" width="5" style="298" customWidth="1"/>
    <col min="3080" max="3080" width="77.83203125" style="298" customWidth="1"/>
    <col min="3081" max="3082" width="20" style="298" customWidth="1"/>
    <col min="3083" max="3083" width="1.6640625" style="298" customWidth="1"/>
    <col min="3084" max="3328" width="9.33203125" style="298"/>
    <col min="3329" max="3329" width="8.33203125" style="298" customWidth="1"/>
    <col min="3330" max="3330" width="1.6640625" style="298" customWidth="1"/>
    <col min="3331" max="3332" width="5" style="298" customWidth="1"/>
    <col min="3333" max="3333" width="11.6640625" style="298" customWidth="1"/>
    <col min="3334" max="3334" width="9.1640625" style="298" customWidth="1"/>
    <col min="3335" max="3335" width="5" style="298" customWidth="1"/>
    <col min="3336" max="3336" width="77.83203125" style="298" customWidth="1"/>
    <col min="3337" max="3338" width="20" style="298" customWidth="1"/>
    <col min="3339" max="3339" width="1.6640625" style="298" customWidth="1"/>
    <col min="3340" max="3584" width="9.33203125" style="298"/>
    <col min="3585" max="3585" width="8.33203125" style="298" customWidth="1"/>
    <col min="3586" max="3586" width="1.6640625" style="298" customWidth="1"/>
    <col min="3587" max="3588" width="5" style="298" customWidth="1"/>
    <col min="3589" max="3589" width="11.6640625" style="298" customWidth="1"/>
    <col min="3590" max="3590" width="9.1640625" style="298" customWidth="1"/>
    <col min="3591" max="3591" width="5" style="298" customWidth="1"/>
    <col min="3592" max="3592" width="77.83203125" style="298" customWidth="1"/>
    <col min="3593" max="3594" width="20" style="298" customWidth="1"/>
    <col min="3595" max="3595" width="1.6640625" style="298" customWidth="1"/>
    <col min="3596" max="3840" width="9.33203125" style="298"/>
    <col min="3841" max="3841" width="8.33203125" style="298" customWidth="1"/>
    <col min="3842" max="3842" width="1.6640625" style="298" customWidth="1"/>
    <col min="3843" max="3844" width="5" style="298" customWidth="1"/>
    <col min="3845" max="3845" width="11.6640625" style="298" customWidth="1"/>
    <col min="3846" max="3846" width="9.1640625" style="298" customWidth="1"/>
    <col min="3847" max="3847" width="5" style="298" customWidth="1"/>
    <col min="3848" max="3848" width="77.83203125" style="298" customWidth="1"/>
    <col min="3849" max="3850" width="20" style="298" customWidth="1"/>
    <col min="3851" max="3851" width="1.6640625" style="298" customWidth="1"/>
    <col min="3852" max="4096" width="9.33203125" style="298"/>
    <col min="4097" max="4097" width="8.33203125" style="298" customWidth="1"/>
    <col min="4098" max="4098" width="1.6640625" style="298" customWidth="1"/>
    <col min="4099" max="4100" width="5" style="298" customWidth="1"/>
    <col min="4101" max="4101" width="11.6640625" style="298" customWidth="1"/>
    <col min="4102" max="4102" width="9.1640625" style="298" customWidth="1"/>
    <col min="4103" max="4103" width="5" style="298" customWidth="1"/>
    <col min="4104" max="4104" width="77.83203125" style="298" customWidth="1"/>
    <col min="4105" max="4106" width="20" style="298" customWidth="1"/>
    <col min="4107" max="4107" width="1.6640625" style="298" customWidth="1"/>
    <col min="4108" max="4352" width="9.33203125" style="298"/>
    <col min="4353" max="4353" width="8.33203125" style="298" customWidth="1"/>
    <col min="4354" max="4354" width="1.6640625" style="298" customWidth="1"/>
    <col min="4355" max="4356" width="5" style="298" customWidth="1"/>
    <col min="4357" max="4357" width="11.6640625" style="298" customWidth="1"/>
    <col min="4358" max="4358" width="9.1640625" style="298" customWidth="1"/>
    <col min="4359" max="4359" width="5" style="298" customWidth="1"/>
    <col min="4360" max="4360" width="77.83203125" style="298" customWidth="1"/>
    <col min="4361" max="4362" width="20" style="298" customWidth="1"/>
    <col min="4363" max="4363" width="1.6640625" style="298" customWidth="1"/>
    <col min="4364" max="4608" width="9.33203125" style="298"/>
    <col min="4609" max="4609" width="8.33203125" style="298" customWidth="1"/>
    <col min="4610" max="4610" width="1.6640625" style="298" customWidth="1"/>
    <col min="4611" max="4612" width="5" style="298" customWidth="1"/>
    <col min="4613" max="4613" width="11.6640625" style="298" customWidth="1"/>
    <col min="4614" max="4614" width="9.1640625" style="298" customWidth="1"/>
    <col min="4615" max="4615" width="5" style="298" customWidth="1"/>
    <col min="4616" max="4616" width="77.83203125" style="298" customWidth="1"/>
    <col min="4617" max="4618" width="20" style="298" customWidth="1"/>
    <col min="4619" max="4619" width="1.6640625" style="298" customWidth="1"/>
    <col min="4620" max="4864" width="9.33203125" style="298"/>
    <col min="4865" max="4865" width="8.33203125" style="298" customWidth="1"/>
    <col min="4866" max="4866" width="1.6640625" style="298" customWidth="1"/>
    <col min="4867" max="4868" width="5" style="298" customWidth="1"/>
    <col min="4869" max="4869" width="11.6640625" style="298" customWidth="1"/>
    <col min="4870" max="4870" width="9.1640625" style="298" customWidth="1"/>
    <col min="4871" max="4871" width="5" style="298" customWidth="1"/>
    <col min="4872" max="4872" width="77.83203125" style="298" customWidth="1"/>
    <col min="4873" max="4874" width="20" style="298" customWidth="1"/>
    <col min="4875" max="4875" width="1.6640625" style="298" customWidth="1"/>
    <col min="4876" max="5120" width="9.33203125" style="298"/>
    <col min="5121" max="5121" width="8.33203125" style="298" customWidth="1"/>
    <col min="5122" max="5122" width="1.6640625" style="298" customWidth="1"/>
    <col min="5123" max="5124" width="5" style="298" customWidth="1"/>
    <col min="5125" max="5125" width="11.6640625" style="298" customWidth="1"/>
    <col min="5126" max="5126" width="9.1640625" style="298" customWidth="1"/>
    <col min="5127" max="5127" width="5" style="298" customWidth="1"/>
    <col min="5128" max="5128" width="77.83203125" style="298" customWidth="1"/>
    <col min="5129" max="5130" width="20" style="298" customWidth="1"/>
    <col min="5131" max="5131" width="1.6640625" style="298" customWidth="1"/>
    <col min="5132" max="5376" width="9.33203125" style="298"/>
    <col min="5377" max="5377" width="8.33203125" style="298" customWidth="1"/>
    <col min="5378" max="5378" width="1.6640625" style="298" customWidth="1"/>
    <col min="5379" max="5380" width="5" style="298" customWidth="1"/>
    <col min="5381" max="5381" width="11.6640625" style="298" customWidth="1"/>
    <col min="5382" max="5382" width="9.1640625" style="298" customWidth="1"/>
    <col min="5383" max="5383" width="5" style="298" customWidth="1"/>
    <col min="5384" max="5384" width="77.83203125" style="298" customWidth="1"/>
    <col min="5385" max="5386" width="20" style="298" customWidth="1"/>
    <col min="5387" max="5387" width="1.6640625" style="298" customWidth="1"/>
    <col min="5388" max="5632" width="9.33203125" style="298"/>
    <col min="5633" max="5633" width="8.33203125" style="298" customWidth="1"/>
    <col min="5634" max="5634" width="1.6640625" style="298" customWidth="1"/>
    <col min="5635" max="5636" width="5" style="298" customWidth="1"/>
    <col min="5637" max="5637" width="11.6640625" style="298" customWidth="1"/>
    <col min="5638" max="5638" width="9.1640625" style="298" customWidth="1"/>
    <col min="5639" max="5639" width="5" style="298" customWidth="1"/>
    <col min="5640" max="5640" width="77.83203125" style="298" customWidth="1"/>
    <col min="5641" max="5642" width="20" style="298" customWidth="1"/>
    <col min="5643" max="5643" width="1.6640625" style="298" customWidth="1"/>
    <col min="5644" max="5888" width="9.33203125" style="298"/>
    <col min="5889" max="5889" width="8.33203125" style="298" customWidth="1"/>
    <col min="5890" max="5890" width="1.6640625" style="298" customWidth="1"/>
    <col min="5891" max="5892" width="5" style="298" customWidth="1"/>
    <col min="5893" max="5893" width="11.6640625" style="298" customWidth="1"/>
    <col min="5894" max="5894" width="9.1640625" style="298" customWidth="1"/>
    <col min="5895" max="5895" width="5" style="298" customWidth="1"/>
    <col min="5896" max="5896" width="77.83203125" style="298" customWidth="1"/>
    <col min="5897" max="5898" width="20" style="298" customWidth="1"/>
    <col min="5899" max="5899" width="1.6640625" style="298" customWidth="1"/>
    <col min="5900" max="6144" width="9.33203125" style="298"/>
    <col min="6145" max="6145" width="8.33203125" style="298" customWidth="1"/>
    <col min="6146" max="6146" width="1.6640625" style="298" customWidth="1"/>
    <col min="6147" max="6148" width="5" style="298" customWidth="1"/>
    <col min="6149" max="6149" width="11.6640625" style="298" customWidth="1"/>
    <col min="6150" max="6150" width="9.1640625" style="298" customWidth="1"/>
    <col min="6151" max="6151" width="5" style="298" customWidth="1"/>
    <col min="6152" max="6152" width="77.83203125" style="298" customWidth="1"/>
    <col min="6153" max="6154" width="20" style="298" customWidth="1"/>
    <col min="6155" max="6155" width="1.6640625" style="298" customWidth="1"/>
    <col min="6156" max="6400" width="9.33203125" style="298"/>
    <col min="6401" max="6401" width="8.33203125" style="298" customWidth="1"/>
    <col min="6402" max="6402" width="1.6640625" style="298" customWidth="1"/>
    <col min="6403" max="6404" width="5" style="298" customWidth="1"/>
    <col min="6405" max="6405" width="11.6640625" style="298" customWidth="1"/>
    <col min="6406" max="6406" width="9.1640625" style="298" customWidth="1"/>
    <col min="6407" max="6407" width="5" style="298" customWidth="1"/>
    <col min="6408" max="6408" width="77.83203125" style="298" customWidth="1"/>
    <col min="6409" max="6410" width="20" style="298" customWidth="1"/>
    <col min="6411" max="6411" width="1.6640625" style="298" customWidth="1"/>
    <col min="6412" max="6656" width="9.33203125" style="298"/>
    <col min="6657" max="6657" width="8.33203125" style="298" customWidth="1"/>
    <col min="6658" max="6658" width="1.6640625" style="298" customWidth="1"/>
    <col min="6659" max="6660" width="5" style="298" customWidth="1"/>
    <col min="6661" max="6661" width="11.6640625" style="298" customWidth="1"/>
    <col min="6662" max="6662" width="9.1640625" style="298" customWidth="1"/>
    <col min="6663" max="6663" width="5" style="298" customWidth="1"/>
    <col min="6664" max="6664" width="77.83203125" style="298" customWidth="1"/>
    <col min="6665" max="6666" width="20" style="298" customWidth="1"/>
    <col min="6667" max="6667" width="1.6640625" style="298" customWidth="1"/>
    <col min="6668" max="6912" width="9.33203125" style="298"/>
    <col min="6913" max="6913" width="8.33203125" style="298" customWidth="1"/>
    <col min="6914" max="6914" width="1.6640625" style="298" customWidth="1"/>
    <col min="6915" max="6916" width="5" style="298" customWidth="1"/>
    <col min="6917" max="6917" width="11.6640625" style="298" customWidth="1"/>
    <col min="6918" max="6918" width="9.1640625" style="298" customWidth="1"/>
    <col min="6919" max="6919" width="5" style="298" customWidth="1"/>
    <col min="6920" max="6920" width="77.83203125" style="298" customWidth="1"/>
    <col min="6921" max="6922" width="20" style="298" customWidth="1"/>
    <col min="6923" max="6923" width="1.6640625" style="298" customWidth="1"/>
    <col min="6924" max="7168" width="9.33203125" style="298"/>
    <col min="7169" max="7169" width="8.33203125" style="298" customWidth="1"/>
    <col min="7170" max="7170" width="1.6640625" style="298" customWidth="1"/>
    <col min="7171" max="7172" width="5" style="298" customWidth="1"/>
    <col min="7173" max="7173" width="11.6640625" style="298" customWidth="1"/>
    <col min="7174" max="7174" width="9.1640625" style="298" customWidth="1"/>
    <col min="7175" max="7175" width="5" style="298" customWidth="1"/>
    <col min="7176" max="7176" width="77.83203125" style="298" customWidth="1"/>
    <col min="7177" max="7178" width="20" style="298" customWidth="1"/>
    <col min="7179" max="7179" width="1.6640625" style="298" customWidth="1"/>
    <col min="7180" max="7424" width="9.33203125" style="298"/>
    <col min="7425" max="7425" width="8.33203125" style="298" customWidth="1"/>
    <col min="7426" max="7426" width="1.6640625" style="298" customWidth="1"/>
    <col min="7427" max="7428" width="5" style="298" customWidth="1"/>
    <col min="7429" max="7429" width="11.6640625" style="298" customWidth="1"/>
    <col min="7430" max="7430" width="9.1640625" style="298" customWidth="1"/>
    <col min="7431" max="7431" width="5" style="298" customWidth="1"/>
    <col min="7432" max="7432" width="77.83203125" style="298" customWidth="1"/>
    <col min="7433" max="7434" width="20" style="298" customWidth="1"/>
    <col min="7435" max="7435" width="1.6640625" style="298" customWidth="1"/>
    <col min="7436" max="7680" width="9.33203125" style="298"/>
    <col min="7681" max="7681" width="8.33203125" style="298" customWidth="1"/>
    <col min="7682" max="7682" width="1.6640625" style="298" customWidth="1"/>
    <col min="7683" max="7684" width="5" style="298" customWidth="1"/>
    <col min="7685" max="7685" width="11.6640625" style="298" customWidth="1"/>
    <col min="7686" max="7686" width="9.1640625" style="298" customWidth="1"/>
    <col min="7687" max="7687" width="5" style="298" customWidth="1"/>
    <col min="7688" max="7688" width="77.83203125" style="298" customWidth="1"/>
    <col min="7689" max="7690" width="20" style="298" customWidth="1"/>
    <col min="7691" max="7691" width="1.6640625" style="298" customWidth="1"/>
    <col min="7692" max="7936" width="9.33203125" style="298"/>
    <col min="7937" max="7937" width="8.33203125" style="298" customWidth="1"/>
    <col min="7938" max="7938" width="1.6640625" style="298" customWidth="1"/>
    <col min="7939" max="7940" width="5" style="298" customWidth="1"/>
    <col min="7941" max="7941" width="11.6640625" style="298" customWidth="1"/>
    <col min="7942" max="7942" width="9.1640625" style="298" customWidth="1"/>
    <col min="7943" max="7943" width="5" style="298" customWidth="1"/>
    <col min="7944" max="7944" width="77.83203125" style="298" customWidth="1"/>
    <col min="7945" max="7946" width="20" style="298" customWidth="1"/>
    <col min="7947" max="7947" width="1.6640625" style="298" customWidth="1"/>
    <col min="7948" max="8192" width="9.33203125" style="298"/>
    <col min="8193" max="8193" width="8.33203125" style="298" customWidth="1"/>
    <col min="8194" max="8194" width="1.6640625" style="298" customWidth="1"/>
    <col min="8195" max="8196" width="5" style="298" customWidth="1"/>
    <col min="8197" max="8197" width="11.6640625" style="298" customWidth="1"/>
    <col min="8198" max="8198" width="9.1640625" style="298" customWidth="1"/>
    <col min="8199" max="8199" width="5" style="298" customWidth="1"/>
    <col min="8200" max="8200" width="77.83203125" style="298" customWidth="1"/>
    <col min="8201" max="8202" width="20" style="298" customWidth="1"/>
    <col min="8203" max="8203" width="1.6640625" style="298" customWidth="1"/>
    <col min="8204" max="8448" width="9.33203125" style="298"/>
    <col min="8449" max="8449" width="8.33203125" style="298" customWidth="1"/>
    <col min="8450" max="8450" width="1.6640625" style="298" customWidth="1"/>
    <col min="8451" max="8452" width="5" style="298" customWidth="1"/>
    <col min="8453" max="8453" width="11.6640625" style="298" customWidth="1"/>
    <col min="8454" max="8454" width="9.1640625" style="298" customWidth="1"/>
    <col min="8455" max="8455" width="5" style="298" customWidth="1"/>
    <col min="8456" max="8456" width="77.83203125" style="298" customWidth="1"/>
    <col min="8457" max="8458" width="20" style="298" customWidth="1"/>
    <col min="8459" max="8459" width="1.6640625" style="298" customWidth="1"/>
    <col min="8460" max="8704" width="9.33203125" style="298"/>
    <col min="8705" max="8705" width="8.33203125" style="298" customWidth="1"/>
    <col min="8706" max="8706" width="1.6640625" style="298" customWidth="1"/>
    <col min="8707" max="8708" width="5" style="298" customWidth="1"/>
    <col min="8709" max="8709" width="11.6640625" style="298" customWidth="1"/>
    <col min="8710" max="8710" width="9.1640625" style="298" customWidth="1"/>
    <col min="8711" max="8711" width="5" style="298" customWidth="1"/>
    <col min="8712" max="8712" width="77.83203125" style="298" customWidth="1"/>
    <col min="8713" max="8714" width="20" style="298" customWidth="1"/>
    <col min="8715" max="8715" width="1.6640625" style="298" customWidth="1"/>
    <col min="8716" max="8960" width="9.33203125" style="298"/>
    <col min="8961" max="8961" width="8.33203125" style="298" customWidth="1"/>
    <col min="8962" max="8962" width="1.6640625" style="298" customWidth="1"/>
    <col min="8963" max="8964" width="5" style="298" customWidth="1"/>
    <col min="8965" max="8965" width="11.6640625" style="298" customWidth="1"/>
    <col min="8966" max="8966" width="9.1640625" style="298" customWidth="1"/>
    <col min="8967" max="8967" width="5" style="298" customWidth="1"/>
    <col min="8968" max="8968" width="77.83203125" style="298" customWidth="1"/>
    <col min="8969" max="8970" width="20" style="298" customWidth="1"/>
    <col min="8971" max="8971" width="1.6640625" style="298" customWidth="1"/>
    <col min="8972" max="9216" width="9.33203125" style="298"/>
    <col min="9217" max="9217" width="8.33203125" style="298" customWidth="1"/>
    <col min="9218" max="9218" width="1.6640625" style="298" customWidth="1"/>
    <col min="9219" max="9220" width="5" style="298" customWidth="1"/>
    <col min="9221" max="9221" width="11.6640625" style="298" customWidth="1"/>
    <col min="9222" max="9222" width="9.1640625" style="298" customWidth="1"/>
    <col min="9223" max="9223" width="5" style="298" customWidth="1"/>
    <col min="9224" max="9224" width="77.83203125" style="298" customWidth="1"/>
    <col min="9225" max="9226" width="20" style="298" customWidth="1"/>
    <col min="9227" max="9227" width="1.6640625" style="298" customWidth="1"/>
    <col min="9228" max="9472" width="9.33203125" style="298"/>
    <col min="9473" max="9473" width="8.33203125" style="298" customWidth="1"/>
    <col min="9474" max="9474" width="1.6640625" style="298" customWidth="1"/>
    <col min="9475" max="9476" width="5" style="298" customWidth="1"/>
    <col min="9477" max="9477" width="11.6640625" style="298" customWidth="1"/>
    <col min="9478" max="9478" width="9.1640625" style="298" customWidth="1"/>
    <col min="9479" max="9479" width="5" style="298" customWidth="1"/>
    <col min="9480" max="9480" width="77.83203125" style="298" customWidth="1"/>
    <col min="9481" max="9482" width="20" style="298" customWidth="1"/>
    <col min="9483" max="9483" width="1.6640625" style="298" customWidth="1"/>
    <col min="9484" max="9728" width="9.33203125" style="298"/>
    <col min="9729" max="9729" width="8.33203125" style="298" customWidth="1"/>
    <col min="9730" max="9730" width="1.6640625" style="298" customWidth="1"/>
    <col min="9731" max="9732" width="5" style="298" customWidth="1"/>
    <col min="9733" max="9733" width="11.6640625" style="298" customWidth="1"/>
    <col min="9734" max="9734" width="9.1640625" style="298" customWidth="1"/>
    <col min="9735" max="9735" width="5" style="298" customWidth="1"/>
    <col min="9736" max="9736" width="77.83203125" style="298" customWidth="1"/>
    <col min="9737" max="9738" width="20" style="298" customWidth="1"/>
    <col min="9739" max="9739" width="1.6640625" style="298" customWidth="1"/>
    <col min="9740" max="9984" width="9.33203125" style="298"/>
    <col min="9985" max="9985" width="8.33203125" style="298" customWidth="1"/>
    <col min="9986" max="9986" width="1.6640625" style="298" customWidth="1"/>
    <col min="9987" max="9988" width="5" style="298" customWidth="1"/>
    <col min="9989" max="9989" width="11.6640625" style="298" customWidth="1"/>
    <col min="9990" max="9990" width="9.1640625" style="298" customWidth="1"/>
    <col min="9991" max="9991" width="5" style="298" customWidth="1"/>
    <col min="9992" max="9992" width="77.83203125" style="298" customWidth="1"/>
    <col min="9993" max="9994" width="20" style="298" customWidth="1"/>
    <col min="9995" max="9995" width="1.6640625" style="298" customWidth="1"/>
    <col min="9996" max="10240" width="9.33203125" style="298"/>
    <col min="10241" max="10241" width="8.33203125" style="298" customWidth="1"/>
    <col min="10242" max="10242" width="1.6640625" style="298" customWidth="1"/>
    <col min="10243" max="10244" width="5" style="298" customWidth="1"/>
    <col min="10245" max="10245" width="11.6640625" style="298" customWidth="1"/>
    <col min="10246" max="10246" width="9.1640625" style="298" customWidth="1"/>
    <col min="10247" max="10247" width="5" style="298" customWidth="1"/>
    <col min="10248" max="10248" width="77.83203125" style="298" customWidth="1"/>
    <col min="10249" max="10250" width="20" style="298" customWidth="1"/>
    <col min="10251" max="10251" width="1.6640625" style="298" customWidth="1"/>
    <col min="10252" max="10496" width="9.33203125" style="298"/>
    <col min="10497" max="10497" width="8.33203125" style="298" customWidth="1"/>
    <col min="10498" max="10498" width="1.6640625" style="298" customWidth="1"/>
    <col min="10499" max="10500" width="5" style="298" customWidth="1"/>
    <col min="10501" max="10501" width="11.6640625" style="298" customWidth="1"/>
    <col min="10502" max="10502" width="9.1640625" style="298" customWidth="1"/>
    <col min="10503" max="10503" width="5" style="298" customWidth="1"/>
    <col min="10504" max="10504" width="77.83203125" style="298" customWidth="1"/>
    <col min="10505" max="10506" width="20" style="298" customWidth="1"/>
    <col min="10507" max="10507" width="1.6640625" style="298" customWidth="1"/>
    <col min="10508" max="10752" width="9.33203125" style="298"/>
    <col min="10753" max="10753" width="8.33203125" style="298" customWidth="1"/>
    <col min="10754" max="10754" width="1.6640625" style="298" customWidth="1"/>
    <col min="10755" max="10756" width="5" style="298" customWidth="1"/>
    <col min="10757" max="10757" width="11.6640625" style="298" customWidth="1"/>
    <col min="10758" max="10758" width="9.1640625" style="298" customWidth="1"/>
    <col min="10759" max="10759" width="5" style="298" customWidth="1"/>
    <col min="10760" max="10760" width="77.83203125" style="298" customWidth="1"/>
    <col min="10761" max="10762" width="20" style="298" customWidth="1"/>
    <col min="10763" max="10763" width="1.6640625" style="298" customWidth="1"/>
    <col min="10764" max="11008" width="9.33203125" style="298"/>
    <col min="11009" max="11009" width="8.33203125" style="298" customWidth="1"/>
    <col min="11010" max="11010" width="1.6640625" style="298" customWidth="1"/>
    <col min="11011" max="11012" width="5" style="298" customWidth="1"/>
    <col min="11013" max="11013" width="11.6640625" style="298" customWidth="1"/>
    <col min="11014" max="11014" width="9.1640625" style="298" customWidth="1"/>
    <col min="11015" max="11015" width="5" style="298" customWidth="1"/>
    <col min="11016" max="11016" width="77.83203125" style="298" customWidth="1"/>
    <col min="11017" max="11018" width="20" style="298" customWidth="1"/>
    <col min="11019" max="11019" width="1.6640625" style="298" customWidth="1"/>
    <col min="11020" max="11264" width="9.33203125" style="298"/>
    <col min="11265" max="11265" width="8.33203125" style="298" customWidth="1"/>
    <col min="11266" max="11266" width="1.6640625" style="298" customWidth="1"/>
    <col min="11267" max="11268" width="5" style="298" customWidth="1"/>
    <col min="11269" max="11269" width="11.6640625" style="298" customWidth="1"/>
    <col min="11270" max="11270" width="9.1640625" style="298" customWidth="1"/>
    <col min="11271" max="11271" width="5" style="298" customWidth="1"/>
    <col min="11272" max="11272" width="77.83203125" style="298" customWidth="1"/>
    <col min="11273" max="11274" width="20" style="298" customWidth="1"/>
    <col min="11275" max="11275" width="1.6640625" style="298" customWidth="1"/>
    <col min="11276" max="11520" width="9.33203125" style="298"/>
    <col min="11521" max="11521" width="8.33203125" style="298" customWidth="1"/>
    <col min="11522" max="11522" width="1.6640625" style="298" customWidth="1"/>
    <col min="11523" max="11524" width="5" style="298" customWidth="1"/>
    <col min="11525" max="11525" width="11.6640625" style="298" customWidth="1"/>
    <col min="11526" max="11526" width="9.1640625" style="298" customWidth="1"/>
    <col min="11527" max="11527" width="5" style="298" customWidth="1"/>
    <col min="11528" max="11528" width="77.83203125" style="298" customWidth="1"/>
    <col min="11529" max="11530" width="20" style="298" customWidth="1"/>
    <col min="11531" max="11531" width="1.6640625" style="298" customWidth="1"/>
    <col min="11532" max="11776" width="9.33203125" style="298"/>
    <col min="11777" max="11777" width="8.33203125" style="298" customWidth="1"/>
    <col min="11778" max="11778" width="1.6640625" style="298" customWidth="1"/>
    <col min="11779" max="11780" width="5" style="298" customWidth="1"/>
    <col min="11781" max="11781" width="11.6640625" style="298" customWidth="1"/>
    <col min="11782" max="11782" width="9.1640625" style="298" customWidth="1"/>
    <col min="11783" max="11783" width="5" style="298" customWidth="1"/>
    <col min="11784" max="11784" width="77.83203125" style="298" customWidth="1"/>
    <col min="11785" max="11786" width="20" style="298" customWidth="1"/>
    <col min="11787" max="11787" width="1.6640625" style="298" customWidth="1"/>
    <col min="11788" max="12032" width="9.33203125" style="298"/>
    <col min="12033" max="12033" width="8.33203125" style="298" customWidth="1"/>
    <col min="12034" max="12034" width="1.6640625" style="298" customWidth="1"/>
    <col min="12035" max="12036" width="5" style="298" customWidth="1"/>
    <col min="12037" max="12037" width="11.6640625" style="298" customWidth="1"/>
    <col min="12038" max="12038" width="9.1640625" style="298" customWidth="1"/>
    <col min="12039" max="12039" width="5" style="298" customWidth="1"/>
    <col min="12040" max="12040" width="77.83203125" style="298" customWidth="1"/>
    <col min="12041" max="12042" width="20" style="298" customWidth="1"/>
    <col min="12043" max="12043" width="1.6640625" style="298" customWidth="1"/>
    <col min="12044" max="12288" width="9.33203125" style="298"/>
    <col min="12289" max="12289" width="8.33203125" style="298" customWidth="1"/>
    <col min="12290" max="12290" width="1.6640625" style="298" customWidth="1"/>
    <col min="12291" max="12292" width="5" style="298" customWidth="1"/>
    <col min="12293" max="12293" width="11.6640625" style="298" customWidth="1"/>
    <col min="12294" max="12294" width="9.1640625" style="298" customWidth="1"/>
    <col min="12295" max="12295" width="5" style="298" customWidth="1"/>
    <col min="12296" max="12296" width="77.83203125" style="298" customWidth="1"/>
    <col min="12297" max="12298" width="20" style="298" customWidth="1"/>
    <col min="12299" max="12299" width="1.6640625" style="298" customWidth="1"/>
    <col min="12300" max="12544" width="9.33203125" style="298"/>
    <col min="12545" max="12545" width="8.33203125" style="298" customWidth="1"/>
    <col min="12546" max="12546" width="1.6640625" style="298" customWidth="1"/>
    <col min="12547" max="12548" width="5" style="298" customWidth="1"/>
    <col min="12549" max="12549" width="11.6640625" style="298" customWidth="1"/>
    <col min="12550" max="12550" width="9.1640625" style="298" customWidth="1"/>
    <col min="12551" max="12551" width="5" style="298" customWidth="1"/>
    <col min="12552" max="12552" width="77.83203125" style="298" customWidth="1"/>
    <col min="12553" max="12554" width="20" style="298" customWidth="1"/>
    <col min="12555" max="12555" width="1.6640625" style="298" customWidth="1"/>
    <col min="12556" max="12800" width="9.33203125" style="298"/>
    <col min="12801" max="12801" width="8.33203125" style="298" customWidth="1"/>
    <col min="12802" max="12802" width="1.6640625" style="298" customWidth="1"/>
    <col min="12803" max="12804" width="5" style="298" customWidth="1"/>
    <col min="12805" max="12805" width="11.6640625" style="298" customWidth="1"/>
    <col min="12806" max="12806" width="9.1640625" style="298" customWidth="1"/>
    <col min="12807" max="12807" width="5" style="298" customWidth="1"/>
    <col min="12808" max="12808" width="77.83203125" style="298" customWidth="1"/>
    <col min="12809" max="12810" width="20" style="298" customWidth="1"/>
    <col min="12811" max="12811" width="1.6640625" style="298" customWidth="1"/>
    <col min="12812" max="13056" width="9.33203125" style="298"/>
    <col min="13057" max="13057" width="8.33203125" style="298" customWidth="1"/>
    <col min="13058" max="13058" width="1.6640625" style="298" customWidth="1"/>
    <col min="13059" max="13060" width="5" style="298" customWidth="1"/>
    <col min="13061" max="13061" width="11.6640625" style="298" customWidth="1"/>
    <col min="13062" max="13062" width="9.1640625" style="298" customWidth="1"/>
    <col min="13063" max="13063" width="5" style="298" customWidth="1"/>
    <col min="13064" max="13064" width="77.83203125" style="298" customWidth="1"/>
    <col min="13065" max="13066" width="20" style="298" customWidth="1"/>
    <col min="13067" max="13067" width="1.6640625" style="298" customWidth="1"/>
    <col min="13068" max="13312" width="9.33203125" style="298"/>
    <col min="13313" max="13313" width="8.33203125" style="298" customWidth="1"/>
    <col min="13314" max="13314" width="1.6640625" style="298" customWidth="1"/>
    <col min="13315" max="13316" width="5" style="298" customWidth="1"/>
    <col min="13317" max="13317" width="11.6640625" style="298" customWidth="1"/>
    <col min="13318" max="13318" width="9.1640625" style="298" customWidth="1"/>
    <col min="13319" max="13319" width="5" style="298" customWidth="1"/>
    <col min="13320" max="13320" width="77.83203125" style="298" customWidth="1"/>
    <col min="13321" max="13322" width="20" style="298" customWidth="1"/>
    <col min="13323" max="13323" width="1.6640625" style="298" customWidth="1"/>
    <col min="13324" max="13568" width="9.33203125" style="298"/>
    <col min="13569" max="13569" width="8.33203125" style="298" customWidth="1"/>
    <col min="13570" max="13570" width="1.6640625" style="298" customWidth="1"/>
    <col min="13571" max="13572" width="5" style="298" customWidth="1"/>
    <col min="13573" max="13573" width="11.6640625" style="298" customWidth="1"/>
    <col min="13574" max="13574" width="9.1640625" style="298" customWidth="1"/>
    <col min="13575" max="13575" width="5" style="298" customWidth="1"/>
    <col min="13576" max="13576" width="77.83203125" style="298" customWidth="1"/>
    <col min="13577" max="13578" width="20" style="298" customWidth="1"/>
    <col min="13579" max="13579" width="1.6640625" style="298" customWidth="1"/>
    <col min="13580" max="13824" width="9.33203125" style="298"/>
    <col min="13825" max="13825" width="8.33203125" style="298" customWidth="1"/>
    <col min="13826" max="13826" width="1.6640625" style="298" customWidth="1"/>
    <col min="13827" max="13828" width="5" style="298" customWidth="1"/>
    <col min="13829" max="13829" width="11.6640625" style="298" customWidth="1"/>
    <col min="13830" max="13830" width="9.1640625" style="298" customWidth="1"/>
    <col min="13831" max="13831" width="5" style="298" customWidth="1"/>
    <col min="13832" max="13832" width="77.83203125" style="298" customWidth="1"/>
    <col min="13833" max="13834" width="20" style="298" customWidth="1"/>
    <col min="13835" max="13835" width="1.6640625" style="298" customWidth="1"/>
    <col min="13836" max="14080" width="9.33203125" style="298"/>
    <col min="14081" max="14081" width="8.33203125" style="298" customWidth="1"/>
    <col min="14082" max="14082" width="1.6640625" style="298" customWidth="1"/>
    <col min="14083" max="14084" width="5" style="298" customWidth="1"/>
    <col min="14085" max="14085" width="11.6640625" style="298" customWidth="1"/>
    <col min="14086" max="14086" width="9.1640625" style="298" customWidth="1"/>
    <col min="14087" max="14087" width="5" style="298" customWidth="1"/>
    <col min="14088" max="14088" width="77.83203125" style="298" customWidth="1"/>
    <col min="14089" max="14090" width="20" style="298" customWidth="1"/>
    <col min="14091" max="14091" width="1.6640625" style="298" customWidth="1"/>
    <col min="14092" max="14336" width="9.33203125" style="298"/>
    <col min="14337" max="14337" width="8.33203125" style="298" customWidth="1"/>
    <col min="14338" max="14338" width="1.6640625" style="298" customWidth="1"/>
    <col min="14339" max="14340" width="5" style="298" customWidth="1"/>
    <col min="14341" max="14341" width="11.6640625" style="298" customWidth="1"/>
    <col min="14342" max="14342" width="9.1640625" style="298" customWidth="1"/>
    <col min="14343" max="14343" width="5" style="298" customWidth="1"/>
    <col min="14344" max="14344" width="77.83203125" style="298" customWidth="1"/>
    <col min="14345" max="14346" width="20" style="298" customWidth="1"/>
    <col min="14347" max="14347" width="1.6640625" style="298" customWidth="1"/>
    <col min="14348" max="14592" width="9.33203125" style="298"/>
    <col min="14593" max="14593" width="8.33203125" style="298" customWidth="1"/>
    <col min="14594" max="14594" width="1.6640625" style="298" customWidth="1"/>
    <col min="14595" max="14596" width="5" style="298" customWidth="1"/>
    <col min="14597" max="14597" width="11.6640625" style="298" customWidth="1"/>
    <col min="14598" max="14598" width="9.1640625" style="298" customWidth="1"/>
    <col min="14599" max="14599" width="5" style="298" customWidth="1"/>
    <col min="14600" max="14600" width="77.83203125" style="298" customWidth="1"/>
    <col min="14601" max="14602" width="20" style="298" customWidth="1"/>
    <col min="14603" max="14603" width="1.6640625" style="298" customWidth="1"/>
    <col min="14604" max="14848" width="9.33203125" style="298"/>
    <col min="14849" max="14849" width="8.33203125" style="298" customWidth="1"/>
    <col min="14850" max="14850" width="1.6640625" style="298" customWidth="1"/>
    <col min="14851" max="14852" width="5" style="298" customWidth="1"/>
    <col min="14853" max="14853" width="11.6640625" style="298" customWidth="1"/>
    <col min="14854" max="14854" width="9.1640625" style="298" customWidth="1"/>
    <col min="14855" max="14855" width="5" style="298" customWidth="1"/>
    <col min="14856" max="14856" width="77.83203125" style="298" customWidth="1"/>
    <col min="14857" max="14858" width="20" style="298" customWidth="1"/>
    <col min="14859" max="14859" width="1.6640625" style="298" customWidth="1"/>
    <col min="14860" max="15104" width="9.33203125" style="298"/>
    <col min="15105" max="15105" width="8.33203125" style="298" customWidth="1"/>
    <col min="15106" max="15106" width="1.6640625" style="298" customWidth="1"/>
    <col min="15107" max="15108" width="5" style="298" customWidth="1"/>
    <col min="15109" max="15109" width="11.6640625" style="298" customWidth="1"/>
    <col min="15110" max="15110" width="9.1640625" style="298" customWidth="1"/>
    <col min="15111" max="15111" width="5" style="298" customWidth="1"/>
    <col min="15112" max="15112" width="77.83203125" style="298" customWidth="1"/>
    <col min="15113" max="15114" width="20" style="298" customWidth="1"/>
    <col min="15115" max="15115" width="1.6640625" style="298" customWidth="1"/>
    <col min="15116" max="15360" width="9.33203125" style="298"/>
    <col min="15361" max="15361" width="8.33203125" style="298" customWidth="1"/>
    <col min="15362" max="15362" width="1.6640625" style="298" customWidth="1"/>
    <col min="15363" max="15364" width="5" style="298" customWidth="1"/>
    <col min="15365" max="15365" width="11.6640625" style="298" customWidth="1"/>
    <col min="15366" max="15366" width="9.1640625" style="298" customWidth="1"/>
    <col min="15367" max="15367" width="5" style="298" customWidth="1"/>
    <col min="15368" max="15368" width="77.83203125" style="298" customWidth="1"/>
    <col min="15369" max="15370" width="20" style="298" customWidth="1"/>
    <col min="15371" max="15371" width="1.6640625" style="298" customWidth="1"/>
    <col min="15372" max="15616" width="9.33203125" style="298"/>
    <col min="15617" max="15617" width="8.33203125" style="298" customWidth="1"/>
    <col min="15618" max="15618" width="1.6640625" style="298" customWidth="1"/>
    <col min="15619" max="15620" width="5" style="298" customWidth="1"/>
    <col min="15621" max="15621" width="11.6640625" style="298" customWidth="1"/>
    <col min="15622" max="15622" width="9.1640625" style="298" customWidth="1"/>
    <col min="15623" max="15623" width="5" style="298" customWidth="1"/>
    <col min="15624" max="15624" width="77.83203125" style="298" customWidth="1"/>
    <col min="15625" max="15626" width="20" style="298" customWidth="1"/>
    <col min="15627" max="15627" width="1.6640625" style="298" customWidth="1"/>
    <col min="15628" max="15872" width="9.33203125" style="298"/>
    <col min="15873" max="15873" width="8.33203125" style="298" customWidth="1"/>
    <col min="15874" max="15874" width="1.6640625" style="298" customWidth="1"/>
    <col min="15875" max="15876" width="5" style="298" customWidth="1"/>
    <col min="15877" max="15877" width="11.6640625" style="298" customWidth="1"/>
    <col min="15878" max="15878" width="9.1640625" style="298" customWidth="1"/>
    <col min="15879" max="15879" width="5" style="298" customWidth="1"/>
    <col min="15880" max="15880" width="77.83203125" style="298" customWidth="1"/>
    <col min="15881" max="15882" width="20" style="298" customWidth="1"/>
    <col min="15883" max="15883" width="1.6640625" style="298" customWidth="1"/>
    <col min="15884" max="16128" width="9.33203125" style="298"/>
    <col min="16129" max="16129" width="8.33203125" style="298" customWidth="1"/>
    <col min="16130" max="16130" width="1.6640625" style="298" customWidth="1"/>
    <col min="16131" max="16132" width="5" style="298" customWidth="1"/>
    <col min="16133" max="16133" width="11.6640625" style="298" customWidth="1"/>
    <col min="16134" max="16134" width="9.1640625" style="298" customWidth="1"/>
    <col min="16135" max="16135" width="5" style="298" customWidth="1"/>
    <col min="16136" max="16136" width="77.83203125" style="298" customWidth="1"/>
    <col min="16137" max="16138" width="20" style="298" customWidth="1"/>
    <col min="16139" max="16139" width="1.6640625" style="298" customWidth="1"/>
    <col min="16140" max="16384" width="9.33203125" style="298"/>
  </cols>
  <sheetData>
    <row r="1" spans="2:11" ht="37.5" customHeight="1"/>
    <row r="2" spans="2:11" ht="7.5" customHeight="1">
      <c r="B2" s="299"/>
      <c r="C2" s="300"/>
      <c r="D2" s="300"/>
      <c r="E2" s="300"/>
      <c r="F2" s="300"/>
      <c r="G2" s="300"/>
      <c r="H2" s="300"/>
      <c r="I2" s="300"/>
      <c r="J2" s="300"/>
      <c r="K2" s="301"/>
    </row>
    <row r="3" spans="2:11" s="304" customFormat="1" ht="45" customHeight="1">
      <c r="B3" s="302"/>
      <c r="C3" s="427" t="s">
        <v>2538</v>
      </c>
      <c r="D3" s="427"/>
      <c r="E3" s="427"/>
      <c r="F3" s="427"/>
      <c r="G3" s="427"/>
      <c r="H3" s="427"/>
      <c r="I3" s="427"/>
      <c r="J3" s="427"/>
      <c r="K3" s="303"/>
    </row>
    <row r="4" spans="2:11" ht="25.5" customHeight="1">
      <c r="B4" s="305"/>
      <c r="C4" s="432" t="s">
        <v>2539</v>
      </c>
      <c r="D4" s="432"/>
      <c r="E4" s="432"/>
      <c r="F4" s="432"/>
      <c r="G4" s="432"/>
      <c r="H4" s="432"/>
      <c r="I4" s="432"/>
      <c r="J4" s="432"/>
      <c r="K4" s="306"/>
    </row>
    <row r="5" spans="2:11" ht="5.25" customHeight="1">
      <c r="B5" s="305"/>
      <c r="C5" s="307"/>
      <c r="D5" s="307"/>
      <c r="E5" s="307"/>
      <c r="F5" s="307"/>
      <c r="G5" s="307"/>
      <c r="H5" s="307"/>
      <c r="I5" s="307"/>
      <c r="J5" s="307"/>
      <c r="K5" s="306"/>
    </row>
    <row r="6" spans="2:11" ht="15" customHeight="1">
      <c r="B6" s="305"/>
      <c r="C6" s="429" t="s">
        <v>2540</v>
      </c>
      <c r="D6" s="429"/>
      <c r="E6" s="429"/>
      <c r="F6" s="429"/>
      <c r="G6" s="429"/>
      <c r="H6" s="429"/>
      <c r="I6" s="429"/>
      <c r="J6" s="429"/>
      <c r="K6" s="306"/>
    </row>
    <row r="7" spans="2:11" ht="15" customHeight="1">
      <c r="B7" s="308"/>
      <c r="C7" s="429" t="s">
        <v>2541</v>
      </c>
      <c r="D7" s="429"/>
      <c r="E7" s="429"/>
      <c r="F7" s="429"/>
      <c r="G7" s="429"/>
      <c r="H7" s="429"/>
      <c r="I7" s="429"/>
      <c r="J7" s="429"/>
      <c r="K7" s="306"/>
    </row>
    <row r="8" spans="2:11" ht="12.75" customHeight="1">
      <c r="B8" s="308"/>
      <c r="C8" s="309"/>
      <c r="D8" s="309"/>
      <c r="E8" s="309"/>
      <c r="F8" s="309"/>
      <c r="G8" s="309"/>
      <c r="H8" s="309"/>
      <c r="I8" s="309"/>
      <c r="J8" s="309"/>
      <c r="K8" s="306"/>
    </row>
    <row r="9" spans="2:11" ht="15" customHeight="1">
      <c r="B9" s="308"/>
      <c r="C9" s="429" t="s">
        <v>2542</v>
      </c>
      <c r="D9" s="429"/>
      <c r="E9" s="429"/>
      <c r="F9" s="429"/>
      <c r="G9" s="429"/>
      <c r="H9" s="429"/>
      <c r="I9" s="429"/>
      <c r="J9" s="429"/>
      <c r="K9" s="306"/>
    </row>
    <row r="10" spans="2:11" ht="15" customHeight="1">
      <c r="B10" s="308"/>
      <c r="C10" s="309"/>
      <c r="D10" s="429" t="s">
        <v>2543</v>
      </c>
      <c r="E10" s="429"/>
      <c r="F10" s="429"/>
      <c r="G10" s="429"/>
      <c r="H10" s="429"/>
      <c r="I10" s="429"/>
      <c r="J10" s="429"/>
      <c r="K10" s="306"/>
    </row>
    <row r="11" spans="2:11" ht="15" customHeight="1">
      <c r="B11" s="308"/>
      <c r="C11" s="310"/>
      <c r="D11" s="429" t="s">
        <v>2544</v>
      </c>
      <c r="E11" s="429"/>
      <c r="F11" s="429"/>
      <c r="G11" s="429"/>
      <c r="H11" s="429"/>
      <c r="I11" s="429"/>
      <c r="J11" s="429"/>
      <c r="K11" s="306"/>
    </row>
    <row r="12" spans="2:11" ht="12.75" customHeight="1">
      <c r="B12" s="308"/>
      <c r="C12" s="310"/>
      <c r="D12" s="310"/>
      <c r="E12" s="310"/>
      <c r="F12" s="310"/>
      <c r="G12" s="310"/>
      <c r="H12" s="310"/>
      <c r="I12" s="310"/>
      <c r="J12" s="310"/>
      <c r="K12" s="306"/>
    </row>
    <row r="13" spans="2:11" ht="15" customHeight="1">
      <c r="B13" s="308"/>
      <c r="C13" s="310"/>
      <c r="D13" s="429" t="s">
        <v>2545</v>
      </c>
      <c r="E13" s="429"/>
      <c r="F13" s="429"/>
      <c r="G13" s="429"/>
      <c r="H13" s="429"/>
      <c r="I13" s="429"/>
      <c r="J13" s="429"/>
      <c r="K13" s="306"/>
    </row>
    <row r="14" spans="2:11" ht="15" customHeight="1">
      <c r="B14" s="308"/>
      <c r="C14" s="310"/>
      <c r="D14" s="429" t="s">
        <v>2546</v>
      </c>
      <c r="E14" s="429"/>
      <c r="F14" s="429"/>
      <c r="G14" s="429"/>
      <c r="H14" s="429"/>
      <c r="I14" s="429"/>
      <c r="J14" s="429"/>
      <c r="K14" s="306"/>
    </row>
    <row r="15" spans="2:11" ht="15" customHeight="1">
      <c r="B15" s="308"/>
      <c r="C15" s="310"/>
      <c r="D15" s="429" t="s">
        <v>2547</v>
      </c>
      <c r="E15" s="429"/>
      <c r="F15" s="429"/>
      <c r="G15" s="429"/>
      <c r="H15" s="429"/>
      <c r="I15" s="429"/>
      <c r="J15" s="429"/>
      <c r="K15" s="306"/>
    </row>
    <row r="16" spans="2:11" ht="15" customHeight="1">
      <c r="B16" s="308"/>
      <c r="C16" s="310"/>
      <c r="D16" s="310"/>
      <c r="E16" s="311" t="s">
        <v>105</v>
      </c>
      <c r="F16" s="429" t="s">
        <v>2548</v>
      </c>
      <c r="G16" s="429"/>
      <c r="H16" s="429"/>
      <c r="I16" s="429"/>
      <c r="J16" s="429"/>
      <c r="K16" s="306"/>
    </row>
    <row r="17" spans="2:11" ht="15" customHeight="1">
      <c r="B17" s="308"/>
      <c r="C17" s="310"/>
      <c r="D17" s="310"/>
      <c r="E17" s="311" t="s">
        <v>2549</v>
      </c>
      <c r="F17" s="429" t="s">
        <v>2550</v>
      </c>
      <c r="G17" s="429"/>
      <c r="H17" s="429"/>
      <c r="I17" s="429"/>
      <c r="J17" s="429"/>
      <c r="K17" s="306"/>
    </row>
    <row r="18" spans="2:11" ht="15" customHeight="1">
      <c r="B18" s="308"/>
      <c r="C18" s="310"/>
      <c r="D18" s="310"/>
      <c r="E18" s="311" t="s">
        <v>84</v>
      </c>
      <c r="F18" s="429" t="s">
        <v>2551</v>
      </c>
      <c r="G18" s="429"/>
      <c r="H18" s="429"/>
      <c r="I18" s="429"/>
      <c r="J18" s="429"/>
      <c r="K18" s="306"/>
    </row>
    <row r="19" spans="2:11" ht="15" customHeight="1">
      <c r="B19" s="308"/>
      <c r="C19" s="310"/>
      <c r="D19" s="310"/>
      <c r="E19" s="311" t="s">
        <v>146</v>
      </c>
      <c r="F19" s="429" t="s">
        <v>147</v>
      </c>
      <c r="G19" s="429"/>
      <c r="H19" s="429"/>
      <c r="I19" s="429"/>
      <c r="J19" s="429"/>
      <c r="K19" s="306"/>
    </row>
    <row r="20" spans="2:11" ht="15" customHeight="1">
      <c r="B20" s="308"/>
      <c r="C20" s="310"/>
      <c r="D20" s="310"/>
      <c r="E20" s="311" t="s">
        <v>2552</v>
      </c>
      <c r="F20" s="429" t="s">
        <v>2553</v>
      </c>
      <c r="G20" s="429"/>
      <c r="H20" s="429"/>
      <c r="I20" s="429"/>
      <c r="J20" s="429"/>
      <c r="K20" s="306"/>
    </row>
    <row r="21" spans="2:11" ht="15" customHeight="1">
      <c r="B21" s="308"/>
      <c r="C21" s="310"/>
      <c r="D21" s="310"/>
      <c r="E21" s="311" t="s">
        <v>89</v>
      </c>
      <c r="F21" s="429" t="s">
        <v>2554</v>
      </c>
      <c r="G21" s="429"/>
      <c r="H21" s="429"/>
      <c r="I21" s="429"/>
      <c r="J21" s="429"/>
      <c r="K21" s="306"/>
    </row>
    <row r="22" spans="2:11" ht="12.75" customHeight="1">
      <c r="B22" s="308"/>
      <c r="C22" s="310"/>
      <c r="D22" s="310"/>
      <c r="E22" s="310"/>
      <c r="F22" s="310"/>
      <c r="G22" s="310"/>
      <c r="H22" s="310"/>
      <c r="I22" s="310"/>
      <c r="J22" s="310"/>
      <c r="K22" s="306"/>
    </row>
    <row r="23" spans="2:11" ht="15" customHeight="1">
      <c r="B23" s="308"/>
      <c r="C23" s="429" t="s">
        <v>2555</v>
      </c>
      <c r="D23" s="429"/>
      <c r="E23" s="429"/>
      <c r="F23" s="429"/>
      <c r="G23" s="429"/>
      <c r="H23" s="429"/>
      <c r="I23" s="429"/>
      <c r="J23" s="429"/>
      <c r="K23" s="306"/>
    </row>
    <row r="24" spans="2:11" ht="15" customHeight="1">
      <c r="B24" s="308"/>
      <c r="C24" s="429" t="s">
        <v>2556</v>
      </c>
      <c r="D24" s="429"/>
      <c r="E24" s="429"/>
      <c r="F24" s="429"/>
      <c r="G24" s="429"/>
      <c r="H24" s="429"/>
      <c r="I24" s="429"/>
      <c r="J24" s="429"/>
      <c r="K24" s="306"/>
    </row>
    <row r="25" spans="2:11" ht="15" customHeight="1">
      <c r="B25" s="308"/>
      <c r="C25" s="309"/>
      <c r="D25" s="429" t="s">
        <v>2557</v>
      </c>
      <c r="E25" s="429"/>
      <c r="F25" s="429"/>
      <c r="G25" s="429"/>
      <c r="H25" s="429"/>
      <c r="I25" s="429"/>
      <c r="J25" s="429"/>
      <c r="K25" s="306"/>
    </row>
    <row r="26" spans="2:11" ht="15" customHeight="1">
      <c r="B26" s="308"/>
      <c r="C26" s="310"/>
      <c r="D26" s="429" t="s">
        <v>2558</v>
      </c>
      <c r="E26" s="429"/>
      <c r="F26" s="429"/>
      <c r="G26" s="429"/>
      <c r="H26" s="429"/>
      <c r="I26" s="429"/>
      <c r="J26" s="429"/>
      <c r="K26" s="306"/>
    </row>
    <row r="27" spans="2:11" ht="12.75" customHeight="1">
      <c r="B27" s="308"/>
      <c r="C27" s="310"/>
      <c r="D27" s="310"/>
      <c r="E27" s="310"/>
      <c r="F27" s="310"/>
      <c r="G27" s="310"/>
      <c r="H27" s="310"/>
      <c r="I27" s="310"/>
      <c r="J27" s="310"/>
      <c r="K27" s="306"/>
    </row>
    <row r="28" spans="2:11" ht="15" customHeight="1">
      <c r="B28" s="308"/>
      <c r="C28" s="310"/>
      <c r="D28" s="429" t="s">
        <v>2559</v>
      </c>
      <c r="E28" s="429"/>
      <c r="F28" s="429"/>
      <c r="G28" s="429"/>
      <c r="H28" s="429"/>
      <c r="I28" s="429"/>
      <c r="J28" s="429"/>
      <c r="K28" s="306"/>
    </row>
    <row r="29" spans="2:11" ht="15" customHeight="1">
      <c r="B29" s="308"/>
      <c r="C29" s="310"/>
      <c r="D29" s="429" t="s">
        <v>2560</v>
      </c>
      <c r="E29" s="429"/>
      <c r="F29" s="429"/>
      <c r="G29" s="429"/>
      <c r="H29" s="429"/>
      <c r="I29" s="429"/>
      <c r="J29" s="429"/>
      <c r="K29" s="306"/>
    </row>
    <row r="30" spans="2:11" ht="12.75" customHeight="1">
      <c r="B30" s="308"/>
      <c r="C30" s="310"/>
      <c r="D30" s="310"/>
      <c r="E30" s="310"/>
      <c r="F30" s="310"/>
      <c r="G30" s="310"/>
      <c r="H30" s="310"/>
      <c r="I30" s="310"/>
      <c r="J30" s="310"/>
      <c r="K30" s="306"/>
    </row>
    <row r="31" spans="2:11" ht="15" customHeight="1">
      <c r="B31" s="308"/>
      <c r="C31" s="310"/>
      <c r="D31" s="429" t="s">
        <v>2561</v>
      </c>
      <c r="E31" s="429"/>
      <c r="F31" s="429"/>
      <c r="G31" s="429"/>
      <c r="H31" s="429"/>
      <c r="I31" s="429"/>
      <c r="J31" s="429"/>
      <c r="K31" s="306"/>
    </row>
    <row r="32" spans="2:11" ht="15" customHeight="1">
      <c r="B32" s="308"/>
      <c r="C32" s="310"/>
      <c r="D32" s="429" t="s">
        <v>2562</v>
      </c>
      <c r="E32" s="429"/>
      <c r="F32" s="429"/>
      <c r="G32" s="429"/>
      <c r="H32" s="429"/>
      <c r="I32" s="429"/>
      <c r="J32" s="429"/>
      <c r="K32" s="306"/>
    </row>
    <row r="33" spans="2:11" ht="15" customHeight="1">
      <c r="B33" s="308"/>
      <c r="C33" s="310"/>
      <c r="D33" s="429" t="s">
        <v>2563</v>
      </c>
      <c r="E33" s="429"/>
      <c r="F33" s="429"/>
      <c r="G33" s="429"/>
      <c r="H33" s="429"/>
      <c r="I33" s="429"/>
      <c r="J33" s="429"/>
      <c r="K33" s="306"/>
    </row>
    <row r="34" spans="2:11" ht="15" customHeight="1">
      <c r="B34" s="308"/>
      <c r="C34" s="310"/>
      <c r="D34" s="309"/>
      <c r="E34" s="312" t="s">
        <v>167</v>
      </c>
      <c r="F34" s="309"/>
      <c r="G34" s="429" t="s">
        <v>2564</v>
      </c>
      <c r="H34" s="429"/>
      <c r="I34" s="429"/>
      <c r="J34" s="429"/>
      <c r="K34" s="306"/>
    </row>
    <row r="35" spans="2:11" ht="30.75" customHeight="1">
      <c r="B35" s="308"/>
      <c r="C35" s="310"/>
      <c r="D35" s="309"/>
      <c r="E35" s="312" t="s">
        <v>2565</v>
      </c>
      <c r="F35" s="309"/>
      <c r="G35" s="429" t="s">
        <v>2566</v>
      </c>
      <c r="H35" s="429"/>
      <c r="I35" s="429"/>
      <c r="J35" s="429"/>
      <c r="K35" s="306"/>
    </row>
    <row r="36" spans="2:11" ht="15" customHeight="1">
      <c r="B36" s="308"/>
      <c r="C36" s="310"/>
      <c r="D36" s="309"/>
      <c r="E36" s="312" t="s">
        <v>59</v>
      </c>
      <c r="F36" s="309"/>
      <c r="G36" s="429" t="s">
        <v>2567</v>
      </c>
      <c r="H36" s="429"/>
      <c r="I36" s="429"/>
      <c r="J36" s="429"/>
      <c r="K36" s="306"/>
    </row>
    <row r="37" spans="2:11" ht="15" customHeight="1">
      <c r="B37" s="308"/>
      <c r="C37" s="310"/>
      <c r="D37" s="309"/>
      <c r="E37" s="312" t="s">
        <v>168</v>
      </c>
      <c r="F37" s="309"/>
      <c r="G37" s="429" t="s">
        <v>2568</v>
      </c>
      <c r="H37" s="429"/>
      <c r="I37" s="429"/>
      <c r="J37" s="429"/>
      <c r="K37" s="306"/>
    </row>
    <row r="38" spans="2:11" ht="15" customHeight="1">
      <c r="B38" s="308"/>
      <c r="C38" s="310"/>
      <c r="D38" s="309"/>
      <c r="E38" s="312" t="s">
        <v>169</v>
      </c>
      <c r="F38" s="309"/>
      <c r="G38" s="429" t="s">
        <v>2569</v>
      </c>
      <c r="H38" s="429"/>
      <c r="I38" s="429"/>
      <c r="J38" s="429"/>
      <c r="K38" s="306"/>
    </row>
    <row r="39" spans="2:11" ht="15" customHeight="1">
      <c r="B39" s="308"/>
      <c r="C39" s="310"/>
      <c r="D39" s="309"/>
      <c r="E39" s="312" t="s">
        <v>170</v>
      </c>
      <c r="F39" s="309"/>
      <c r="G39" s="429" t="s">
        <v>2570</v>
      </c>
      <c r="H39" s="429"/>
      <c r="I39" s="429"/>
      <c r="J39" s="429"/>
      <c r="K39" s="306"/>
    </row>
    <row r="40" spans="2:11" ht="15" customHeight="1">
      <c r="B40" s="308"/>
      <c r="C40" s="310"/>
      <c r="D40" s="309"/>
      <c r="E40" s="312" t="s">
        <v>2571</v>
      </c>
      <c r="F40" s="309"/>
      <c r="G40" s="429" t="s">
        <v>2572</v>
      </c>
      <c r="H40" s="429"/>
      <c r="I40" s="429"/>
      <c r="J40" s="429"/>
      <c r="K40" s="306"/>
    </row>
    <row r="41" spans="2:11" ht="15" customHeight="1">
      <c r="B41" s="308"/>
      <c r="C41" s="310"/>
      <c r="D41" s="309"/>
      <c r="E41" s="312"/>
      <c r="F41" s="309"/>
      <c r="G41" s="429" t="s">
        <v>2573</v>
      </c>
      <c r="H41" s="429"/>
      <c r="I41" s="429"/>
      <c r="J41" s="429"/>
      <c r="K41" s="306"/>
    </row>
    <row r="42" spans="2:11" ht="15" customHeight="1">
      <c r="B42" s="308"/>
      <c r="C42" s="310"/>
      <c r="D42" s="309"/>
      <c r="E42" s="312" t="s">
        <v>2574</v>
      </c>
      <c r="F42" s="309"/>
      <c r="G42" s="429" t="s">
        <v>2575</v>
      </c>
      <c r="H42" s="429"/>
      <c r="I42" s="429"/>
      <c r="J42" s="429"/>
      <c r="K42" s="306"/>
    </row>
    <row r="43" spans="2:11" ht="15" customHeight="1">
      <c r="B43" s="308"/>
      <c r="C43" s="310"/>
      <c r="D43" s="309"/>
      <c r="E43" s="312" t="s">
        <v>172</v>
      </c>
      <c r="F43" s="309"/>
      <c r="G43" s="429" t="s">
        <v>2576</v>
      </c>
      <c r="H43" s="429"/>
      <c r="I43" s="429"/>
      <c r="J43" s="429"/>
      <c r="K43" s="306"/>
    </row>
    <row r="44" spans="2:11" ht="12.75" customHeight="1">
      <c r="B44" s="308"/>
      <c r="C44" s="310"/>
      <c r="D44" s="309"/>
      <c r="E44" s="309"/>
      <c r="F44" s="309"/>
      <c r="G44" s="309"/>
      <c r="H44" s="309"/>
      <c r="I44" s="309"/>
      <c r="J44" s="309"/>
      <c r="K44" s="306"/>
    </row>
    <row r="45" spans="2:11" ht="15" customHeight="1">
      <c r="B45" s="308"/>
      <c r="C45" s="310"/>
      <c r="D45" s="429" t="s">
        <v>2577</v>
      </c>
      <c r="E45" s="429"/>
      <c r="F45" s="429"/>
      <c r="G45" s="429"/>
      <c r="H45" s="429"/>
      <c r="I45" s="429"/>
      <c r="J45" s="429"/>
      <c r="K45" s="306"/>
    </row>
    <row r="46" spans="2:11" ht="15" customHeight="1">
      <c r="B46" s="308"/>
      <c r="C46" s="310"/>
      <c r="D46" s="310"/>
      <c r="E46" s="429" t="s">
        <v>2578</v>
      </c>
      <c r="F46" s="429"/>
      <c r="G46" s="429"/>
      <c r="H46" s="429"/>
      <c r="I46" s="429"/>
      <c r="J46" s="429"/>
      <c r="K46" s="306"/>
    </row>
    <row r="47" spans="2:11" ht="15" customHeight="1">
      <c r="B47" s="308"/>
      <c r="C47" s="310"/>
      <c r="D47" s="310"/>
      <c r="E47" s="429" t="s">
        <v>2579</v>
      </c>
      <c r="F47" s="429"/>
      <c r="G47" s="429"/>
      <c r="H47" s="429"/>
      <c r="I47" s="429"/>
      <c r="J47" s="429"/>
      <c r="K47" s="306"/>
    </row>
    <row r="48" spans="2:11" ht="15" customHeight="1">
      <c r="B48" s="308"/>
      <c r="C48" s="310"/>
      <c r="D48" s="310"/>
      <c r="E48" s="429" t="s">
        <v>2580</v>
      </c>
      <c r="F48" s="429"/>
      <c r="G48" s="429"/>
      <c r="H48" s="429"/>
      <c r="I48" s="429"/>
      <c r="J48" s="429"/>
      <c r="K48" s="306"/>
    </row>
    <row r="49" spans="2:11" ht="15" customHeight="1">
      <c r="B49" s="308"/>
      <c r="C49" s="310"/>
      <c r="D49" s="429" t="s">
        <v>2581</v>
      </c>
      <c r="E49" s="429"/>
      <c r="F49" s="429"/>
      <c r="G49" s="429"/>
      <c r="H49" s="429"/>
      <c r="I49" s="429"/>
      <c r="J49" s="429"/>
      <c r="K49" s="306"/>
    </row>
    <row r="50" spans="2:11" ht="25.5" customHeight="1">
      <c r="B50" s="305"/>
      <c r="C50" s="432" t="s">
        <v>2582</v>
      </c>
      <c r="D50" s="432"/>
      <c r="E50" s="432"/>
      <c r="F50" s="432"/>
      <c r="G50" s="432"/>
      <c r="H50" s="432"/>
      <c r="I50" s="432"/>
      <c r="J50" s="432"/>
      <c r="K50" s="306"/>
    </row>
    <row r="51" spans="2:11" ht="5.25" customHeight="1">
      <c r="B51" s="305"/>
      <c r="C51" s="307"/>
      <c r="D51" s="307"/>
      <c r="E51" s="307"/>
      <c r="F51" s="307"/>
      <c r="G51" s="307"/>
      <c r="H51" s="307"/>
      <c r="I51" s="307"/>
      <c r="J51" s="307"/>
      <c r="K51" s="306"/>
    </row>
    <row r="52" spans="2:11" ht="15" customHeight="1">
      <c r="B52" s="305"/>
      <c r="C52" s="429" t="s">
        <v>2583</v>
      </c>
      <c r="D52" s="429"/>
      <c r="E52" s="429"/>
      <c r="F52" s="429"/>
      <c r="G52" s="429"/>
      <c r="H52" s="429"/>
      <c r="I52" s="429"/>
      <c r="J52" s="429"/>
      <c r="K52" s="306"/>
    </row>
    <row r="53" spans="2:11" ht="15" customHeight="1">
      <c r="B53" s="305"/>
      <c r="C53" s="429" t="s">
        <v>2584</v>
      </c>
      <c r="D53" s="429"/>
      <c r="E53" s="429"/>
      <c r="F53" s="429"/>
      <c r="G53" s="429"/>
      <c r="H53" s="429"/>
      <c r="I53" s="429"/>
      <c r="J53" s="429"/>
      <c r="K53" s="306"/>
    </row>
    <row r="54" spans="2:11" ht="12.75" customHeight="1">
      <c r="B54" s="305"/>
      <c r="C54" s="309"/>
      <c r="D54" s="309"/>
      <c r="E54" s="309"/>
      <c r="F54" s="309"/>
      <c r="G54" s="309"/>
      <c r="H54" s="309"/>
      <c r="I54" s="309"/>
      <c r="J54" s="309"/>
      <c r="K54" s="306"/>
    </row>
    <row r="55" spans="2:11" ht="15" customHeight="1">
      <c r="B55" s="305"/>
      <c r="C55" s="429" t="s">
        <v>2585</v>
      </c>
      <c r="D55" s="429"/>
      <c r="E55" s="429"/>
      <c r="F55" s="429"/>
      <c r="G55" s="429"/>
      <c r="H55" s="429"/>
      <c r="I55" s="429"/>
      <c r="J55" s="429"/>
      <c r="K55" s="306"/>
    </row>
    <row r="56" spans="2:11" ht="15" customHeight="1">
      <c r="B56" s="305"/>
      <c r="C56" s="310"/>
      <c r="D56" s="429" t="s">
        <v>2586</v>
      </c>
      <c r="E56" s="429"/>
      <c r="F56" s="429"/>
      <c r="G56" s="429"/>
      <c r="H56" s="429"/>
      <c r="I56" s="429"/>
      <c r="J56" s="429"/>
      <c r="K56" s="306"/>
    </row>
    <row r="57" spans="2:11" ht="15" customHeight="1">
      <c r="B57" s="305"/>
      <c r="C57" s="310"/>
      <c r="D57" s="429" t="s">
        <v>2587</v>
      </c>
      <c r="E57" s="429"/>
      <c r="F57" s="429"/>
      <c r="G57" s="429"/>
      <c r="H57" s="429"/>
      <c r="I57" s="429"/>
      <c r="J57" s="429"/>
      <c r="K57" s="306"/>
    </row>
    <row r="58" spans="2:11" ht="15" customHeight="1">
      <c r="B58" s="305"/>
      <c r="C58" s="310"/>
      <c r="D58" s="429" t="s">
        <v>2588</v>
      </c>
      <c r="E58" s="429"/>
      <c r="F58" s="429"/>
      <c r="G58" s="429"/>
      <c r="H58" s="429"/>
      <c r="I58" s="429"/>
      <c r="J58" s="429"/>
      <c r="K58" s="306"/>
    </row>
    <row r="59" spans="2:11" ht="15" customHeight="1">
      <c r="B59" s="305"/>
      <c r="C59" s="310"/>
      <c r="D59" s="429" t="s">
        <v>2589</v>
      </c>
      <c r="E59" s="429"/>
      <c r="F59" s="429"/>
      <c r="G59" s="429"/>
      <c r="H59" s="429"/>
      <c r="I59" s="429"/>
      <c r="J59" s="429"/>
      <c r="K59" s="306"/>
    </row>
    <row r="60" spans="2:11" ht="15" customHeight="1">
      <c r="B60" s="305"/>
      <c r="C60" s="310"/>
      <c r="D60" s="431" t="s">
        <v>2590</v>
      </c>
      <c r="E60" s="431"/>
      <c r="F60" s="431"/>
      <c r="G60" s="431"/>
      <c r="H60" s="431"/>
      <c r="I60" s="431"/>
      <c r="J60" s="431"/>
      <c r="K60" s="306"/>
    </row>
    <row r="61" spans="2:11" ht="15" customHeight="1">
      <c r="B61" s="305"/>
      <c r="C61" s="310"/>
      <c r="D61" s="429" t="s">
        <v>2591</v>
      </c>
      <c r="E61" s="429"/>
      <c r="F61" s="429"/>
      <c r="G61" s="429"/>
      <c r="H61" s="429"/>
      <c r="I61" s="429"/>
      <c r="J61" s="429"/>
      <c r="K61" s="306"/>
    </row>
    <row r="62" spans="2:11" ht="12.75" customHeight="1">
      <c r="B62" s="305"/>
      <c r="C62" s="310"/>
      <c r="D62" s="310"/>
      <c r="E62" s="313"/>
      <c r="F62" s="310"/>
      <c r="G62" s="310"/>
      <c r="H62" s="310"/>
      <c r="I62" s="310"/>
      <c r="J62" s="310"/>
      <c r="K62" s="306"/>
    </row>
    <row r="63" spans="2:11" ht="15" customHeight="1">
      <c r="B63" s="305"/>
      <c r="C63" s="310"/>
      <c r="D63" s="429" t="s">
        <v>2592</v>
      </c>
      <c r="E63" s="429"/>
      <c r="F63" s="429"/>
      <c r="G63" s="429"/>
      <c r="H63" s="429"/>
      <c r="I63" s="429"/>
      <c r="J63" s="429"/>
      <c r="K63" s="306"/>
    </row>
    <row r="64" spans="2:11" ht="15" customHeight="1">
      <c r="B64" s="305"/>
      <c r="C64" s="310"/>
      <c r="D64" s="431" t="s">
        <v>2593</v>
      </c>
      <c r="E64" s="431"/>
      <c r="F64" s="431"/>
      <c r="G64" s="431"/>
      <c r="H64" s="431"/>
      <c r="I64" s="431"/>
      <c r="J64" s="431"/>
      <c r="K64" s="306"/>
    </row>
    <row r="65" spans="2:11" ht="15" customHeight="1">
      <c r="B65" s="305"/>
      <c r="C65" s="310"/>
      <c r="D65" s="429" t="s">
        <v>2594</v>
      </c>
      <c r="E65" s="429"/>
      <c r="F65" s="429"/>
      <c r="G65" s="429"/>
      <c r="H65" s="429"/>
      <c r="I65" s="429"/>
      <c r="J65" s="429"/>
      <c r="K65" s="306"/>
    </row>
    <row r="66" spans="2:11" ht="15" customHeight="1">
      <c r="B66" s="305"/>
      <c r="C66" s="310"/>
      <c r="D66" s="429" t="s">
        <v>2595</v>
      </c>
      <c r="E66" s="429"/>
      <c r="F66" s="429"/>
      <c r="G66" s="429"/>
      <c r="H66" s="429"/>
      <c r="I66" s="429"/>
      <c r="J66" s="429"/>
      <c r="K66" s="306"/>
    </row>
    <row r="67" spans="2:11" ht="15" customHeight="1">
      <c r="B67" s="305"/>
      <c r="C67" s="310"/>
      <c r="D67" s="429" t="s">
        <v>2596</v>
      </c>
      <c r="E67" s="429"/>
      <c r="F67" s="429"/>
      <c r="G67" s="429"/>
      <c r="H67" s="429"/>
      <c r="I67" s="429"/>
      <c r="J67" s="429"/>
      <c r="K67" s="306"/>
    </row>
    <row r="68" spans="2:11" ht="15" customHeight="1">
      <c r="B68" s="305"/>
      <c r="C68" s="310"/>
      <c r="D68" s="429" t="s">
        <v>2597</v>
      </c>
      <c r="E68" s="429"/>
      <c r="F68" s="429"/>
      <c r="G68" s="429"/>
      <c r="H68" s="429"/>
      <c r="I68" s="429"/>
      <c r="J68" s="429"/>
      <c r="K68" s="306"/>
    </row>
    <row r="69" spans="2:11" ht="12.75" customHeight="1">
      <c r="B69" s="314"/>
      <c r="C69" s="315"/>
      <c r="D69" s="315"/>
      <c r="E69" s="315"/>
      <c r="F69" s="315"/>
      <c r="G69" s="315"/>
      <c r="H69" s="315"/>
      <c r="I69" s="315"/>
      <c r="J69" s="315"/>
      <c r="K69" s="316"/>
    </row>
    <row r="70" spans="2:11" ht="18.75" customHeight="1">
      <c r="B70" s="317"/>
      <c r="C70" s="317"/>
      <c r="D70" s="317"/>
      <c r="E70" s="317"/>
      <c r="F70" s="317"/>
      <c r="G70" s="317"/>
      <c r="H70" s="317"/>
      <c r="I70" s="317"/>
      <c r="J70" s="317"/>
      <c r="K70" s="318"/>
    </row>
    <row r="71" spans="2:11" ht="18.75" customHeight="1">
      <c r="B71" s="318"/>
      <c r="C71" s="318"/>
      <c r="D71" s="318"/>
      <c r="E71" s="318"/>
      <c r="F71" s="318"/>
      <c r="G71" s="318"/>
      <c r="H71" s="318"/>
      <c r="I71" s="318"/>
      <c r="J71" s="318"/>
      <c r="K71" s="318"/>
    </row>
    <row r="72" spans="2:11" ht="7.5" customHeight="1">
      <c r="B72" s="319"/>
      <c r="C72" s="320"/>
      <c r="D72" s="320"/>
      <c r="E72" s="320"/>
      <c r="F72" s="320"/>
      <c r="G72" s="320"/>
      <c r="H72" s="320"/>
      <c r="I72" s="320"/>
      <c r="J72" s="320"/>
      <c r="K72" s="321"/>
    </row>
    <row r="73" spans="2:11" ht="45" customHeight="1">
      <c r="B73" s="322"/>
      <c r="C73" s="430" t="s">
        <v>2537</v>
      </c>
      <c r="D73" s="430"/>
      <c r="E73" s="430"/>
      <c r="F73" s="430"/>
      <c r="G73" s="430"/>
      <c r="H73" s="430"/>
      <c r="I73" s="430"/>
      <c r="J73" s="430"/>
      <c r="K73" s="323"/>
    </row>
    <row r="74" spans="2:11" ht="17.25" customHeight="1">
      <c r="B74" s="322"/>
      <c r="C74" s="324" t="s">
        <v>2598</v>
      </c>
      <c r="D74" s="324"/>
      <c r="E74" s="324"/>
      <c r="F74" s="324" t="s">
        <v>2599</v>
      </c>
      <c r="G74" s="325"/>
      <c r="H74" s="324" t="s">
        <v>168</v>
      </c>
      <c r="I74" s="324" t="s">
        <v>63</v>
      </c>
      <c r="J74" s="324" t="s">
        <v>2600</v>
      </c>
      <c r="K74" s="323"/>
    </row>
    <row r="75" spans="2:11" ht="17.25" customHeight="1">
      <c r="B75" s="322"/>
      <c r="C75" s="326" t="s">
        <v>2601</v>
      </c>
      <c r="D75" s="326"/>
      <c r="E75" s="326"/>
      <c r="F75" s="327" t="s">
        <v>2602</v>
      </c>
      <c r="G75" s="328"/>
      <c r="H75" s="326"/>
      <c r="I75" s="326"/>
      <c r="J75" s="326" t="s">
        <v>2603</v>
      </c>
      <c r="K75" s="323"/>
    </row>
    <row r="76" spans="2:11" ht="5.25" customHeight="1">
      <c r="B76" s="322"/>
      <c r="C76" s="329"/>
      <c r="D76" s="329"/>
      <c r="E76" s="329"/>
      <c r="F76" s="329"/>
      <c r="G76" s="330"/>
      <c r="H76" s="329"/>
      <c r="I76" s="329"/>
      <c r="J76" s="329"/>
      <c r="K76" s="323"/>
    </row>
    <row r="77" spans="2:11" ht="15" customHeight="1">
      <c r="B77" s="322"/>
      <c r="C77" s="312" t="s">
        <v>59</v>
      </c>
      <c r="D77" s="329"/>
      <c r="E77" s="329"/>
      <c r="F77" s="331" t="s">
        <v>2604</v>
      </c>
      <c r="G77" s="330"/>
      <c r="H77" s="312" t="s">
        <v>2605</v>
      </c>
      <c r="I77" s="312" t="s">
        <v>2606</v>
      </c>
      <c r="J77" s="312">
        <v>20</v>
      </c>
      <c r="K77" s="323"/>
    </row>
    <row r="78" spans="2:11" ht="15" customHeight="1">
      <c r="B78" s="322"/>
      <c r="C78" s="312" t="s">
        <v>2607</v>
      </c>
      <c r="D78" s="312"/>
      <c r="E78" s="312"/>
      <c r="F78" s="331" t="s">
        <v>2604</v>
      </c>
      <c r="G78" s="330"/>
      <c r="H78" s="312" t="s">
        <v>2608</v>
      </c>
      <c r="I78" s="312" t="s">
        <v>2606</v>
      </c>
      <c r="J78" s="312">
        <v>120</v>
      </c>
      <c r="K78" s="323"/>
    </row>
    <row r="79" spans="2:11" ht="15" customHeight="1">
      <c r="B79" s="332"/>
      <c r="C79" s="312" t="s">
        <v>2609</v>
      </c>
      <c r="D79" s="312"/>
      <c r="E79" s="312"/>
      <c r="F79" s="331" t="s">
        <v>2610</v>
      </c>
      <c r="G79" s="330"/>
      <c r="H79" s="312" t="s">
        <v>2611</v>
      </c>
      <c r="I79" s="312" t="s">
        <v>2606</v>
      </c>
      <c r="J79" s="312">
        <v>50</v>
      </c>
      <c r="K79" s="323"/>
    </row>
    <row r="80" spans="2:11" ht="15" customHeight="1">
      <c r="B80" s="332"/>
      <c r="C80" s="312" t="s">
        <v>2612</v>
      </c>
      <c r="D80" s="312"/>
      <c r="E80" s="312"/>
      <c r="F80" s="331" t="s">
        <v>2604</v>
      </c>
      <c r="G80" s="330"/>
      <c r="H80" s="312" t="s">
        <v>2613</v>
      </c>
      <c r="I80" s="312" t="s">
        <v>2614</v>
      </c>
      <c r="J80" s="312"/>
      <c r="K80" s="323"/>
    </row>
    <row r="81" spans="2:11" ht="15" customHeight="1">
      <c r="B81" s="332"/>
      <c r="C81" s="333" t="s">
        <v>2615</v>
      </c>
      <c r="D81" s="333"/>
      <c r="E81" s="333"/>
      <c r="F81" s="334" t="s">
        <v>2610</v>
      </c>
      <c r="G81" s="333"/>
      <c r="H81" s="333" t="s">
        <v>2616</v>
      </c>
      <c r="I81" s="333" t="s">
        <v>2606</v>
      </c>
      <c r="J81" s="333">
        <v>15</v>
      </c>
      <c r="K81" s="323"/>
    </row>
    <row r="82" spans="2:11" ht="15" customHeight="1">
      <c r="B82" s="332"/>
      <c r="C82" s="333" t="s">
        <v>2617</v>
      </c>
      <c r="D82" s="333"/>
      <c r="E82" s="333"/>
      <c r="F82" s="334" t="s">
        <v>2610</v>
      </c>
      <c r="G82" s="333"/>
      <c r="H82" s="333" t="s">
        <v>2618</v>
      </c>
      <c r="I82" s="333" t="s">
        <v>2606</v>
      </c>
      <c r="J82" s="333">
        <v>15</v>
      </c>
      <c r="K82" s="323"/>
    </row>
    <row r="83" spans="2:11" ht="15" customHeight="1">
      <c r="B83" s="332"/>
      <c r="C83" s="333" t="s">
        <v>2619</v>
      </c>
      <c r="D83" s="333"/>
      <c r="E83" s="333"/>
      <c r="F83" s="334" t="s">
        <v>2610</v>
      </c>
      <c r="G83" s="333"/>
      <c r="H83" s="333" t="s">
        <v>2620</v>
      </c>
      <c r="I83" s="333" t="s">
        <v>2606</v>
      </c>
      <c r="J83" s="333">
        <v>20</v>
      </c>
      <c r="K83" s="323"/>
    </row>
    <row r="84" spans="2:11" ht="15" customHeight="1">
      <c r="B84" s="332"/>
      <c r="C84" s="333" t="s">
        <v>2621</v>
      </c>
      <c r="D84" s="333"/>
      <c r="E84" s="333"/>
      <c r="F84" s="334" t="s">
        <v>2610</v>
      </c>
      <c r="G84" s="333"/>
      <c r="H84" s="333" t="s">
        <v>2622</v>
      </c>
      <c r="I84" s="333" t="s">
        <v>2606</v>
      </c>
      <c r="J84" s="333">
        <v>20</v>
      </c>
      <c r="K84" s="323"/>
    </row>
    <row r="85" spans="2:11" ht="15" customHeight="1">
      <c r="B85" s="332"/>
      <c r="C85" s="312" t="s">
        <v>2623</v>
      </c>
      <c r="D85" s="312"/>
      <c r="E85" s="312"/>
      <c r="F85" s="331" t="s">
        <v>2610</v>
      </c>
      <c r="G85" s="330"/>
      <c r="H85" s="312" t="s">
        <v>2624</v>
      </c>
      <c r="I85" s="312" t="s">
        <v>2606</v>
      </c>
      <c r="J85" s="312">
        <v>50</v>
      </c>
      <c r="K85" s="323"/>
    </row>
    <row r="86" spans="2:11" ht="15" customHeight="1">
      <c r="B86" s="332"/>
      <c r="C86" s="312" t="s">
        <v>2625</v>
      </c>
      <c r="D86" s="312"/>
      <c r="E86" s="312"/>
      <c r="F86" s="331" t="s">
        <v>2610</v>
      </c>
      <c r="G86" s="330"/>
      <c r="H86" s="312" t="s">
        <v>2626</v>
      </c>
      <c r="I86" s="312" t="s">
        <v>2606</v>
      </c>
      <c r="J86" s="312">
        <v>20</v>
      </c>
      <c r="K86" s="323"/>
    </row>
    <row r="87" spans="2:11" ht="15" customHeight="1">
      <c r="B87" s="332"/>
      <c r="C87" s="312" t="s">
        <v>2627</v>
      </c>
      <c r="D87" s="312"/>
      <c r="E87" s="312"/>
      <c r="F87" s="331" t="s">
        <v>2610</v>
      </c>
      <c r="G87" s="330"/>
      <c r="H87" s="312" t="s">
        <v>2628</v>
      </c>
      <c r="I87" s="312" t="s">
        <v>2606</v>
      </c>
      <c r="J87" s="312">
        <v>20</v>
      </c>
      <c r="K87" s="323"/>
    </row>
    <row r="88" spans="2:11" ht="15" customHeight="1">
      <c r="B88" s="332"/>
      <c r="C88" s="312" t="s">
        <v>2629</v>
      </c>
      <c r="D88" s="312"/>
      <c r="E88" s="312"/>
      <c r="F88" s="331" t="s">
        <v>2610</v>
      </c>
      <c r="G88" s="330"/>
      <c r="H88" s="312" t="s">
        <v>2630</v>
      </c>
      <c r="I88" s="312" t="s">
        <v>2606</v>
      </c>
      <c r="J88" s="312">
        <v>50</v>
      </c>
      <c r="K88" s="323"/>
    </row>
    <row r="89" spans="2:11" ht="15" customHeight="1">
      <c r="B89" s="332"/>
      <c r="C89" s="312" t="s">
        <v>2631</v>
      </c>
      <c r="D89" s="312"/>
      <c r="E89" s="312"/>
      <c r="F89" s="331" t="s">
        <v>2610</v>
      </c>
      <c r="G89" s="330"/>
      <c r="H89" s="312" t="s">
        <v>2631</v>
      </c>
      <c r="I89" s="312" t="s">
        <v>2606</v>
      </c>
      <c r="J89" s="312">
        <v>50</v>
      </c>
      <c r="K89" s="323"/>
    </row>
    <row r="90" spans="2:11" ht="15" customHeight="1">
      <c r="B90" s="332"/>
      <c r="C90" s="312" t="s">
        <v>173</v>
      </c>
      <c r="D90" s="312"/>
      <c r="E90" s="312"/>
      <c r="F90" s="331" t="s">
        <v>2610</v>
      </c>
      <c r="G90" s="330"/>
      <c r="H90" s="312" t="s">
        <v>2632</v>
      </c>
      <c r="I90" s="312" t="s">
        <v>2606</v>
      </c>
      <c r="J90" s="312">
        <v>255</v>
      </c>
      <c r="K90" s="323"/>
    </row>
    <row r="91" spans="2:11" ht="15" customHeight="1">
      <c r="B91" s="332"/>
      <c r="C91" s="312" t="s">
        <v>2633</v>
      </c>
      <c r="D91" s="312"/>
      <c r="E91" s="312"/>
      <c r="F91" s="331" t="s">
        <v>2604</v>
      </c>
      <c r="G91" s="330"/>
      <c r="H91" s="312" t="s">
        <v>2634</v>
      </c>
      <c r="I91" s="312" t="s">
        <v>2635</v>
      </c>
      <c r="J91" s="312"/>
      <c r="K91" s="323"/>
    </row>
    <row r="92" spans="2:11" ht="15" customHeight="1">
      <c r="B92" s="332"/>
      <c r="C92" s="312" t="s">
        <v>2636</v>
      </c>
      <c r="D92" s="312"/>
      <c r="E92" s="312"/>
      <c r="F92" s="331" t="s">
        <v>2604</v>
      </c>
      <c r="G92" s="330"/>
      <c r="H92" s="312" t="s">
        <v>2637</v>
      </c>
      <c r="I92" s="312" t="s">
        <v>2638</v>
      </c>
      <c r="J92" s="312"/>
      <c r="K92" s="323"/>
    </row>
    <row r="93" spans="2:11" ht="15" customHeight="1">
      <c r="B93" s="332"/>
      <c r="C93" s="312" t="s">
        <v>2639</v>
      </c>
      <c r="D93" s="312"/>
      <c r="E93" s="312"/>
      <c r="F93" s="331" t="s">
        <v>2604</v>
      </c>
      <c r="G93" s="330"/>
      <c r="H93" s="312" t="s">
        <v>2639</v>
      </c>
      <c r="I93" s="312" t="s">
        <v>2638</v>
      </c>
      <c r="J93" s="312"/>
      <c r="K93" s="323"/>
    </row>
    <row r="94" spans="2:11" ht="15" customHeight="1">
      <c r="B94" s="332"/>
      <c r="C94" s="312" t="s">
        <v>44</v>
      </c>
      <c r="D94" s="312"/>
      <c r="E94" s="312"/>
      <c r="F94" s="331" t="s">
        <v>2604</v>
      </c>
      <c r="G94" s="330"/>
      <c r="H94" s="312" t="s">
        <v>2640</v>
      </c>
      <c r="I94" s="312" t="s">
        <v>2638</v>
      </c>
      <c r="J94" s="312"/>
      <c r="K94" s="323"/>
    </row>
    <row r="95" spans="2:11" ht="15" customHeight="1">
      <c r="B95" s="332"/>
      <c r="C95" s="312" t="s">
        <v>54</v>
      </c>
      <c r="D95" s="312"/>
      <c r="E95" s="312"/>
      <c r="F95" s="331" t="s">
        <v>2604</v>
      </c>
      <c r="G95" s="330"/>
      <c r="H95" s="312" t="s">
        <v>2641</v>
      </c>
      <c r="I95" s="312" t="s">
        <v>2638</v>
      </c>
      <c r="J95" s="312"/>
      <c r="K95" s="323"/>
    </row>
    <row r="96" spans="2:11" ht="15" customHeight="1">
      <c r="B96" s="335"/>
      <c r="C96" s="336"/>
      <c r="D96" s="336"/>
      <c r="E96" s="336"/>
      <c r="F96" s="336"/>
      <c r="G96" s="336"/>
      <c r="H96" s="336"/>
      <c r="I96" s="336"/>
      <c r="J96" s="336"/>
      <c r="K96" s="337"/>
    </row>
    <row r="97" spans="2:11" ht="18.75" customHeight="1">
      <c r="B97" s="338"/>
      <c r="C97" s="339"/>
      <c r="D97" s="339"/>
      <c r="E97" s="339"/>
      <c r="F97" s="339"/>
      <c r="G97" s="339"/>
      <c r="H97" s="339"/>
      <c r="I97" s="339"/>
      <c r="J97" s="339"/>
      <c r="K97" s="338"/>
    </row>
    <row r="98" spans="2:11" ht="18.75" customHeight="1">
      <c r="B98" s="318"/>
      <c r="C98" s="318"/>
      <c r="D98" s="318"/>
      <c r="E98" s="318"/>
      <c r="F98" s="318"/>
      <c r="G98" s="318"/>
      <c r="H98" s="318"/>
      <c r="I98" s="318"/>
      <c r="J98" s="318"/>
      <c r="K98" s="318"/>
    </row>
    <row r="99" spans="2:11" ht="7.5" customHeight="1">
      <c r="B99" s="319"/>
      <c r="C99" s="320"/>
      <c r="D99" s="320"/>
      <c r="E99" s="320"/>
      <c r="F99" s="320"/>
      <c r="G99" s="320"/>
      <c r="H99" s="320"/>
      <c r="I99" s="320"/>
      <c r="J99" s="320"/>
      <c r="K99" s="321"/>
    </row>
    <row r="100" spans="2:11" ht="45" customHeight="1">
      <c r="B100" s="322"/>
      <c r="C100" s="430" t="s">
        <v>2642</v>
      </c>
      <c r="D100" s="430"/>
      <c r="E100" s="430"/>
      <c r="F100" s="430"/>
      <c r="G100" s="430"/>
      <c r="H100" s="430"/>
      <c r="I100" s="430"/>
      <c r="J100" s="430"/>
      <c r="K100" s="323"/>
    </row>
    <row r="101" spans="2:11" ht="17.25" customHeight="1">
      <c r="B101" s="322"/>
      <c r="C101" s="324" t="s">
        <v>2598</v>
      </c>
      <c r="D101" s="324"/>
      <c r="E101" s="324"/>
      <c r="F101" s="324" t="s">
        <v>2599</v>
      </c>
      <c r="G101" s="325"/>
      <c r="H101" s="324" t="s">
        <v>168</v>
      </c>
      <c r="I101" s="324" t="s">
        <v>63</v>
      </c>
      <c r="J101" s="324" t="s">
        <v>2600</v>
      </c>
      <c r="K101" s="323"/>
    </row>
    <row r="102" spans="2:11" ht="17.25" customHeight="1">
      <c r="B102" s="322"/>
      <c r="C102" s="326" t="s">
        <v>2601</v>
      </c>
      <c r="D102" s="326"/>
      <c r="E102" s="326"/>
      <c r="F102" s="327" t="s">
        <v>2602</v>
      </c>
      <c r="G102" s="328"/>
      <c r="H102" s="326"/>
      <c r="I102" s="326"/>
      <c r="J102" s="326" t="s">
        <v>2603</v>
      </c>
      <c r="K102" s="323"/>
    </row>
    <row r="103" spans="2:11" ht="5.25" customHeight="1">
      <c r="B103" s="322"/>
      <c r="C103" s="324"/>
      <c r="D103" s="324"/>
      <c r="E103" s="324"/>
      <c r="F103" s="324"/>
      <c r="G103" s="340"/>
      <c r="H103" s="324"/>
      <c r="I103" s="324"/>
      <c r="J103" s="324"/>
      <c r="K103" s="323"/>
    </row>
    <row r="104" spans="2:11" ht="15" customHeight="1">
      <c r="B104" s="322"/>
      <c r="C104" s="312" t="s">
        <v>59</v>
      </c>
      <c r="D104" s="329"/>
      <c r="E104" s="329"/>
      <c r="F104" s="331" t="s">
        <v>2604</v>
      </c>
      <c r="G104" s="340"/>
      <c r="H104" s="312" t="s">
        <v>2643</v>
      </c>
      <c r="I104" s="312" t="s">
        <v>2606</v>
      </c>
      <c r="J104" s="312">
        <v>20</v>
      </c>
      <c r="K104" s="323"/>
    </row>
    <row r="105" spans="2:11" ht="15" customHeight="1">
      <c r="B105" s="322"/>
      <c r="C105" s="312" t="s">
        <v>2607</v>
      </c>
      <c r="D105" s="312"/>
      <c r="E105" s="312"/>
      <c r="F105" s="331" t="s">
        <v>2604</v>
      </c>
      <c r="G105" s="312"/>
      <c r="H105" s="312" t="s">
        <v>2643</v>
      </c>
      <c r="I105" s="312" t="s">
        <v>2606</v>
      </c>
      <c r="J105" s="312">
        <v>120</v>
      </c>
      <c r="K105" s="323"/>
    </row>
    <row r="106" spans="2:11" ht="15" customHeight="1">
      <c r="B106" s="332"/>
      <c r="C106" s="312" t="s">
        <v>2609</v>
      </c>
      <c r="D106" s="312"/>
      <c r="E106" s="312"/>
      <c r="F106" s="331" t="s">
        <v>2610</v>
      </c>
      <c r="G106" s="312"/>
      <c r="H106" s="312" t="s">
        <v>2643</v>
      </c>
      <c r="I106" s="312" t="s">
        <v>2606</v>
      </c>
      <c r="J106" s="312">
        <v>50</v>
      </c>
      <c r="K106" s="323"/>
    </row>
    <row r="107" spans="2:11" ht="15" customHeight="1">
      <c r="B107" s="332"/>
      <c r="C107" s="312" t="s">
        <v>2612</v>
      </c>
      <c r="D107" s="312"/>
      <c r="E107" s="312"/>
      <c r="F107" s="331" t="s">
        <v>2604</v>
      </c>
      <c r="G107" s="312"/>
      <c r="H107" s="312" t="s">
        <v>2643</v>
      </c>
      <c r="I107" s="312" t="s">
        <v>2614</v>
      </c>
      <c r="J107" s="312"/>
      <c r="K107" s="323"/>
    </row>
    <row r="108" spans="2:11" ht="15" customHeight="1">
      <c r="B108" s="332"/>
      <c r="C108" s="312" t="s">
        <v>2623</v>
      </c>
      <c r="D108" s="312"/>
      <c r="E108" s="312"/>
      <c r="F108" s="331" t="s">
        <v>2610</v>
      </c>
      <c r="G108" s="312"/>
      <c r="H108" s="312" t="s">
        <v>2643</v>
      </c>
      <c r="I108" s="312" t="s">
        <v>2606</v>
      </c>
      <c r="J108" s="312">
        <v>50</v>
      </c>
      <c r="K108" s="323"/>
    </row>
    <row r="109" spans="2:11" ht="15" customHeight="1">
      <c r="B109" s="332"/>
      <c r="C109" s="312" t="s">
        <v>2631</v>
      </c>
      <c r="D109" s="312"/>
      <c r="E109" s="312"/>
      <c r="F109" s="331" t="s">
        <v>2610</v>
      </c>
      <c r="G109" s="312"/>
      <c r="H109" s="312" t="s">
        <v>2643</v>
      </c>
      <c r="I109" s="312" t="s">
        <v>2606</v>
      </c>
      <c r="J109" s="312">
        <v>50</v>
      </c>
      <c r="K109" s="323"/>
    </row>
    <row r="110" spans="2:11" ht="15" customHeight="1">
      <c r="B110" s="332"/>
      <c r="C110" s="312" t="s">
        <v>2629</v>
      </c>
      <c r="D110" s="312"/>
      <c r="E110" s="312"/>
      <c r="F110" s="331" t="s">
        <v>2610</v>
      </c>
      <c r="G110" s="312"/>
      <c r="H110" s="312" t="s">
        <v>2643</v>
      </c>
      <c r="I110" s="312" t="s">
        <v>2606</v>
      </c>
      <c r="J110" s="312">
        <v>50</v>
      </c>
      <c r="K110" s="323"/>
    </row>
    <row r="111" spans="2:11" ht="15" customHeight="1">
      <c r="B111" s="332"/>
      <c r="C111" s="312" t="s">
        <v>59</v>
      </c>
      <c r="D111" s="312"/>
      <c r="E111" s="312"/>
      <c r="F111" s="331" t="s">
        <v>2604</v>
      </c>
      <c r="G111" s="312"/>
      <c r="H111" s="312" t="s">
        <v>2644</v>
      </c>
      <c r="I111" s="312" t="s">
        <v>2606</v>
      </c>
      <c r="J111" s="312">
        <v>20</v>
      </c>
      <c r="K111" s="323"/>
    </row>
    <row r="112" spans="2:11" ht="15" customHeight="1">
      <c r="B112" s="332"/>
      <c r="C112" s="312" t="s">
        <v>2645</v>
      </c>
      <c r="D112" s="312"/>
      <c r="E112" s="312"/>
      <c r="F112" s="331" t="s">
        <v>2604</v>
      </c>
      <c r="G112" s="312"/>
      <c r="H112" s="312" t="s">
        <v>2646</v>
      </c>
      <c r="I112" s="312" t="s">
        <v>2606</v>
      </c>
      <c r="J112" s="312">
        <v>120</v>
      </c>
      <c r="K112" s="323"/>
    </row>
    <row r="113" spans="2:11" ht="15" customHeight="1">
      <c r="B113" s="332"/>
      <c r="C113" s="312" t="s">
        <v>44</v>
      </c>
      <c r="D113" s="312"/>
      <c r="E113" s="312"/>
      <c r="F113" s="331" t="s">
        <v>2604</v>
      </c>
      <c r="G113" s="312"/>
      <c r="H113" s="312" t="s">
        <v>2647</v>
      </c>
      <c r="I113" s="312" t="s">
        <v>2638</v>
      </c>
      <c r="J113" s="312"/>
      <c r="K113" s="323"/>
    </row>
    <row r="114" spans="2:11" ht="15" customHeight="1">
      <c r="B114" s="332"/>
      <c r="C114" s="312" t="s">
        <v>54</v>
      </c>
      <c r="D114" s="312"/>
      <c r="E114" s="312"/>
      <c r="F114" s="331" t="s">
        <v>2604</v>
      </c>
      <c r="G114" s="312"/>
      <c r="H114" s="312" t="s">
        <v>2648</v>
      </c>
      <c r="I114" s="312" t="s">
        <v>2638</v>
      </c>
      <c r="J114" s="312"/>
      <c r="K114" s="323"/>
    </row>
    <row r="115" spans="2:11" ht="15" customHeight="1">
      <c r="B115" s="332"/>
      <c r="C115" s="312" t="s">
        <v>63</v>
      </c>
      <c r="D115" s="312"/>
      <c r="E115" s="312"/>
      <c r="F115" s="331" t="s">
        <v>2604</v>
      </c>
      <c r="G115" s="312"/>
      <c r="H115" s="312" t="s">
        <v>2649</v>
      </c>
      <c r="I115" s="312" t="s">
        <v>2650</v>
      </c>
      <c r="J115" s="312"/>
      <c r="K115" s="323"/>
    </row>
    <row r="116" spans="2:11" ht="15" customHeight="1">
      <c r="B116" s="335"/>
      <c r="C116" s="341"/>
      <c r="D116" s="341"/>
      <c r="E116" s="341"/>
      <c r="F116" s="341"/>
      <c r="G116" s="341"/>
      <c r="H116" s="341"/>
      <c r="I116" s="341"/>
      <c r="J116" s="341"/>
      <c r="K116" s="337"/>
    </row>
    <row r="117" spans="2:11" ht="18.75" customHeight="1">
      <c r="B117" s="342"/>
      <c r="C117" s="309"/>
      <c r="D117" s="309"/>
      <c r="E117" s="309"/>
      <c r="F117" s="343"/>
      <c r="G117" s="309"/>
      <c r="H117" s="309"/>
      <c r="I117" s="309"/>
      <c r="J117" s="309"/>
      <c r="K117" s="342"/>
    </row>
    <row r="118" spans="2:11" ht="18.75" customHeight="1">
      <c r="B118" s="318"/>
      <c r="C118" s="318"/>
      <c r="D118" s="318"/>
      <c r="E118" s="318"/>
      <c r="F118" s="318"/>
      <c r="G118" s="318"/>
      <c r="H118" s="318"/>
      <c r="I118" s="318"/>
      <c r="J118" s="318"/>
      <c r="K118" s="318"/>
    </row>
    <row r="119" spans="2:11" ht="7.5" customHeight="1">
      <c r="B119" s="344"/>
      <c r="C119" s="345"/>
      <c r="D119" s="345"/>
      <c r="E119" s="345"/>
      <c r="F119" s="345"/>
      <c r="G119" s="345"/>
      <c r="H119" s="345"/>
      <c r="I119" s="345"/>
      <c r="J119" s="345"/>
      <c r="K119" s="346"/>
    </row>
    <row r="120" spans="2:11" ht="45" customHeight="1">
      <c r="B120" s="347"/>
      <c r="C120" s="427" t="s">
        <v>2651</v>
      </c>
      <c r="D120" s="427"/>
      <c r="E120" s="427"/>
      <c r="F120" s="427"/>
      <c r="G120" s="427"/>
      <c r="H120" s="427"/>
      <c r="I120" s="427"/>
      <c r="J120" s="427"/>
      <c r="K120" s="348"/>
    </row>
    <row r="121" spans="2:11" ht="17.25" customHeight="1">
      <c r="B121" s="349"/>
      <c r="C121" s="324" t="s">
        <v>2598</v>
      </c>
      <c r="D121" s="324"/>
      <c r="E121" s="324"/>
      <c r="F121" s="324" t="s">
        <v>2599</v>
      </c>
      <c r="G121" s="325"/>
      <c r="H121" s="324" t="s">
        <v>168</v>
      </c>
      <c r="I121" s="324" t="s">
        <v>63</v>
      </c>
      <c r="J121" s="324" t="s">
        <v>2600</v>
      </c>
      <c r="K121" s="350"/>
    </row>
    <row r="122" spans="2:11" ht="17.25" customHeight="1">
      <c r="B122" s="349"/>
      <c r="C122" s="326" t="s">
        <v>2601</v>
      </c>
      <c r="D122" s="326"/>
      <c r="E122" s="326"/>
      <c r="F122" s="327" t="s">
        <v>2602</v>
      </c>
      <c r="G122" s="328"/>
      <c r="H122" s="326"/>
      <c r="I122" s="326"/>
      <c r="J122" s="326" t="s">
        <v>2603</v>
      </c>
      <c r="K122" s="350"/>
    </row>
    <row r="123" spans="2:11" ht="5.25" customHeight="1">
      <c r="B123" s="351"/>
      <c r="C123" s="329"/>
      <c r="D123" s="329"/>
      <c r="E123" s="329"/>
      <c r="F123" s="329"/>
      <c r="G123" s="312"/>
      <c r="H123" s="329"/>
      <c r="I123" s="329"/>
      <c r="J123" s="329"/>
      <c r="K123" s="352"/>
    </row>
    <row r="124" spans="2:11" ht="15" customHeight="1">
      <c r="B124" s="351"/>
      <c r="C124" s="312" t="s">
        <v>2607</v>
      </c>
      <c r="D124" s="329"/>
      <c r="E124" s="329"/>
      <c r="F124" s="331" t="s">
        <v>2604</v>
      </c>
      <c r="G124" s="312"/>
      <c r="H124" s="312" t="s">
        <v>2643</v>
      </c>
      <c r="I124" s="312" t="s">
        <v>2606</v>
      </c>
      <c r="J124" s="312">
        <v>120</v>
      </c>
      <c r="K124" s="353"/>
    </row>
    <row r="125" spans="2:11" ht="15" customHeight="1">
      <c r="B125" s="351"/>
      <c r="C125" s="312" t="s">
        <v>2652</v>
      </c>
      <c r="D125" s="312"/>
      <c r="E125" s="312"/>
      <c r="F125" s="331" t="s">
        <v>2604</v>
      </c>
      <c r="G125" s="312"/>
      <c r="H125" s="312" t="s">
        <v>2653</v>
      </c>
      <c r="I125" s="312" t="s">
        <v>2606</v>
      </c>
      <c r="J125" s="312" t="s">
        <v>2654</v>
      </c>
      <c r="K125" s="353"/>
    </row>
    <row r="126" spans="2:11" ht="15" customHeight="1">
      <c r="B126" s="351"/>
      <c r="C126" s="312" t="s">
        <v>89</v>
      </c>
      <c r="D126" s="312"/>
      <c r="E126" s="312"/>
      <c r="F126" s="331" t="s">
        <v>2604</v>
      </c>
      <c r="G126" s="312"/>
      <c r="H126" s="312" t="s">
        <v>2655</v>
      </c>
      <c r="I126" s="312" t="s">
        <v>2606</v>
      </c>
      <c r="J126" s="312" t="s">
        <v>2654</v>
      </c>
      <c r="K126" s="353"/>
    </row>
    <row r="127" spans="2:11" ht="15" customHeight="1">
      <c r="B127" s="351"/>
      <c r="C127" s="312" t="s">
        <v>2615</v>
      </c>
      <c r="D127" s="312"/>
      <c r="E127" s="312"/>
      <c r="F127" s="331" t="s">
        <v>2610</v>
      </c>
      <c r="G127" s="312"/>
      <c r="H127" s="312" t="s">
        <v>2616</v>
      </c>
      <c r="I127" s="312" t="s">
        <v>2606</v>
      </c>
      <c r="J127" s="312">
        <v>15</v>
      </c>
      <c r="K127" s="353"/>
    </row>
    <row r="128" spans="2:11" ht="15" customHeight="1">
      <c r="B128" s="351"/>
      <c r="C128" s="333" t="s">
        <v>2617</v>
      </c>
      <c r="D128" s="333"/>
      <c r="E128" s="333"/>
      <c r="F128" s="334" t="s">
        <v>2610</v>
      </c>
      <c r="G128" s="333"/>
      <c r="H128" s="333" t="s">
        <v>2618</v>
      </c>
      <c r="I128" s="333" t="s">
        <v>2606</v>
      </c>
      <c r="J128" s="333">
        <v>15</v>
      </c>
      <c r="K128" s="353"/>
    </row>
    <row r="129" spans="2:11" ht="15" customHeight="1">
      <c r="B129" s="351"/>
      <c r="C129" s="333" t="s">
        <v>2619</v>
      </c>
      <c r="D129" s="333"/>
      <c r="E129" s="333"/>
      <c r="F129" s="334" t="s">
        <v>2610</v>
      </c>
      <c r="G129" s="333"/>
      <c r="H129" s="333" t="s">
        <v>2620</v>
      </c>
      <c r="I129" s="333" t="s">
        <v>2606</v>
      </c>
      <c r="J129" s="333">
        <v>20</v>
      </c>
      <c r="K129" s="353"/>
    </row>
    <row r="130" spans="2:11" ht="15" customHeight="1">
      <c r="B130" s="351"/>
      <c r="C130" s="333" t="s">
        <v>2621</v>
      </c>
      <c r="D130" s="333"/>
      <c r="E130" s="333"/>
      <c r="F130" s="334" t="s">
        <v>2610</v>
      </c>
      <c r="G130" s="333"/>
      <c r="H130" s="333" t="s">
        <v>2622</v>
      </c>
      <c r="I130" s="333" t="s">
        <v>2606</v>
      </c>
      <c r="J130" s="333">
        <v>20</v>
      </c>
      <c r="K130" s="353"/>
    </row>
    <row r="131" spans="2:11" ht="15" customHeight="1">
      <c r="B131" s="351"/>
      <c r="C131" s="312" t="s">
        <v>2609</v>
      </c>
      <c r="D131" s="312"/>
      <c r="E131" s="312"/>
      <c r="F131" s="331" t="s">
        <v>2610</v>
      </c>
      <c r="G131" s="312"/>
      <c r="H131" s="312" t="s">
        <v>2643</v>
      </c>
      <c r="I131" s="312" t="s">
        <v>2606</v>
      </c>
      <c r="J131" s="312">
        <v>50</v>
      </c>
      <c r="K131" s="353"/>
    </row>
    <row r="132" spans="2:11" ht="15" customHeight="1">
      <c r="B132" s="351"/>
      <c r="C132" s="312" t="s">
        <v>2623</v>
      </c>
      <c r="D132" s="312"/>
      <c r="E132" s="312"/>
      <c r="F132" s="331" t="s">
        <v>2610</v>
      </c>
      <c r="G132" s="312"/>
      <c r="H132" s="312" t="s">
        <v>2643</v>
      </c>
      <c r="I132" s="312" t="s">
        <v>2606</v>
      </c>
      <c r="J132" s="312">
        <v>50</v>
      </c>
      <c r="K132" s="353"/>
    </row>
    <row r="133" spans="2:11" ht="15" customHeight="1">
      <c r="B133" s="351"/>
      <c r="C133" s="312" t="s">
        <v>2629</v>
      </c>
      <c r="D133" s="312"/>
      <c r="E133" s="312"/>
      <c r="F133" s="331" t="s">
        <v>2610</v>
      </c>
      <c r="G133" s="312"/>
      <c r="H133" s="312" t="s">
        <v>2643</v>
      </c>
      <c r="I133" s="312" t="s">
        <v>2606</v>
      </c>
      <c r="J133" s="312">
        <v>50</v>
      </c>
      <c r="K133" s="353"/>
    </row>
    <row r="134" spans="2:11" ht="15" customHeight="1">
      <c r="B134" s="351"/>
      <c r="C134" s="312" t="s">
        <v>2631</v>
      </c>
      <c r="D134" s="312"/>
      <c r="E134" s="312"/>
      <c r="F134" s="331" t="s">
        <v>2610</v>
      </c>
      <c r="G134" s="312"/>
      <c r="H134" s="312" t="s">
        <v>2643</v>
      </c>
      <c r="I134" s="312" t="s">
        <v>2606</v>
      </c>
      <c r="J134" s="312">
        <v>50</v>
      </c>
      <c r="K134" s="353"/>
    </row>
    <row r="135" spans="2:11" ht="15" customHeight="1">
      <c r="B135" s="351"/>
      <c r="C135" s="312" t="s">
        <v>173</v>
      </c>
      <c r="D135" s="312"/>
      <c r="E135" s="312"/>
      <c r="F135" s="331" t="s">
        <v>2610</v>
      </c>
      <c r="G135" s="312"/>
      <c r="H135" s="312" t="s">
        <v>2656</v>
      </c>
      <c r="I135" s="312" t="s">
        <v>2606</v>
      </c>
      <c r="J135" s="312">
        <v>255</v>
      </c>
      <c r="K135" s="353"/>
    </row>
    <row r="136" spans="2:11" ht="15" customHeight="1">
      <c r="B136" s="351"/>
      <c r="C136" s="312" t="s">
        <v>2633</v>
      </c>
      <c r="D136" s="312"/>
      <c r="E136" s="312"/>
      <c r="F136" s="331" t="s">
        <v>2604</v>
      </c>
      <c r="G136" s="312"/>
      <c r="H136" s="312" t="s">
        <v>2657</v>
      </c>
      <c r="I136" s="312" t="s">
        <v>2635</v>
      </c>
      <c r="J136" s="312"/>
      <c r="K136" s="353"/>
    </row>
    <row r="137" spans="2:11" ht="15" customHeight="1">
      <c r="B137" s="351"/>
      <c r="C137" s="312" t="s">
        <v>2636</v>
      </c>
      <c r="D137" s="312"/>
      <c r="E137" s="312"/>
      <c r="F137" s="331" t="s">
        <v>2604</v>
      </c>
      <c r="G137" s="312"/>
      <c r="H137" s="312" t="s">
        <v>2658</v>
      </c>
      <c r="I137" s="312" t="s">
        <v>2638</v>
      </c>
      <c r="J137" s="312"/>
      <c r="K137" s="353"/>
    </row>
    <row r="138" spans="2:11" ht="15" customHeight="1">
      <c r="B138" s="351"/>
      <c r="C138" s="312" t="s">
        <v>2639</v>
      </c>
      <c r="D138" s="312"/>
      <c r="E138" s="312"/>
      <c r="F138" s="331" t="s">
        <v>2604</v>
      </c>
      <c r="G138" s="312"/>
      <c r="H138" s="312" t="s">
        <v>2639</v>
      </c>
      <c r="I138" s="312" t="s">
        <v>2638</v>
      </c>
      <c r="J138" s="312"/>
      <c r="K138" s="353"/>
    </row>
    <row r="139" spans="2:11" ht="15" customHeight="1">
      <c r="B139" s="351"/>
      <c r="C139" s="312" t="s">
        <v>44</v>
      </c>
      <c r="D139" s="312"/>
      <c r="E139" s="312"/>
      <c r="F139" s="331" t="s">
        <v>2604</v>
      </c>
      <c r="G139" s="312"/>
      <c r="H139" s="312" t="s">
        <v>2659</v>
      </c>
      <c r="I139" s="312" t="s">
        <v>2638</v>
      </c>
      <c r="J139" s="312"/>
      <c r="K139" s="353"/>
    </row>
    <row r="140" spans="2:11" ht="15" customHeight="1">
      <c r="B140" s="351"/>
      <c r="C140" s="312" t="s">
        <v>2660</v>
      </c>
      <c r="D140" s="312"/>
      <c r="E140" s="312"/>
      <c r="F140" s="331" t="s">
        <v>2604</v>
      </c>
      <c r="G140" s="312"/>
      <c r="H140" s="312" t="s">
        <v>2661</v>
      </c>
      <c r="I140" s="312" t="s">
        <v>2638</v>
      </c>
      <c r="J140" s="312"/>
      <c r="K140" s="353"/>
    </row>
    <row r="141" spans="2:11" ht="15" customHeight="1">
      <c r="B141" s="354"/>
      <c r="C141" s="355"/>
      <c r="D141" s="355"/>
      <c r="E141" s="355"/>
      <c r="F141" s="355"/>
      <c r="G141" s="355"/>
      <c r="H141" s="355"/>
      <c r="I141" s="355"/>
      <c r="J141" s="355"/>
      <c r="K141" s="356"/>
    </row>
    <row r="142" spans="2:11" ht="18.75" customHeight="1">
      <c r="B142" s="309"/>
      <c r="C142" s="309"/>
      <c r="D142" s="309"/>
      <c r="E142" s="309"/>
      <c r="F142" s="343"/>
      <c r="G142" s="309"/>
      <c r="H142" s="309"/>
      <c r="I142" s="309"/>
      <c r="J142" s="309"/>
      <c r="K142" s="309"/>
    </row>
    <row r="143" spans="2:11" ht="18.75" customHeight="1">
      <c r="B143" s="318"/>
      <c r="C143" s="318"/>
      <c r="D143" s="318"/>
      <c r="E143" s="318"/>
      <c r="F143" s="318"/>
      <c r="G143" s="318"/>
      <c r="H143" s="318"/>
      <c r="I143" s="318"/>
      <c r="J143" s="318"/>
      <c r="K143" s="318"/>
    </row>
    <row r="144" spans="2:11" ht="7.5" customHeight="1">
      <c r="B144" s="319"/>
      <c r="C144" s="320"/>
      <c r="D144" s="320"/>
      <c r="E144" s="320"/>
      <c r="F144" s="320"/>
      <c r="G144" s="320"/>
      <c r="H144" s="320"/>
      <c r="I144" s="320"/>
      <c r="J144" s="320"/>
      <c r="K144" s="321"/>
    </row>
    <row r="145" spans="2:11" ht="45" customHeight="1">
      <c r="B145" s="322"/>
      <c r="C145" s="430" t="s">
        <v>2662</v>
      </c>
      <c r="D145" s="430"/>
      <c r="E145" s="430"/>
      <c r="F145" s="430"/>
      <c r="G145" s="430"/>
      <c r="H145" s="430"/>
      <c r="I145" s="430"/>
      <c r="J145" s="430"/>
      <c r="K145" s="323"/>
    </row>
    <row r="146" spans="2:11" ht="17.25" customHeight="1">
      <c r="B146" s="322"/>
      <c r="C146" s="324" t="s">
        <v>2598</v>
      </c>
      <c r="D146" s="324"/>
      <c r="E146" s="324"/>
      <c r="F146" s="324" t="s">
        <v>2599</v>
      </c>
      <c r="G146" s="325"/>
      <c r="H146" s="324" t="s">
        <v>168</v>
      </c>
      <c r="I146" s="324" t="s">
        <v>63</v>
      </c>
      <c r="J146" s="324" t="s">
        <v>2600</v>
      </c>
      <c r="K146" s="323"/>
    </row>
    <row r="147" spans="2:11" ht="17.25" customHeight="1">
      <c r="B147" s="322"/>
      <c r="C147" s="326" t="s">
        <v>2601</v>
      </c>
      <c r="D147" s="326"/>
      <c r="E147" s="326"/>
      <c r="F147" s="327" t="s">
        <v>2602</v>
      </c>
      <c r="G147" s="328"/>
      <c r="H147" s="326"/>
      <c r="I147" s="326"/>
      <c r="J147" s="326" t="s">
        <v>2603</v>
      </c>
      <c r="K147" s="323"/>
    </row>
    <row r="148" spans="2:11" ht="5.25" customHeight="1">
      <c r="B148" s="332"/>
      <c r="C148" s="329"/>
      <c r="D148" s="329"/>
      <c r="E148" s="329"/>
      <c r="F148" s="329"/>
      <c r="G148" s="330"/>
      <c r="H148" s="329"/>
      <c r="I148" s="329"/>
      <c r="J148" s="329"/>
      <c r="K148" s="353"/>
    </row>
    <row r="149" spans="2:11" ht="15" customHeight="1">
      <c r="B149" s="332"/>
      <c r="C149" s="357" t="s">
        <v>2607</v>
      </c>
      <c r="D149" s="312"/>
      <c r="E149" s="312"/>
      <c r="F149" s="358" t="s">
        <v>2604</v>
      </c>
      <c r="G149" s="312"/>
      <c r="H149" s="357" t="s">
        <v>2643</v>
      </c>
      <c r="I149" s="357" t="s">
        <v>2606</v>
      </c>
      <c r="J149" s="357">
        <v>120</v>
      </c>
      <c r="K149" s="353"/>
    </row>
    <row r="150" spans="2:11" ht="15" customHeight="1">
      <c r="B150" s="332"/>
      <c r="C150" s="357" t="s">
        <v>2652</v>
      </c>
      <c r="D150" s="312"/>
      <c r="E150" s="312"/>
      <c r="F150" s="358" t="s">
        <v>2604</v>
      </c>
      <c r="G150" s="312"/>
      <c r="H150" s="357" t="s">
        <v>2663</v>
      </c>
      <c r="I150" s="357" t="s">
        <v>2606</v>
      </c>
      <c r="J150" s="357" t="s">
        <v>2654</v>
      </c>
      <c r="K150" s="353"/>
    </row>
    <row r="151" spans="2:11" ht="15" customHeight="1">
      <c r="B151" s="332"/>
      <c r="C151" s="357" t="s">
        <v>89</v>
      </c>
      <c r="D151" s="312"/>
      <c r="E151" s="312"/>
      <c r="F151" s="358" t="s">
        <v>2604</v>
      </c>
      <c r="G151" s="312"/>
      <c r="H151" s="357" t="s">
        <v>2664</v>
      </c>
      <c r="I151" s="357" t="s">
        <v>2606</v>
      </c>
      <c r="J151" s="357" t="s">
        <v>2654</v>
      </c>
      <c r="K151" s="353"/>
    </row>
    <row r="152" spans="2:11" ht="15" customHeight="1">
      <c r="B152" s="332"/>
      <c r="C152" s="357" t="s">
        <v>2609</v>
      </c>
      <c r="D152" s="312"/>
      <c r="E152" s="312"/>
      <c r="F152" s="358" t="s">
        <v>2610</v>
      </c>
      <c r="G152" s="312"/>
      <c r="H152" s="357" t="s">
        <v>2643</v>
      </c>
      <c r="I152" s="357" t="s">
        <v>2606</v>
      </c>
      <c r="J152" s="357">
        <v>50</v>
      </c>
      <c r="K152" s="353"/>
    </row>
    <row r="153" spans="2:11" ht="15" customHeight="1">
      <c r="B153" s="332"/>
      <c r="C153" s="357" t="s">
        <v>2612</v>
      </c>
      <c r="D153" s="312"/>
      <c r="E153" s="312"/>
      <c r="F153" s="358" t="s">
        <v>2604</v>
      </c>
      <c r="G153" s="312"/>
      <c r="H153" s="357" t="s">
        <v>2643</v>
      </c>
      <c r="I153" s="357" t="s">
        <v>2614</v>
      </c>
      <c r="J153" s="357"/>
      <c r="K153" s="353"/>
    </row>
    <row r="154" spans="2:11" ht="15" customHeight="1">
      <c r="B154" s="332"/>
      <c r="C154" s="357" t="s">
        <v>2623</v>
      </c>
      <c r="D154" s="312"/>
      <c r="E154" s="312"/>
      <c r="F154" s="358" t="s">
        <v>2610</v>
      </c>
      <c r="G154" s="312"/>
      <c r="H154" s="357" t="s">
        <v>2643</v>
      </c>
      <c r="I154" s="357" t="s">
        <v>2606</v>
      </c>
      <c r="J154" s="357">
        <v>50</v>
      </c>
      <c r="K154" s="353"/>
    </row>
    <row r="155" spans="2:11" ht="15" customHeight="1">
      <c r="B155" s="332"/>
      <c r="C155" s="357" t="s">
        <v>2631</v>
      </c>
      <c r="D155" s="312"/>
      <c r="E155" s="312"/>
      <c r="F155" s="358" t="s">
        <v>2610</v>
      </c>
      <c r="G155" s="312"/>
      <c r="H155" s="357" t="s">
        <v>2643</v>
      </c>
      <c r="I155" s="357" t="s">
        <v>2606</v>
      </c>
      <c r="J155" s="357">
        <v>50</v>
      </c>
      <c r="K155" s="353"/>
    </row>
    <row r="156" spans="2:11" ht="15" customHeight="1">
      <c r="B156" s="332"/>
      <c r="C156" s="357" t="s">
        <v>2629</v>
      </c>
      <c r="D156" s="312"/>
      <c r="E156" s="312"/>
      <c r="F156" s="358" t="s">
        <v>2610</v>
      </c>
      <c r="G156" s="312"/>
      <c r="H156" s="357" t="s">
        <v>2643</v>
      </c>
      <c r="I156" s="357" t="s">
        <v>2606</v>
      </c>
      <c r="J156" s="357">
        <v>50</v>
      </c>
      <c r="K156" s="353"/>
    </row>
    <row r="157" spans="2:11" ht="15" customHeight="1">
      <c r="B157" s="332"/>
      <c r="C157" s="357" t="s">
        <v>156</v>
      </c>
      <c r="D157" s="312"/>
      <c r="E157" s="312"/>
      <c r="F157" s="358" t="s">
        <v>2604</v>
      </c>
      <c r="G157" s="312"/>
      <c r="H157" s="357" t="s">
        <v>2665</v>
      </c>
      <c r="I157" s="357" t="s">
        <v>2606</v>
      </c>
      <c r="J157" s="357" t="s">
        <v>2666</v>
      </c>
      <c r="K157" s="353"/>
    </row>
    <row r="158" spans="2:11" ht="15" customHeight="1">
      <c r="B158" s="332"/>
      <c r="C158" s="357" t="s">
        <v>2667</v>
      </c>
      <c r="D158" s="312"/>
      <c r="E158" s="312"/>
      <c r="F158" s="358" t="s">
        <v>2604</v>
      </c>
      <c r="G158" s="312"/>
      <c r="H158" s="357" t="s">
        <v>2668</v>
      </c>
      <c r="I158" s="357" t="s">
        <v>2638</v>
      </c>
      <c r="J158" s="357"/>
      <c r="K158" s="353"/>
    </row>
    <row r="159" spans="2:11" ht="15" customHeight="1">
      <c r="B159" s="359"/>
      <c r="C159" s="341"/>
      <c r="D159" s="341"/>
      <c r="E159" s="341"/>
      <c r="F159" s="341"/>
      <c r="G159" s="341"/>
      <c r="H159" s="341"/>
      <c r="I159" s="341"/>
      <c r="J159" s="341"/>
      <c r="K159" s="360"/>
    </row>
    <row r="160" spans="2:11" ht="18.75" customHeight="1">
      <c r="B160" s="309"/>
      <c r="C160" s="312"/>
      <c r="D160" s="312"/>
      <c r="E160" s="312"/>
      <c r="F160" s="331"/>
      <c r="G160" s="312"/>
      <c r="H160" s="312"/>
      <c r="I160" s="312"/>
      <c r="J160" s="312"/>
      <c r="K160" s="309"/>
    </row>
    <row r="161" spans="2:11" ht="18.75" customHeight="1">
      <c r="B161" s="318"/>
      <c r="C161" s="318"/>
      <c r="D161" s="318"/>
      <c r="E161" s="318"/>
      <c r="F161" s="318"/>
      <c r="G161" s="318"/>
      <c r="H161" s="318"/>
      <c r="I161" s="318"/>
      <c r="J161" s="318"/>
      <c r="K161" s="318"/>
    </row>
    <row r="162" spans="2:11" ht="7.5" customHeight="1">
      <c r="B162" s="299"/>
      <c r="C162" s="300"/>
      <c r="D162" s="300"/>
      <c r="E162" s="300"/>
      <c r="F162" s="300"/>
      <c r="G162" s="300"/>
      <c r="H162" s="300"/>
      <c r="I162" s="300"/>
      <c r="J162" s="300"/>
      <c r="K162" s="301"/>
    </row>
    <row r="163" spans="2:11" ht="45" customHeight="1">
      <c r="B163" s="302"/>
      <c r="C163" s="427" t="s">
        <v>2669</v>
      </c>
      <c r="D163" s="427"/>
      <c r="E163" s="427"/>
      <c r="F163" s="427"/>
      <c r="G163" s="427"/>
      <c r="H163" s="427"/>
      <c r="I163" s="427"/>
      <c r="J163" s="427"/>
      <c r="K163" s="303"/>
    </row>
    <row r="164" spans="2:11" ht="17.25" customHeight="1">
      <c r="B164" s="302"/>
      <c r="C164" s="324" t="s">
        <v>2598</v>
      </c>
      <c r="D164" s="324"/>
      <c r="E164" s="324"/>
      <c r="F164" s="324" t="s">
        <v>2599</v>
      </c>
      <c r="G164" s="361"/>
      <c r="H164" s="362" t="s">
        <v>168</v>
      </c>
      <c r="I164" s="362" t="s">
        <v>63</v>
      </c>
      <c r="J164" s="324" t="s">
        <v>2600</v>
      </c>
      <c r="K164" s="303"/>
    </row>
    <row r="165" spans="2:11" ht="17.25" customHeight="1">
      <c r="B165" s="305"/>
      <c r="C165" s="326" t="s">
        <v>2601</v>
      </c>
      <c r="D165" s="326"/>
      <c r="E165" s="326"/>
      <c r="F165" s="327" t="s">
        <v>2602</v>
      </c>
      <c r="G165" s="363"/>
      <c r="H165" s="364"/>
      <c r="I165" s="364"/>
      <c r="J165" s="326" t="s">
        <v>2603</v>
      </c>
      <c r="K165" s="306"/>
    </row>
    <row r="166" spans="2:11" ht="5.25" customHeight="1">
      <c r="B166" s="332"/>
      <c r="C166" s="329"/>
      <c r="D166" s="329"/>
      <c r="E166" s="329"/>
      <c r="F166" s="329"/>
      <c r="G166" s="330"/>
      <c r="H166" s="329"/>
      <c r="I166" s="329"/>
      <c r="J166" s="329"/>
      <c r="K166" s="353"/>
    </row>
    <row r="167" spans="2:11" ht="15" customHeight="1">
      <c r="B167" s="332"/>
      <c r="C167" s="312" t="s">
        <v>2607</v>
      </c>
      <c r="D167" s="312"/>
      <c r="E167" s="312"/>
      <c r="F167" s="331" t="s">
        <v>2604</v>
      </c>
      <c r="G167" s="312"/>
      <c r="H167" s="312" t="s">
        <v>2643</v>
      </c>
      <c r="I167" s="312" t="s">
        <v>2606</v>
      </c>
      <c r="J167" s="312">
        <v>120</v>
      </c>
      <c r="K167" s="353"/>
    </row>
    <row r="168" spans="2:11" ht="15" customHeight="1">
      <c r="B168" s="332"/>
      <c r="C168" s="312" t="s">
        <v>2652</v>
      </c>
      <c r="D168" s="312"/>
      <c r="E168" s="312"/>
      <c r="F168" s="331" t="s">
        <v>2604</v>
      </c>
      <c r="G168" s="312"/>
      <c r="H168" s="312" t="s">
        <v>2653</v>
      </c>
      <c r="I168" s="312" t="s">
        <v>2606</v>
      </c>
      <c r="J168" s="312" t="s">
        <v>2654</v>
      </c>
      <c r="K168" s="353"/>
    </row>
    <row r="169" spans="2:11" ht="15" customHeight="1">
      <c r="B169" s="332"/>
      <c r="C169" s="312" t="s">
        <v>89</v>
      </c>
      <c r="D169" s="312"/>
      <c r="E169" s="312"/>
      <c r="F169" s="331" t="s">
        <v>2604</v>
      </c>
      <c r="G169" s="312"/>
      <c r="H169" s="312" t="s">
        <v>2670</v>
      </c>
      <c r="I169" s="312" t="s">
        <v>2606</v>
      </c>
      <c r="J169" s="312" t="s">
        <v>2654</v>
      </c>
      <c r="K169" s="353"/>
    </row>
    <row r="170" spans="2:11" ht="15" customHeight="1">
      <c r="B170" s="332"/>
      <c r="C170" s="312" t="s">
        <v>2609</v>
      </c>
      <c r="D170" s="312"/>
      <c r="E170" s="312"/>
      <c r="F170" s="331" t="s">
        <v>2610</v>
      </c>
      <c r="G170" s="312"/>
      <c r="H170" s="312" t="s">
        <v>2670</v>
      </c>
      <c r="I170" s="312" t="s">
        <v>2606</v>
      </c>
      <c r="J170" s="312">
        <v>50</v>
      </c>
      <c r="K170" s="353"/>
    </row>
    <row r="171" spans="2:11" ht="15" customHeight="1">
      <c r="B171" s="332"/>
      <c r="C171" s="312" t="s">
        <v>2612</v>
      </c>
      <c r="D171" s="312"/>
      <c r="E171" s="312"/>
      <c r="F171" s="331" t="s">
        <v>2604</v>
      </c>
      <c r="G171" s="312"/>
      <c r="H171" s="312" t="s">
        <v>2670</v>
      </c>
      <c r="I171" s="312" t="s">
        <v>2614</v>
      </c>
      <c r="J171" s="312"/>
      <c r="K171" s="353"/>
    </row>
    <row r="172" spans="2:11" ht="15" customHeight="1">
      <c r="B172" s="332"/>
      <c r="C172" s="312" t="s">
        <v>2623</v>
      </c>
      <c r="D172" s="312"/>
      <c r="E172" s="312"/>
      <c r="F172" s="331" t="s">
        <v>2610</v>
      </c>
      <c r="G172" s="312"/>
      <c r="H172" s="312" t="s">
        <v>2670</v>
      </c>
      <c r="I172" s="312" t="s">
        <v>2606</v>
      </c>
      <c r="J172" s="312">
        <v>50</v>
      </c>
      <c r="K172" s="353"/>
    </row>
    <row r="173" spans="2:11" ht="15" customHeight="1">
      <c r="B173" s="332"/>
      <c r="C173" s="312" t="s">
        <v>2631</v>
      </c>
      <c r="D173" s="312"/>
      <c r="E173" s="312"/>
      <c r="F173" s="331" t="s">
        <v>2610</v>
      </c>
      <c r="G173" s="312"/>
      <c r="H173" s="312" t="s">
        <v>2670</v>
      </c>
      <c r="I173" s="312" t="s">
        <v>2606</v>
      </c>
      <c r="J173" s="312">
        <v>50</v>
      </c>
      <c r="K173" s="353"/>
    </row>
    <row r="174" spans="2:11" ht="15" customHeight="1">
      <c r="B174" s="332"/>
      <c r="C174" s="312" t="s">
        <v>2629</v>
      </c>
      <c r="D174" s="312"/>
      <c r="E174" s="312"/>
      <c r="F174" s="331" t="s">
        <v>2610</v>
      </c>
      <c r="G174" s="312"/>
      <c r="H174" s="312" t="s">
        <v>2670</v>
      </c>
      <c r="I174" s="312" t="s">
        <v>2606</v>
      </c>
      <c r="J174" s="312">
        <v>50</v>
      </c>
      <c r="K174" s="353"/>
    </row>
    <row r="175" spans="2:11" ht="15" customHeight="1">
      <c r="B175" s="332"/>
      <c r="C175" s="312" t="s">
        <v>167</v>
      </c>
      <c r="D175" s="312"/>
      <c r="E175" s="312"/>
      <c r="F175" s="331" t="s">
        <v>2604</v>
      </c>
      <c r="G175" s="312"/>
      <c r="H175" s="312" t="s">
        <v>2671</v>
      </c>
      <c r="I175" s="312" t="s">
        <v>2672</v>
      </c>
      <c r="J175" s="312"/>
      <c r="K175" s="353"/>
    </row>
    <row r="176" spans="2:11" ht="15" customHeight="1">
      <c r="B176" s="332"/>
      <c r="C176" s="312" t="s">
        <v>63</v>
      </c>
      <c r="D176" s="312"/>
      <c r="E176" s="312"/>
      <c r="F176" s="331" t="s">
        <v>2604</v>
      </c>
      <c r="G176" s="312"/>
      <c r="H176" s="312" t="s">
        <v>2673</v>
      </c>
      <c r="I176" s="312" t="s">
        <v>2674</v>
      </c>
      <c r="J176" s="312">
        <v>1</v>
      </c>
      <c r="K176" s="353"/>
    </row>
    <row r="177" spans="2:11" ht="15" customHeight="1">
      <c r="B177" s="332"/>
      <c r="C177" s="312" t="s">
        <v>59</v>
      </c>
      <c r="D177" s="312"/>
      <c r="E177" s="312"/>
      <c r="F177" s="331" t="s">
        <v>2604</v>
      </c>
      <c r="G177" s="312"/>
      <c r="H177" s="312" t="s">
        <v>2675</v>
      </c>
      <c r="I177" s="312" t="s">
        <v>2606</v>
      </c>
      <c r="J177" s="312">
        <v>20</v>
      </c>
      <c r="K177" s="353"/>
    </row>
    <row r="178" spans="2:11" ht="15" customHeight="1">
      <c r="B178" s="332"/>
      <c r="C178" s="312" t="s">
        <v>168</v>
      </c>
      <c r="D178" s="312"/>
      <c r="E178" s="312"/>
      <c r="F178" s="331" t="s">
        <v>2604</v>
      </c>
      <c r="G178" s="312"/>
      <c r="H178" s="312" t="s">
        <v>2676</v>
      </c>
      <c r="I178" s="312" t="s">
        <v>2606</v>
      </c>
      <c r="J178" s="312">
        <v>255</v>
      </c>
      <c r="K178" s="353"/>
    </row>
    <row r="179" spans="2:11" ht="15" customHeight="1">
      <c r="B179" s="332"/>
      <c r="C179" s="312" t="s">
        <v>169</v>
      </c>
      <c r="D179" s="312"/>
      <c r="E179" s="312"/>
      <c r="F179" s="331" t="s">
        <v>2604</v>
      </c>
      <c r="G179" s="312"/>
      <c r="H179" s="312" t="s">
        <v>2569</v>
      </c>
      <c r="I179" s="312" t="s">
        <v>2606</v>
      </c>
      <c r="J179" s="312">
        <v>10</v>
      </c>
      <c r="K179" s="353"/>
    </row>
    <row r="180" spans="2:11" ht="15" customHeight="1">
      <c r="B180" s="332"/>
      <c r="C180" s="312" t="s">
        <v>170</v>
      </c>
      <c r="D180" s="312"/>
      <c r="E180" s="312"/>
      <c r="F180" s="331" t="s">
        <v>2604</v>
      </c>
      <c r="G180" s="312"/>
      <c r="H180" s="312" t="s">
        <v>2677</v>
      </c>
      <c r="I180" s="312" t="s">
        <v>2638</v>
      </c>
      <c r="J180" s="312"/>
      <c r="K180" s="353"/>
    </row>
    <row r="181" spans="2:11" ht="15" customHeight="1">
      <c r="B181" s="332"/>
      <c r="C181" s="312" t="s">
        <v>2678</v>
      </c>
      <c r="D181" s="312"/>
      <c r="E181" s="312"/>
      <c r="F181" s="331" t="s">
        <v>2604</v>
      </c>
      <c r="G181" s="312"/>
      <c r="H181" s="312" t="s">
        <v>2679</v>
      </c>
      <c r="I181" s="312" t="s">
        <v>2638</v>
      </c>
      <c r="J181" s="312"/>
      <c r="K181" s="353"/>
    </row>
    <row r="182" spans="2:11" ht="15" customHeight="1">
      <c r="B182" s="332"/>
      <c r="C182" s="312" t="s">
        <v>2667</v>
      </c>
      <c r="D182" s="312"/>
      <c r="E182" s="312"/>
      <c r="F182" s="331" t="s">
        <v>2604</v>
      </c>
      <c r="G182" s="312"/>
      <c r="H182" s="312" t="s">
        <v>2680</v>
      </c>
      <c r="I182" s="312" t="s">
        <v>2638</v>
      </c>
      <c r="J182" s="312"/>
      <c r="K182" s="353"/>
    </row>
    <row r="183" spans="2:11" ht="15" customHeight="1">
      <c r="B183" s="332"/>
      <c r="C183" s="312" t="s">
        <v>172</v>
      </c>
      <c r="D183" s="312"/>
      <c r="E183" s="312"/>
      <c r="F183" s="331" t="s">
        <v>2610</v>
      </c>
      <c r="G183" s="312"/>
      <c r="H183" s="312" t="s">
        <v>2681</v>
      </c>
      <c r="I183" s="312" t="s">
        <v>2606</v>
      </c>
      <c r="J183" s="312">
        <v>50</v>
      </c>
      <c r="K183" s="353"/>
    </row>
    <row r="184" spans="2:11" ht="15" customHeight="1">
      <c r="B184" s="332"/>
      <c r="C184" s="312" t="s">
        <v>2682</v>
      </c>
      <c r="D184" s="312"/>
      <c r="E184" s="312"/>
      <c r="F184" s="331" t="s">
        <v>2610</v>
      </c>
      <c r="G184" s="312"/>
      <c r="H184" s="312" t="s">
        <v>2683</v>
      </c>
      <c r="I184" s="312" t="s">
        <v>2684</v>
      </c>
      <c r="J184" s="312"/>
      <c r="K184" s="353"/>
    </row>
    <row r="185" spans="2:11" ht="15" customHeight="1">
      <c r="B185" s="332"/>
      <c r="C185" s="312" t="s">
        <v>2685</v>
      </c>
      <c r="D185" s="312"/>
      <c r="E185" s="312"/>
      <c r="F185" s="331" t="s">
        <v>2610</v>
      </c>
      <c r="G185" s="312"/>
      <c r="H185" s="312" t="s">
        <v>2686</v>
      </c>
      <c r="I185" s="312" t="s">
        <v>2684</v>
      </c>
      <c r="J185" s="312"/>
      <c r="K185" s="353"/>
    </row>
    <row r="186" spans="2:11" ht="15" customHeight="1">
      <c r="B186" s="332"/>
      <c r="C186" s="312" t="s">
        <v>2687</v>
      </c>
      <c r="D186" s="312"/>
      <c r="E186" s="312"/>
      <c r="F186" s="331" t="s">
        <v>2610</v>
      </c>
      <c r="G186" s="312"/>
      <c r="H186" s="312" t="s">
        <v>2688</v>
      </c>
      <c r="I186" s="312" t="s">
        <v>2684</v>
      </c>
      <c r="J186" s="312"/>
      <c r="K186" s="353"/>
    </row>
    <row r="187" spans="2:11" ht="15" customHeight="1">
      <c r="B187" s="332"/>
      <c r="C187" s="365" t="s">
        <v>2689</v>
      </c>
      <c r="D187" s="312"/>
      <c r="E187" s="312"/>
      <c r="F187" s="331" t="s">
        <v>2610</v>
      </c>
      <c r="G187" s="312"/>
      <c r="H187" s="312" t="s">
        <v>2690</v>
      </c>
      <c r="I187" s="312" t="s">
        <v>2691</v>
      </c>
      <c r="J187" s="366" t="s">
        <v>2692</v>
      </c>
      <c r="K187" s="353"/>
    </row>
    <row r="188" spans="2:11" ht="15" customHeight="1">
      <c r="B188" s="332"/>
      <c r="C188" s="317" t="s">
        <v>48</v>
      </c>
      <c r="D188" s="312"/>
      <c r="E188" s="312"/>
      <c r="F188" s="331" t="s">
        <v>2604</v>
      </c>
      <c r="G188" s="312"/>
      <c r="H188" s="309" t="s">
        <v>2693</v>
      </c>
      <c r="I188" s="312" t="s">
        <v>2694</v>
      </c>
      <c r="J188" s="312"/>
      <c r="K188" s="353"/>
    </row>
    <row r="189" spans="2:11" ht="15" customHeight="1">
      <c r="B189" s="332"/>
      <c r="C189" s="317" t="s">
        <v>2695</v>
      </c>
      <c r="D189" s="312"/>
      <c r="E189" s="312"/>
      <c r="F189" s="331" t="s">
        <v>2604</v>
      </c>
      <c r="G189" s="312"/>
      <c r="H189" s="312" t="s">
        <v>2696</v>
      </c>
      <c r="I189" s="312" t="s">
        <v>2638</v>
      </c>
      <c r="J189" s="312"/>
      <c r="K189" s="353"/>
    </row>
    <row r="190" spans="2:11" ht="15" customHeight="1">
      <c r="B190" s="332"/>
      <c r="C190" s="317" t="s">
        <v>2697</v>
      </c>
      <c r="D190" s="312"/>
      <c r="E190" s="312"/>
      <c r="F190" s="331" t="s">
        <v>2604</v>
      </c>
      <c r="G190" s="312"/>
      <c r="H190" s="312" t="s">
        <v>2698</v>
      </c>
      <c r="I190" s="312" t="s">
        <v>2638</v>
      </c>
      <c r="J190" s="312"/>
      <c r="K190" s="353"/>
    </row>
    <row r="191" spans="2:11" ht="15" customHeight="1">
      <c r="B191" s="332"/>
      <c r="C191" s="317" t="s">
        <v>2699</v>
      </c>
      <c r="D191" s="312"/>
      <c r="E191" s="312"/>
      <c r="F191" s="331" t="s">
        <v>2610</v>
      </c>
      <c r="G191" s="312"/>
      <c r="H191" s="312" t="s">
        <v>2700</v>
      </c>
      <c r="I191" s="312" t="s">
        <v>2638</v>
      </c>
      <c r="J191" s="312"/>
      <c r="K191" s="353"/>
    </row>
    <row r="192" spans="2:11" ht="15" customHeight="1">
      <c r="B192" s="359"/>
      <c r="C192" s="367"/>
      <c r="D192" s="341"/>
      <c r="E192" s="341"/>
      <c r="F192" s="341"/>
      <c r="G192" s="341"/>
      <c r="H192" s="341"/>
      <c r="I192" s="341"/>
      <c r="J192" s="341"/>
      <c r="K192" s="360"/>
    </row>
    <row r="193" spans="2:11" ht="18.75" customHeight="1">
      <c r="B193" s="309"/>
      <c r="C193" s="312"/>
      <c r="D193" s="312"/>
      <c r="E193" s="312"/>
      <c r="F193" s="331"/>
      <c r="G193" s="312"/>
      <c r="H193" s="312"/>
      <c r="I193" s="312"/>
      <c r="J193" s="312"/>
      <c r="K193" s="309"/>
    </row>
    <row r="194" spans="2:11" ht="18.75" customHeight="1">
      <c r="B194" s="309"/>
      <c r="C194" s="312"/>
      <c r="D194" s="312"/>
      <c r="E194" s="312"/>
      <c r="F194" s="331"/>
      <c r="G194" s="312"/>
      <c r="H194" s="312"/>
      <c r="I194" s="312"/>
      <c r="J194" s="312"/>
      <c r="K194" s="309"/>
    </row>
    <row r="195" spans="2:11" ht="18.75" customHeight="1">
      <c r="B195" s="318"/>
      <c r="C195" s="318"/>
      <c r="D195" s="318"/>
      <c r="E195" s="318"/>
      <c r="F195" s="318"/>
      <c r="G195" s="318"/>
      <c r="H195" s="318"/>
      <c r="I195" s="318"/>
      <c r="J195" s="318"/>
      <c r="K195" s="318"/>
    </row>
    <row r="196" spans="2:11">
      <c r="B196" s="299"/>
      <c r="C196" s="300"/>
      <c r="D196" s="300"/>
      <c r="E196" s="300"/>
      <c r="F196" s="300"/>
      <c r="G196" s="300"/>
      <c r="H196" s="300"/>
      <c r="I196" s="300"/>
      <c r="J196" s="300"/>
      <c r="K196" s="301"/>
    </row>
    <row r="197" spans="2:11" ht="21">
      <c r="B197" s="302"/>
      <c r="C197" s="427" t="s">
        <v>2701</v>
      </c>
      <c r="D197" s="427"/>
      <c r="E197" s="427"/>
      <c r="F197" s="427"/>
      <c r="G197" s="427"/>
      <c r="H197" s="427"/>
      <c r="I197" s="427"/>
      <c r="J197" s="427"/>
      <c r="K197" s="303"/>
    </row>
    <row r="198" spans="2:11" ht="25.5" customHeight="1">
      <c r="B198" s="302"/>
      <c r="C198" s="368" t="s">
        <v>2702</v>
      </c>
      <c r="D198" s="368"/>
      <c r="E198" s="368"/>
      <c r="F198" s="368" t="s">
        <v>2703</v>
      </c>
      <c r="G198" s="369"/>
      <c r="H198" s="428" t="s">
        <v>2704</v>
      </c>
      <c r="I198" s="428"/>
      <c r="J198" s="428"/>
      <c r="K198" s="303"/>
    </row>
    <row r="199" spans="2:11" ht="5.25" customHeight="1">
      <c r="B199" s="332"/>
      <c r="C199" s="329"/>
      <c r="D199" s="329"/>
      <c r="E199" s="329"/>
      <c r="F199" s="329"/>
      <c r="G199" s="312"/>
      <c r="H199" s="329"/>
      <c r="I199" s="329"/>
      <c r="J199" s="329"/>
      <c r="K199" s="353"/>
    </row>
    <row r="200" spans="2:11" ht="15" customHeight="1">
      <c r="B200" s="332"/>
      <c r="C200" s="312" t="s">
        <v>2694</v>
      </c>
      <c r="D200" s="312"/>
      <c r="E200" s="312"/>
      <c r="F200" s="331" t="s">
        <v>49</v>
      </c>
      <c r="G200" s="312"/>
      <c r="H200" s="426" t="s">
        <v>2705</v>
      </c>
      <c r="I200" s="426"/>
      <c r="J200" s="426"/>
      <c r="K200" s="353"/>
    </row>
    <row r="201" spans="2:11" ht="15" customHeight="1">
      <c r="B201" s="332"/>
      <c r="C201" s="338"/>
      <c r="D201" s="312"/>
      <c r="E201" s="312"/>
      <c r="F201" s="331" t="s">
        <v>50</v>
      </c>
      <c r="G201" s="312"/>
      <c r="H201" s="426" t="s">
        <v>2706</v>
      </c>
      <c r="I201" s="426"/>
      <c r="J201" s="426"/>
      <c r="K201" s="353"/>
    </row>
    <row r="202" spans="2:11" ht="15" customHeight="1">
      <c r="B202" s="332"/>
      <c r="C202" s="338"/>
      <c r="D202" s="312"/>
      <c r="E202" s="312"/>
      <c r="F202" s="331" t="s">
        <v>53</v>
      </c>
      <c r="G202" s="312"/>
      <c r="H202" s="426" t="s">
        <v>2707</v>
      </c>
      <c r="I202" s="426"/>
      <c r="J202" s="426"/>
      <c r="K202" s="353"/>
    </row>
    <row r="203" spans="2:11" ht="15" customHeight="1">
      <c r="B203" s="332"/>
      <c r="C203" s="312"/>
      <c r="D203" s="312"/>
      <c r="E203" s="312"/>
      <c r="F203" s="331" t="s">
        <v>51</v>
      </c>
      <c r="G203" s="312"/>
      <c r="H203" s="426" t="s">
        <v>2708</v>
      </c>
      <c r="I203" s="426"/>
      <c r="J203" s="426"/>
      <c r="K203" s="353"/>
    </row>
    <row r="204" spans="2:11" ht="15" customHeight="1">
      <c r="B204" s="332"/>
      <c r="C204" s="312"/>
      <c r="D204" s="312"/>
      <c r="E204" s="312"/>
      <c r="F204" s="331" t="s">
        <v>52</v>
      </c>
      <c r="G204" s="312"/>
      <c r="H204" s="426" t="s">
        <v>2709</v>
      </c>
      <c r="I204" s="426"/>
      <c r="J204" s="426"/>
      <c r="K204" s="353"/>
    </row>
    <row r="205" spans="2:11" ht="15" customHeight="1">
      <c r="B205" s="332"/>
      <c r="C205" s="312"/>
      <c r="D205" s="312"/>
      <c r="E205" s="312"/>
      <c r="F205" s="331"/>
      <c r="G205" s="312"/>
      <c r="H205" s="312"/>
      <c r="I205" s="312"/>
      <c r="J205" s="312"/>
      <c r="K205" s="353"/>
    </row>
    <row r="206" spans="2:11" ht="15" customHeight="1">
      <c r="B206" s="332"/>
      <c r="C206" s="312" t="s">
        <v>2650</v>
      </c>
      <c r="D206" s="312"/>
      <c r="E206" s="312"/>
      <c r="F206" s="331" t="s">
        <v>105</v>
      </c>
      <c r="G206" s="312"/>
      <c r="H206" s="426" t="s">
        <v>2710</v>
      </c>
      <c r="I206" s="426"/>
      <c r="J206" s="426"/>
      <c r="K206" s="353"/>
    </row>
    <row r="207" spans="2:11" ht="15" customHeight="1">
      <c r="B207" s="332"/>
      <c r="C207" s="338"/>
      <c r="D207" s="312"/>
      <c r="E207" s="312"/>
      <c r="F207" s="331" t="s">
        <v>84</v>
      </c>
      <c r="G207" s="312"/>
      <c r="H207" s="426" t="s">
        <v>2551</v>
      </c>
      <c r="I207" s="426"/>
      <c r="J207" s="426"/>
      <c r="K207" s="353"/>
    </row>
    <row r="208" spans="2:11" ht="15" customHeight="1">
      <c r="B208" s="332"/>
      <c r="C208" s="312"/>
      <c r="D208" s="312"/>
      <c r="E208" s="312"/>
      <c r="F208" s="331" t="s">
        <v>2549</v>
      </c>
      <c r="G208" s="312"/>
      <c r="H208" s="426" t="s">
        <v>2711</v>
      </c>
      <c r="I208" s="426"/>
      <c r="J208" s="426"/>
      <c r="K208" s="353"/>
    </row>
    <row r="209" spans="2:11" ht="15" customHeight="1">
      <c r="B209" s="370"/>
      <c r="C209" s="338"/>
      <c r="D209" s="338"/>
      <c r="E209" s="338"/>
      <c r="F209" s="331" t="s">
        <v>146</v>
      </c>
      <c r="G209" s="317"/>
      <c r="H209" s="425" t="s">
        <v>147</v>
      </c>
      <c r="I209" s="425"/>
      <c r="J209" s="425"/>
      <c r="K209" s="371"/>
    </row>
    <row r="210" spans="2:11" ht="15" customHeight="1">
      <c r="B210" s="370"/>
      <c r="C210" s="338"/>
      <c r="D210" s="338"/>
      <c r="E210" s="338"/>
      <c r="F210" s="331" t="s">
        <v>2552</v>
      </c>
      <c r="G210" s="317"/>
      <c r="H210" s="425" t="s">
        <v>2712</v>
      </c>
      <c r="I210" s="425"/>
      <c r="J210" s="425"/>
      <c r="K210" s="371"/>
    </row>
    <row r="211" spans="2:11" ht="15" customHeight="1">
      <c r="B211" s="370"/>
      <c r="C211" s="338"/>
      <c r="D211" s="338"/>
      <c r="E211" s="338"/>
      <c r="F211" s="372"/>
      <c r="G211" s="317"/>
      <c r="H211" s="373"/>
      <c r="I211" s="373"/>
      <c r="J211" s="373"/>
      <c r="K211" s="371"/>
    </row>
    <row r="212" spans="2:11" ht="15" customHeight="1">
      <c r="B212" s="370"/>
      <c r="C212" s="312" t="s">
        <v>2674</v>
      </c>
      <c r="D212" s="338"/>
      <c r="E212" s="338"/>
      <c r="F212" s="331">
        <v>1</v>
      </c>
      <c r="G212" s="317"/>
      <c r="H212" s="425" t="s">
        <v>2713</v>
      </c>
      <c r="I212" s="425"/>
      <c r="J212" s="425"/>
      <c r="K212" s="371"/>
    </row>
    <row r="213" spans="2:11" ht="15" customHeight="1">
      <c r="B213" s="370"/>
      <c r="C213" s="338"/>
      <c r="D213" s="338"/>
      <c r="E213" s="338"/>
      <c r="F213" s="331">
        <v>2</v>
      </c>
      <c r="G213" s="317"/>
      <c r="H213" s="425" t="s">
        <v>2714</v>
      </c>
      <c r="I213" s="425"/>
      <c r="J213" s="425"/>
      <c r="K213" s="371"/>
    </row>
    <row r="214" spans="2:11" ht="15" customHeight="1">
      <c r="B214" s="370"/>
      <c r="C214" s="338"/>
      <c r="D214" s="338"/>
      <c r="E214" s="338"/>
      <c r="F214" s="331">
        <v>3</v>
      </c>
      <c r="G214" s="317"/>
      <c r="H214" s="425" t="s">
        <v>2715</v>
      </c>
      <c r="I214" s="425"/>
      <c r="J214" s="425"/>
      <c r="K214" s="371"/>
    </row>
    <row r="215" spans="2:11" ht="15" customHeight="1">
      <c r="B215" s="370"/>
      <c r="C215" s="338"/>
      <c r="D215" s="338"/>
      <c r="E215" s="338"/>
      <c r="F215" s="331">
        <v>4</v>
      </c>
      <c r="G215" s="317"/>
      <c r="H215" s="425" t="s">
        <v>2716</v>
      </c>
      <c r="I215" s="425"/>
      <c r="J215" s="425"/>
      <c r="K215" s="371"/>
    </row>
    <row r="216" spans="2:11" ht="12.75" customHeight="1">
      <c r="B216" s="374"/>
      <c r="C216" s="375"/>
      <c r="D216" s="375"/>
      <c r="E216" s="375"/>
      <c r="F216" s="375"/>
      <c r="G216" s="375"/>
      <c r="H216" s="375"/>
      <c r="I216" s="375"/>
      <c r="J216" s="375"/>
      <c r="K216" s="376"/>
    </row>
  </sheetData>
  <mergeCells count="77">
    <mergeCell ref="F17:J17"/>
    <mergeCell ref="C3:J3"/>
    <mergeCell ref="C4:J4"/>
    <mergeCell ref="C6:J6"/>
    <mergeCell ref="C7:J7"/>
    <mergeCell ref="C9:J9"/>
    <mergeCell ref="D10:J10"/>
    <mergeCell ref="D11:J11"/>
    <mergeCell ref="D13:J13"/>
    <mergeCell ref="D14:J14"/>
    <mergeCell ref="D15:J15"/>
    <mergeCell ref="F16:J16"/>
    <mergeCell ref="D32:J32"/>
    <mergeCell ref="F18:J18"/>
    <mergeCell ref="F19:J19"/>
    <mergeCell ref="F20:J20"/>
    <mergeCell ref="F21:J21"/>
    <mergeCell ref="C23:J23"/>
    <mergeCell ref="C24:J24"/>
    <mergeCell ref="D25:J25"/>
    <mergeCell ref="D26:J26"/>
    <mergeCell ref="D28:J28"/>
    <mergeCell ref="D29:J29"/>
    <mergeCell ref="D31:J31"/>
    <mergeCell ref="D45:J45"/>
    <mergeCell ref="D33:J33"/>
    <mergeCell ref="G34:J34"/>
    <mergeCell ref="G35:J35"/>
    <mergeCell ref="G36:J36"/>
    <mergeCell ref="G37:J37"/>
    <mergeCell ref="G38:J38"/>
    <mergeCell ref="G39:J39"/>
    <mergeCell ref="G40:J40"/>
    <mergeCell ref="G41:J41"/>
    <mergeCell ref="G42:J42"/>
    <mergeCell ref="G43:J43"/>
    <mergeCell ref="D59:J59"/>
    <mergeCell ref="E46:J46"/>
    <mergeCell ref="E47:J47"/>
    <mergeCell ref="E48:J48"/>
    <mergeCell ref="D49:J49"/>
    <mergeCell ref="C50:J50"/>
    <mergeCell ref="C52:J52"/>
    <mergeCell ref="C53:J53"/>
    <mergeCell ref="C55:J55"/>
    <mergeCell ref="D56:J56"/>
    <mergeCell ref="D57:J57"/>
    <mergeCell ref="D58:J58"/>
    <mergeCell ref="C145:J145"/>
    <mergeCell ref="D60:J60"/>
    <mergeCell ref="D61:J61"/>
    <mergeCell ref="D63:J63"/>
    <mergeCell ref="D64:J64"/>
    <mergeCell ref="D65:J65"/>
    <mergeCell ref="D66:J66"/>
    <mergeCell ref="D67:J67"/>
    <mergeCell ref="D68:J68"/>
    <mergeCell ref="C73:J73"/>
    <mergeCell ref="C100:J100"/>
    <mergeCell ref="C120:J120"/>
    <mergeCell ref="H209:J209"/>
    <mergeCell ref="C163:J163"/>
    <mergeCell ref="C197:J197"/>
    <mergeCell ref="H198:J198"/>
    <mergeCell ref="H200:J200"/>
    <mergeCell ref="H201:J201"/>
    <mergeCell ref="H202:J202"/>
    <mergeCell ref="H203:J203"/>
    <mergeCell ref="H204:J204"/>
    <mergeCell ref="H206:J206"/>
    <mergeCell ref="H207:J207"/>
    <mergeCell ref="H208:J208"/>
    <mergeCell ref="H210:J210"/>
    <mergeCell ref="H212:J212"/>
    <mergeCell ref="H213:J213"/>
    <mergeCell ref="H214:J214"/>
    <mergeCell ref="H215:J215"/>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39</vt:i4>
      </vt:variant>
    </vt:vector>
  </HeadingPairs>
  <TitlesOfParts>
    <vt:vector size="59" baseType="lpstr">
      <vt:lpstr>Rekapitulace stavby</vt:lpstr>
      <vt:lpstr>DPS 01.1 - Přívod vody</vt:lpstr>
      <vt:lpstr>DPS 01.2 - Turbíny a přís...</vt:lpstr>
      <vt:lpstr>DPS 01.3 - Hydraulická čá...</vt:lpstr>
      <vt:lpstr>DPS 01.4 - Generátory</vt:lpstr>
      <vt:lpstr>DPS 01.5 - Pomocná zařízení</vt:lpstr>
      <vt:lpstr>DPS 02.1 - Zařízení VN</vt:lpstr>
      <vt:lpstr>DPS 02.2 - Provozní rozvo...</vt:lpstr>
      <vt:lpstr>DPS 02.3 - Řídící systém</vt:lpstr>
      <vt:lpstr>DPS 02.4 - Sdělovací zaří...</vt:lpstr>
      <vt:lpstr>DPS 02.5 - Elektrostavebn...</vt:lpstr>
      <vt:lpstr>DPS 02.6 - Dieselagregát</vt:lpstr>
      <vt:lpstr>SO 01.1 - Úpravy poklopů</vt:lpstr>
      <vt:lpstr>SO 01.2 - Sanace průsaků</vt:lpstr>
      <vt:lpstr>SO 01.3 - Úpravy ve stroj...</vt:lpstr>
      <vt:lpstr>SO 01.4 - Úpravy vzduchot...</vt:lpstr>
      <vt:lpstr>SO 01.5 - Úprava savek</vt:lpstr>
      <vt:lpstr>SO 01.6 - Lávka štěrkové ...</vt:lpstr>
      <vt:lpstr>VON - Vedlejší a ostatní ...</vt:lpstr>
      <vt:lpstr>Pokyny pro vyplnění</vt:lpstr>
      <vt:lpstr>'DPS 01.1 - Přívod vody'!Názvy_tisku</vt:lpstr>
      <vt:lpstr>'DPS 01.2 - Turbíny a přís...'!Názvy_tisku</vt:lpstr>
      <vt:lpstr>'DPS 01.3 - Hydraulická čá...'!Názvy_tisku</vt:lpstr>
      <vt:lpstr>'DPS 01.4 - Generátory'!Názvy_tisku</vt:lpstr>
      <vt:lpstr>'DPS 01.5 - Pomocná zařízení'!Názvy_tisku</vt:lpstr>
      <vt:lpstr>'DPS 02.1 - Zařízení VN'!Názvy_tisku</vt:lpstr>
      <vt:lpstr>'DPS 02.2 - Provozní rozvo...'!Názvy_tisku</vt:lpstr>
      <vt:lpstr>'DPS 02.3 - Řídící systém'!Názvy_tisku</vt:lpstr>
      <vt:lpstr>'DPS 02.4 - Sdělovací zaří...'!Názvy_tisku</vt:lpstr>
      <vt:lpstr>'DPS 02.5 - Elektrostavebn...'!Názvy_tisku</vt:lpstr>
      <vt:lpstr>'DPS 02.6 - Dieselagregát'!Názvy_tisku</vt:lpstr>
      <vt:lpstr>'Rekapitulace stavby'!Názvy_tisku</vt:lpstr>
      <vt:lpstr>'SO 01.1 - Úpravy poklopů'!Názvy_tisku</vt:lpstr>
      <vt:lpstr>'SO 01.2 - Sanace průsaků'!Názvy_tisku</vt:lpstr>
      <vt:lpstr>'SO 01.3 - Úpravy ve stroj...'!Názvy_tisku</vt:lpstr>
      <vt:lpstr>'SO 01.4 - Úpravy vzduchot...'!Názvy_tisku</vt:lpstr>
      <vt:lpstr>'SO 01.5 - Úprava savek'!Názvy_tisku</vt:lpstr>
      <vt:lpstr>'SO 01.6 - Lávka štěrkové ...'!Názvy_tisku</vt:lpstr>
      <vt:lpstr>'VON - Vedlejší a ostatní ...'!Názvy_tisku</vt:lpstr>
      <vt:lpstr>'DPS 01.1 - Přívod vody'!Oblast_tisku</vt:lpstr>
      <vt:lpstr>'DPS 01.2 - Turbíny a přís...'!Oblast_tisku</vt:lpstr>
      <vt:lpstr>'DPS 01.3 - Hydraulická čá...'!Oblast_tisku</vt:lpstr>
      <vt:lpstr>'DPS 01.4 - Generátory'!Oblast_tisku</vt:lpstr>
      <vt:lpstr>'DPS 01.5 - Pomocná zařízení'!Oblast_tisku</vt:lpstr>
      <vt:lpstr>'DPS 02.1 - Zařízení VN'!Oblast_tisku</vt:lpstr>
      <vt:lpstr>'DPS 02.2 - Provozní rozvo...'!Oblast_tisku</vt:lpstr>
      <vt:lpstr>'DPS 02.3 - Řídící systém'!Oblast_tisku</vt:lpstr>
      <vt:lpstr>'DPS 02.4 - Sdělovací zaří...'!Oblast_tisku</vt:lpstr>
      <vt:lpstr>'DPS 02.5 - Elektrostavebn...'!Oblast_tisku</vt:lpstr>
      <vt:lpstr>'DPS 02.6 - Dieselagregát'!Oblast_tisku</vt:lpstr>
      <vt:lpstr>'Pokyny pro vyplnění'!Oblast_tisku</vt:lpstr>
      <vt:lpstr>'Rekapitulace stavby'!Oblast_tisku</vt:lpstr>
      <vt:lpstr>'SO 01.1 - Úpravy poklopů'!Oblast_tisku</vt:lpstr>
      <vt:lpstr>'SO 01.2 - Sanace průsaků'!Oblast_tisku</vt:lpstr>
      <vt:lpstr>'SO 01.3 - Úpravy ve stroj...'!Oblast_tisku</vt:lpstr>
      <vt:lpstr>'SO 01.4 - Úpravy vzduchot...'!Oblast_tisku</vt:lpstr>
      <vt:lpstr>'SO 01.5 - Úprava savek'!Oblast_tisku</vt:lpstr>
      <vt:lpstr>'SO 01.6 - Lávka štěrkové ...'!Oblast_tisku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 Jaroslav</dc:creator>
  <cp:lastModifiedBy>volfova</cp:lastModifiedBy>
  <dcterms:created xsi:type="dcterms:W3CDTF">2016-08-01T08:06:05Z</dcterms:created>
  <dcterms:modified xsi:type="dcterms:W3CDTF">2016-08-03T06:19:05Z</dcterms:modified>
</cp:coreProperties>
</file>