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50" yWindow="600" windowWidth="22695" windowHeight="13995" activeTab="0"/>
  </bookViews>
  <sheets>
    <sheet name="Rekapitulace stavby" sheetId="1" r:id="rId1"/>
    <sheet name="SO 1 - Soupis prací - Spo..." sheetId="2" r:id="rId2"/>
    <sheet name="SO 2.01 - Soupis prací - ..." sheetId="3" r:id="rId3"/>
    <sheet name="SO 2.02 - Soupis prací - ..." sheetId="4" r:id="rId4"/>
    <sheet name="SO 3 -  Soupis prací - Ho..." sheetId="5" r:id="rId5"/>
    <sheet name="SO 4 - Soupis prací - Most" sheetId="6" r:id="rId6"/>
    <sheet name="SO 5.01 - Obnova Štičkovi..." sheetId="7" r:id="rId7"/>
    <sheet name="SO 5.02 - Rozdělovací obj..." sheetId="8" r:id="rId8"/>
    <sheet name="SO 6 - SO 6 - Vegeta - SO..." sheetId="9" r:id="rId9"/>
    <sheet name="VON 1 - Vedlejší náklady " sheetId="10" r:id="rId10"/>
    <sheet name="VON 2 - Ostatní náklady " sheetId="11" r:id="rId11"/>
    <sheet name="Pokyny pro vyplnění" sheetId="12" r:id="rId12"/>
  </sheets>
  <definedNames>
    <definedName name="_xlnm._FilterDatabase" localSheetId="1" hidden="1">'SO 1 - Soupis prací - Spo...'!$C$87:$K$87</definedName>
    <definedName name="_xlnm._FilterDatabase" localSheetId="2" hidden="1">'SO 2.01 - Soupis prací - ...'!$C$86:$K$86</definedName>
    <definedName name="_xlnm._FilterDatabase" localSheetId="3" hidden="1">'SO 2.02 - Soupis prací - ...'!$C$93:$K$93</definedName>
    <definedName name="_xlnm._FilterDatabase" localSheetId="4" hidden="1">'SO 3 -  Soupis prací - Ho...'!$C$94:$K$94</definedName>
    <definedName name="_xlnm._FilterDatabase" localSheetId="5" hidden="1">'SO 4 - Soupis prací - Most'!$C$92:$K$92</definedName>
    <definedName name="_xlnm._FilterDatabase" localSheetId="6" hidden="1">'SO 5.01 - Obnova Štičkovi...'!$C$91:$K$91</definedName>
    <definedName name="_xlnm._FilterDatabase" localSheetId="7" hidden="1">'SO 5.02 - Rozdělovací obj...'!$C$87:$K$87</definedName>
    <definedName name="_xlnm._FilterDatabase" localSheetId="8" hidden="1">'SO 6 - SO 6 - Vegeta - SO...'!$C$85:$K$85</definedName>
    <definedName name="_xlnm._FilterDatabase" localSheetId="9" hidden="1">'VON 1 - Vedlejší náklady '!$C$82:$K$82</definedName>
    <definedName name="_xlnm._FilterDatabase" localSheetId="10" hidden="1">'VON 2 - Ostatní náklady '!$C$82:$K$82</definedName>
    <definedName name="_xlnm.Print_Area" localSheetId="11">'Pokyny pro vyplnění'!$B$2:$K$69,'Pokyny pro vyplnění'!$B$72:$K$116,'Pokyny pro vyplnění'!$B$119:$K$188,'Pokyny pro vyplnění'!$B$196:$K$216</definedName>
    <definedName name="_xlnm.Print_Area" localSheetId="0">'Rekapitulace stavby'!$D$4:$AO$33,'Rekapitulace stavby'!$C$39:$AQ$69</definedName>
    <definedName name="_xlnm.Print_Area" localSheetId="1">'SO 1 - Soupis prací - Spo...'!$C$4:$J$38,'SO 1 - Soupis prací - Spo...'!$C$44:$J$67,'SO 1 - Soupis prací - Spo...'!$C$73:$K$211</definedName>
    <definedName name="_xlnm.Print_Area" localSheetId="2">'SO 2.01 - Soupis prací - ...'!$C$4:$J$38,'SO 2.01 - Soupis prací - ...'!$C$44:$J$66,'SO 2.01 - Soupis prací - ...'!$C$72:$K$147</definedName>
    <definedName name="_xlnm.Print_Area" localSheetId="3">'SO 2.02 - Soupis prací - ...'!$C$4:$J$38,'SO 2.02 - Soupis prací - ...'!$C$44:$J$73,'SO 2.02 - Soupis prací - ...'!$C$79:$K$303</definedName>
    <definedName name="_xlnm.Print_Area" localSheetId="4">'SO 3 -  Soupis prací - Ho...'!$C$4:$J$38,'SO 3 -  Soupis prací - Ho...'!$C$44:$J$74,'SO 3 -  Soupis prací - Ho...'!$C$80:$K$223</definedName>
    <definedName name="_xlnm.Print_Area" localSheetId="5">'SO 4 - Soupis prací - Most'!$C$4:$J$38,'SO 4 - Soupis prací - Most'!$C$44:$J$72,'SO 4 - Soupis prací - Most'!$C$78:$K$330</definedName>
    <definedName name="_xlnm.Print_Area" localSheetId="6">'SO 5.01 - Obnova Štičkovi...'!$C$4:$J$38,'SO 5.01 - Obnova Štičkovi...'!$C$44:$J$71,'SO 5.01 - Obnova Štičkovi...'!$C$77:$K$186</definedName>
    <definedName name="_xlnm.Print_Area" localSheetId="7">'SO 5.02 - Rozdělovací obj...'!$C$4:$J$38,'SO 5.02 - Rozdělovací obj...'!$C$44:$J$67,'SO 5.02 - Rozdělovací obj...'!$C$73:$K$138</definedName>
    <definedName name="_xlnm.Print_Area" localSheetId="8">'SO 6 - SO 6 - Vegeta - SO...'!$C$4:$J$38,'SO 6 - SO 6 - Vegeta - SO...'!$C$44:$J$65,'SO 6 - SO 6 - Vegeta - SO...'!$C$71:$K$113</definedName>
    <definedName name="_xlnm.Print_Area" localSheetId="9">'VON 1 - Vedlejší náklady '!$C$4:$J$38,'VON 1 - Vedlejší náklady '!$C$44:$J$62,'VON 1 - Vedlejší náklady '!$C$68:$K$88</definedName>
    <definedName name="_xlnm.Print_Area" localSheetId="10">'VON 2 - Ostatní náklady '!$C$4:$J$38,'VON 2 - Ostatní náklady '!$C$44:$J$62,'VON 2 - Ostatní náklady '!$C$68:$K$100</definedName>
    <definedName name="_xlnm.Print_Titles" localSheetId="0">'Rekapitulace stavby'!$49:$49</definedName>
    <definedName name="_xlnm.Print_Titles" localSheetId="1">'SO 1 - Soupis prací - Spo...'!$87:$87</definedName>
    <definedName name="_xlnm.Print_Titles" localSheetId="2">'SO 2.01 - Soupis prací - ...'!$86:$86</definedName>
    <definedName name="_xlnm.Print_Titles" localSheetId="3">'SO 2.02 - Soupis prací - ...'!$93:$93</definedName>
    <definedName name="_xlnm.Print_Titles" localSheetId="4">'SO 3 -  Soupis prací - Ho...'!$94:$94</definedName>
    <definedName name="_xlnm.Print_Titles" localSheetId="5">'SO 4 - Soupis prací - Most'!$92:$92</definedName>
    <definedName name="_xlnm.Print_Titles" localSheetId="6">'SO 5.01 - Obnova Štičkovi...'!$91:$91</definedName>
    <definedName name="_xlnm.Print_Titles" localSheetId="7">'SO 5.02 - Rozdělovací obj...'!$87:$87</definedName>
    <definedName name="_xlnm.Print_Titles" localSheetId="8">'SO 6 - SO 6 - Vegeta - SO...'!$85:$85</definedName>
    <definedName name="_xlnm.Print_Titles" localSheetId="9">'VON 1 - Vedlejší náklady '!$82:$82</definedName>
    <definedName name="_xlnm.Print_Titles" localSheetId="10">'VON 2 - Ostatní náklady '!$82:$82</definedName>
  </definedNames>
  <calcPr calcId="145621"/>
</workbook>
</file>

<file path=xl/sharedStrings.xml><?xml version="1.0" encoding="utf-8"?>
<sst xmlns="http://schemas.openxmlformats.org/spreadsheetml/2006/main" count="10916" uniqueCount="1581">
  <si>
    <t>Export VZ</t>
  </si>
  <si>
    <t>List obsahuje:</t>
  </si>
  <si>
    <t>3.0</t>
  </si>
  <si>
    <t>ZAMOK</t>
  </si>
  <si>
    <t>False</t>
  </si>
  <si>
    <t>{331ebc32-73ba-4d7f-b166-4cc5938e2121}</t>
  </si>
  <si>
    <t>0,01</t>
  </si>
  <si>
    <t>21</t>
  </si>
  <si>
    <t>15</t>
  </si>
  <si>
    <t>REKAPITULACE STAVBY</t>
  </si>
  <si>
    <t>v ---  níže se nacházejí doplnkové a pomocné údaje k sestavám  --- v</t>
  </si>
  <si>
    <t>Návod na vyplnění</t>
  </si>
  <si>
    <t>0,001</t>
  </si>
  <si>
    <t>Kód:</t>
  </si>
  <si>
    <t>H14-072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</si>
  <si>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</si>
  <si>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</si>
  <si>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Radotínský potok - revitalizace toku v ř.km. 12,13 -13,43</t>
  </si>
  <si>
    <t>0,1</t>
  </si>
  <si>
    <t>KSO:</t>
  </si>
  <si>
    <t>833 21</t>
  </si>
  <si>
    <t>CC-CZ:</t>
  </si>
  <si>
    <t/>
  </si>
  <si>
    <t>1</t>
  </si>
  <si>
    <t>Místo:</t>
  </si>
  <si>
    <t>Tachlovice</t>
  </si>
  <si>
    <t>Datum:</t>
  </si>
  <si>
    <t>23. 2. 2015</t>
  </si>
  <si>
    <t>10</t>
  </si>
  <si>
    <t>100</t>
  </si>
  <si>
    <t>Zadavatel:</t>
  </si>
  <si>
    <t>IČ:</t>
  </si>
  <si>
    <t>Povodí Vltavy, statní podnik</t>
  </si>
  <si>
    <t>DIČ:</t>
  </si>
  <si>
    <t>Uchazeč:</t>
  </si>
  <si>
    <t>Vyplň údaj</t>
  </si>
  <si>
    <t>Projektant:</t>
  </si>
  <si>
    <t>HG partner s.r.o.</t>
  </si>
  <si>
    <t>True</t>
  </si>
  <si>
    <t>Poznámka:</t>
  </si>
  <si>
    <t xml:space="preserve">Soupis prací je sestaven s využitím položek Cenové soustavy ÚRS. Cenové a technické podmínky položek Cenové soustavy ÚRS, které nejsou uvedeny v soupisu prací(informace z tzv. úvodních částí katalogů) jsou neomezeně dálkově k dispozici na
www.cs-urs.cz. Položky soupisu prací, které nemají ve sloupci „Cenová soustava“uveden žádný údaj, nepochází z Cenové soustavy ÚRS.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</si>
  <si>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</si>
  <si>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</si>
  <si>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</si>
  <si>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</si>
  <si>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</si>
  <si>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</si>
  <si>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</si>
  <si>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</si>
  <si>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</si>
  <si>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</si>
  <si>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</si>
  <si>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</si>
  <si>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</si>
  <si>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</si>
  <si>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</si>
  <si>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</si>
  <si>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</si>
  <si>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</si>
  <si>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</si>
  <si>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</si>
  <si>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</si>
  <si>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</si>
  <si>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</si>
  <si>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</si>
  <si>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</si>
  <si>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</si>
  <si>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</si>
  <si>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</si>
  <si>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</si>
  <si>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</si>
  <si>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</si>
  <si>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</si>
  <si>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</si>
  <si>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</si>
  <si>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</si>
  <si>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</si>
  <si>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</si>
  <si>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</si>
  <si>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t>
  </si>
  <si>
    <t>SO 1 - Spodní úsek</t>
  </si>
  <si>
    <t>STA</t>
  </si>
  <si>
    <t>{1037fd5c-b134-47b6-af07-e2f4103346a8}</t>
  </si>
  <si>
    <t>2</t>
  </si>
  <si>
    <t>Soupis prací - Spodní úsek</t>
  </si>
  <si>
    <t>Soupis</t>
  </si>
  <si>
    <t>{79e9c0dd-d169-4417-b90d-2379360d23bb}</t>
  </si>
  <si>
    <t>SO 2</t>
  </si>
  <si>
    <t>SO 2 - Střední úsek</t>
  </si>
  <si>
    <t>{ff0db632-a0e8-42bd-8e28-463289bf0249}</t>
  </si>
  <si>
    <t>SO 2.01</t>
  </si>
  <si>
    <t>Soupis prací - Střední úsek</t>
  </si>
  <si>
    <t>{97dca0ee-5e86-47a9-95f3-760938928ccc}</t>
  </si>
  <si>
    <t>SO 2.02</t>
  </si>
  <si>
    <t>Soupis prací - Vodní nádrž</t>
  </si>
  <si>
    <t>{f051ab45-bccc-4aa8-b1f8-165a0aab59da}</t>
  </si>
  <si>
    <t>SO 3</t>
  </si>
  <si>
    <t>SO 3 - Horní úsek</t>
  </si>
  <si>
    <t>{87cb19f5-18eb-43ea-9b8d-d1da1b31cfa9}</t>
  </si>
  <si>
    <t xml:space="preserve"> Soupis prací - Horní úsek</t>
  </si>
  <si>
    <t>{334584e4-7899-44fb-849a-3fa4250c1de7}</t>
  </si>
  <si>
    <t>SO 4</t>
  </si>
  <si>
    <t>SO 4 - Most</t>
  </si>
  <si>
    <t>{b4d0bf8c-2e2c-46ce-ba73-f628591a8ec0}</t>
  </si>
  <si>
    <t>Soupis prací - Most</t>
  </si>
  <si>
    <t>{a54bbb9a-18bf-47c9-b089-a1506111a64e}</t>
  </si>
  <si>
    <t>SO 5</t>
  </si>
  <si>
    <t>SO 5 - Obnova Štičkovi tůně</t>
  </si>
  <si>
    <t>{26b74d43-8e01-48d4-bb98-f87c194414fd}</t>
  </si>
  <si>
    <t>SO 5.01</t>
  </si>
  <si>
    <t>Obnova Štičkovi tůně</t>
  </si>
  <si>
    <t>{862d1adb-28b8-4e59-9405-a8d95a3eeb97}</t>
  </si>
  <si>
    <t>SO 5.02</t>
  </si>
  <si>
    <t>Rozdělovací objekt pro Štičkovu tůň</t>
  </si>
  <si>
    <t>{677d8cab-74b1-426a-9614-81b50f101025}</t>
  </si>
  <si>
    <t>SO 6</t>
  </si>
  <si>
    <t>SO 6 - Vegetační úpravy</t>
  </si>
  <si>
    <t>{68390f75-65d2-4227-9791-34c1431d0894}</t>
  </si>
  <si>
    <t>SO 6 - SO 6 - Vegeta</t>
  </si>
  <si>
    <t>SO 6 - SO 6 - Vegetační ú...</t>
  </si>
  <si>
    <t>{51e13177-909d-42b9-a46d-2bfb65cca79d}</t>
  </si>
  <si>
    <t>VON</t>
  </si>
  <si>
    <t>Vedlejší a ostaní náklady stavby</t>
  </si>
  <si>
    <t>{b1526e44-5360-4774-b664-2630555b41fd}</t>
  </si>
  <si>
    <t>VON 1</t>
  </si>
  <si>
    <t xml:space="preserve">Vedlejší náklady </t>
  </si>
  <si>
    <t>{94eb2368-92e0-401d-95e6-26382fd8ff30}</t>
  </si>
  <si>
    <t>832 15</t>
  </si>
  <si>
    <t>VON 2</t>
  </si>
  <si>
    <t xml:space="preserve">Ostatní náklady </t>
  </si>
  <si>
    <t>{7239d107-d25f-47fe-ac0b-5ef407fd5d3f}</t>
  </si>
  <si>
    <t>Zpět na list:</t>
  </si>
  <si>
    <t>KRYCÍ LIST SOUPISU</t>
  </si>
  <si>
    <t>Objekt:</t>
  </si>
  <si>
    <t>SO 1 - SO 1 - Spodní úsek</t>
  </si>
  <si>
    <t>Soupis:</t>
  </si>
  <si>
    <t>SO 1 - Soupis prací - Spodní úsek</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</si>
  <si>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</si>
  <si>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</si>
  <si>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</si>
  <si>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</si>
  <si>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</si>
  <si>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</si>
  <si>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</si>
  <si>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</si>
  <si>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</si>
  <si>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</si>
  <si>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</si>
  <si>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</si>
  <si>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</si>
  <si>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</si>
  <si>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</si>
  <si>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</si>
  <si>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</si>
  <si>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</si>
  <si>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</si>
  <si>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</si>
  <si>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</si>
  <si>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</si>
  <si>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</si>
  <si>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</si>
  <si>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</si>
  <si>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</si>
  <si>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</si>
  <si>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</si>
  <si>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</si>
  <si>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</si>
  <si>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AGR1</t>
  </si>
  <si>
    <t>Zřízení hrazení k přavádění vody</t>
  </si>
  <si>
    <t>soubor</t>
  </si>
  <si>
    <t>4</t>
  </si>
  <si>
    <t>2018274409</t>
  </si>
  <si>
    <t>113151111</t>
  </si>
  <si>
    <t>Rozebírání zpevněných ploch s přemístěním na skládku na vzdálenost do 20 m nebo s naložením na dopravní prostředek ze silničních panelů</t>
  </si>
  <si>
    <t>m2</t>
  </si>
  <si>
    <t>CS ÚRS 2013 01</t>
  </si>
  <si>
    <t>-641915365</t>
  </si>
  <si>
    <t>PSC</t>
  </si>
  <si>
    <t xml:space="preserve">Poznámka k souboru cen:
1. Ceny jsou určeny pro rozebírání silničních panelů jakýchkoliv rozměrů kladených do lože z kameniva. </t>
  </si>
  <si>
    <t>P</t>
  </si>
  <si>
    <t>Poznámka k položce:
panely v korytě toku</t>
  </si>
  <si>
    <t>VV</t>
  </si>
  <si>
    <t>(3*1)*247 "F.3, D 1.1, D 1.2 - staré opevnění toku"</t>
  </si>
  <si>
    <t>3</t>
  </si>
  <si>
    <t>124203103</t>
  </si>
  <si>
    <t>Vykopávky pro koryta vodotečí s přehozením výkopku na vzdálenost do 3 m nebo s naložením na dopravní prostředek v hornině tř. 3 přes 5 000 do 20 000 m3</t>
  </si>
  <si>
    <t>m3</t>
  </si>
  <si>
    <t>-1423207512</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</si>
  <si>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</si>
  <si>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6199,2+65,8+94,4  "F.3, D 1.2, D 1.4"</t>
  </si>
  <si>
    <t>393,25  "F.3, D 1.2, D 1.4"</t>
  </si>
  <si>
    <t>Součet</t>
  </si>
  <si>
    <t>124203109</t>
  </si>
  <si>
    <t>Vykopávky pro koryta vodotečí s přehozením výkopku na vzdálenost do 3 m nebo s naložením na dopravní prostředek v hornině tř. 3 Příplatek k cenám za lepivost horniny tř. 3</t>
  </si>
  <si>
    <t>-123345460</t>
  </si>
  <si>
    <t>5</t>
  </si>
  <si>
    <t>162401R</t>
  </si>
  <si>
    <t>Vodorovné přemístění výkopku nebo sypaniny po suchu na obvyklém dopravním prostředku, bez naložení výkopku, avšak se složením bez rozhrnutí z horniny tř. 1 až 4 na vzdálenost přes 1 500 do 2 000 m</t>
  </si>
  <si>
    <t>-375389055</t>
  </si>
  <si>
    <t>6752,6-1998,4 "rozdíl výkop a zásyp"</t>
  </si>
  <si>
    <t>6</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</si>
  <si>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</si>
  <si>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</si>
  <si>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1713907540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</si>
  <si>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</si>
  <si>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1970,5  "F.3, D 1.5 - terénní úpravy"</t>
  </si>
  <si>
    <t>7</t>
  </si>
  <si>
    <t>171201101</t>
  </si>
  <si>
    <t>Uložení sypaniny do násypů nezhutněných</t>
  </si>
  <si>
    <t>1274451090</t>
  </si>
  <si>
    <t>4754,2 "F.3, D 1.1 - přebytečný výkop na pole"</t>
  </si>
  <si>
    <t>8</t>
  </si>
  <si>
    <t>181202301</t>
  </si>
  <si>
    <t>Úprava pláně na stavbách dálnic na násypech bez zhutnění</t>
  </si>
  <si>
    <t>746171897</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</si>
  <si>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</si>
  <si>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4754,2/0,4 "urovnání násypu na poli"</t>
  </si>
  <si>
    <t>9</t>
  </si>
  <si>
    <t>174101101</t>
  </si>
  <si>
    <t>Zásyp sypaninou z jakékoliv horniny s uložením výkopku ve vrstvách se zhutněním jam, šachet, rýh nebo kolem objektů v těchto vykopávkách</t>
  </si>
  <si>
    <t>-627227773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</si>
  <si>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</si>
  <si>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9,5 "F.3,D 1.2, D 1.4 - zásyp zeminou skluz břehy"</t>
  </si>
  <si>
    <t>18,82 "F.3,D 1.2, D 1.7 - zásyp zeminou dočas. propustek"</t>
  </si>
  <si>
    <t>121101103</t>
  </si>
  <si>
    <t>Sejmutí ornice nebo lesní půdy s vodorovným přemístěním na hromady v místě upotřebení nebo na dočasné či trvalé skládky se složením, na vzdálenost přes 100 do 250 m</t>
  </si>
  <si>
    <t>-570591013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</si>
  <si>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</si>
  <si>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(9550+14300)*0,1 "F.3,D 1.2, D 1.4"</t>
  </si>
  <si>
    <t>11885,5*0,1 "sejmutí ornice na poli pro uložení výkopku v tl. 0,4m"</t>
  </si>
  <si>
    <t>11</t>
  </si>
  <si>
    <t>167103101</t>
  </si>
  <si>
    <t>Nakládání výkopku ze zemin schopných zúrodnění</t>
  </si>
  <si>
    <t>1117470740</t>
  </si>
  <si>
    <t>12</t>
  </si>
  <si>
    <t>162306111</t>
  </si>
  <si>
    <t>Vodorovné přemístění výkopku bez naložení, avšak se složením zemin schopných zúrodnění, na vzdálenost přes 100 do 500 m</t>
  </si>
  <si>
    <t>-280841463</t>
  </si>
  <si>
    <t xml:space="preserve">Poznámka k souboru cen: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</si>
  <si>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(14300+9550)*0,1 "v zátopě"</t>
  </si>
  <si>
    <t>13</t>
  </si>
  <si>
    <t>182301131</t>
  </si>
  <si>
    <t>Rozprostření a urovnání ornice ve svahu sklonu přes 1 : 5 při souvislé ploše přes 500 m2, tl. vrstvy do 100 mm</t>
  </si>
  <si>
    <t>83874027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</si>
  <si>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</si>
  <si>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14300+15070 "F.3,D 1.2, D 1.4"</t>
  </si>
  <si>
    <t>35</t>
  </si>
  <si>
    <t>181301111</t>
  </si>
  <si>
    <t>Rozprostření a urovnání ornice v rovině nebo ve svahu sklonu do 1 : 5 při souvislé ploše přes 500 m2, tl. vrstvy do 100 mm</t>
  </si>
  <si>
    <t>-1455379025</t>
  </si>
  <si>
    <t>11885,5 "rozprostření ornice na poli pro uložení výkopu"</t>
  </si>
  <si>
    <t>14</t>
  </si>
  <si>
    <t>181451121</t>
  </si>
  <si>
    <t>Založení lučního trávníku výsevem plochy přes 1000 m2 v rovině a ve svahu do 1:5</t>
  </si>
  <si>
    <t>-1559591718</t>
  </si>
  <si>
    <t xml:space="preserve">Poznámka k souboru cen:
1. V cenách jsou započteny i náklady na pokosení, naložení a odvoz odpadu do 20 km se složením. 2. V cenách -1161 až -1163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t>
  </si>
  <si>
    <t>14300 "plocha travnatých pásů"</t>
  </si>
  <si>
    <t>M</t>
  </si>
  <si>
    <t>005724700</t>
  </si>
  <si>
    <t>osivo směs travní krajinná - technická</t>
  </si>
  <si>
    <t>kg</t>
  </si>
  <si>
    <t>59520805</t>
  </si>
  <si>
    <t>14300*0,025</t>
  </si>
  <si>
    <t>16</t>
  </si>
  <si>
    <t>182201101</t>
  </si>
  <si>
    <t>Svahování násypů</t>
  </si>
  <si>
    <t>-1800974312</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</si>
  <si>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</si>
  <si>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15070  "F.3,D 1.2, D 1.4"</t>
  </si>
  <si>
    <t>17</t>
  </si>
  <si>
    <t>175101101</t>
  </si>
  <si>
    <t>Obsypání potrubí sypaninou z vhodných hornin tř. 1 až 4 nebo materiálem připraveným podél výkopu ve vzdálenosti do 3 m od jeho kraje, pro jakoukoliv hloubku výkopu a míru zhutnění bez prohození sypaniny</t>
  </si>
  <si>
    <t>-1866567146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</si>
  <si>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</si>
  <si>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21,03 "F.3, D 1.7"</t>
  </si>
  <si>
    <t>18</t>
  </si>
  <si>
    <t>583312010</t>
  </si>
  <si>
    <t>kamenivo přírodní těžené pro stavební účely  PTK  (drobné, hrubé, štěrkopísky) kamenivo mimo normu štěrkopísek netříděný (stabilizační zemina)</t>
  </si>
  <si>
    <t>t</t>
  </si>
  <si>
    <t>-1815292314</t>
  </si>
  <si>
    <t>21,03*2 'Přepočtené koeficientem množství</t>
  </si>
  <si>
    <t>Vodorovné konstrukce</t>
  </si>
  <si>
    <t>19</t>
  </si>
  <si>
    <t>467951130</t>
  </si>
  <si>
    <t>Práh dřevěný z výřezů pro stavební účely zajištění na vzdušné straně pilotami D od 150 do 190 mm, délky od 1,5 do 1,8 m, zaraženými v osové vzdálenosti od 1 do 3 m jednoduchý z kulatiny D přes 290 do 400 mm</t>
  </si>
  <si>
    <t>m</t>
  </si>
  <si>
    <t>-430018564</t>
  </si>
  <si>
    <t>1,2*4*11 "F.3"</t>
  </si>
  <si>
    <t>34</t>
  </si>
  <si>
    <t>469951321</t>
  </si>
  <si>
    <t>Zpevnění kůly z tyčoviny D od 80 do 130 mm, se zaražením nejméně na jednu poloviny jejich délky délky od 1,0 do 1,5 m, zaražené v hornině 3 až 5</t>
  </si>
  <si>
    <t>kus</t>
  </si>
  <si>
    <t>-1443372690</t>
  </si>
  <si>
    <t>11*2 "svislé kůly zajišťující dřevěný práh"</t>
  </si>
  <si>
    <t>20</t>
  </si>
  <si>
    <t>462512270</t>
  </si>
  <si>
    <t>Zához z lomového kamene neupraveného záhozového s proštěrkováním z terénu, hmotnosti jednotlivých kamenů do 200 kg</t>
  </si>
  <si>
    <t>-1677243149</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</si>
  <si>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</si>
  <si>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34,8+302,5+370+77,6 "F.3, D 1.4"</t>
  </si>
  <si>
    <t>462519002</t>
  </si>
  <si>
    <t>Zához z lomového kamene neupraveného záhozového Příplatek k cenám za urovnání viditelných ploch záhozu z kamene, hmotnosti jednotlivých kamenů do 200 kg</t>
  </si>
  <si>
    <t>1666334174</t>
  </si>
  <si>
    <t>4,25*119  "F.3,D 1.2, D 1.4"</t>
  </si>
  <si>
    <t>10*60,5  "F.3,D 1.2, D 1.4"</t>
  </si>
  <si>
    <t>97 "F.3 N"</t>
  </si>
  <si>
    <t>22</t>
  </si>
  <si>
    <t>464511122</t>
  </si>
  <si>
    <t>Pohoz dna nebo svahů jakékoliv tloušťky z kamene záhozového z terénu, hmotnosti jednotlivých kamenů do 200 kg</t>
  </si>
  <si>
    <t>57150368</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</si>
  <si>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</si>
  <si>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65,8 "F.3,D 1.2, D 1.4 - stabilizační prvky - brody"</t>
  </si>
  <si>
    <t>Komunikace pozemní</t>
  </si>
  <si>
    <t>36</t>
  </si>
  <si>
    <t>460650141</t>
  </si>
  <si>
    <t>Vozovky a chodníky zřízení provizorní příjezdové komunikace z panelů silničních včetně úpravy podkladní pláně se štěrkovým ložem</t>
  </si>
  <si>
    <t>CS ÚRS 2015 01</t>
  </si>
  <si>
    <t>-682729113</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</si>
  <si>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</si>
  <si>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218*3 "C.4 - provizorní komunikace"</t>
  </si>
  <si>
    <t>39</t>
  </si>
  <si>
    <t>593812330</t>
  </si>
  <si>
    <t>prefabrikáty silniční betonové a železobetonové panely silniční IZD  300/100/18 JP 20 t  300 x 100 x 18 - pronájem</t>
  </si>
  <si>
    <t>635912352</t>
  </si>
  <si>
    <t>Poznámka k položce:
dohodou</t>
  </si>
  <si>
    <t>218 "C.4"</t>
  </si>
  <si>
    <t>38</t>
  </si>
  <si>
    <t>113151111.1</t>
  </si>
  <si>
    <t>-1115177821</t>
  </si>
  <si>
    <t>43</t>
  </si>
  <si>
    <t>113107221</t>
  </si>
  <si>
    <t>Odstranění podkladů nebo krytů s přemístěním hmot na skládku na vzdálenost do 20 m nebo s naložením na dopravní prostředek v ploše jednotlivě přes 200 m2 z kameniva hrubého drceného, o tl. vrstvy do 100 mm</t>
  </si>
  <si>
    <t>-930409715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</si>
  <si>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</si>
  <si>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654 "C.4 - provizorní komunikace, podklad silničních panelů"</t>
  </si>
  <si>
    <t>23</t>
  </si>
  <si>
    <t>564651111</t>
  </si>
  <si>
    <t>Podklad z kameniva hrubého drceného vel. 63-125 mm, s rozprostřením a zhutněním, po zhutnění tl. 150 mm</t>
  </si>
  <si>
    <t>-389639655</t>
  </si>
  <si>
    <t>8,8*4,2 "F.3, D 1.7"</t>
  </si>
  <si>
    <t>24</t>
  </si>
  <si>
    <t>564661111</t>
  </si>
  <si>
    <t>Podklad z kameniva hrubého drceného vel. 63-125 mm, s rozprostřením a zhutněním, po zhutnění tl. 200 mm</t>
  </si>
  <si>
    <t>298187663</t>
  </si>
  <si>
    <t>40</t>
  </si>
  <si>
    <t>564751111</t>
  </si>
  <si>
    <t>Podklad nebo kryt z kameniva hrubého drceného vel. 32-63 mm s rozprostřením a zhutněním, po zhutnění tl. 150 mm</t>
  </si>
  <si>
    <t>-306399939</t>
  </si>
  <si>
    <t>418*3 "C.4 - provizorní komunikace"</t>
  </si>
  <si>
    <t>41</t>
  </si>
  <si>
    <t>113107222</t>
  </si>
  <si>
    <t>Odstranění podkladů nebo krytů s přemístěním hmot na skládku na vzdálenost do 20 m nebo s naložením na dopravní prostředek v ploše jednotlivě přes 200 m2 z kameniva hrubého drceného, o tl. vrstvy přes 100 do 200 mm</t>
  </si>
  <si>
    <t>773556596</t>
  </si>
  <si>
    <t>Ostatní konstrukce a práce, bourání</t>
  </si>
  <si>
    <t>25</t>
  </si>
  <si>
    <t>919521160</t>
  </si>
  <si>
    <t>Zřízení silničního propustku z trub betonových nebo železobetonových DN 800 mm</t>
  </si>
  <si>
    <t>-179837343</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</si>
  <si>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</si>
  <si>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 xml:space="preserve">16,8 "F.3, D 1.7" </t>
  </si>
  <si>
    <t>26</t>
  </si>
  <si>
    <t>592M 01</t>
  </si>
  <si>
    <t>trouby pro splaškové odpadní vody betonové trouby vibrolisované s gumovým těsněním Rimaflex TBH-Q  80/250      D  80 x 250</t>
  </si>
  <si>
    <t>-1153935730</t>
  </si>
  <si>
    <t>27</t>
  </si>
  <si>
    <t>AGR 5</t>
  </si>
  <si>
    <t>Odstranění dočasného propustku vč. likvidace zákonným způsobem</t>
  </si>
  <si>
    <t>kpl</t>
  </si>
  <si>
    <t>-2071844273</t>
  </si>
  <si>
    <t xml:space="preserve">Poznámka k položce:
- zahrnuje veškeré naklady spojené s odstraněním dočasných propustků a likvidací zakonným způsobem
- zahrnuje terenní úpravy po likvidaci dočasného propustku
</t>
  </si>
  <si>
    <t>28</t>
  </si>
  <si>
    <t>919721131</t>
  </si>
  <si>
    <t>Geomříž pro stabilizaci podkladu tuhá trojosá z polypropylenu</t>
  </si>
  <si>
    <t>-57366428</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</si>
  <si>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</si>
  <si>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9*4,2*2 "F.3, D 1.2, D 1.7"</t>
  </si>
  <si>
    <t>29</t>
  </si>
  <si>
    <t>919726122</t>
  </si>
  <si>
    <t>Geotextilie netkaná pro ochranu, separaci nebo filtraci měrná hmotnost přes 200 do 300 g/m2</t>
  </si>
  <si>
    <t>1754509617</t>
  </si>
  <si>
    <t xml:space="preserve">Poznámka k souboru cen:
1. V cenách jsou započteny i náklady na položení a dodání geotextilie včetně přesahů. </t>
  </si>
  <si>
    <t>58,32*1,1 "F.3, D 1.2, D 1.7"</t>
  </si>
  <si>
    <t>44</t>
  </si>
  <si>
    <t>R 997002</t>
  </si>
  <si>
    <t>Vodorovné přemístění suti a vybouraných hmot  na skládku vč. uložení (poplatku) dle platné legislativy</t>
  </si>
  <si>
    <t>-168729433</t>
  </si>
  <si>
    <t>Poznámka k položce:
informace týkající se přesunu hmot, uložení, naložení, poplatku jsou pouze informativního charakteru, zhotovitel zahrne do ceny dle vlastního posouzení</t>
  </si>
  <si>
    <t>99</t>
  </si>
  <si>
    <t>Přesun hmot</t>
  </si>
  <si>
    <t>33</t>
  </si>
  <si>
    <t>998332011</t>
  </si>
  <si>
    <t>Přesun hmot pro úpravy vodních toků a kanály</t>
  </si>
  <si>
    <t>-557088014</t>
  </si>
  <si>
    <t xml:space="preserve">Poznámka k souboru cen:
1. Ceny jsou určeny pro jakoukoliv konstrukčně-materiálovou charakteristiku. </t>
  </si>
  <si>
    <t>SO 2 - SO 2 - Střední úsek</t>
  </si>
  <si>
    <t>SO 2.01 - Soupis prací - Střední úsek</t>
  </si>
  <si>
    <t xml:space="preserve">    2 - Zakládání</t>
  </si>
  <si>
    <t xml:space="preserve">    3 - Svislé a kompletní konstrukce</t>
  </si>
  <si>
    <t xml:space="preserve">    99 - Přesuny hmot a suti</t>
  </si>
  <si>
    <t>1947582274</t>
  </si>
  <si>
    <t>124203102</t>
  </si>
  <si>
    <t>Vykopávky pro koryta vodotečí s přehozením výkopku na vzdálenost do 3 m nebo s naložením na dopravní prostředek v hornině tř. 3 přes 1 000 do 5 000 m3</t>
  </si>
  <si>
    <t>-372874381</t>
  </si>
  <si>
    <t>2131,9 "F.3, D 1.2, D 2.4"</t>
  </si>
  <si>
    <t>Příplatek k vykopávkám pro koryta vodotečí v hornině tř. 3 za lepivost</t>
  </si>
  <si>
    <t>-212870084</t>
  </si>
  <si>
    <t>122301403</t>
  </si>
  <si>
    <t>Vykopávky v zemnících na suchu s přehozením výkopku na vzdálenost do 3 m nebo s naložením na dopravní prostředek v hornině tř. 4 přes 1 000 do 5 000 m3</t>
  </si>
  <si>
    <t>-1915084644</t>
  </si>
  <si>
    <t>8,2 "F.3 - nepropustná zemina"</t>
  </si>
  <si>
    <t>122301409</t>
  </si>
  <si>
    <t>Vykopávky v zemnících na suchu s přehozením výkopku na vzdálenost do 3 m nebo s naložením na dopravní prostředek v hornině tř. 4 Příplatek k cenám za lepivost horniny tř. 4</t>
  </si>
  <si>
    <t>-311233796</t>
  </si>
  <si>
    <t>R 171103202</t>
  </si>
  <si>
    <t>úprava zeminy z výkopku provápněním strojně (zemní fréza) vč. uložení a zhutnění</t>
  </si>
  <si>
    <t>52219039</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</si>
  <si>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JKSO 832 16). 2. Ceny nelze použít pro rozšíření návodního nebo vzdušného líce zemních hrází, jehož šířka je menší než 3 m; toto rozšíření se ocení cenou 172 10-3102 Zřízení těsnícího jádra nebo šířky těsnící vrstvy přes 1 do 3 m. </t>
  </si>
  <si>
    <t>8,2 "F.3, D 1.2, D 2.6"</t>
  </si>
  <si>
    <t>637718500</t>
  </si>
  <si>
    <t>107,7 "F.3, D 2.4 - v zátopě"</t>
  </si>
  <si>
    <t>1852875763</t>
  </si>
  <si>
    <t>2024,2 "F.3, D 2.1 - na pole"</t>
  </si>
  <si>
    <t>Vodorovné přemístění do 2000 m výkopku/sypaniny z horniny tř. 1 až 4 včetně naložení výkopku</t>
  </si>
  <si>
    <t>-306847559</t>
  </si>
  <si>
    <t>2131,9-107,7 "z výkopu na pole"</t>
  </si>
  <si>
    <t>8,2 "ze zemníku do hráze"</t>
  </si>
  <si>
    <t>Úprava pláně na násypech bez zhutnění</t>
  </si>
  <si>
    <t>-156391621</t>
  </si>
  <si>
    <t>2024,2/0,4 "urovnání násypu na poli"</t>
  </si>
  <si>
    <t>Sejmutí ornice s přemístěním na vzdálenost do 250 m</t>
  </si>
  <si>
    <t>-295855227</t>
  </si>
  <si>
    <t>21300*0,1 "F.3, D2.1 - v zátopě"</t>
  </si>
  <si>
    <t>(2024,4/0,4)*0,1  "sejmutí ornice na poli pro uložení výkopku v tl. 0,4m"</t>
  </si>
  <si>
    <t>822833083</t>
  </si>
  <si>
    <t>Vodorovné přemístění do 500 m bez naložení výkopku ze zemin schopných zúrodnění</t>
  </si>
  <si>
    <t>999057731</t>
  </si>
  <si>
    <t>(2612+830)*0,1 "F.3, v zátopě"</t>
  </si>
  <si>
    <t>(2024/0,4)*0,1  "ornice z pole a zemníku"</t>
  </si>
  <si>
    <t>181301R</t>
  </si>
  <si>
    <t>Rozprostření ornice tl vrstvy do 100 mm pl přes 500 m2 v rovině nebo ve svahu do 1:5</t>
  </si>
  <si>
    <t>415243059</t>
  </si>
  <si>
    <t>(2024,2/0,4)+830+2500 "F.3"</t>
  </si>
  <si>
    <t>Zakládání</t>
  </si>
  <si>
    <t>274326241</t>
  </si>
  <si>
    <t>Základy z betonu železového pasy z betonu pro prostředí s mrazovými cykly C 30/37 XF4</t>
  </si>
  <si>
    <t>-1311504111</t>
  </si>
  <si>
    <t xml:space="preserve">Poznámka k souboru cen:
1. Ceny jsou určeny pro samostatné základy, které monoliticky nenavazují na další konstrukce (např. pod prefabrikované stěny). Základy, které navazují na další konstrukce, se oceňují cenami souboru cen 380 32- . . Kompletní konstrukce čistíren odpadních vod, nádrží, vodojemů, kanálů z betonu železového. </t>
  </si>
  <si>
    <t>1,2*0,8*(11,375+2,93) "F.3, D.2.8 - základ zdi u mostu"</t>
  </si>
  <si>
    <t>274356021</t>
  </si>
  <si>
    <t>Bednění základů z betonu prostého nebo železového pasů pro plochy rovinné zřízení</t>
  </si>
  <si>
    <t>-34148762</t>
  </si>
  <si>
    <t>0,8*(11,375+4,13)+0,8*(10,175+2,93)+0,8*1,2*2 " D 2.8 - zeď pod mostem"</t>
  </si>
  <si>
    <t>274356022</t>
  </si>
  <si>
    <t>Bednění základů z betonu prostého nebo železového pasů pro plochy rovinné odstranění</t>
  </si>
  <si>
    <t>551587087</t>
  </si>
  <si>
    <t>0,8*(11,375+4,13)+0,8*(10,175+2,93)+0,8*1,2*2 "D2.8 - zed pod mostem"</t>
  </si>
  <si>
    <t>274366006</t>
  </si>
  <si>
    <t>Výztuž základů pasů z oceli 10 505 (R) nebo BSt 500</t>
  </si>
  <si>
    <t>1534051055</t>
  </si>
  <si>
    <t>668,76*1,1/1000 "D 4.3"</t>
  </si>
  <si>
    <t>271572211</t>
  </si>
  <si>
    <t>Násyp pod základové konstrukce se zhutněním z netříděného štěrkopísku</t>
  </si>
  <si>
    <t>-1291037504</t>
  </si>
  <si>
    <t>1,2*(11,375+2,93)*0,1 "F.3 - pod zdí u mostu"</t>
  </si>
  <si>
    <t>212752212</t>
  </si>
  <si>
    <t>Trativody z drenážních trubek se zřízením štěrkopískového lože pod trubky a s jejich obsypem v průměrném celkovém množství do 0,15 m3/m v otevřeném výkopu z trubek plastových flexibilních D přes 65 do 100 mm</t>
  </si>
  <si>
    <t>-332280982</t>
  </si>
  <si>
    <t>2,9+10,1 "F.3 - Zárubní drenáž DN 100 zdi u mostu"</t>
  </si>
  <si>
    <t>Svislé a kompletní konstrukce</t>
  </si>
  <si>
    <t>326211311</t>
  </si>
  <si>
    <t>Zdivo nadzákladové z lomového kamene na maltu cementovou objemu nad 3 m3 režné</t>
  </si>
  <si>
    <t>132331155</t>
  </si>
  <si>
    <t>Poznámka k položce:
F 2.5 řez A,B,C - materiál žula vč. dopravy  LK na MC 25</t>
  </si>
  <si>
    <t>14 "F.3 - zed u mostu"</t>
  </si>
  <si>
    <t>Přesuny hmot a suti</t>
  </si>
  <si>
    <t>-1323628176</t>
  </si>
  <si>
    <t>SO 2.02 - Soupis prací - Vodní nádrž</t>
  </si>
  <si>
    <t xml:space="preserve">    8 - Trubní vedení</t>
  </si>
  <si>
    <t>PSV - Práce a dodávky PSV</t>
  </si>
  <si>
    <t xml:space="preserve">    767 - Konstrukce zámečnické</t>
  </si>
  <si>
    <t xml:space="preserve">    783 - Dokončovací práce - nátěry</t>
  </si>
  <si>
    <t>114203103</t>
  </si>
  <si>
    <t>Rozebrání dlažeb nebo záhozů s naložením na dopravní prostředek dlažeb z lomového kamene nebo betonových tvárnic do cementové malty se spárami zalitými cementovou maltou</t>
  </si>
  <si>
    <t>1985768015</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</si>
  <si>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</si>
  <si>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30*0,3 "spodní úsek - F.3, D 3.6 dlažba u mostu"</t>
  </si>
  <si>
    <t>Vykopávky přes 5000 do 20000 m3 pro koryta vodotečí v hornině tř. 3</t>
  </si>
  <si>
    <t>1074570863</t>
  </si>
  <si>
    <t>14767,6 "F.3, D 1.2, D 2.4"</t>
  </si>
  <si>
    <t>1756,3 "F.3 - nepropustná zemina"</t>
  </si>
  <si>
    <t>1756,3 "F.3, D 1.2, D 2.6"</t>
  </si>
  <si>
    <t>985,9 "F.3, D 2.4 - v zátopě"</t>
  </si>
  <si>
    <t>(13781,7) "F.3, D 2.1 - na pole"</t>
  </si>
  <si>
    <t>14767,6-985,9 "z výkopu na pole"</t>
  </si>
  <si>
    <t>1756,3 "ze zemníku do hráze"</t>
  </si>
  <si>
    <t>140*4*4 "urovnaní násypu v místě hráze - hrubé urovnání před ukládkou"</t>
  </si>
  <si>
    <t>(13781,7)/0,4 "urovnání násypu na poli"</t>
  </si>
  <si>
    <t>(13781,7/0,4)*0,1  "sejmutí ornice na poli pro uložení výkopku v tl. 0,4m"</t>
  </si>
  <si>
    <t>50*50*0,1 "sejmutí ornice na zemníku"</t>
  </si>
  <si>
    <t>3695,425  "ornice z pole a zemníku"</t>
  </si>
  <si>
    <t>162406111</t>
  </si>
  <si>
    <t>Vodorovné přemístění do 2000 m bez naložení výkopku ze zemin schopných zúrodnění</t>
  </si>
  <si>
    <t>40748712</t>
  </si>
  <si>
    <t>2130-261,2-83 "F.3, přebytečná ornice na pole"</t>
  </si>
  <si>
    <t>2612+(13781,7/0,4) "F.3"</t>
  </si>
  <si>
    <t>-1879283571</t>
  </si>
  <si>
    <t>2612" F.3, D 2.4, D 1.2"</t>
  </si>
  <si>
    <t>50*50 "zemník pro vhodnou zeminu"</t>
  </si>
  <si>
    <t>627292542</t>
  </si>
  <si>
    <t>(2612+50*50)*0,025</t>
  </si>
  <si>
    <t>-1664679461</t>
  </si>
  <si>
    <t>10150" F.3, D 1.2 - v zátopě"</t>
  </si>
  <si>
    <t>274316231</t>
  </si>
  <si>
    <t>Základy z betonu prostého pasy z betonu pro prostředí s mrazovými cykly C 25/30 XF3</t>
  </si>
  <si>
    <t>-309993953</t>
  </si>
  <si>
    <t xml:space="preserve">Poznámka k souboru cen:
1. Ceny jsou určeny pro samostatné základy, které monoliticky nenavazují na další konstrukce (např. pod prefabrikované stěny). Základy, které navazují na další konstrukce, se oceňují cenami souboru cen 380 31- . . Kompletní konstrukce čistíren odpadních vod, nádrží, vodojemů, kanálů z betonu prostého. </t>
  </si>
  <si>
    <t>1,8+2,25 "D 2.5, F.3 - zaklad vyustění "</t>
  </si>
  <si>
    <t>32,8 "D 2.5, F.3 - stab. pasy"</t>
  </si>
  <si>
    <t>24 "D 2.5, F.3 - přeliv práh"</t>
  </si>
  <si>
    <t>0,3*0,3*1 "základ lávky"</t>
  </si>
  <si>
    <t>Mezisoučet</t>
  </si>
  <si>
    <t>6,1 "nadspotřeba"</t>
  </si>
  <si>
    <t>AGR 10</t>
  </si>
  <si>
    <t xml:space="preserve">M+D prefabrikovaný požerák v 3,32 m vč. ocel poklopu   
</t>
  </si>
  <si>
    <t>-373073550</t>
  </si>
  <si>
    <t>Poznámka k položce:
V cenách jsou započteny i náklady na:
a) kotevní prvky
b) odstranění transportní výztuže
požerák bude osazen na předbetonovaný základ vyztužený karisití viz TZ</t>
  </si>
  <si>
    <t>321321115</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</si>
  <si>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C 25/30 XF3</t>
  </si>
  <si>
    <t>-1896420148</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</si>
  <si>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nebo opevňovací vrstva z prostého betonu vodostavebného,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</si>
  <si>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5*1,1+ 5,5*0,15 " základ požeráku vč. zdí - D 2.5 vč. nadspotřeby"</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</si>
  <si>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</si>
  <si>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</si>
  <si>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1684699193</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</si>
  <si>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325 35-6111 až -6940 Obednění a odbednění spirál a savek.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</si>
  <si>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8,8*1,1 "základ požeráku"</t>
  </si>
  <si>
    <t>13,7*2*1 "základ zi u mostu</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</si>
  <si>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</si>
  <si>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</si>
  <si>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-475615840</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</si>
  <si>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</si>
  <si>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</si>
  <si>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-1529578080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</si>
  <si>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</si>
  <si>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(((8,7*1+5*2))*1,3)*4,45/1000 "krytí 40mm - základ  horní čast"</t>
  </si>
  <si>
    <t>((2,6*2)*1,3)*4,45/1000 "krytí 40mm - základ  horní čast"</t>
  </si>
  <si>
    <t>3,85 "F.3 - požerák křídla"</t>
  </si>
  <si>
    <t>1,05 "F.3 - čelo vyústění"</t>
  </si>
  <si>
    <t>451315115</t>
  </si>
  <si>
    <t>Podkladní a výplňové vrstvy z betonu prostého tloušťky do 100 mm, z betonu C 16/20</t>
  </si>
  <si>
    <t>863650116</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</si>
  <si>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</si>
  <si>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1,55*15</t>
  </si>
  <si>
    <t>465512127</t>
  </si>
  <si>
    <t>Dlažba z lomového kamene lomařsky upraveného na sucho se zalitím spár cementovou maltou, tl. kamene 200 mm</t>
  </si>
  <si>
    <t>1388712156</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</si>
  <si>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</si>
  <si>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6,5 "čelo a vývar"</t>
  </si>
  <si>
    <t>451311531</t>
  </si>
  <si>
    <t>Podklad z prostého betonu vodostavebného pod dlažbu V4 – B 20, ve vrstvě tl. přes 150 do 200 mm</t>
  </si>
  <si>
    <t>999347191</t>
  </si>
  <si>
    <t xml:space="preserve">Poznámka k souboru cen:
1. Ceny lze použít i pro podklady z prostého betonu pod schody a pod prefabrikované konstrukce. 2. Ceny neplatí pro: a) těsnící nebo opevňovací betonovou vrstvu; tato se oceňuje cenami souboru cen 457 31- . . Těsnicí nebo opevňovací vrstva z prostého betonu vodostavebného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</si>
  <si>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6,5 "F.3 - čelo a vývar"</t>
  </si>
  <si>
    <t>465512327</t>
  </si>
  <si>
    <t>Dlažba z lomového kamene lomařsky upraveného na sucho se zalitím spár cementovou maltou, tl. kamene 300 mm</t>
  </si>
  <si>
    <t>76701865</t>
  </si>
  <si>
    <t>1,6 "F.3, D 2.5 - požerák"</t>
  </si>
  <si>
    <t>25 "F.3, D 2.5 - přeliv"</t>
  </si>
  <si>
    <t>373 "F.3, D 2.5 - hráz"</t>
  </si>
  <si>
    <t>30</t>
  </si>
  <si>
    <t>451311511</t>
  </si>
  <si>
    <t>Podklad z prostého betonu vodostavebného pod dlažbu V4 – B 20, ve vrstvě tl. do 100 mm</t>
  </si>
  <si>
    <t>1865150924</t>
  </si>
  <si>
    <t>399,6-25 "pouze hráz"</t>
  </si>
  <si>
    <t>31</t>
  </si>
  <si>
    <t>457571111</t>
  </si>
  <si>
    <t>Filtrační vrstvy jakékoliv tloušťky a sklonu ze štěrkopísků bez zhutnění, frakce od 0-8 do 0-32 mm</t>
  </si>
  <si>
    <t>412116278</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</si>
  <si>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</si>
  <si>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785*0,1 "F.3, D 2.6 - podkladní a filtrační vrstva"</t>
  </si>
  <si>
    <t>32</t>
  </si>
  <si>
    <t>R 457532111</t>
  </si>
  <si>
    <t>Filtrační vrstvy z hrubého drceného kameniva se zhutněním frakce od 0-8 a 8 -16 mm</t>
  </si>
  <si>
    <t>399945568</t>
  </si>
  <si>
    <t>3,5  "za zdí - D 2.8, F.3"</t>
  </si>
  <si>
    <t>Zához z lomového kamene s proštěrkováním z terénu hmotnost do 200 kg</t>
  </si>
  <si>
    <t>-1460974921</t>
  </si>
  <si>
    <t>832,5 "F.3, D 2.1, D 2.4 - opěvnění hráze a skluzu, odpadní koryto"</t>
  </si>
  <si>
    <t>327 "D 2.8 - skluz"</t>
  </si>
  <si>
    <t>Příplatek za urovnání ploch záhozu z lomového kamene hmotnost do 200 kg</t>
  </si>
  <si>
    <t>-1116182202</t>
  </si>
  <si>
    <t>12*55 "D 2.8 - skluz"</t>
  </si>
  <si>
    <t>910 "D 2.6 - hráz"</t>
  </si>
  <si>
    <t>304353802</t>
  </si>
  <si>
    <t xml:space="preserve">Poznámka k souboru cen:
1. V cenách jsou započteny i náklady na vykopávku rýhy pro práh. 2. V cenách nejsou započteny náklady na zpevnění dna a břehů u prahů. 3. Směrné výkresy - přílohy č. 36 a 37. </t>
  </si>
  <si>
    <t>Poznámka k položce:
 - materiál jedlová kulatina</t>
  </si>
  <si>
    <t>8*7  "F.3, D 2.8"</t>
  </si>
  <si>
    <t>2035658643</t>
  </si>
  <si>
    <t>8*2 "D 2.8 - svislé kůly zajišťující dřevěný práh"</t>
  </si>
  <si>
    <t>37</t>
  </si>
  <si>
    <t>803752194</t>
  </si>
  <si>
    <t>299*3 "C.4 - provizorní komunikace"</t>
  </si>
  <si>
    <t>-5191545</t>
  </si>
  <si>
    <t>299 "C.4 - provizorní komunikace"</t>
  </si>
  <si>
    <t>Rozebrání zpevněných ploch ze silničních dílců</t>
  </si>
  <si>
    <t>-471431495</t>
  </si>
  <si>
    <t>620*3*1 "F.3, D 2.1, D.3.2"</t>
  </si>
  <si>
    <t>299*3 "C.4 - rozebrání provizorní komunikace"</t>
  </si>
  <si>
    <t>-1508474146</t>
  </si>
  <si>
    <t>897 "C.4 - provizorní komunikace, podklad silničních panelů"</t>
  </si>
  <si>
    <t>-2093502296</t>
  </si>
  <si>
    <t>31*3 "C.4 - provizorní komunikace"</t>
  </si>
  <si>
    <t>42</t>
  </si>
  <si>
    <t>1225383511</t>
  </si>
  <si>
    <t>Trubní vedení</t>
  </si>
  <si>
    <t>871393121</t>
  </si>
  <si>
    <t>Montáž potrubí kanalizačních trub z plastů z tvrdého PVC těsněných gumovým kroužkem v otevřeném výkopu ve sklonu do 20 % DN 400</t>
  </si>
  <si>
    <t>2055225809</t>
  </si>
  <si>
    <t xml:space="preserve">Poznámka k souboru cen:
1. V cenách montáže potrubí nejsou započteny náklady na dodání trub a těsnicích kroužků. Tyto náklady se oceňují ve specifikaci. 2. V cenách potrubí z trubek polyetylenových nejsou započteny náklady na dodání tvarovek použitých pro napojení na jiný druh potrubí; tvarovky se oceňují ve specifikaci. 3. Ztratné lze dohodnout: a) u trub kanalizačních z tvrdého PVC ve směrné výši 3 %, b) u trub polyetylenových ve směrné výši 1,5. </t>
  </si>
  <si>
    <t>45 "F.3,D 2.1"</t>
  </si>
  <si>
    <t>286111230</t>
  </si>
  <si>
    <t>trubky z polyvinylchloridu kanalizační trubky hladké podle prEN 13476, ČSN EN 1401 hladké hrdlované, SN 4 DN 400 D 400 x 9,8 x 5000 mm</t>
  </si>
  <si>
    <t>315476225</t>
  </si>
  <si>
    <t>45</t>
  </si>
  <si>
    <t>899623161</t>
  </si>
  <si>
    <t>Obetonování potrubí nebo zdiva stok betonem prostým v otevřeném výkopu, beton tř. C 20/25</t>
  </si>
  <si>
    <t>122724480</t>
  </si>
  <si>
    <t xml:space="preserve">Poznámka k souboru cen:
1. Obetonování zdiva stok ve štole se oceňuje cenami souboru cen 359 31-02 Výplň za rubem cihelného zdiva stok části A 03 tohoto katalogu. </t>
  </si>
  <si>
    <t>36 "F.3, D 2.1"</t>
  </si>
  <si>
    <t>46</t>
  </si>
  <si>
    <t>934953114</t>
  </si>
  <si>
    <t>Přepadová a ochranná zařízení nádrží obsluhovací lávka z ochranných brlí na přepadech rybníků ze dřeva, s ochranným nátěrem, délky přes 4 do 5 m</t>
  </si>
  <si>
    <t>-114856801</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</si>
  <si>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</si>
  <si>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Poznámka k položce:
viz D 2.7 (obsahuje veškeré naklady spojené s montaží a dodávkou dřevěné lávky - materiál dub)</t>
  </si>
  <si>
    <t>5*1 "F.3, D 2.7"</t>
  </si>
  <si>
    <t>47</t>
  </si>
  <si>
    <t>AGR 6</t>
  </si>
  <si>
    <t>Branka dřevěná z prken hoblovaných vč. kovaní a zámku</t>
  </si>
  <si>
    <t>2097192815</t>
  </si>
  <si>
    <t>Poznámka k položce:
viz D 2.7 (obsahuje veškeré naklady spojené s montaží a dodávkou dřevěné branky - materiál dub)</t>
  </si>
  <si>
    <t>48</t>
  </si>
  <si>
    <t>AGR 7</t>
  </si>
  <si>
    <t>M+D vodohospodářské zařízení - česle vč. rámu a kotvení</t>
  </si>
  <si>
    <t>-49067376</t>
  </si>
  <si>
    <t>Poznámka k položce:
Čestlice budou provedeny z tyčové oceli o průměru D 20 mm a rozteči 25 mm. Čestlice budou navařeny do ocelového rámu z L profilu o rozměrech 50x50x5 mm, který bude ve tvaru obdélníku o rozměrech 3680 mm x 775 mm (vymezená vůle 3-5 mm), který bude osazen do třístranného rámu, např. z UE 80 mm. Rámová konstrukce bude ukotvena do zajišťovacího betonového prahu pomocí pásové oceli 50 x 3 mm dl. 20 mm á 300 mm. Povrchová úprava žárovým pozinkováním Zn 80um.</t>
  </si>
  <si>
    <t>49</t>
  </si>
  <si>
    <t>934956124</t>
  </si>
  <si>
    <t>Přepadová a ochranná zařízení nádrží dřevěná hradítka (dluže požeráku) š.150 mm, bez nátěru, s potřebným kováním z dubového dřeva, tl. 50 mm</t>
  </si>
  <si>
    <t>394284239</t>
  </si>
  <si>
    <t>Poznámka k položce:
- vč. háčků pro snadné vytažení</t>
  </si>
  <si>
    <t>0,8*1,52+0,8*2,4 "požerák"</t>
  </si>
  <si>
    <t>50</t>
  </si>
  <si>
    <t>366183790</t>
  </si>
  <si>
    <t>1,8*(897*0,1) "podklad provizorní komunikace</t>
  </si>
  <si>
    <t>2,3*(897*0,18) "panely provizorní komunikace</t>
  </si>
  <si>
    <t xml:space="preserve">1,8*(620*0,1) "podklad stávající komunikace </t>
  </si>
  <si>
    <t xml:space="preserve">2,3*(620*0,3) "stávající komunikace </t>
  </si>
  <si>
    <t>1,8*(93*0,15) "provizorní komunikace</t>
  </si>
  <si>
    <t>51</t>
  </si>
  <si>
    <t>PSV</t>
  </si>
  <si>
    <t>Práce a dodávky PSV</t>
  </si>
  <si>
    <t>767</t>
  </si>
  <si>
    <t>Konstrukce zámečnické</t>
  </si>
  <si>
    <t>52</t>
  </si>
  <si>
    <t>767995114</t>
  </si>
  <si>
    <t>Montáž ostatních atypických zámečnických konstrukcí hmotnosti přes 20 do 50 kg</t>
  </si>
  <si>
    <t>60306948</t>
  </si>
  <si>
    <t xml:space="preserve">Poznámka k souboru cen:
1. Určení cen se řídí hmotností jednotlivě montovaného dílu konstrukce. </t>
  </si>
  <si>
    <t>Poznámka k položce:
viz D 2.7</t>
  </si>
  <si>
    <t>53</t>
  </si>
  <si>
    <t>130105280</t>
  </si>
  <si>
    <t>ocel profilová v jakosti 11 375 ocel profilová L úhelníky nerovnostranné 120 x 80 x 8 mm</t>
  </si>
  <si>
    <t>-1619750890</t>
  </si>
  <si>
    <t>Poznámka k položce:
Hmotnost: 15 kg/m</t>
  </si>
  <si>
    <t>1*15/1000 "F.3, D 2.7"</t>
  </si>
  <si>
    <t>54</t>
  </si>
  <si>
    <t>130108200</t>
  </si>
  <si>
    <t>ocel profilová v jakosti 11 375 ocel profilová U UPN h=140 mm</t>
  </si>
  <si>
    <t>-599946125</t>
  </si>
  <si>
    <t>Poznámka k položce:
Hmotnost: 16,00 kg/m</t>
  </si>
  <si>
    <t>16*5*2/1000 "D 2.7"</t>
  </si>
  <si>
    <t>55</t>
  </si>
  <si>
    <t>130108100</t>
  </si>
  <si>
    <t>ocel profilová v jakosti 11 375 ocel profilová U UPN h=50 mm</t>
  </si>
  <si>
    <t>14144104</t>
  </si>
  <si>
    <t>Poznámka k položce:
Hmotnost: 5,59 kg/m</t>
  </si>
  <si>
    <t>5,59*8,24/1000 "´F.3, D 2.5"</t>
  </si>
  <si>
    <t>56</t>
  </si>
  <si>
    <t>133317340</t>
  </si>
  <si>
    <t>tyče ocelové střední průřezu L rovnoramenné 50 x 50 až 110 x 110 mm značka oceli   S 235 JRG2      (11 375) 60 x  60 x  8 mm</t>
  </si>
  <si>
    <t>2040533856</t>
  </si>
  <si>
    <t>Poznámka k položce:
Hmotnost: 7,09 kg/m</t>
  </si>
  <si>
    <t>7,1*0,3*12/1000</t>
  </si>
  <si>
    <t>57</t>
  </si>
  <si>
    <t>130101780</t>
  </si>
  <si>
    <t>ocel profilová v jakosti 11 375 ocel profilová plochá konstrukční ocel válcovaná za tepla 30 x 4  mm</t>
  </si>
  <si>
    <t>557293293</t>
  </si>
  <si>
    <t>Poznámka k položce:
Hmotnost: 0,942 kg/m</t>
  </si>
  <si>
    <t>(8*0,2*0,942)/1000 "česle"</t>
  </si>
  <si>
    <t>(3*0,2*0,942)/1000 "lávka"</t>
  </si>
  <si>
    <t>58</t>
  </si>
  <si>
    <t>998767101</t>
  </si>
  <si>
    <t>Přesun hmot pro zámečnické konstrukce stanovený z hmotnosti přesunovaného materiálu vodorovná dopravní vzdálenost do 50 m v objektech výšky do 6 m</t>
  </si>
  <si>
    <t>-811703472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</si>
  <si>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</si>
  <si>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</si>
  <si>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</si>
  <si>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59</t>
  </si>
  <si>
    <t>783 R2</t>
  </si>
  <si>
    <t>Nátěry vodou ředitelné OK těžkých "A" barva standardní lesklý povrch 1x antikorozní, 1x email</t>
  </si>
  <si>
    <t>-705221764</t>
  </si>
  <si>
    <t>Poznámka k položce:
- obsahauje veškeré náklady spojené s nátěrem ocelových konstrukcí (lávka, kovaní branka)</t>
  </si>
  <si>
    <t>60</t>
  </si>
  <si>
    <t>783 R1</t>
  </si>
  <si>
    <t>Nátěry tesařských konstrukcí protihnilobné, protiplísňové a protipožární proti dřevokazným houbám, hmyzu a plísním preventivní dvojnásobné v exteriéru bez provedení krycího nátěru</t>
  </si>
  <si>
    <t>472760346</t>
  </si>
  <si>
    <t>Poznámka k položce:
- obsahauje veškeré náklady spojené s nátěrem dřevěných konstrukcí (lávka, branka, dluže)</t>
  </si>
  <si>
    <t>SO 3 - SO 3 - Horní úsek</t>
  </si>
  <si>
    <t>SO 3 -  Soupis prací - Horní úsek</t>
  </si>
  <si>
    <t xml:space="preserve">    789 - Povrchové úpravy ocelových konstrukcí a technologických zařízení</t>
  </si>
  <si>
    <t>M - Práce a dodávky M</t>
  </si>
  <si>
    <t xml:space="preserve">    35-M - Montáž čerpadel, kompr.a vodoh.zař.</t>
  </si>
  <si>
    <t>1986419843</t>
  </si>
  <si>
    <t>-447647357</t>
  </si>
  <si>
    <t>70*0,3 "F.3"</t>
  </si>
  <si>
    <t>-25086029</t>
  </si>
  <si>
    <t>1197 "F.3, D 3.4"</t>
  </si>
  <si>
    <t>520084291</t>
  </si>
  <si>
    <t>131203102</t>
  </si>
  <si>
    <t>Hloubení zapažených i nezapažených jam ručním nebo pneumatickým nářadím s urovnáním dna do předepsaného profilu a spádu v horninách tř. 3 nesoudržných</t>
  </si>
  <si>
    <t>-1002816474</t>
  </si>
  <si>
    <t xml:space="preserve">Poznámka k souboru cen:
1. V cenách jsou započteny i náklady na přehození výkopku na přilehlém terénu na vzdálenost do 3 m od okraje jámy nebo naložení na dopravní prostředek. 2. V cenách 40-3101 až 40-3102 jsou započteny i náklady na svislý přesun horniny po házečkách do 2 metrů. </t>
  </si>
  <si>
    <t>28,4 "F.3, D.3.2"</t>
  </si>
  <si>
    <t>131203109</t>
  </si>
  <si>
    <t>Hloubení zapažených i nezapažených jam ručním nebo pneumatickým nářadím s urovnáním dna do předepsaného profilu a spádu v horninách tř. 3 Příplatek k cenám za lepivost horniny tř. 3</t>
  </si>
  <si>
    <t>-1624317966</t>
  </si>
  <si>
    <t>120001101</t>
  </si>
  <si>
    <t>Příplatek k cenám vykopávek za ztížení vykopávky v blízkosti podzemního vedení nebo výbušnin v horninách jakékoliv třídy</t>
  </si>
  <si>
    <t>102165705</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</si>
  <si>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</si>
  <si>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122101401</t>
  </si>
  <si>
    <t>Vykopávky v zemnících na suchu s přehozením výkopku na vzdálenost do 3 m nebo s naložením na dopravní prostředek v horninách tř. 1 a 2 do 100 m3</t>
  </si>
  <si>
    <t>-208692459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</si>
  <si>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</si>
  <si>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25 "odtěžení haldy v kolizi s výjezdem z koryta"</t>
  </si>
  <si>
    <t>166101101</t>
  </si>
  <si>
    <t>Přehození neulehlého výkopku z horniny tř. 1 až 4</t>
  </si>
  <si>
    <t>240996192</t>
  </si>
  <si>
    <t xml:space="preserve">Poznámka k souboru cen:
1. Ceny jsou určeny pro přehození výkopku na vzdálenost do 3 m vodorovně a do 1,5 m svisle, měřeno mezi těžišti hromad. 2. Množství měrných jednotek. se určí v rostlém stavu horniny. </t>
  </si>
  <si>
    <t>-643619439</t>
  </si>
  <si>
    <t>869 "F.3, D 3.4 - v zátopě"</t>
  </si>
  <si>
    <t>-106409725</t>
  </si>
  <si>
    <t>386,6 "výkop na pole"</t>
  </si>
  <si>
    <t>252355750</t>
  </si>
  <si>
    <t>386,6/0,4</t>
  </si>
  <si>
    <t>181202305</t>
  </si>
  <si>
    <t>Úprava pláně na stavbách dálnic na násypech se zhutněním</t>
  </si>
  <si>
    <t>-1346198607</t>
  </si>
  <si>
    <t>40 "F.3, D 2.1 - sjezd do toku"</t>
  </si>
  <si>
    <t>122201101</t>
  </si>
  <si>
    <t>Odkopávky a prokopávky nezapažené s přehozením výkopku na vzdálenost do 3 m nebo s naložením na dopravní prostředek v hornině tř. 3 do 100 m3</t>
  </si>
  <si>
    <t>958539561</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</si>
  <si>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</si>
  <si>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31,2+0,3*40 "D 3.2 - výkop sjezd,  odtěžení makadamu sjezdu"</t>
  </si>
  <si>
    <t>Vodorovné přemístění do 2000 m výkopku/sypaniny z horniny tř. 1 až 4</t>
  </si>
  <si>
    <t>1072742724</t>
  </si>
  <si>
    <t>(1197+28,4+31,2)-870  "F.3 - výkop koryta, sjezd, odpočet zásypu"</t>
  </si>
  <si>
    <t>1319179987</t>
  </si>
  <si>
    <t>1510*0,1 "F.3, D 3.2"</t>
  </si>
  <si>
    <t>966,5*0,1 "v místě rozprostření výkopku - F.3, D 3.2"</t>
  </si>
  <si>
    <t>1622279646</t>
  </si>
  <si>
    <t>-523733050</t>
  </si>
  <si>
    <t>-189402855</t>
  </si>
  <si>
    <t>3020 "v zátopě"</t>
  </si>
  <si>
    <t>966,5  "na poli"</t>
  </si>
  <si>
    <t>-2145145315</t>
  </si>
  <si>
    <t>3703 "F.3, D 3.4, D 3.2 - v zátopě"</t>
  </si>
  <si>
    <t>Zachovaní vyústění v toku SO 1- SO 5</t>
  </si>
  <si>
    <t>-279793270</t>
  </si>
  <si>
    <t>Základové pasy z prostého betonu pro prostředí s mrazovými cykly C 25/30 XF3</t>
  </si>
  <si>
    <t>-1308184901</t>
  </si>
  <si>
    <t>(1,5+0,4)*1,15 "F.3, D 3.6 - 15% nadspotřeba"</t>
  </si>
  <si>
    <t>273356021</t>
  </si>
  <si>
    <t>Bednění základů z betonu prostého nebo železového desek pro plochy rovinné zřízení</t>
  </si>
  <si>
    <t>1834431662</t>
  </si>
  <si>
    <t>4,8*1,5*2+0,4*1,5*2 "D 3.6"</t>
  </si>
  <si>
    <t>273356022</t>
  </si>
  <si>
    <t>Bednění základů z betonu prostého nebo železového desek pro plochy rovinné odstranění</t>
  </si>
  <si>
    <t>-2034110412</t>
  </si>
  <si>
    <t>-712056221</t>
  </si>
  <si>
    <t>1127721607</t>
  </si>
  <si>
    <t>Poznámka k položce:
- u přesunu hmot je započítána část objemu předpokládá se, že 35 % kamene bude dovezeno přímo do místa uložení"</t>
  </si>
  <si>
    <t>377,2+126 "F.3, D 3.4"</t>
  </si>
  <si>
    <t>36,5 "opevnění koryta v celém profilu pod sil. mostem dl 6m"</t>
  </si>
  <si>
    <t>3,4 "balvanité linie - vzdouvací práh"</t>
  </si>
  <si>
    <t>964376786</t>
  </si>
  <si>
    <t>266+458+157,5 "F.3, D 3.2"</t>
  </si>
  <si>
    <t>6*12</t>
  </si>
  <si>
    <t>3*1,6 "balvanité linie - vzdouvací práh"</t>
  </si>
  <si>
    <t>Pohoz z kamene záhozového hmotnosti do 200 kg z terénu</t>
  </si>
  <si>
    <t>2100473228</t>
  </si>
  <si>
    <t>86 "F.3, D 3.7"</t>
  </si>
  <si>
    <t>-844806643</t>
  </si>
  <si>
    <t>419*3 "C.4 - provizorní komunikace"</t>
  </si>
  <si>
    <t>-1276698082</t>
  </si>
  <si>
    <t>564681111</t>
  </si>
  <si>
    <t>Podklad z kameniva hrubého drceného vel. 63-125 mm tl 300 mm</t>
  </si>
  <si>
    <t>-2077096182</t>
  </si>
  <si>
    <t>40 "sjezd do toku v místě mostu"</t>
  </si>
  <si>
    <t>Geotextilie pro ochranu, separaci a filtraci netkaná měrná hmotnost do 300 g/m2</t>
  </si>
  <si>
    <t>-210257024</t>
  </si>
  <si>
    <t>934956122</t>
  </si>
  <si>
    <t>Přepadová a ochranná zařízení nádrží dřevěná hradítka (dluže požeráku) š.150 mm, bez nátěru, s potřebným kováním z dubového dřeva, tl. 30 mm</t>
  </si>
  <si>
    <t>725934945</t>
  </si>
  <si>
    <t>0,4*0,4 "nátok do náhonu"</t>
  </si>
  <si>
    <t>934956126</t>
  </si>
  <si>
    <t>Přepadová a ochranná zařízení nádrží dřevěná hradítka (dluže požeráku) š.200 mm, bez nátěru, s potřebným kováním z dubového dřeva, tl. 80 mm</t>
  </si>
  <si>
    <t>-1102476881</t>
  </si>
  <si>
    <t>1,05*0,2*2 "F.3, D 3.6"</t>
  </si>
  <si>
    <t>961044111</t>
  </si>
  <si>
    <t>Bourání základů z betonu prostého</t>
  </si>
  <si>
    <t>775737367</t>
  </si>
  <si>
    <t>5+4,6 "F.3"</t>
  </si>
  <si>
    <t>-1068309279</t>
  </si>
  <si>
    <t>68693045</t>
  </si>
  <si>
    <t>1783,601-0,164-(1601,381*0,35)</t>
  </si>
  <si>
    <t>767995113</t>
  </si>
  <si>
    <t>Montáž ostatních atypických zámečnických konstrukcí hmotnosti přes 10 do 20 kg</t>
  </si>
  <si>
    <t>1799429487</t>
  </si>
  <si>
    <t>130108160</t>
  </si>
  <si>
    <t>ocel profilová v jakosti 11 375 ocel profilová U h=100 mm</t>
  </si>
  <si>
    <t>937894872</t>
  </si>
  <si>
    <t>Poznámka k položce:
Hmotnost: 10,60 kg/m</t>
  </si>
  <si>
    <t>(10,6*(1,2+1,1))/1000</t>
  </si>
  <si>
    <t>599068104</t>
  </si>
  <si>
    <t>-941045633</t>
  </si>
  <si>
    <t>Poznámka k položce:
- obsahauje veškeré náklady spojené s nátěrem dřevěných konstrukcí (dluže)</t>
  </si>
  <si>
    <t>789</t>
  </si>
  <si>
    <t>Povrchové úpravy ocelových konstrukcí a technologických zařízení</t>
  </si>
  <si>
    <t>R 789432231</t>
  </si>
  <si>
    <t>Žárové stříkání potrubí do DN 70 příslušenství Zn 80um - B 1.5, B 1.6, B 1.7, B 1.8, TZ</t>
  </si>
  <si>
    <t>-500224429</t>
  </si>
  <si>
    <t>24 "D 3.6 - profily "</t>
  </si>
  <si>
    <t>Práce a dodávky M</t>
  </si>
  <si>
    <t>35-M</t>
  </si>
  <si>
    <t>Montáž čerpadel, kompr.a vodoh.zař.</t>
  </si>
  <si>
    <t>R 350830011</t>
  </si>
  <si>
    <t>M+D vodohospodářské zařízení - česle na vtoku do náhonu vč. rámu a kotvení</t>
  </si>
  <si>
    <t>64</t>
  </si>
  <si>
    <t>-141414972</t>
  </si>
  <si>
    <t>Poznámka k položce:
Čestlice budou provedeny z tyčové oceli o průměru D 20 mm a rozteči 20 mm. Čestlice budou navařeny do ocelového rámu z L profilu o rozměrech 50x50x5 mm, který bude ve tvaru obdélníku o rozměrech 390 mm x 390 mm (vymezená vůle 3-5 mm), který bude osazen do třístranného rámu, např. z UE 80 mm (který je součástí položky). Rámová konstrukce bude ukotvena do zajišťovacího betonového prahu pomocí 6 ks ocelové Omo kotvy M8. Povrchová úprava žárovým pozinkováním  Zn 80um.</t>
  </si>
  <si>
    <t>SO 4 - SO 4 - Most</t>
  </si>
  <si>
    <t>SO 4 - Soupis prací - Most</t>
  </si>
  <si>
    <t xml:space="preserve">    5 - Komunikace</t>
  </si>
  <si>
    <t xml:space="preserve">    6 - Úpravy povrchů, podlahy a osazování výplní</t>
  </si>
  <si>
    <t xml:space="preserve">      99 - Přesun hmot</t>
  </si>
  <si>
    <t xml:space="preserve">    711 - Izolace proti vodě, vlhkosti a plynům</t>
  </si>
  <si>
    <t>131201201</t>
  </si>
  <si>
    <t>Hloubení jam zapažených v hornině tř. 3 objemu do 100 m3</t>
  </si>
  <si>
    <t>837157696</t>
  </si>
  <si>
    <t>32*7,7 " D 4.2.1, D 4.2.2 - hl.jáma"</t>
  </si>
  <si>
    <t>(3,43+3,43+3)*7,68 " D 4.2.1, D 4.2.2 - křídla"</t>
  </si>
  <si>
    <t>131201209</t>
  </si>
  <si>
    <t>Příplatek za lepivost u hloubení jam zapažených v hornině tř. 3</t>
  </si>
  <si>
    <t>-230141335</t>
  </si>
  <si>
    <t>151101201</t>
  </si>
  <si>
    <t>Zřízení příložného pažení stěn výkopu hl do 4 m</t>
  </si>
  <si>
    <t>1939607750</t>
  </si>
  <si>
    <t>3,95*7,5*2 "D 4.2.1,2 - hl.jáma"</t>
  </si>
  <si>
    <t>(3,5+3,5+3,5)*3,25 " D 4.2.1, D 4.2.2 - křídla"</t>
  </si>
  <si>
    <t>151101211</t>
  </si>
  <si>
    <t>Odstranění příložného pažení stěn hl do 4 m</t>
  </si>
  <si>
    <t>1427525095</t>
  </si>
  <si>
    <t>151101401</t>
  </si>
  <si>
    <t>Zřízení vzepření zapažených stěn výkopů s potřebným přepažováním při roubení příložném, hloubky do 4 m</t>
  </si>
  <si>
    <t>1598602292</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</si>
  <si>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</si>
  <si>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</si>
  <si>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</si>
  <si>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774340910</t>
  </si>
  <si>
    <t>162401102</t>
  </si>
  <si>
    <t>1670306141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</si>
  <si>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</si>
  <si>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322,2-5 "na pole - odpočet zásypů"</t>
  </si>
  <si>
    <t>1025185249</t>
  </si>
  <si>
    <t>317,2 "na pole"</t>
  </si>
  <si>
    <t>1486481505</t>
  </si>
  <si>
    <t>317/0,4*0,1</t>
  </si>
  <si>
    <t>-1320974793</t>
  </si>
  <si>
    <t>948091283</t>
  </si>
  <si>
    <t>-772658457</t>
  </si>
  <si>
    <t>317,2/0,4</t>
  </si>
  <si>
    <t>Rozprostření ornice pl přes 500 m2 ve svahu přes 1:5 tl vrstvy do 100 mm</t>
  </si>
  <si>
    <t>-1443195973</t>
  </si>
  <si>
    <t>212792211</t>
  </si>
  <si>
    <t>Odvodnění mostní opěry z plastových trub drenážní potrubí flexibilní DN 100</t>
  </si>
  <si>
    <t>2074662540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</si>
  <si>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</si>
  <si>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9,5*2+3,3 "D 4.1, D 4.2"</t>
  </si>
  <si>
    <t>212792311</t>
  </si>
  <si>
    <t>Odvodnění mostní opěry z plastových trub drenážní potrubí HDPE DN 110</t>
  </si>
  <si>
    <t>1695427448</t>
  </si>
  <si>
    <t>0,95*2+0,6*3"prostup kcí"</t>
  </si>
  <si>
    <t>272311128</t>
  </si>
  <si>
    <t>Základové konstrukce z betonu prostého klenby ve výkopu nebo na hlavách pilot C 30/37</t>
  </si>
  <si>
    <t>-2000124988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</si>
  <si>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</si>
  <si>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(2*0,5*7,6)*2 "základy mostu"</t>
  </si>
  <si>
    <t>(3,63*0,5)*3 "základy křídla mostu"</t>
  </si>
  <si>
    <t>274361116</t>
  </si>
  <si>
    <t>Výztuž základových konstrukcí pasů, prahů, věnců a ostruh z betonářské oceli 10 505 (R) nebo BSt 500</t>
  </si>
  <si>
    <t>949411085</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</si>
  <si>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</si>
  <si>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272354111</t>
  </si>
  <si>
    <t>Bednění základových konstrukcí kleneb zřízení</t>
  </si>
  <si>
    <t>-1138478813</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</si>
  <si>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</si>
  <si>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(0,5*7,6*2+0,5*2*2)*2 "základy mostu"</t>
  </si>
  <si>
    <t>(3,63*0,5*2+0,5*1,5*2)*3 "základy křídla mostu"</t>
  </si>
  <si>
    <t>272354211</t>
  </si>
  <si>
    <t>Bednění základových konstrukcí kleneb odstranění bednění</t>
  </si>
  <si>
    <t>1778954950</t>
  </si>
  <si>
    <t>711725235</t>
  </si>
  <si>
    <t>0,4*1*12+0,8*1*7,6+1,2*1*7,6 "D 4.2.1,2, F.3 - stab. pasy"</t>
  </si>
  <si>
    <t>2 "nadspotřeba"</t>
  </si>
  <si>
    <t>-1104419584</t>
  </si>
  <si>
    <t>(1*12+1*7,6+1*7,6)*2 "D 4.2.1,2, F.3 - stab. pasy"</t>
  </si>
  <si>
    <t>1328177211</t>
  </si>
  <si>
    <t>317321118</t>
  </si>
  <si>
    <t>Římsy ze železového betonu C 30/37</t>
  </si>
  <si>
    <t>-1967458813</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</si>
  <si>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</si>
  <si>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(0,75*0,55*7,6)*2  "D 4 2.1 a D 4 2.2"</t>
  </si>
  <si>
    <t>317171126</t>
  </si>
  <si>
    <t>Kotvení monolitického betonu římsy do mostovky kotvou do vývrtu</t>
  </si>
  <si>
    <t>-1674409556</t>
  </si>
  <si>
    <t xml:space="preserve">Poznámka k souboru cen: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</si>
  <si>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7/1*2 "1ks/bm - D 4.2.1, D.4.2.2"</t>
  </si>
  <si>
    <t>548792020</t>
  </si>
  <si>
    <t>kotevní technika kotvy římsy pro mostní konstrukce kotvy  římsy do vývrtu</t>
  </si>
  <si>
    <t>1622413164</t>
  </si>
  <si>
    <t>317353121</t>
  </si>
  <si>
    <t>Bednění mostní římsy zřízení všech tvarů</t>
  </si>
  <si>
    <t>864348598</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</si>
  <si>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</si>
  <si>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0,55*7,6*4+0,4*4 "boky+čela"</t>
  </si>
  <si>
    <t>317353221</t>
  </si>
  <si>
    <t>Bednění mostní římsy odstranění všech tvarů</t>
  </si>
  <si>
    <t>1698981280</t>
  </si>
  <si>
    <t>317361116</t>
  </si>
  <si>
    <t>Výztuž mostních železobetonových říms z betonářské oceli 10 505 (R) nebo BSt 500</t>
  </si>
  <si>
    <t>1654558188</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</si>
  <si>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</si>
  <si>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397,56*1,1/1000</t>
  </si>
  <si>
    <t>334213345</t>
  </si>
  <si>
    <t>Zdivo nadzákladové pilířů, opěr, křídel obkladní z lomového kamene tl 250-450 mm s vyspárováním</t>
  </si>
  <si>
    <t>-1788320545</t>
  </si>
  <si>
    <t>0,3*2,35*7,2*2 "D 4.2.1, d 4.2.2 - obklad zdí "</t>
  </si>
  <si>
    <t>334323118</t>
  </si>
  <si>
    <t>Mostní opěry a úložné prahy z betonu železového C 30/37</t>
  </si>
  <si>
    <t>-994520919</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</si>
  <si>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</si>
  <si>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(0,5*2,35*7,2)*2 "D 4.2.1, d 4.2.2"</t>
  </si>
  <si>
    <t>334351112</t>
  </si>
  <si>
    <t>Bednění mostních opěr a úložných prahů ze systémového bednění zřízení z překližek, pro železobeton</t>
  </si>
  <si>
    <t>1893446335</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</si>
  <si>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„waterstop“ do bednění pracovních čel nebo čel dilatačních spár, tyto se oceňují souborem cen 931 99-41 Těsnění spáry betonové konstrukce pásy, profily a tmely, c) bednění podpěrné pásů „waterstop“, tyto se oceňují souborem cen 327 35-3 . Lištová vzpěra u bednění pásů waterstop ve svislé spáře nebo souborem cen 411 35-3 . Lištová vzpěra u bednění pásů waterstop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</si>
  <si>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(2,35*7,2+0,5*2,35*2)*2 "D 4.2.1, D 4.2.2"</t>
  </si>
  <si>
    <t>334351211</t>
  </si>
  <si>
    <t>Bednění mostních opěr a úložných prahů ze systémového bednění odstranění z překližek</t>
  </si>
  <si>
    <t>727959358</t>
  </si>
  <si>
    <t>334323218</t>
  </si>
  <si>
    <t>Mostní křídla a závěrné zídky z betonu železového C 30/37</t>
  </si>
  <si>
    <t>-947261395</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</si>
  <si>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</si>
  <si>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7*0,5 "řez C"</t>
  </si>
  <si>
    <t>7*0,5 "řez E"</t>
  </si>
  <si>
    <t>6,5*0,5 "dtto - řez E"</t>
  </si>
  <si>
    <t>10,25*0,1 "10%"</t>
  </si>
  <si>
    <t>334352111</t>
  </si>
  <si>
    <t>Bednění mostních křídel a závěrných zídek ze systémového bednění zřízení z překližek</t>
  </si>
  <si>
    <t>-1054890844</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</si>
  <si>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pceňují cenami 334 35-119 Příplatek k ceně, b) vložení těsnících pásů „waterstop“ do pracovních spár nebo čel dilatačních spár, tyto se oceňují souborem cen 931 99-41 Těsnění spáry betonové konstrukce pásy, profily a tmely, c) bednění podpěrné pásů „waterstop“, tyto se oceňují souborem cen 327 35-3 . Lištová vzpěra u bednění pásů waterstop ve svislé spáře nebo souborem cen 411 35-3 . Lištová vzpěra u bednění pásů waterstop ve vodorovné spáře (místo těsnění spár rubové stěny natavovacím pásem do š. 500 mm, tyto se oceňují souborem cen 931 99- 811 Těsnění prostupů izolací mostovky bitumenovým tmelem,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</si>
  <si>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5,8*2 "řez C -K1"</t>
  </si>
  <si>
    <t>5,8*2 "řez E - K 2"</t>
  </si>
  <si>
    <t>5,85*2 "dtto - řez E - K3"</t>
  </si>
  <si>
    <t>(2*0,5+2,255)*3 "K 1,2,3"</t>
  </si>
  <si>
    <t>8,75*0,1 "10%"</t>
  </si>
  <si>
    <t>334352211</t>
  </si>
  <si>
    <t>Bednění mostních křídel a závěrných zídek ze systémového bednění odstranění z překližek</t>
  </si>
  <si>
    <t>1490552400</t>
  </si>
  <si>
    <t>334361226</t>
  </si>
  <si>
    <t>Výztuž betonářská mostních konstrukcí opěr, úložných prahů, křídel, závěrných zídek, bloků ložisek, pilířů a sloupů z oceli 10 505 (R) nebo BSt 500 křídel, závěrných zdí</t>
  </si>
  <si>
    <t>1079416037</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</si>
  <si>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</si>
  <si>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(343,98+315,12+338,96)*1,1/1000 " D 4.3 - křídla 10% prořez"</t>
  </si>
  <si>
    <t>3157,02*1,1/1000 " D 4.3 - opěry 10% prořez"</t>
  </si>
  <si>
    <t>334361412</t>
  </si>
  <si>
    <t>Výztuž betonářská mostních konstrukcí opěr, úložných prahů, křídel, závěrných zídek, bloků ložisek, pilířů a sloupů ze svařovaných sítí do 6 kg/m2</t>
  </si>
  <si>
    <t>-784482196</t>
  </si>
  <si>
    <t>222,12*3/1000 "D 4.2 - křídla"</t>
  </si>
  <si>
    <t>R 348171112</t>
  </si>
  <si>
    <t>Osazení mostního ocelového zábradlí do bednění kapes říms</t>
  </si>
  <si>
    <t>-1841967916</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</si>
  <si>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</si>
  <si>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Poznámka k položce:
ocelové zabradlí z 2 vodorovných trubek DN 60 mezi trubkami osazeno dílcemi s svislýmí žbrdlemi sloupek á 2m dl. 1,3m</t>
  </si>
  <si>
    <t>7,6*2</t>
  </si>
  <si>
    <t>-1743613414</t>
  </si>
  <si>
    <t>6*(2,55+7,2) "most"</t>
  </si>
  <si>
    <t>451315135</t>
  </si>
  <si>
    <t>Podkladní a výplňové vrstvy z betonu prostého tloušťky do 200 mm, z betonu C 16/20</t>
  </si>
  <si>
    <t>-473272008</t>
  </si>
  <si>
    <t>421321128</t>
  </si>
  <si>
    <t>Mostní železobetonové nosné konstrukce deskové nebo klenbové, trámové, ostatní deskové, z betonu C 30/37</t>
  </si>
  <si>
    <t>594317431</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</si>
  <si>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(Freyssinet) desky rámové konstrukce do spodní stavby nebo kloub pérový mostní desky vícepolového mostu (Mesnager), tyto se oceňují souborem cen 428 38 Vrubový a pérový kloub železobetonový. d) rovinnost povrchu mostní konstrukce, tyto se oceňují cenou 457 31-1191 Příplatek k ceně za rovinnost. </t>
  </si>
  <si>
    <t>2,6*7,2 "deska mostu"</t>
  </si>
  <si>
    <t>421955112</t>
  </si>
  <si>
    <t>Bednění na mostní skruži zřízení bednění z překližek</t>
  </si>
  <si>
    <t>605588384</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</si>
  <si>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c)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d) zřízení pracovní lávky z prken bez zábradlí na konzolových podpěrách horní desky mostovky podél říms, odstranění pracovní lávky probíhá společně s odstraněním konzolových podpěr. </t>
  </si>
  <si>
    <t>7,2*6 "deska mostu"</t>
  </si>
  <si>
    <t>421955212</t>
  </si>
  <si>
    <t>Bednění na mostní skruži odstranění bednění z překližek</t>
  </si>
  <si>
    <t>2129889864</t>
  </si>
  <si>
    <t>421351111</t>
  </si>
  <si>
    <t>Bednění deskových konstrukcí mostů z betonu železového nebo předpjatého zřízení přesahu spřažené mostovky šíře do 600 mm</t>
  </si>
  <si>
    <t>-556136187</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</si>
  <si>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95-2112 a 2113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 Dřevěné podlahy mostní dočasné, c) podkladní vrstvu pod přechodovou deskou, tato vrstva se oceňuje souborem cen 451 31-51 Podkladní a výplňové vrstvy z betonu prostého. </t>
  </si>
  <si>
    <t>2,6*2 "boky - deska mostu"</t>
  </si>
  <si>
    <t>421351211</t>
  </si>
  <si>
    <t>Bednění deskových konstrukcí mostů z betonu železového nebo předpjatého odstranění přesahu spřažené mostovky šíře do 600 mm</t>
  </si>
  <si>
    <t>1558021334</t>
  </si>
  <si>
    <t>421351141</t>
  </si>
  <si>
    <t>Bednění deskových konstrukcí mostů z betonu železového nebo předpjatého zřízení čela pracovní spáry</t>
  </si>
  <si>
    <t>53728775</t>
  </si>
  <si>
    <t>7,2*(0,3+0,375)/2</t>
  </si>
  <si>
    <t>421351241</t>
  </si>
  <si>
    <t>Bednění deskových konstrukcí mostů z betonu železového nebo předpjatého odstranění čela pracovní spáry</t>
  </si>
  <si>
    <t>-168141838</t>
  </si>
  <si>
    <t>421955114</t>
  </si>
  <si>
    <t>Bednění na mostní skruži zřízení pracovní podlahy z fošen</t>
  </si>
  <si>
    <t>-221909306</t>
  </si>
  <si>
    <t>43,2*0,3  "30% plochy"</t>
  </si>
  <si>
    <t>421955214</t>
  </si>
  <si>
    <t>Bednění na mostní skruži odstranění pracovní podlahy z fošen</t>
  </si>
  <si>
    <t>1604998851</t>
  </si>
  <si>
    <t>421361226</t>
  </si>
  <si>
    <t>Výztuž deskových konstrukcí z betonářské oceli 10 505 (R) nebo BSt 500 deskového mostu</t>
  </si>
  <si>
    <t>-616491994</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</si>
  <si>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</si>
  <si>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3452,82*1,1/1000 "D 4.2 - deska"</t>
  </si>
  <si>
    <t>421361412</t>
  </si>
  <si>
    <t>Výztuž deskových konstrukcí ze svařovaných sítí přes 4 kg/m2</t>
  </si>
  <si>
    <t>-1247928773</t>
  </si>
  <si>
    <t>142,2/1000 "D 4.2"</t>
  </si>
  <si>
    <t>457311114</t>
  </si>
  <si>
    <t>Vyrovnávací nebo spádový beton včetně úpravy povrchu C 12/15</t>
  </si>
  <si>
    <t>-1831717814</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</si>
  <si>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</si>
  <si>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(2,6*7,8)*2 "D 4.2.1, D 4.2.2 - hubený beton pod základy"</t>
  </si>
  <si>
    <t>(0,8*2,4*2,1)*3 "D 4.2.1, D 4.2.2 - hubený beton pod křídly"</t>
  </si>
  <si>
    <t>458501112</t>
  </si>
  <si>
    <t>Výplňové klíny za opěrou z kameniva hutněného po vrstvách drceného</t>
  </si>
  <si>
    <t>-793325302</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</si>
  <si>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</si>
  <si>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(2,2*7,2)*2 "lb+pb"</t>
  </si>
  <si>
    <t>3,63*1*3 " D 4.2.1, D 4.2.2 - křídla"</t>
  </si>
  <si>
    <t>458591111</t>
  </si>
  <si>
    <t>Zřízení výplně těsnící vrstvy za opěrou z jílu</t>
  </si>
  <si>
    <t>1476724161</t>
  </si>
  <si>
    <t xml:space="preserve">Poznámka k souboru cen:
1. V ceně jsou započteny náklady na rozprostření jílu v těsnící vrstvě do 300 mm, zhutnění s optimální vlhkostí při hutnícím odporu do 90 až 95 % Proctor Standard (CL nízká plasticita, CH vysoká plasticita), hutnění vibrační deskou a manipulaci při rozhrnutí ručně. 2. V ceně nejsou započteny náklady na jíl, tento se oceňuje ve specifikaci. Ztratné lze dohodnout ve směrné výši 2 %. </t>
  </si>
  <si>
    <t>((1,5+0,25)*7,2)*2 "za opěrou mostu"</t>
  </si>
  <si>
    <t>3,8*0,75*3 " D 4.2.1, D 4.2.2 - křídla"</t>
  </si>
  <si>
    <t>581M 01</t>
  </si>
  <si>
    <t>zeminy jílovinové kameninové (ČSN 72 1330) surové kusové BH jíl</t>
  </si>
  <si>
    <t>-1223925215</t>
  </si>
  <si>
    <t>33,368*2,1</t>
  </si>
  <si>
    <t>70,073*1,02 'Přepočtené koeficientem množství</t>
  </si>
  <si>
    <t>951051724</t>
  </si>
  <si>
    <t>2,1*2,14*3</t>
  </si>
  <si>
    <t>Demotáž a zpětné osazení závory</t>
  </si>
  <si>
    <t>361241319</t>
  </si>
  <si>
    <t>Komunikace</t>
  </si>
  <si>
    <t>564731111</t>
  </si>
  <si>
    <t>Podklad z kameniva hrubého drceného vel. 32-63 mm tl 100 mm</t>
  </si>
  <si>
    <t>388059379</t>
  </si>
  <si>
    <t>33+30 "napojení na stávající nezpevněnou komunikaci"</t>
  </si>
  <si>
    <t>577144111</t>
  </si>
  <si>
    <t>Asfaltový beton vrstva obrusná ACO 11 (ABS) s rozprostřením a se zhutněním z nemodifikovaného asfaltu v pruhu šířky do 3 m tř. I, po zhutnění tl. 50 mm</t>
  </si>
  <si>
    <t>1095151963</t>
  </si>
  <si>
    <t xml:space="preserve">Poznámka k souboru cen:
1. ČSN EN 13108-1 připouští pro ACO 11 pouze tl. 35 až 50 mm. </t>
  </si>
  <si>
    <t>7,6*7,2 "plocha mostu"</t>
  </si>
  <si>
    <t>577144211</t>
  </si>
  <si>
    <t>Asfaltový beton vrstva obrusná ACO 11 (ABS) s rozprostřením a se zhutněním z nemodifikovaného asfaltu v pruhu šířky do 3 m tř. II, po zhutnění tl. 50 mm</t>
  </si>
  <si>
    <t>1461634851</t>
  </si>
  <si>
    <t>61</t>
  </si>
  <si>
    <t>931994171</t>
  </si>
  <si>
    <t>Těsnění spáry betonové konstrukce pásy, profily, tmely pásem izolačním asfaltovaným šířky do 500 mm spáry pracovní</t>
  </si>
  <si>
    <t>-60497577</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</si>
  <si>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</si>
  <si>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Úpravy povrchů, podlahy a osazování výplní</t>
  </si>
  <si>
    <t>62</t>
  </si>
  <si>
    <t>628611101</t>
  </si>
  <si>
    <t>Nátěr mostních betonových konstrukcí epoxidový 1x impregnační OS-A</t>
  </si>
  <si>
    <t>1378666889</t>
  </si>
  <si>
    <t>(1,77*7,6)*2 "římsa"</t>
  </si>
  <si>
    <t>(3*0,5)*3 "křídla"</t>
  </si>
  <si>
    <t>63</t>
  </si>
  <si>
    <t>628611102</t>
  </si>
  <si>
    <t>Nátěr mostních betonových konstrukcí epoxidový 2x ochranný nepružný OS-B</t>
  </si>
  <si>
    <t>-507934324</t>
  </si>
  <si>
    <t>26,9 "římsa"</t>
  </si>
  <si>
    <t>628612201</t>
  </si>
  <si>
    <t>Nátěr mostního zábradlí polyuretanový 1x vrchní</t>
  </si>
  <si>
    <t>-1112845955</t>
  </si>
  <si>
    <t>65</t>
  </si>
  <si>
    <t>R 632664111</t>
  </si>
  <si>
    <t>Nátěr betonové podlahy mostu epoxidový 2x penetrační</t>
  </si>
  <si>
    <t>1907289471</t>
  </si>
  <si>
    <t>7,6*7,2 "D 4.2.1,2 - deska"</t>
  </si>
  <si>
    <t>3,64*2,755*3 "D 4.2.1,2 - křídla"</t>
  </si>
  <si>
    <t>66</t>
  </si>
  <si>
    <t>1827578426</t>
  </si>
  <si>
    <t>3,64*2,755*3</t>
  </si>
  <si>
    <t>3,55*7,7*2</t>
  </si>
  <si>
    <t>67</t>
  </si>
  <si>
    <t>949101111</t>
  </si>
  <si>
    <t>Lešení pomocné pracovní pro objekty pozemních staveb pro zatížení do 150 kg/m2, o výšce lešeňové podlahy do 1,9 m</t>
  </si>
  <si>
    <t>-83847060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</si>
  <si>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</si>
  <si>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16*1,5*2</t>
  </si>
  <si>
    <t>68</t>
  </si>
  <si>
    <t>966008115</t>
  </si>
  <si>
    <t>Bourání trubního propustku s odklizením a uložením vybouraného materiálu na skládku na vzdálenost do 3 m nebo s naložením na dopravní prostředek z trub DN přes 1200 do 1600 mm</t>
  </si>
  <si>
    <t>184481925</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</si>
  <si>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</si>
  <si>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8,3*2 "D 4.2.1, D 4.2.2"</t>
  </si>
  <si>
    <t>69</t>
  </si>
  <si>
    <t>981511113</t>
  </si>
  <si>
    <t>Demolice konstrukcí objektů postupným rozebíráním zdiva na maltu cementovou z kamene nebo z betonu prostého</t>
  </si>
  <si>
    <t>-373015892</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</si>
  <si>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</si>
  <si>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(4,38+4,48)*2,25 "čela propustku vč. betonu na pb před mostem"</t>
  </si>
  <si>
    <t>77</t>
  </si>
  <si>
    <t>1413861370</t>
  </si>
  <si>
    <t>73</t>
  </si>
  <si>
    <t>998212112</t>
  </si>
  <si>
    <t>Přesun hmot pro mosty zděné, betonové monolitické, spřažené ocelobetonové nebo kovové vodorovná dopravní vzdálenost do 100 m výška mostu přes 20 do 45 m</t>
  </si>
  <si>
    <t>470566410</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</si>
  <si>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</si>
  <si>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t>
  </si>
  <si>
    <t>Izolace proti vodě, vlhkosti a plynům</t>
  </si>
  <si>
    <t>74</t>
  </si>
  <si>
    <t>711141559</t>
  </si>
  <si>
    <t>Provedení izolace proti zemní vlhkosti pásy přitavením NAIP na ploše vodorovné V</t>
  </si>
  <si>
    <t>782209106</t>
  </si>
  <si>
    <t xml:space="preserve">Poznámka k souboru cen:
1. Izolace plochy jednotlivě do 10 m2 se oceňují skladebně cenou příslušné izolace a cenou 711 19-9097 Příplatek za plochu do 10 m2. </t>
  </si>
  <si>
    <t>7,6*7,2 "deska"</t>
  </si>
  <si>
    <t>(0,3+1,2)*7,7*2 "opěrné zdi"</t>
  </si>
  <si>
    <t>75</t>
  </si>
  <si>
    <t>711142559</t>
  </si>
  <si>
    <t>Provedení izolace proti zemní vlhkosti pásy přitavením NAIP na ploše svislé S</t>
  </si>
  <si>
    <t>650612500</t>
  </si>
  <si>
    <t>((3,55-0,3)+(2,4-1,2))*7,7*2 "opěrné zdi"</t>
  </si>
  <si>
    <t>(3,64*2,755+2,0*0,5)*3 "křídla"</t>
  </si>
  <si>
    <t>76</t>
  </si>
  <si>
    <t>628311160</t>
  </si>
  <si>
    <t>pásy těžké asfaltované vložka strojní lepenka IPA 400/H-PE S40 role/10m2</t>
  </si>
  <si>
    <t>1041254387</t>
  </si>
  <si>
    <t>(77,82+101,615)*1,25</t>
  </si>
  <si>
    <t>224,294*1,2 'Přepočtené koeficientem množství</t>
  </si>
  <si>
    <t>SO 5 - SO 5 - Obnova Štičkovi tůně</t>
  </si>
  <si>
    <t>SO 5.01 - Obnova Štičkovi tůně</t>
  </si>
  <si>
    <t xml:space="preserve">    9 - Ostatní konstrukce a práce-bourání</t>
  </si>
  <si>
    <t>124203101</t>
  </si>
  <si>
    <t>Vykopávky pro koryta vodotečí s přehozením výkopku na vzdálenost do 3 m nebo s naložením na dopravní prostředek v hornině tř. 3 do 1 000 m3</t>
  </si>
  <si>
    <t>229145162</t>
  </si>
  <si>
    <t>2318 "D 1.2, D 5.3, D 5.5.1,2 - tůně"</t>
  </si>
  <si>
    <t>1646485414</t>
  </si>
  <si>
    <t>129103101</t>
  </si>
  <si>
    <t>Čištění otevřených koryt vodotečí s přehozením rozpojeného nánosu do 3 m nebo s naložením na dopravní prostředek při šířce původního dna do 5m a hloubce koryta do 2,5 m v horninách tř. 1 a 2</t>
  </si>
  <si>
    <t>1938505106</t>
  </si>
  <si>
    <t xml:space="preserve">Poznámka k souboru cen:
1. Ceny jsou určeny pro čištění vodních koryt upravených i neupravených na suchu nebo při hloubce vody do 300 mm nad původním dnem. 2.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části A 01; b) čištění vodních koryt při hloubce vody přes 300 mm; tyto práce se oceňují cenami souboru cen 127 . 0-32 Vykopávky pod vodou zářezů pro shybky a jiná podzemní vedení části A 01 tohoto katalogu;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a spálení po zaschnutí. 3.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části A 01 tohoto katalogu. 4. V cenách jsou započteny i náklady na svislé přehození výkopku. 5. Množství jednotek se určuje v m3 nánosu z anorganických nebo organických hmot. </t>
  </si>
  <si>
    <t>873 "F.3 - pročištění koryta náhonu 892 m"</t>
  </si>
  <si>
    <t>1841402868</t>
  </si>
  <si>
    <t>16,9+2,38 "F.3, - v zátopě + skluz"</t>
  </si>
  <si>
    <t>-737645007</t>
  </si>
  <si>
    <t>(2318+873)-19,3 "na pole"</t>
  </si>
  <si>
    <t>162301102</t>
  </si>
  <si>
    <t>Vodorovné přemístění výkopku nebo sypaniny po suchu na obvyklém dopravním prostředku, bez naložení výkopku, avšak se složením bez rozhrnutí z horniny tř. 1 až 4 na vzdálenost přes 500 do 1 000 m</t>
  </si>
  <si>
    <t>808255926</t>
  </si>
  <si>
    <t>2318+873-2,38-16,9 "odpočet zásyp"</t>
  </si>
  <si>
    <t>121101101</t>
  </si>
  <si>
    <t>Sejmutí ornice nebo lesní půdy s vodorovným přemístěním na hromady v místě upotřebení nebo na dočasné či trvalé skládky se složením, na vzdálenost do 50 m</t>
  </si>
  <si>
    <t>1073527958</t>
  </si>
  <si>
    <t>2910*0,1 "D 1.2, F.3 - na pole"</t>
  </si>
  <si>
    <t>32084,2*0,1 "pro uložení výkopku"</t>
  </si>
  <si>
    <t>-1376550487</t>
  </si>
  <si>
    <t>162306112</t>
  </si>
  <si>
    <t>Vodorovné přemístění výkopku bez naložení, avšak se složením zemin schopných zúrodnění, na vzdálenost přes 500 do 1000 m</t>
  </si>
  <si>
    <t>-246785240</t>
  </si>
  <si>
    <t>291 "na pole"</t>
  </si>
  <si>
    <t>1002628418</t>
  </si>
  <si>
    <t>3208,42/0,1 "plocha tl 0,1m"</t>
  </si>
  <si>
    <t>1777690448</t>
  </si>
  <si>
    <t>1886 "F.3, D 1.2"</t>
  </si>
  <si>
    <t>-2090474101</t>
  </si>
  <si>
    <t>1,5 "D 5.5.1,2; F.3 - prahy skluzu"</t>
  </si>
  <si>
    <t>1,1 "D 5.4, F.3 - přepouštěcí objekt"</t>
  </si>
  <si>
    <t>0,5 "nadspotřeba"</t>
  </si>
  <si>
    <t>1251483996</t>
  </si>
  <si>
    <t>1,1*0,8*4+0,4*0,8*4 "přepouštěčí objekt"</t>
  </si>
  <si>
    <t>2,5*4 "prahy"</t>
  </si>
  <si>
    <t>218117456</t>
  </si>
  <si>
    <t>321311115</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</si>
  <si>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C 25/30 XF3</t>
  </si>
  <si>
    <t>-1788566402</t>
  </si>
  <si>
    <t>0,36 "přepouštěcí objekt"</t>
  </si>
  <si>
    <t>0,25 "nadspotřeba"</t>
  </si>
  <si>
    <t>97782275</t>
  </si>
  <si>
    <t>(0,6*0,3*0,5)*4 "přepouštěcí objekt - D 5.4"</t>
  </si>
  <si>
    <t>-1161828745</t>
  </si>
  <si>
    <t>185266816</t>
  </si>
  <si>
    <t>40" D 1.2, D 5.5.1,2, F.3 - skluz "</t>
  </si>
  <si>
    <t>4,4 "D 5.4, F.3 - přep. objekt"</t>
  </si>
  <si>
    <t>-1639774609</t>
  </si>
  <si>
    <t>23,8*3,25" D 5.2, D 5.5.1,2, F.3"</t>
  </si>
  <si>
    <t>2,5*1,1*2 "D 5.4, F.3"</t>
  </si>
  <si>
    <t>Ostatní konstrukce a práce-bourání</t>
  </si>
  <si>
    <t>Hradítka z dubového dřeva tl 50 mm</t>
  </si>
  <si>
    <t>-1834734377</t>
  </si>
  <si>
    <t>(0,6*0,5)*2 "D 5.4, F.3"</t>
  </si>
  <si>
    <t>936501111</t>
  </si>
  <si>
    <t>Limnigrafická lať osazená v jakémkoliv sklonu</t>
  </si>
  <si>
    <t>123785876</t>
  </si>
  <si>
    <t xml:space="preserve">Poznámka k souboru cen:
1. V ceně jsou započteny i náklady na provedení úpravy podkladů na nosné konstrukci. 2. Množství jednotek se stanoví v m celkové délky limnigrafické latě. </t>
  </si>
  <si>
    <t>Montáž atypických zámečnických konstrukcí hmotnosti do 20 kg</t>
  </si>
  <si>
    <t>1648024308</t>
  </si>
  <si>
    <t>-206569041</t>
  </si>
  <si>
    <t>((0,5*4+0,6*2)*6)/1000</t>
  </si>
  <si>
    <t>130103560</t>
  </si>
  <si>
    <t>ocel profilová v jakosti 11 375 ocel pásová válcovaná za studena 30 x 4  mm</t>
  </si>
  <si>
    <t>-1484507254</t>
  </si>
  <si>
    <t>(6*0,2*0,942)/1000</t>
  </si>
  <si>
    <t>-1147284464</t>
  </si>
  <si>
    <t>-676983787</t>
  </si>
  <si>
    <t>Žárové stříkání Zn 80um - F.3, D 1.7.1, D 1.7.2</t>
  </si>
  <si>
    <t>-1015043899</t>
  </si>
  <si>
    <t>SO 5.02 - Rozdělovací objekt pro Štičkovu tůň</t>
  </si>
  <si>
    <t>132201201</t>
  </si>
  <si>
    <t>Hloubení zapažených i nezapažených rýh šířky přes 600 do 2 000 mm s urovnáním dna do předepsaného profilu a spádu v hornině tř. 3 do 100 m3</t>
  </si>
  <si>
    <t>-2068755261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</si>
  <si>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</si>
  <si>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36,7 "F.3, D 3.6"</t>
  </si>
  <si>
    <t>132201209</t>
  </si>
  <si>
    <t>Hloubení zapažených i nezapažených rýh šířky přes 600 do 2 000 mm s urovnáním dna do předepsaného profilu a spádu v hornině tř. 3 Příplatek k cenám za lepivost horniny tř. 3</t>
  </si>
  <si>
    <t>-138654145</t>
  </si>
  <si>
    <t>161101102</t>
  </si>
  <si>
    <t>Svislé přemístění výkopku bez naložení do dopravní nádoby avšak s vyprázdněním dopravní nádoby na hromadu nebo do dopravního prostředku z horniny tř. 1 až 4, při hloubce výkopu přes 2,5 do 4 m</t>
  </si>
  <si>
    <t>1962021874</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</si>
  <si>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</si>
  <si>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151101101</t>
  </si>
  <si>
    <t>Zřízení pažení a rozepření stěn rýh pro podzemní vedení pro všechny šířky rýhy příložné pro jakoukoliv mezerovitost, hloubky do 2 m</t>
  </si>
  <si>
    <t>1024940274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</si>
  <si>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</si>
  <si>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1,8*18 "F.3, pažení rýhy pro potrubí"</t>
  </si>
  <si>
    <t>151101111</t>
  </si>
  <si>
    <t>Odstranění pažení a rozepření stěn rýh pro podzemní vedení s uložením materiálu na vzdálenost do 3 m od kraje výkopu příložné, hloubky do 2 m</t>
  </si>
  <si>
    <t>1506786143</t>
  </si>
  <si>
    <t>167101102</t>
  </si>
  <si>
    <t>Nakládání, skládání a překládání neulehlého výkopku nebo sypaniny nakládání, množství přes 100 m3, z hornin tř. 1 až 4</t>
  </si>
  <si>
    <t>767103101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</si>
  <si>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</si>
  <si>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36,7 "na pole"</t>
  </si>
  <si>
    <t>36,7 "odpočet zásyp"</t>
  </si>
  <si>
    <t>2116677836</t>
  </si>
  <si>
    <t>23,8 "F.3, B.3.6"</t>
  </si>
  <si>
    <t>698909090</t>
  </si>
  <si>
    <t>23,8*2,2</t>
  </si>
  <si>
    <t>0,3 "D 5.4, F.3 - výtokové čelo"</t>
  </si>
  <si>
    <t>0,5*1*2 "výtokové čelo"</t>
  </si>
  <si>
    <t>0,1 "čelo"</t>
  </si>
  <si>
    <t>(0,75*2) "čelo"</t>
  </si>
  <si>
    <t>Podklad nebo kryt z kameniva hrubého drceného vel. 32-63 mm s rozprostřením a zhutněním, po zhutnění tl. 100 mm</t>
  </si>
  <si>
    <t>-1165915681</t>
  </si>
  <si>
    <t>30 "napojení na stávající terén - B 3.6, překop silnice"</t>
  </si>
  <si>
    <t>871315211</t>
  </si>
  <si>
    <t>Kanalizační potrubí z tvrdého PVC-systém KG tuhost třídy SN4 DN150</t>
  </si>
  <si>
    <t>281227282</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</si>
  <si>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</si>
  <si>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18,3 "F.3, B 3.6"</t>
  </si>
  <si>
    <t>286113150</t>
  </si>
  <si>
    <t>trubka kanalizace plastová KGEM-160x5000 mm SN4</t>
  </si>
  <si>
    <t>705592226</t>
  </si>
  <si>
    <t>SO 6 - SO 6 - Vegetační úpravy</t>
  </si>
  <si>
    <t>SO 6 - SO 6 - Vegeta - SO 6 - SO 6 - Vegetační ú...</t>
  </si>
  <si>
    <t xml:space="preserve"> </t>
  </si>
  <si>
    <t>111201101</t>
  </si>
  <si>
    <t>Odstranění křovin a stromů s odstraněním kořenů průměru kmene do 100 mm do sklonu terénu 1 : 5, při celkové ploše do 1 000 m2</t>
  </si>
  <si>
    <t>111201401</t>
  </si>
  <si>
    <t>Spálení odstraněných křovin a stromů na hromadách průměru kmene do 100 mm pro jakoukoliv plochu</t>
  </si>
  <si>
    <t>112201101</t>
  </si>
  <si>
    <t>Odstranění pařezů s jejich vykopáním, vytrháním nebo odstřelením, s přesekáním kořenů průměru přes 100 do 300 mm</t>
  </si>
  <si>
    <t>112201102</t>
  </si>
  <si>
    <t>Odstranění pařezů s jejich vykopáním, vytrháním nebo odstřelením, s přesekáním kořenů průměru přes 300 do 500 mm</t>
  </si>
  <si>
    <t>183101114</t>
  </si>
  <si>
    <t>Hloubení jamek pro vysazování rostlin v zemině tř.1 až 4 bez výměny půdy v rovině nebo na svahu do 1:5, objemu přes 0,05 do 0,125 m3</t>
  </si>
  <si>
    <t>184102113</t>
  </si>
  <si>
    <t>Výsadba dřeviny s balem do předem vyhloubené jamky se zalitím v rovině nebo na svahu do 1:5, při průměru balu přes 300 do 400 mm</t>
  </si>
  <si>
    <t>026M 01</t>
  </si>
  <si>
    <t>dřeviny okrasné listnaté PK = prostokořenné ZB = zemní bal K = kontejner KK = krytokořenné QP,ROOT = krytokořenná sadba pěstovaná ve specielních sadbovačích prost, podřez. = prostokořenná sadba,  kořeny upraveny podřezáváním výška/obvod kmínku/ - kořenový systém Javor mleč /Acer platanoides/ 26 - 35 cm           PK</t>
  </si>
  <si>
    <t>184215112</t>
  </si>
  <si>
    <t>Ukotvení dřeviny kůly jedním kůlem, délky přes 1 do 2 m</t>
  </si>
  <si>
    <t>052172100</t>
  </si>
  <si>
    <t>tyčovina, tyčové a tyčkové výrobky tyče odkorněné délka 150 cm,tloušťka 10 cm</t>
  </si>
  <si>
    <t>184813121</t>
  </si>
  <si>
    <t>Ochrana dřevin před okusem zvěří mechanicky v rovině nebo ve svahu do 1:5, pletivem, výšky do 2 m</t>
  </si>
  <si>
    <t>184602112</t>
  </si>
  <si>
    <t>Výsadba sazenic rychlerostoucích dřevin s úpravou kořenů a korunky s vykopáním jamek, průměru 0,50 m a hl. 0,60 m, v půdě nezabuřeněné, v zemině tř. 2</t>
  </si>
  <si>
    <t>026M 02</t>
  </si>
  <si>
    <t>184406001</t>
  </si>
  <si>
    <t>Výsadba s vyhloubením štěrbiny v půdách nezabuřeněných i zabuřeněných řízků</t>
  </si>
  <si>
    <t>026M 03</t>
  </si>
  <si>
    <t>348951250</t>
  </si>
  <si>
    <t>Oplocení lesních kultur dřevěnými kůly průměru do 120 mm, bez impregnace, v osové vzdálenosti 3 m, v oplocení výšky 1,5 m, s drátěným pletivem výšky 1 m a s dvěma řadami ocelového drátu taženého, průměru 3 mm</t>
  </si>
  <si>
    <t>184815165</t>
  </si>
  <si>
    <t>Ochrana sazenic ručním ožínáním celoplošné sklon do 1:5 při viditelnosti dobré, výšky do 30 cm</t>
  </si>
  <si>
    <t>ar</t>
  </si>
  <si>
    <t>(385*(0,25*0,25*3,14))/100</t>
  </si>
  <si>
    <t>R 112151</t>
  </si>
  <si>
    <t>Směrové kácení stromů, rozřezání na kusy délky 1 m, přemístění do 50 m a uložení do hranic</t>
  </si>
  <si>
    <t>1880945774</t>
  </si>
  <si>
    <t>Poznámka k položce:
105 stromů s průměrem kmene D do 30 mm, 40 stromů s průměrem kmene D do 500 mm</t>
  </si>
  <si>
    <t>R 997003</t>
  </si>
  <si>
    <t>Vodorovné přemístění dřevěného odpadu - pařezů na skládku vč. uložení (poplatku) dle platné legislativy</t>
  </si>
  <si>
    <t>155289131</t>
  </si>
  <si>
    <t>998231311</t>
  </si>
  <si>
    <t>Přesun hmot pro sadovnické a krajinářské úpravy dopravní vzdálenost do 5000 m</t>
  </si>
  <si>
    <t>VON - Vedlejší a ostaní náklady stavby</t>
  </si>
  <si>
    <t xml:space="preserve">VON 1 - Vedlejší náklady </t>
  </si>
  <si>
    <t>V 1 - Vedlejší náklady spojené s realizací stavby</t>
  </si>
  <si>
    <t>V 1</t>
  </si>
  <si>
    <t>Vedlejší náklady spojené s realizací stavby</t>
  </si>
  <si>
    <t>030001000</t>
  </si>
  <si>
    <t>Zařízení staveniště</t>
  </si>
  <si>
    <t>1024</t>
  </si>
  <si>
    <t>-2119223143</t>
  </si>
  <si>
    <t>Poznámka k položce:
- Terenní úpravy pro zařízení staveniště
- Skládky na staveništi
- Ostatní náklady
- Náklady na provoz a údržbu vybavení staveniště
- Energie pro zařízení staveniště
- Rozebraní, bourání a odvoz zařízení staveniště</t>
  </si>
  <si>
    <t>091002000</t>
  </si>
  <si>
    <t>Ostatní náklady související s objektem</t>
  </si>
  <si>
    <t>262144</t>
  </si>
  <si>
    <t>-170286418</t>
  </si>
  <si>
    <t>Poznámka k položce:
- Dopravně inženýrské opatření (DIO)
  zřízení, údržba, přemístění a odstarnění dopravní značení k dopravním omezením podle předpisů o pozemních komunikacích včetně   projednaní s prověřenými organizacemi. 
- Opatření k zamezení vyvážení nečistot ze staveniště.
- Ostrahy stavby a staveniště</t>
  </si>
  <si>
    <t xml:space="preserve">VON 2 - Ostatní náklady </t>
  </si>
  <si>
    <t>A 0 - Ostatní náklady spojené s realizací stavby</t>
  </si>
  <si>
    <t>A 0</t>
  </si>
  <si>
    <t>Ostatní náklady spojené s realizací stavby</t>
  </si>
  <si>
    <t>011314000</t>
  </si>
  <si>
    <t>Průzkumné, geodetické a projektové práce průzkumné práce archeologická činnost archeologický dohled</t>
  </si>
  <si>
    <t>1086921553</t>
  </si>
  <si>
    <t>012103000</t>
  </si>
  <si>
    <t>Průzkumné, geodetické a projektové práce geodetické práce před výstavbou</t>
  </si>
  <si>
    <t>-693457448</t>
  </si>
  <si>
    <t>Poznámka k položce:
- vytýčení stavby oprávněným geodetem před zahajením prací</t>
  </si>
  <si>
    <t>012303000</t>
  </si>
  <si>
    <t>Geodetické práce po výstavbě</t>
  </si>
  <si>
    <t>-25542885</t>
  </si>
  <si>
    <t>Poznámka k položce:
- zaměření skutečného provedení stavby 
- vyhotovení geometrického plánu</t>
  </si>
  <si>
    <t>01310300R</t>
  </si>
  <si>
    <t>Průzkumné, geodetické a projektové práce projektové práce záměry, studie bez rozlišení</t>
  </si>
  <si>
    <t>430330161</t>
  </si>
  <si>
    <t>013254000</t>
  </si>
  <si>
    <t>Dokumentace skutečného provedení stavby</t>
  </si>
  <si>
    <t>1762868762</t>
  </si>
  <si>
    <t>Poznámka k položce:
Kompletní DSPS zpracovaná dle Vyhl. č. 499/2006 Sb v platném znění O dokumentaci stavby</t>
  </si>
  <si>
    <t>034503000</t>
  </si>
  <si>
    <t>Zařízení staveniště zabezpečení staveniště informační tabule</t>
  </si>
  <si>
    <t>547694928</t>
  </si>
  <si>
    <t xml:space="preserve">Poznámka k položce:
- informační tabule o stavbě - podmínky SFŽP (informační panel, pamětní deska)
- zajištění umístění šítku o povolení stavby a stejnopisu oznámení o zahájení prací oblastnímu inspektorátu práce na viditelném místě u vstupu na staveniště 
</t>
  </si>
  <si>
    <t>042603000</t>
  </si>
  <si>
    <t>Inženýrská činnost, posudky, ostatní</t>
  </si>
  <si>
    <t>-646453011</t>
  </si>
  <si>
    <t xml:space="preserve">Poznámka k položce:
- projednání křížení a přeložek dotčených podzemních vedení s jejich provozovateli včetně jejich předání provozovateli
- veškeré náklady související s plněním všech podmínek pro stavbu zajištěných stavebních povolení, zajištění veškerých rozhodnutí a souhlasů nutných pro realizaci stavby (jako např. stavební povolení pro zařízení staveniště)  </t>
  </si>
  <si>
    <t>OST 1</t>
  </si>
  <si>
    <t xml:space="preserve">ostatní náklady před zahájením stavby </t>
  </si>
  <si>
    <t>-514356403</t>
  </si>
  <si>
    <t xml:space="preserve">Poznámka k položce:
- náklady na doplnění Havarijního plánu 
- náklady na doplnění Povodňového plánu 
- náklady na doplnění plánu BOZP
- zpracování technologických postupů a plánů kontrol 
- pasportizace objektů před zahajením stavby
- kompletační činost
</t>
  </si>
  <si>
    <t>OST 2</t>
  </si>
  <si>
    <t>ostatní náklady v průběhu realizace a po realizaci stavby</t>
  </si>
  <si>
    <t>737212787</t>
  </si>
  <si>
    <t xml:space="preserve">Poznámka k položce:
- pasportizace stavbou dotčených ploch a objektů 
- fotografická dokumentace veškerých konstrukcí, které budou v průběhu výstavby skryty nebo zakryty, vč. opatření této   fotodokumentace datem a popisem jednotlivých záběrů, uložení na  CD. 
  a všechna další nutné náklady k řádnému a úplnému zhotovení předmětu díla zřejmé ze zadávací dokumentace 
- fotodokumentace postupu výstavby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</si>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</sst>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0" fillId="0" borderId="0">
      <alignment/>
      <protection locked="0"/>
    </xf>
  </cellStyleXfs>
  <cellXfs count="41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2" borderId="0" xfId="0" applyFont="1" applyFill="1" applyAlignment="1">
      <alignment horizontal="left" vertical="center"/>
    </xf>
    <xf numFmtId="0" fontId="0" fillId="2" borderId="0" xfId="0" applyFill="1"/>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16"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16"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29" fillId="0" borderId="16"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1"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6"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23" xfId="0" applyFont="1" applyBorder="1" applyAlignment="1" applyProtection="1">
      <alignment horizontal="center"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18"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1"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24"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17"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7" fillId="0" borderId="0" xfId="0" applyFont="1" applyAlignment="1" applyProtection="1">
      <alignment horizontal="left" vertical="center" wrapText="1"/>
      <protection/>
    </xf>
    <xf numFmtId="0" fontId="37" fillId="2" borderId="0" xfId="20" applyFill="1"/>
    <xf numFmtId="0" fontId="38" fillId="0" borderId="0" xfId="20" applyFont="1" applyAlignment="1">
      <alignment horizontal="center" vertical="center"/>
    </xf>
    <xf numFmtId="0" fontId="39" fillId="2" borderId="0" xfId="0" applyFont="1" applyFill="1" applyAlignment="1">
      <alignment horizontal="left" vertical="center"/>
    </xf>
    <xf numFmtId="0" fontId="6" fillId="2" borderId="0" xfId="0" applyFont="1" applyFill="1" applyAlignment="1">
      <alignment vertical="center"/>
    </xf>
    <xf numFmtId="0" fontId="40" fillId="2" borderId="0" xfId="20" applyFont="1" applyFill="1" applyAlignment="1">
      <alignment vertical="center"/>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39" fillId="2" borderId="0" xfId="0" applyFont="1" applyFill="1" applyAlignment="1" applyProtection="1">
      <alignment horizontal="left" vertical="center"/>
      <protection/>
    </xf>
    <xf numFmtId="0" fontId="40" fillId="2" borderId="0" xfId="20" applyFont="1" applyFill="1" applyAlignment="1" applyProtection="1">
      <alignment vertical="center"/>
      <protection/>
    </xf>
    <xf numFmtId="0" fontId="40" fillId="2" borderId="0" xfId="20" applyFont="1" applyFill="1" applyAlignment="1">
      <alignment vertical="center"/>
    </xf>
    <xf numFmtId="0" fontId="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4"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6"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6"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6"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4"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6"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6" fillId="0" borderId="33" xfId="21" applyFont="1" applyBorder="1" applyAlignment="1" applyProtection="1">
      <alignment horizontal="left" vertical="center"/>
      <protection locked="0"/>
    </xf>
    <xf numFmtId="0" fontId="26"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20"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6"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6"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6"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6"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6"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23" t="s">
        <v>0</v>
      </c>
      <c r="B1" s="324"/>
      <c r="C1" s="324"/>
      <c r="D1" s="325" t="s">
        <v>1</v>
      </c>
      <c r="E1" s="324"/>
      <c r="F1" s="324"/>
      <c r="G1" s="324"/>
      <c r="H1" s="324"/>
      <c r="I1" s="324"/>
      <c r="J1" s="324"/>
      <c r="K1" s="326" t="s">
        <v>1393</v>
      </c>
      <c r="L1" s="326"/>
      <c r="M1" s="326"/>
      <c r="N1" s="326"/>
      <c r="O1" s="326"/>
      <c r="P1" s="326"/>
      <c r="Q1" s="326"/>
      <c r="R1" s="326"/>
      <c r="S1" s="326"/>
      <c r="T1" s="324"/>
      <c r="U1" s="324"/>
      <c r="V1" s="324"/>
      <c r="W1" s="326" t="s">
        <v>1394</v>
      </c>
      <c r="X1" s="326"/>
      <c r="Y1" s="326"/>
      <c r="Z1" s="326"/>
      <c r="AA1" s="326"/>
      <c r="AB1" s="326"/>
      <c r="AC1" s="326"/>
      <c r="AD1" s="326"/>
      <c r="AE1" s="326"/>
      <c r="AF1" s="326"/>
      <c r="AG1" s="326"/>
      <c r="AH1" s="326"/>
      <c r="AI1" s="318"/>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95" customHeight="1">
      <c r="AR2" s="272"/>
      <c r="AS2" s="272"/>
      <c r="AT2" s="272"/>
      <c r="AU2" s="272"/>
      <c r="AV2" s="272"/>
      <c r="AW2" s="272"/>
      <c r="AX2" s="272"/>
      <c r="AY2" s="272"/>
      <c r="AZ2" s="272"/>
      <c r="BA2" s="272"/>
      <c r="BB2" s="272"/>
      <c r="BC2" s="272"/>
      <c r="BD2" s="272"/>
      <c r="BE2" s="272"/>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45" customHeight="1">
      <c r="B5" s="22"/>
      <c r="C5" s="23"/>
      <c r="D5" s="28" t="s">
        <v>13</v>
      </c>
      <c r="E5" s="23"/>
      <c r="F5" s="23"/>
      <c r="G5" s="23"/>
      <c r="H5" s="23"/>
      <c r="I5" s="23"/>
      <c r="J5" s="23"/>
      <c r="K5" s="275" t="s">
        <v>14</v>
      </c>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3"/>
      <c r="AQ5" s="25"/>
      <c r="BE5" s="271" t="s">
        <v>15</v>
      </c>
      <c r="BS5" s="18" t="s">
        <v>6</v>
      </c>
    </row>
    <row r="6" spans="2:71" ht="36.95" customHeight="1">
      <c r="B6" s="22"/>
      <c r="C6" s="23"/>
      <c r="D6" s="30" t="s">
        <v>16</v>
      </c>
      <c r="E6" s="23"/>
      <c r="F6" s="23"/>
      <c r="G6" s="23"/>
      <c r="H6" s="23"/>
      <c r="I6" s="23"/>
      <c r="J6" s="23"/>
      <c r="K6" s="277" t="s">
        <v>17</v>
      </c>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3"/>
      <c r="AQ6" s="25"/>
      <c r="BE6" s="272"/>
      <c r="BS6" s="18" t="s">
        <v>18</v>
      </c>
    </row>
    <row r="7" spans="2:71" ht="14.4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22</v>
      </c>
      <c r="AO7" s="23"/>
      <c r="AP7" s="23"/>
      <c r="AQ7" s="25"/>
      <c r="BE7" s="272"/>
      <c r="BS7" s="18" t="s">
        <v>23</v>
      </c>
    </row>
    <row r="8" spans="2:71" ht="14.45" customHeight="1">
      <c r="B8" s="22"/>
      <c r="C8" s="23"/>
      <c r="D8" s="31" t="s">
        <v>24</v>
      </c>
      <c r="E8" s="23"/>
      <c r="F8" s="23"/>
      <c r="G8" s="23"/>
      <c r="H8" s="23"/>
      <c r="I8" s="23"/>
      <c r="J8" s="23"/>
      <c r="K8" s="29"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26</v>
      </c>
      <c r="AL8" s="23"/>
      <c r="AM8" s="23"/>
      <c r="AN8" s="32" t="s">
        <v>27</v>
      </c>
      <c r="AO8" s="23"/>
      <c r="AP8" s="23"/>
      <c r="AQ8" s="25"/>
      <c r="BE8" s="272"/>
      <c r="BS8" s="18" t="s">
        <v>28</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72"/>
      <c r="BS9" s="18" t="s">
        <v>29</v>
      </c>
    </row>
    <row r="10" spans="2:71" ht="14.45" customHeight="1">
      <c r="B10" s="22"/>
      <c r="C10" s="23"/>
      <c r="D10" s="31"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31</v>
      </c>
      <c r="AL10" s="23"/>
      <c r="AM10" s="23"/>
      <c r="AN10" s="29" t="s">
        <v>22</v>
      </c>
      <c r="AO10" s="23"/>
      <c r="AP10" s="23"/>
      <c r="AQ10" s="25"/>
      <c r="BE10" s="272"/>
      <c r="BS10" s="18" t="s">
        <v>18</v>
      </c>
    </row>
    <row r="11" spans="2:71" ht="18.4" customHeight="1">
      <c r="B11" s="22"/>
      <c r="C11" s="23"/>
      <c r="D11" s="23"/>
      <c r="E11" s="29"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33</v>
      </c>
      <c r="AL11" s="23"/>
      <c r="AM11" s="23"/>
      <c r="AN11" s="29" t="s">
        <v>22</v>
      </c>
      <c r="AO11" s="23"/>
      <c r="AP11" s="23"/>
      <c r="AQ11" s="25"/>
      <c r="BE11" s="272"/>
      <c r="BS11" s="18" t="s">
        <v>18</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72"/>
      <c r="BS12" s="18" t="s">
        <v>18</v>
      </c>
    </row>
    <row r="13" spans="2:71" ht="14.45" customHeight="1">
      <c r="B13" s="22"/>
      <c r="C13" s="23"/>
      <c r="D13" s="31"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31</v>
      </c>
      <c r="AL13" s="23"/>
      <c r="AM13" s="23"/>
      <c r="AN13" s="33" t="s">
        <v>35</v>
      </c>
      <c r="AO13" s="23"/>
      <c r="AP13" s="23"/>
      <c r="AQ13" s="25"/>
      <c r="BE13" s="272"/>
      <c r="BS13" s="18" t="s">
        <v>18</v>
      </c>
    </row>
    <row r="14" spans="2:71" ht="13.5">
      <c r="B14" s="22"/>
      <c r="C14" s="23"/>
      <c r="D14" s="23"/>
      <c r="E14" s="278" t="s">
        <v>35</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31" t="s">
        <v>33</v>
      </c>
      <c r="AL14" s="23"/>
      <c r="AM14" s="23"/>
      <c r="AN14" s="33" t="s">
        <v>35</v>
      </c>
      <c r="AO14" s="23"/>
      <c r="AP14" s="23"/>
      <c r="AQ14" s="25"/>
      <c r="BE14" s="272"/>
      <c r="BS14" s="18" t="s">
        <v>18</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72"/>
      <c r="BS15" s="18" t="s">
        <v>4</v>
      </c>
    </row>
    <row r="16" spans="2:71" ht="14.45" customHeight="1">
      <c r="B16" s="22"/>
      <c r="C16" s="23"/>
      <c r="D16" s="31"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31</v>
      </c>
      <c r="AL16" s="23"/>
      <c r="AM16" s="23"/>
      <c r="AN16" s="29" t="s">
        <v>22</v>
      </c>
      <c r="AO16" s="23"/>
      <c r="AP16" s="23"/>
      <c r="AQ16" s="25"/>
      <c r="BE16" s="272"/>
      <c r="BS16" s="18" t="s">
        <v>4</v>
      </c>
    </row>
    <row r="17" spans="2:71" ht="18.4" customHeight="1">
      <c r="B17" s="22"/>
      <c r="C17" s="23"/>
      <c r="D17" s="23"/>
      <c r="E17" s="29"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33</v>
      </c>
      <c r="AL17" s="23"/>
      <c r="AM17" s="23"/>
      <c r="AN17" s="29" t="s">
        <v>22</v>
      </c>
      <c r="AO17" s="23"/>
      <c r="AP17" s="23"/>
      <c r="AQ17" s="25"/>
      <c r="BE17" s="272"/>
      <c r="BS17" s="18" t="s">
        <v>38</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72"/>
      <c r="BS18" s="18" t="s">
        <v>6</v>
      </c>
    </row>
    <row r="19" spans="2:71" ht="14.45" customHeight="1">
      <c r="B19" s="22"/>
      <c r="C19" s="23"/>
      <c r="D19" s="31"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72"/>
      <c r="BS19" s="18" t="s">
        <v>18</v>
      </c>
    </row>
    <row r="20" spans="2:71" ht="63" customHeight="1">
      <c r="B20" s="22"/>
      <c r="C20" s="23"/>
      <c r="D20" s="23"/>
      <c r="E20" s="279" t="s">
        <v>40</v>
      </c>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3"/>
      <c r="AP20" s="23"/>
      <c r="AQ20" s="25"/>
      <c r="BE20" s="27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72"/>
    </row>
    <row r="22" spans="2:57" ht="6.9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72"/>
    </row>
    <row r="23" spans="2:57" s="1" customFormat="1" ht="25.9" customHeight="1">
      <c r="B23" s="35"/>
      <c r="C23" s="36"/>
      <c r="D23" s="37" t="s">
        <v>41</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80">
        <f>ROUNDUP(AG51,2)</f>
        <v>0</v>
      </c>
      <c r="AL23" s="281"/>
      <c r="AM23" s="281"/>
      <c r="AN23" s="281"/>
      <c r="AO23" s="281"/>
      <c r="AP23" s="36"/>
      <c r="AQ23" s="39"/>
      <c r="BE23" s="273"/>
    </row>
    <row r="24" spans="2:57"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73"/>
    </row>
    <row r="25" spans="2:57" s="1" customFormat="1" ht="13.5">
      <c r="B25" s="35"/>
      <c r="C25" s="36"/>
      <c r="D25" s="36"/>
      <c r="E25" s="36"/>
      <c r="F25" s="36"/>
      <c r="G25" s="36"/>
      <c r="H25" s="36"/>
      <c r="I25" s="36"/>
      <c r="J25" s="36"/>
      <c r="K25" s="36"/>
      <c r="L25" s="282" t="s">
        <v>42</v>
      </c>
      <c r="M25" s="283"/>
      <c r="N25" s="283"/>
      <c r="O25" s="283"/>
      <c r="P25" s="36"/>
      <c r="Q25" s="36"/>
      <c r="R25" s="36"/>
      <c r="S25" s="36"/>
      <c r="T25" s="36"/>
      <c r="U25" s="36"/>
      <c r="V25" s="36"/>
      <c r="W25" s="282" t="s">
        <v>43</v>
      </c>
      <c r="X25" s="283"/>
      <c r="Y25" s="283"/>
      <c r="Z25" s="283"/>
      <c r="AA25" s="283"/>
      <c r="AB25" s="283"/>
      <c r="AC25" s="283"/>
      <c r="AD25" s="283"/>
      <c r="AE25" s="283"/>
      <c r="AF25" s="36"/>
      <c r="AG25" s="36"/>
      <c r="AH25" s="36"/>
      <c r="AI25" s="36"/>
      <c r="AJ25" s="36"/>
      <c r="AK25" s="282" t="s">
        <v>44</v>
      </c>
      <c r="AL25" s="283"/>
      <c r="AM25" s="283"/>
      <c r="AN25" s="283"/>
      <c r="AO25" s="283"/>
      <c r="AP25" s="36"/>
      <c r="AQ25" s="39"/>
      <c r="BE25" s="273"/>
    </row>
    <row r="26" spans="2:57" s="2" customFormat="1" ht="14.45" customHeight="1">
      <c r="B26" s="41"/>
      <c r="C26" s="42"/>
      <c r="D26" s="43" t="s">
        <v>45</v>
      </c>
      <c r="E26" s="42"/>
      <c r="F26" s="43" t="s">
        <v>46</v>
      </c>
      <c r="G26" s="42"/>
      <c r="H26" s="42"/>
      <c r="I26" s="42"/>
      <c r="J26" s="42"/>
      <c r="K26" s="42"/>
      <c r="L26" s="284">
        <v>0.21</v>
      </c>
      <c r="M26" s="285"/>
      <c r="N26" s="285"/>
      <c r="O26" s="285"/>
      <c r="P26" s="42"/>
      <c r="Q26" s="42"/>
      <c r="R26" s="42"/>
      <c r="S26" s="42"/>
      <c r="T26" s="42"/>
      <c r="U26" s="42"/>
      <c r="V26" s="42"/>
      <c r="W26" s="286">
        <f>ROUNDUP(AZ51,2)</f>
        <v>0</v>
      </c>
      <c r="X26" s="285"/>
      <c r="Y26" s="285"/>
      <c r="Z26" s="285"/>
      <c r="AA26" s="285"/>
      <c r="AB26" s="285"/>
      <c r="AC26" s="285"/>
      <c r="AD26" s="285"/>
      <c r="AE26" s="285"/>
      <c r="AF26" s="42"/>
      <c r="AG26" s="42"/>
      <c r="AH26" s="42"/>
      <c r="AI26" s="42"/>
      <c r="AJ26" s="42"/>
      <c r="AK26" s="286">
        <f>ROUNDUP(AV51,1)</f>
        <v>0</v>
      </c>
      <c r="AL26" s="285"/>
      <c r="AM26" s="285"/>
      <c r="AN26" s="285"/>
      <c r="AO26" s="285"/>
      <c r="AP26" s="42"/>
      <c r="AQ26" s="44"/>
      <c r="BE26" s="274"/>
    </row>
    <row r="27" spans="2:57" s="2" customFormat="1" ht="14.45" customHeight="1">
      <c r="B27" s="41"/>
      <c r="C27" s="42"/>
      <c r="D27" s="42"/>
      <c r="E27" s="42"/>
      <c r="F27" s="43" t="s">
        <v>47</v>
      </c>
      <c r="G27" s="42"/>
      <c r="H27" s="42"/>
      <c r="I27" s="42"/>
      <c r="J27" s="42"/>
      <c r="K27" s="42"/>
      <c r="L27" s="284">
        <v>0.15</v>
      </c>
      <c r="M27" s="285"/>
      <c r="N27" s="285"/>
      <c r="O27" s="285"/>
      <c r="P27" s="42"/>
      <c r="Q27" s="42"/>
      <c r="R27" s="42"/>
      <c r="S27" s="42"/>
      <c r="T27" s="42"/>
      <c r="U27" s="42"/>
      <c r="V27" s="42"/>
      <c r="W27" s="286">
        <f>ROUNDUP(BA51,2)</f>
        <v>0</v>
      </c>
      <c r="X27" s="285"/>
      <c r="Y27" s="285"/>
      <c r="Z27" s="285"/>
      <c r="AA27" s="285"/>
      <c r="AB27" s="285"/>
      <c r="AC27" s="285"/>
      <c r="AD27" s="285"/>
      <c r="AE27" s="285"/>
      <c r="AF27" s="42"/>
      <c r="AG27" s="42"/>
      <c r="AH27" s="42"/>
      <c r="AI27" s="42"/>
      <c r="AJ27" s="42"/>
      <c r="AK27" s="286">
        <f>ROUNDUP(AW51,1)</f>
        <v>0</v>
      </c>
      <c r="AL27" s="285"/>
      <c r="AM27" s="285"/>
      <c r="AN27" s="285"/>
      <c r="AO27" s="285"/>
      <c r="AP27" s="42"/>
      <c r="AQ27" s="44"/>
      <c r="BE27" s="274"/>
    </row>
    <row r="28" spans="2:57" s="2" customFormat="1" ht="14.45" customHeight="1" hidden="1">
      <c r="B28" s="41"/>
      <c r="C28" s="42"/>
      <c r="D28" s="42"/>
      <c r="E28" s="42"/>
      <c r="F28" s="43" t="s">
        <v>48</v>
      </c>
      <c r="G28" s="42"/>
      <c r="H28" s="42"/>
      <c r="I28" s="42"/>
      <c r="J28" s="42"/>
      <c r="K28" s="42"/>
      <c r="L28" s="284">
        <v>0.21</v>
      </c>
      <c r="M28" s="285"/>
      <c r="N28" s="285"/>
      <c r="O28" s="285"/>
      <c r="P28" s="42"/>
      <c r="Q28" s="42"/>
      <c r="R28" s="42"/>
      <c r="S28" s="42"/>
      <c r="T28" s="42"/>
      <c r="U28" s="42"/>
      <c r="V28" s="42"/>
      <c r="W28" s="286">
        <f>ROUNDUP(BB51,2)</f>
        <v>0</v>
      </c>
      <c r="X28" s="285"/>
      <c r="Y28" s="285"/>
      <c r="Z28" s="285"/>
      <c r="AA28" s="285"/>
      <c r="AB28" s="285"/>
      <c r="AC28" s="285"/>
      <c r="AD28" s="285"/>
      <c r="AE28" s="285"/>
      <c r="AF28" s="42"/>
      <c r="AG28" s="42"/>
      <c r="AH28" s="42"/>
      <c r="AI28" s="42"/>
      <c r="AJ28" s="42"/>
      <c r="AK28" s="286">
        <v>0</v>
      </c>
      <c r="AL28" s="285"/>
      <c r="AM28" s="285"/>
      <c r="AN28" s="285"/>
      <c r="AO28" s="285"/>
      <c r="AP28" s="42"/>
      <c r="AQ28" s="44"/>
      <c r="BE28" s="274"/>
    </row>
    <row r="29" spans="2:57" s="2" customFormat="1" ht="14.45" customHeight="1" hidden="1">
      <c r="B29" s="41"/>
      <c r="C29" s="42"/>
      <c r="D29" s="42"/>
      <c r="E29" s="42"/>
      <c r="F29" s="43" t="s">
        <v>49</v>
      </c>
      <c r="G29" s="42"/>
      <c r="H29" s="42"/>
      <c r="I29" s="42"/>
      <c r="J29" s="42"/>
      <c r="K29" s="42"/>
      <c r="L29" s="284">
        <v>0.15</v>
      </c>
      <c r="M29" s="285"/>
      <c r="N29" s="285"/>
      <c r="O29" s="285"/>
      <c r="P29" s="42"/>
      <c r="Q29" s="42"/>
      <c r="R29" s="42"/>
      <c r="S29" s="42"/>
      <c r="T29" s="42"/>
      <c r="U29" s="42"/>
      <c r="V29" s="42"/>
      <c r="W29" s="286">
        <f>ROUNDUP(BC51,2)</f>
        <v>0</v>
      </c>
      <c r="X29" s="285"/>
      <c r="Y29" s="285"/>
      <c r="Z29" s="285"/>
      <c r="AA29" s="285"/>
      <c r="AB29" s="285"/>
      <c r="AC29" s="285"/>
      <c r="AD29" s="285"/>
      <c r="AE29" s="285"/>
      <c r="AF29" s="42"/>
      <c r="AG29" s="42"/>
      <c r="AH29" s="42"/>
      <c r="AI29" s="42"/>
      <c r="AJ29" s="42"/>
      <c r="AK29" s="286">
        <v>0</v>
      </c>
      <c r="AL29" s="285"/>
      <c r="AM29" s="285"/>
      <c r="AN29" s="285"/>
      <c r="AO29" s="285"/>
      <c r="AP29" s="42"/>
      <c r="AQ29" s="44"/>
      <c r="BE29" s="274"/>
    </row>
    <row r="30" spans="2:57" s="2" customFormat="1" ht="14.45" customHeight="1" hidden="1">
      <c r="B30" s="41"/>
      <c r="C30" s="42"/>
      <c r="D30" s="42"/>
      <c r="E30" s="42"/>
      <c r="F30" s="43" t="s">
        <v>50</v>
      </c>
      <c r="G30" s="42"/>
      <c r="H30" s="42"/>
      <c r="I30" s="42"/>
      <c r="J30" s="42"/>
      <c r="K30" s="42"/>
      <c r="L30" s="284">
        <v>0</v>
      </c>
      <c r="M30" s="285"/>
      <c r="N30" s="285"/>
      <c r="O30" s="285"/>
      <c r="P30" s="42"/>
      <c r="Q30" s="42"/>
      <c r="R30" s="42"/>
      <c r="S30" s="42"/>
      <c r="T30" s="42"/>
      <c r="U30" s="42"/>
      <c r="V30" s="42"/>
      <c r="W30" s="286">
        <f>ROUNDUP(BD51,2)</f>
        <v>0</v>
      </c>
      <c r="X30" s="285"/>
      <c r="Y30" s="285"/>
      <c r="Z30" s="285"/>
      <c r="AA30" s="285"/>
      <c r="AB30" s="285"/>
      <c r="AC30" s="285"/>
      <c r="AD30" s="285"/>
      <c r="AE30" s="285"/>
      <c r="AF30" s="42"/>
      <c r="AG30" s="42"/>
      <c r="AH30" s="42"/>
      <c r="AI30" s="42"/>
      <c r="AJ30" s="42"/>
      <c r="AK30" s="286">
        <v>0</v>
      </c>
      <c r="AL30" s="285"/>
      <c r="AM30" s="285"/>
      <c r="AN30" s="285"/>
      <c r="AO30" s="285"/>
      <c r="AP30" s="42"/>
      <c r="AQ30" s="44"/>
      <c r="BE30" s="274"/>
    </row>
    <row r="31" spans="2:57"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73"/>
    </row>
    <row r="32" spans="2:57" s="1" customFormat="1" ht="25.9" customHeight="1">
      <c r="B32" s="35"/>
      <c r="C32" s="45"/>
      <c r="D32" s="46" t="s">
        <v>51</v>
      </c>
      <c r="E32" s="47"/>
      <c r="F32" s="47"/>
      <c r="G32" s="47"/>
      <c r="H32" s="47"/>
      <c r="I32" s="47"/>
      <c r="J32" s="47"/>
      <c r="K32" s="47"/>
      <c r="L32" s="47"/>
      <c r="M32" s="47"/>
      <c r="N32" s="47"/>
      <c r="O32" s="47"/>
      <c r="P32" s="47"/>
      <c r="Q32" s="47"/>
      <c r="R32" s="47"/>
      <c r="S32" s="47"/>
      <c r="T32" s="48" t="s">
        <v>52</v>
      </c>
      <c r="U32" s="47"/>
      <c r="V32" s="47"/>
      <c r="W32" s="47"/>
      <c r="X32" s="287" t="s">
        <v>53</v>
      </c>
      <c r="Y32" s="288"/>
      <c r="Z32" s="288"/>
      <c r="AA32" s="288"/>
      <c r="AB32" s="288"/>
      <c r="AC32" s="47"/>
      <c r="AD32" s="47"/>
      <c r="AE32" s="47"/>
      <c r="AF32" s="47"/>
      <c r="AG32" s="47"/>
      <c r="AH32" s="47"/>
      <c r="AI32" s="47"/>
      <c r="AJ32" s="47"/>
      <c r="AK32" s="289">
        <f>SUM(AK23:AK30)</f>
        <v>0</v>
      </c>
      <c r="AL32" s="288"/>
      <c r="AM32" s="288"/>
      <c r="AN32" s="288"/>
      <c r="AO32" s="290"/>
      <c r="AP32" s="45"/>
      <c r="AQ32" s="49"/>
      <c r="BE32" s="273"/>
    </row>
    <row r="33" spans="2:43"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5"/>
    </row>
    <row r="39" spans="2:44" s="1" customFormat="1" ht="36.95" customHeight="1">
      <c r="B39" s="35"/>
      <c r="C39" s="56" t="s">
        <v>54</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5"/>
    </row>
    <row r="40" spans="2:44" s="1" customFormat="1" ht="6.95" customHeight="1">
      <c r="B40" s="3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row>
    <row r="41" spans="2:44" s="3" customFormat="1" ht="14.45" customHeight="1">
      <c r="B41" s="58"/>
      <c r="C41" s="59" t="s">
        <v>13</v>
      </c>
      <c r="D41" s="60"/>
      <c r="E41" s="60"/>
      <c r="F41" s="60"/>
      <c r="G41" s="60"/>
      <c r="H41" s="60"/>
      <c r="I41" s="60"/>
      <c r="J41" s="60"/>
      <c r="K41" s="60"/>
      <c r="L41" s="60" t="str">
        <f>K5</f>
        <v>H14-072</v>
      </c>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44" s="4" customFormat="1" ht="36.95" customHeight="1">
      <c r="B42" s="62"/>
      <c r="C42" s="63" t="s">
        <v>16</v>
      </c>
      <c r="D42" s="64"/>
      <c r="E42" s="64"/>
      <c r="F42" s="64"/>
      <c r="G42" s="64"/>
      <c r="H42" s="64"/>
      <c r="I42" s="64"/>
      <c r="J42" s="64"/>
      <c r="K42" s="64"/>
      <c r="L42" s="291" t="str">
        <f>K6</f>
        <v>Radotínský potok - revitalizace toku v ř.km. 12,13 -13,43</v>
      </c>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64"/>
      <c r="AQ42" s="64"/>
      <c r="AR42" s="65"/>
    </row>
    <row r="43" spans="2:44" s="1" customFormat="1" ht="6.95" customHeight="1">
      <c r="B43" s="3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5"/>
    </row>
    <row r="44" spans="2:44" s="1" customFormat="1" ht="13.5">
      <c r="B44" s="35"/>
      <c r="C44" s="59" t="s">
        <v>24</v>
      </c>
      <c r="D44" s="57"/>
      <c r="E44" s="57"/>
      <c r="F44" s="57"/>
      <c r="G44" s="57"/>
      <c r="H44" s="57"/>
      <c r="I44" s="57"/>
      <c r="J44" s="57"/>
      <c r="K44" s="57"/>
      <c r="L44" s="66" t="str">
        <f>IF(K8="","",K8)</f>
        <v>Tachlovice</v>
      </c>
      <c r="M44" s="57"/>
      <c r="N44" s="57"/>
      <c r="O44" s="57"/>
      <c r="P44" s="57"/>
      <c r="Q44" s="57"/>
      <c r="R44" s="57"/>
      <c r="S44" s="57"/>
      <c r="T44" s="57"/>
      <c r="U44" s="57"/>
      <c r="V44" s="57"/>
      <c r="W44" s="57"/>
      <c r="X44" s="57"/>
      <c r="Y44" s="57"/>
      <c r="Z44" s="57"/>
      <c r="AA44" s="57"/>
      <c r="AB44" s="57"/>
      <c r="AC44" s="57"/>
      <c r="AD44" s="57"/>
      <c r="AE44" s="57"/>
      <c r="AF44" s="57"/>
      <c r="AG44" s="57"/>
      <c r="AH44" s="57"/>
      <c r="AI44" s="59" t="s">
        <v>26</v>
      </c>
      <c r="AJ44" s="57"/>
      <c r="AK44" s="57"/>
      <c r="AL44" s="57"/>
      <c r="AM44" s="293" t="str">
        <f>IF(AN8="","",AN8)</f>
        <v>23. 2. 2015</v>
      </c>
      <c r="AN44" s="294"/>
      <c r="AO44" s="57"/>
      <c r="AP44" s="57"/>
      <c r="AQ44" s="57"/>
      <c r="AR44" s="55"/>
    </row>
    <row r="45" spans="2:44" s="1" customFormat="1" ht="6.95" customHeight="1">
      <c r="B45" s="3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5"/>
    </row>
    <row r="46" spans="2:56" s="1" customFormat="1" ht="13.5">
      <c r="B46" s="35"/>
      <c r="C46" s="59" t="s">
        <v>30</v>
      </c>
      <c r="D46" s="57"/>
      <c r="E46" s="57"/>
      <c r="F46" s="57"/>
      <c r="G46" s="57"/>
      <c r="H46" s="57"/>
      <c r="I46" s="57"/>
      <c r="J46" s="57"/>
      <c r="K46" s="57"/>
      <c r="L46" s="60" t="str">
        <f>IF(E11="","",E11)</f>
        <v>Povodí Vltavy, statní podnik</v>
      </c>
      <c r="M46" s="57"/>
      <c r="N46" s="57"/>
      <c r="O46" s="57"/>
      <c r="P46" s="57"/>
      <c r="Q46" s="57"/>
      <c r="R46" s="57"/>
      <c r="S46" s="57"/>
      <c r="T46" s="57"/>
      <c r="U46" s="57"/>
      <c r="V46" s="57"/>
      <c r="W46" s="57"/>
      <c r="X46" s="57"/>
      <c r="Y46" s="57"/>
      <c r="Z46" s="57"/>
      <c r="AA46" s="57"/>
      <c r="AB46" s="57"/>
      <c r="AC46" s="57"/>
      <c r="AD46" s="57"/>
      <c r="AE46" s="57"/>
      <c r="AF46" s="57"/>
      <c r="AG46" s="57"/>
      <c r="AH46" s="57"/>
      <c r="AI46" s="59" t="s">
        <v>36</v>
      </c>
      <c r="AJ46" s="57"/>
      <c r="AK46" s="57"/>
      <c r="AL46" s="57"/>
      <c r="AM46" s="295" t="str">
        <f>IF(E17="","",E17)</f>
        <v>HG partner s.r.o.</v>
      </c>
      <c r="AN46" s="294"/>
      <c r="AO46" s="294"/>
      <c r="AP46" s="294"/>
      <c r="AQ46" s="57"/>
      <c r="AR46" s="55"/>
      <c r="AS46" s="296" t="s">
        <v>55</v>
      </c>
      <c r="AT46" s="297"/>
      <c r="AU46" s="68"/>
      <c r="AV46" s="68"/>
      <c r="AW46" s="68"/>
      <c r="AX46" s="68"/>
      <c r="AY46" s="68"/>
      <c r="AZ46" s="68"/>
      <c r="BA46" s="68"/>
      <c r="BB46" s="68"/>
      <c r="BC46" s="68"/>
      <c r="BD46" s="69"/>
    </row>
    <row r="47" spans="2:56" s="1" customFormat="1" ht="13.5">
      <c r="B47" s="35"/>
      <c r="C47" s="59" t="s">
        <v>34</v>
      </c>
      <c r="D47" s="57"/>
      <c r="E47" s="57"/>
      <c r="F47" s="57"/>
      <c r="G47" s="57"/>
      <c r="H47" s="57"/>
      <c r="I47" s="57"/>
      <c r="J47" s="57"/>
      <c r="K47" s="57"/>
      <c r="L47" s="60" t="str">
        <f>IF(E14="Vyplň údaj","",E14)</f>
        <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298"/>
      <c r="AT47" s="299"/>
      <c r="AU47" s="70"/>
      <c r="AV47" s="70"/>
      <c r="AW47" s="70"/>
      <c r="AX47" s="70"/>
      <c r="AY47" s="70"/>
      <c r="AZ47" s="70"/>
      <c r="BA47" s="70"/>
      <c r="BB47" s="70"/>
      <c r="BC47" s="70"/>
      <c r="BD47" s="71"/>
    </row>
    <row r="48" spans="2:56" s="1" customFormat="1" ht="10.9" customHeight="1">
      <c r="B48" s="35"/>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5"/>
      <c r="AS48" s="300"/>
      <c r="AT48" s="283"/>
      <c r="AU48" s="36"/>
      <c r="AV48" s="36"/>
      <c r="AW48" s="36"/>
      <c r="AX48" s="36"/>
      <c r="AY48" s="36"/>
      <c r="AZ48" s="36"/>
      <c r="BA48" s="36"/>
      <c r="BB48" s="36"/>
      <c r="BC48" s="36"/>
      <c r="BD48" s="73"/>
    </row>
    <row r="49" spans="2:56" s="1" customFormat="1" ht="29.25" customHeight="1">
      <c r="B49" s="35"/>
      <c r="C49" s="301" t="s">
        <v>56</v>
      </c>
      <c r="D49" s="302"/>
      <c r="E49" s="302"/>
      <c r="F49" s="302"/>
      <c r="G49" s="302"/>
      <c r="H49" s="74"/>
      <c r="I49" s="303" t="s">
        <v>57</v>
      </c>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4" t="s">
        <v>58</v>
      </c>
      <c r="AH49" s="302"/>
      <c r="AI49" s="302"/>
      <c r="AJ49" s="302"/>
      <c r="AK49" s="302"/>
      <c r="AL49" s="302"/>
      <c r="AM49" s="302"/>
      <c r="AN49" s="303" t="s">
        <v>59</v>
      </c>
      <c r="AO49" s="302"/>
      <c r="AP49" s="302"/>
      <c r="AQ49" s="75" t="s">
        <v>60</v>
      </c>
      <c r="AR49" s="55"/>
      <c r="AS49" s="76" t="s">
        <v>61</v>
      </c>
      <c r="AT49" s="77" t="s">
        <v>62</v>
      </c>
      <c r="AU49" s="77" t="s">
        <v>63</v>
      </c>
      <c r="AV49" s="77" t="s">
        <v>64</v>
      </c>
      <c r="AW49" s="77" t="s">
        <v>65</v>
      </c>
      <c r="AX49" s="77" t="s">
        <v>66</v>
      </c>
      <c r="AY49" s="77" t="s">
        <v>67</v>
      </c>
      <c r="AZ49" s="77" t="s">
        <v>68</v>
      </c>
      <c r="BA49" s="77" t="s">
        <v>69</v>
      </c>
      <c r="BB49" s="77" t="s">
        <v>70</v>
      </c>
      <c r="BC49" s="77" t="s">
        <v>71</v>
      </c>
      <c r="BD49" s="78" t="s">
        <v>72</v>
      </c>
    </row>
    <row r="50" spans="2:56" s="1" customFormat="1" ht="10.9" customHeight="1">
      <c r="B50" s="35"/>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5"/>
      <c r="AS50" s="79"/>
      <c r="AT50" s="80"/>
      <c r="AU50" s="80"/>
      <c r="AV50" s="80"/>
      <c r="AW50" s="80"/>
      <c r="AX50" s="80"/>
      <c r="AY50" s="80"/>
      <c r="AZ50" s="80"/>
      <c r="BA50" s="80"/>
      <c r="BB50" s="80"/>
      <c r="BC50" s="80"/>
      <c r="BD50" s="81"/>
    </row>
    <row r="51" spans="2:90" s="4" customFormat="1" ht="32.45" customHeight="1">
      <c r="B51" s="62"/>
      <c r="C51" s="82" t="s">
        <v>73</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12">
        <f>ROUNDUP(AG52+AG54+AG57+AG59+AG61+AG64+AG66,2)</f>
        <v>0</v>
      </c>
      <c r="AH51" s="312"/>
      <c r="AI51" s="312"/>
      <c r="AJ51" s="312"/>
      <c r="AK51" s="312"/>
      <c r="AL51" s="312"/>
      <c r="AM51" s="312"/>
      <c r="AN51" s="313">
        <f aca="true" t="shared" si="0" ref="AN51:AN68">SUM(AG51,AT51)</f>
        <v>0</v>
      </c>
      <c r="AO51" s="313"/>
      <c r="AP51" s="313"/>
      <c r="AQ51" s="84" t="s">
        <v>22</v>
      </c>
      <c r="AR51" s="65"/>
      <c r="AS51" s="85">
        <f>ROUNDUP(AS52+AS54+AS57+AS59+AS61+AS64+AS66,2)</f>
        <v>0</v>
      </c>
      <c r="AT51" s="86">
        <f aca="true" t="shared" si="1" ref="AT51:AT68">ROUNDUP(SUM(AV51:AW51),1)</f>
        <v>0</v>
      </c>
      <c r="AU51" s="87">
        <f>ROUNDUP(AU52+AU54+AU57+AU59+AU61+AU64+AU66,5)</f>
        <v>0</v>
      </c>
      <c r="AV51" s="86">
        <f>ROUNDUP(AZ51*L26,1)</f>
        <v>0</v>
      </c>
      <c r="AW51" s="86">
        <f>ROUNDUP(BA51*L27,1)</f>
        <v>0</v>
      </c>
      <c r="AX51" s="86">
        <f>ROUNDUP(BB51*L26,1)</f>
        <v>0</v>
      </c>
      <c r="AY51" s="86">
        <f>ROUNDUP(BC51*L27,1)</f>
        <v>0</v>
      </c>
      <c r="AZ51" s="86">
        <f>ROUNDUP(AZ52+AZ54+AZ57+AZ59+AZ61+AZ64+AZ66,2)</f>
        <v>0</v>
      </c>
      <c r="BA51" s="86">
        <f>ROUNDUP(BA52+BA54+BA57+BA59+BA61+BA64+BA66,2)</f>
        <v>0</v>
      </c>
      <c r="BB51" s="86">
        <f>ROUNDUP(BB52+BB54+BB57+BB59+BB61+BB64+BB66,2)</f>
        <v>0</v>
      </c>
      <c r="BC51" s="86">
        <f>ROUNDUP(BC52+BC54+BC57+BC59+BC61+BC64+BC66,2)</f>
        <v>0</v>
      </c>
      <c r="BD51" s="88">
        <f>ROUNDUP(BD52+BD54+BD57+BD59+BD61+BD64+BD66,2)</f>
        <v>0</v>
      </c>
      <c r="BS51" s="89" t="s">
        <v>74</v>
      </c>
      <c r="BT51" s="89" t="s">
        <v>75</v>
      </c>
      <c r="BU51" s="90" t="s">
        <v>76</v>
      </c>
      <c r="BV51" s="89" t="s">
        <v>77</v>
      </c>
      <c r="BW51" s="89" t="s">
        <v>5</v>
      </c>
      <c r="BX51" s="89" t="s">
        <v>78</v>
      </c>
      <c r="CL51" s="89" t="s">
        <v>20</v>
      </c>
    </row>
    <row r="52" spans="2:91" s="5" customFormat="1" ht="22.5" customHeight="1">
      <c r="B52" s="91"/>
      <c r="C52" s="92"/>
      <c r="D52" s="308" t="s">
        <v>79</v>
      </c>
      <c r="E52" s="306"/>
      <c r="F52" s="306"/>
      <c r="G52" s="306"/>
      <c r="H52" s="306"/>
      <c r="I52" s="93"/>
      <c r="J52" s="308" t="s">
        <v>80</v>
      </c>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7">
        <f>ROUNDUP(AG53,2)</f>
        <v>0</v>
      </c>
      <c r="AH52" s="306"/>
      <c r="AI52" s="306"/>
      <c r="AJ52" s="306"/>
      <c r="AK52" s="306"/>
      <c r="AL52" s="306"/>
      <c r="AM52" s="306"/>
      <c r="AN52" s="305">
        <f t="shared" si="0"/>
        <v>0</v>
      </c>
      <c r="AO52" s="306"/>
      <c r="AP52" s="306"/>
      <c r="AQ52" s="94" t="s">
        <v>81</v>
      </c>
      <c r="AR52" s="95"/>
      <c r="AS52" s="96">
        <f>ROUNDUP(AS53,2)</f>
        <v>0</v>
      </c>
      <c r="AT52" s="97">
        <f t="shared" si="1"/>
        <v>0</v>
      </c>
      <c r="AU52" s="98">
        <f>ROUNDUP(AU53,5)</f>
        <v>0</v>
      </c>
      <c r="AV52" s="97">
        <f>ROUNDUP(AZ52*L26,1)</f>
        <v>0</v>
      </c>
      <c r="AW52" s="97">
        <f>ROUNDUP(BA52*L27,1)</f>
        <v>0</v>
      </c>
      <c r="AX52" s="97">
        <f>ROUNDUP(BB52*L26,1)</f>
        <v>0</v>
      </c>
      <c r="AY52" s="97">
        <f>ROUNDUP(BC52*L27,1)</f>
        <v>0</v>
      </c>
      <c r="AZ52" s="97">
        <f>ROUNDUP(AZ53,2)</f>
        <v>0</v>
      </c>
      <c r="BA52" s="97">
        <f>ROUNDUP(BA53,2)</f>
        <v>0</v>
      </c>
      <c r="BB52" s="97">
        <f>ROUNDUP(BB53,2)</f>
        <v>0</v>
      </c>
      <c r="BC52" s="97">
        <f>ROUNDUP(BC53,2)</f>
        <v>0</v>
      </c>
      <c r="BD52" s="99">
        <f>ROUNDUP(BD53,2)</f>
        <v>0</v>
      </c>
      <c r="BS52" s="100" t="s">
        <v>74</v>
      </c>
      <c r="BT52" s="100" t="s">
        <v>23</v>
      </c>
      <c r="BU52" s="100" t="s">
        <v>76</v>
      </c>
      <c r="BV52" s="100" t="s">
        <v>77</v>
      </c>
      <c r="BW52" s="100" t="s">
        <v>82</v>
      </c>
      <c r="BX52" s="100" t="s">
        <v>5</v>
      </c>
      <c r="CL52" s="100" t="s">
        <v>20</v>
      </c>
      <c r="CM52" s="100" t="s">
        <v>83</v>
      </c>
    </row>
    <row r="53" spans="1:90" s="6" customFormat="1" ht="22.5" customHeight="1">
      <c r="A53" s="319" t="s">
        <v>1395</v>
      </c>
      <c r="B53" s="101"/>
      <c r="C53" s="102"/>
      <c r="D53" s="102"/>
      <c r="E53" s="311" t="s">
        <v>79</v>
      </c>
      <c r="F53" s="310"/>
      <c r="G53" s="310"/>
      <c r="H53" s="310"/>
      <c r="I53" s="310"/>
      <c r="J53" s="102"/>
      <c r="K53" s="311" t="s">
        <v>84</v>
      </c>
      <c r="L53" s="310"/>
      <c r="M53" s="310"/>
      <c r="N53" s="310"/>
      <c r="O53" s="310"/>
      <c r="P53" s="310"/>
      <c r="Q53" s="310"/>
      <c r="R53" s="310"/>
      <c r="S53" s="310"/>
      <c r="T53" s="310"/>
      <c r="U53" s="310"/>
      <c r="V53" s="310"/>
      <c r="W53" s="310"/>
      <c r="X53" s="310"/>
      <c r="Y53" s="310"/>
      <c r="Z53" s="310"/>
      <c r="AA53" s="310"/>
      <c r="AB53" s="310"/>
      <c r="AC53" s="310"/>
      <c r="AD53" s="310"/>
      <c r="AE53" s="310"/>
      <c r="AF53" s="310"/>
      <c r="AG53" s="309">
        <f>'SO 1 - Soupis prací - Spo...'!J29</f>
        <v>0</v>
      </c>
      <c r="AH53" s="310"/>
      <c r="AI53" s="310"/>
      <c r="AJ53" s="310"/>
      <c r="AK53" s="310"/>
      <c r="AL53" s="310"/>
      <c r="AM53" s="310"/>
      <c r="AN53" s="309">
        <f t="shared" si="0"/>
        <v>0</v>
      </c>
      <c r="AO53" s="310"/>
      <c r="AP53" s="310"/>
      <c r="AQ53" s="103" t="s">
        <v>85</v>
      </c>
      <c r="AR53" s="104"/>
      <c r="AS53" s="105">
        <v>0</v>
      </c>
      <c r="AT53" s="106">
        <f t="shared" si="1"/>
        <v>0</v>
      </c>
      <c r="AU53" s="107">
        <f>'SO 1 - Soupis prací - Spo...'!P88</f>
        <v>0</v>
      </c>
      <c r="AV53" s="106">
        <f>'SO 1 - Soupis prací - Spo...'!J32</f>
        <v>0</v>
      </c>
      <c r="AW53" s="106">
        <f>'SO 1 - Soupis prací - Spo...'!J33</f>
        <v>0</v>
      </c>
      <c r="AX53" s="106">
        <f>'SO 1 - Soupis prací - Spo...'!J34</f>
        <v>0</v>
      </c>
      <c r="AY53" s="106">
        <f>'SO 1 - Soupis prací - Spo...'!J35</f>
        <v>0</v>
      </c>
      <c r="AZ53" s="106">
        <f>'SO 1 - Soupis prací - Spo...'!F32</f>
        <v>0</v>
      </c>
      <c r="BA53" s="106">
        <f>'SO 1 - Soupis prací - Spo...'!F33</f>
        <v>0</v>
      </c>
      <c r="BB53" s="106">
        <f>'SO 1 - Soupis prací - Spo...'!F34</f>
        <v>0</v>
      </c>
      <c r="BC53" s="106">
        <f>'SO 1 - Soupis prací - Spo...'!F35</f>
        <v>0</v>
      </c>
      <c r="BD53" s="108">
        <f>'SO 1 - Soupis prací - Spo...'!F36</f>
        <v>0</v>
      </c>
      <c r="BT53" s="109" t="s">
        <v>83</v>
      </c>
      <c r="BV53" s="109" t="s">
        <v>77</v>
      </c>
      <c r="BW53" s="109" t="s">
        <v>86</v>
      </c>
      <c r="BX53" s="109" t="s">
        <v>82</v>
      </c>
      <c r="CL53" s="109" t="s">
        <v>20</v>
      </c>
    </row>
    <row r="54" spans="2:91" s="5" customFormat="1" ht="22.5" customHeight="1">
      <c r="B54" s="91"/>
      <c r="C54" s="92"/>
      <c r="D54" s="308" t="s">
        <v>87</v>
      </c>
      <c r="E54" s="306"/>
      <c r="F54" s="306"/>
      <c r="G54" s="306"/>
      <c r="H54" s="306"/>
      <c r="I54" s="93"/>
      <c r="J54" s="308" t="s">
        <v>88</v>
      </c>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7">
        <f>ROUNDUP(SUM(AG55:AG56),2)</f>
        <v>0</v>
      </c>
      <c r="AH54" s="306"/>
      <c r="AI54" s="306"/>
      <c r="AJ54" s="306"/>
      <c r="AK54" s="306"/>
      <c r="AL54" s="306"/>
      <c r="AM54" s="306"/>
      <c r="AN54" s="305">
        <f t="shared" si="0"/>
        <v>0</v>
      </c>
      <c r="AO54" s="306"/>
      <c r="AP54" s="306"/>
      <c r="AQ54" s="94" t="s">
        <v>81</v>
      </c>
      <c r="AR54" s="95"/>
      <c r="AS54" s="96">
        <f>ROUNDUP(SUM(AS55:AS56),2)</f>
        <v>0</v>
      </c>
      <c r="AT54" s="97">
        <f t="shared" si="1"/>
        <v>0</v>
      </c>
      <c r="AU54" s="98">
        <f>ROUNDUP(SUM(AU55:AU56),5)</f>
        <v>0</v>
      </c>
      <c r="AV54" s="97">
        <f>ROUNDUP(AZ54*L26,1)</f>
        <v>0</v>
      </c>
      <c r="AW54" s="97">
        <f>ROUNDUP(BA54*L27,1)</f>
        <v>0</v>
      </c>
      <c r="AX54" s="97">
        <f>ROUNDUP(BB54*L26,1)</f>
        <v>0</v>
      </c>
      <c r="AY54" s="97">
        <f>ROUNDUP(BC54*L27,1)</f>
        <v>0</v>
      </c>
      <c r="AZ54" s="97">
        <f>ROUNDUP(SUM(AZ55:AZ56),2)</f>
        <v>0</v>
      </c>
      <c r="BA54" s="97">
        <f>ROUNDUP(SUM(BA55:BA56),2)</f>
        <v>0</v>
      </c>
      <c r="BB54" s="97">
        <f>ROUNDUP(SUM(BB55:BB56),2)</f>
        <v>0</v>
      </c>
      <c r="BC54" s="97">
        <f>ROUNDUP(SUM(BC55:BC56),2)</f>
        <v>0</v>
      </c>
      <c r="BD54" s="99">
        <f>ROUNDUP(SUM(BD55:BD56),2)</f>
        <v>0</v>
      </c>
      <c r="BS54" s="100" t="s">
        <v>74</v>
      </c>
      <c r="BT54" s="100" t="s">
        <v>23</v>
      </c>
      <c r="BU54" s="100" t="s">
        <v>76</v>
      </c>
      <c r="BV54" s="100" t="s">
        <v>77</v>
      </c>
      <c r="BW54" s="100" t="s">
        <v>89</v>
      </c>
      <c r="BX54" s="100" t="s">
        <v>5</v>
      </c>
      <c r="CL54" s="100" t="s">
        <v>22</v>
      </c>
      <c r="CM54" s="100" t="s">
        <v>83</v>
      </c>
    </row>
    <row r="55" spans="1:90" s="6" customFormat="1" ht="22.5" customHeight="1">
      <c r="A55" s="319" t="s">
        <v>1395</v>
      </c>
      <c r="B55" s="101"/>
      <c r="C55" s="102"/>
      <c r="D55" s="102"/>
      <c r="E55" s="311" t="s">
        <v>90</v>
      </c>
      <c r="F55" s="310"/>
      <c r="G55" s="310"/>
      <c r="H55" s="310"/>
      <c r="I55" s="310"/>
      <c r="J55" s="102"/>
      <c r="K55" s="311" t="s">
        <v>91</v>
      </c>
      <c r="L55" s="310"/>
      <c r="M55" s="310"/>
      <c r="N55" s="310"/>
      <c r="O55" s="310"/>
      <c r="P55" s="310"/>
      <c r="Q55" s="310"/>
      <c r="R55" s="310"/>
      <c r="S55" s="310"/>
      <c r="T55" s="310"/>
      <c r="U55" s="310"/>
      <c r="V55" s="310"/>
      <c r="W55" s="310"/>
      <c r="X55" s="310"/>
      <c r="Y55" s="310"/>
      <c r="Z55" s="310"/>
      <c r="AA55" s="310"/>
      <c r="AB55" s="310"/>
      <c r="AC55" s="310"/>
      <c r="AD55" s="310"/>
      <c r="AE55" s="310"/>
      <c r="AF55" s="310"/>
      <c r="AG55" s="309">
        <f>'SO 2.01 - Soupis prací - ...'!J29</f>
        <v>0</v>
      </c>
      <c r="AH55" s="310"/>
      <c r="AI55" s="310"/>
      <c r="AJ55" s="310"/>
      <c r="AK55" s="310"/>
      <c r="AL55" s="310"/>
      <c r="AM55" s="310"/>
      <c r="AN55" s="309">
        <f t="shared" si="0"/>
        <v>0</v>
      </c>
      <c r="AO55" s="310"/>
      <c r="AP55" s="310"/>
      <c r="AQ55" s="103" t="s">
        <v>85</v>
      </c>
      <c r="AR55" s="104"/>
      <c r="AS55" s="105">
        <v>0</v>
      </c>
      <c r="AT55" s="106">
        <f t="shared" si="1"/>
        <v>0</v>
      </c>
      <c r="AU55" s="107">
        <f>'SO 2.01 - Soupis prací - ...'!P87</f>
        <v>0</v>
      </c>
      <c r="AV55" s="106">
        <f>'SO 2.01 - Soupis prací - ...'!J32</f>
        <v>0</v>
      </c>
      <c r="AW55" s="106">
        <f>'SO 2.01 - Soupis prací - ...'!J33</f>
        <v>0</v>
      </c>
      <c r="AX55" s="106">
        <f>'SO 2.01 - Soupis prací - ...'!J34</f>
        <v>0</v>
      </c>
      <c r="AY55" s="106">
        <f>'SO 2.01 - Soupis prací - ...'!J35</f>
        <v>0</v>
      </c>
      <c r="AZ55" s="106">
        <f>'SO 2.01 - Soupis prací - ...'!F32</f>
        <v>0</v>
      </c>
      <c r="BA55" s="106">
        <f>'SO 2.01 - Soupis prací - ...'!F33</f>
        <v>0</v>
      </c>
      <c r="BB55" s="106">
        <f>'SO 2.01 - Soupis prací - ...'!F34</f>
        <v>0</v>
      </c>
      <c r="BC55" s="106">
        <f>'SO 2.01 - Soupis prací - ...'!F35</f>
        <v>0</v>
      </c>
      <c r="BD55" s="108">
        <f>'SO 2.01 - Soupis prací - ...'!F36</f>
        <v>0</v>
      </c>
      <c r="BT55" s="109" t="s">
        <v>83</v>
      </c>
      <c r="BV55" s="109" t="s">
        <v>77</v>
      </c>
      <c r="BW55" s="109" t="s">
        <v>92</v>
      </c>
      <c r="BX55" s="109" t="s">
        <v>89</v>
      </c>
      <c r="CL55" s="109" t="s">
        <v>22</v>
      </c>
    </row>
    <row r="56" spans="1:90" s="6" customFormat="1" ht="22.5" customHeight="1">
      <c r="A56" s="319" t="s">
        <v>1395</v>
      </c>
      <c r="B56" s="101"/>
      <c r="C56" s="102"/>
      <c r="D56" s="102"/>
      <c r="E56" s="311" t="s">
        <v>93</v>
      </c>
      <c r="F56" s="310"/>
      <c r="G56" s="310"/>
      <c r="H56" s="310"/>
      <c r="I56" s="310"/>
      <c r="J56" s="102"/>
      <c r="K56" s="311" t="s">
        <v>94</v>
      </c>
      <c r="L56" s="310"/>
      <c r="M56" s="310"/>
      <c r="N56" s="310"/>
      <c r="O56" s="310"/>
      <c r="P56" s="310"/>
      <c r="Q56" s="310"/>
      <c r="R56" s="310"/>
      <c r="S56" s="310"/>
      <c r="T56" s="310"/>
      <c r="U56" s="310"/>
      <c r="V56" s="310"/>
      <c r="W56" s="310"/>
      <c r="X56" s="310"/>
      <c r="Y56" s="310"/>
      <c r="Z56" s="310"/>
      <c r="AA56" s="310"/>
      <c r="AB56" s="310"/>
      <c r="AC56" s="310"/>
      <c r="AD56" s="310"/>
      <c r="AE56" s="310"/>
      <c r="AF56" s="310"/>
      <c r="AG56" s="309">
        <f>'SO 2.02 - Soupis prací - ...'!J29</f>
        <v>0</v>
      </c>
      <c r="AH56" s="310"/>
      <c r="AI56" s="310"/>
      <c r="AJ56" s="310"/>
      <c r="AK56" s="310"/>
      <c r="AL56" s="310"/>
      <c r="AM56" s="310"/>
      <c r="AN56" s="309">
        <f t="shared" si="0"/>
        <v>0</v>
      </c>
      <c r="AO56" s="310"/>
      <c r="AP56" s="310"/>
      <c r="AQ56" s="103" t="s">
        <v>85</v>
      </c>
      <c r="AR56" s="104"/>
      <c r="AS56" s="105">
        <v>0</v>
      </c>
      <c r="AT56" s="106">
        <f t="shared" si="1"/>
        <v>0</v>
      </c>
      <c r="AU56" s="107">
        <f>'SO 2.02 - Soupis prací - ...'!P94</f>
        <v>0</v>
      </c>
      <c r="AV56" s="106">
        <f>'SO 2.02 - Soupis prací - ...'!J32</f>
        <v>0</v>
      </c>
      <c r="AW56" s="106">
        <f>'SO 2.02 - Soupis prací - ...'!J33</f>
        <v>0</v>
      </c>
      <c r="AX56" s="106">
        <f>'SO 2.02 - Soupis prací - ...'!J34</f>
        <v>0</v>
      </c>
      <c r="AY56" s="106">
        <f>'SO 2.02 - Soupis prací - ...'!J35</f>
        <v>0</v>
      </c>
      <c r="AZ56" s="106">
        <f>'SO 2.02 - Soupis prací - ...'!F32</f>
        <v>0</v>
      </c>
      <c r="BA56" s="106">
        <f>'SO 2.02 - Soupis prací - ...'!F33</f>
        <v>0</v>
      </c>
      <c r="BB56" s="106">
        <f>'SO 2.02 - Soupis prací - ...'!F34</f>
        <v>0</v>
      </c>
      <c r="BC56" s="106">
        <f>'SO 2.02 - Soupis prací - ...'!F35</f>
        <v>0</v>
      </c>
      <c r="BD56" s="108">
        <f>'SO 2.02 - Soupis prací - ...'!F36</f>
        <v>0</v>
      </c>
      <c r="BT56" s="109" t="s">
        <v>83</v>
      </c>
      <c r="BV56" s="109" t="s">
        <v>77</v>
      </c>
      <c r="BW56" s="109" t="s">
        <v>95</v>
      </c>
      <c r="BX56" s="109" t="s">
        <v>89</v>
      </c>
      <c r="CL56" s="109" t="s">
        <v>22</v>
      </c>
    </row>
    <row r="57" spans="2:91" s="5" customFormat="1" ht="22.5" customHeight="1">
      <c r="B57" s="91"/>
      <c r="C57" s="92"/>
      <c r="D57" s="308" t="s">
        <v>96</v>
      </c>
      <c r="E57" s="306"/>
      <c r="F57" s="306"/>
      <c r="G57" s="306"/>
      <c r="H57" s="306"/>
      <c r="I57" s="93"/>
      <c r="J57" s="308" t="s">
        <v>97</v>
      </c>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7">
        <f>ROUNDUP(AG58,2)</f>
        <v>0</v>
      </c>
      <c r="AH57" s="306"/>
      <c r="AI57" s="306"/>
      <c r="AJ57" s="306"/>
      <c r="AK57" s="306"/>
      <c r="AL57" s="306"/>
      <c r="AM57" s="306"/>
      <c r="AN57" s="305">
        <f t="shared" si="0"/>
        <v>0</v>
      </c>
      <c r="AO57" s="306"/>
      <c r="AP57" s="306"/>
      <c r="AQ57" s="94" t="s">
        <v>81</v>
      </c>
      <c r="AR57" s="95"/>
      <c r="AS57" s="96">
        <f>ROUNDUP(AS58,2)</f>
        <v>0</v>
      </c>
      <c r="AT57" s="97">
        <f t="shared" si="1"/>
        <v>0</v>
      </c>
      <c r="AU57" s="98">
        <f>ROUNDUP(AU58,5)</f>
        <v>0</v>
      </c>
      <c r="AV57" s="97">
        <f>ROUNDUP(AZ57*L26,1)</f>
        <v>0</v>
      </c>
      <c r="AW57" s="97">
        <f>ROUNDUP(BA57*L27,1)</f>
        <v>0</v>
      </c>
      <c r="AX57" s="97">
        <f>ROUNDUP(BB57*L26,1)</f>
        <v>0</v>
      </c>
      <c r="AY57" s="97">
        <f>ROUNDUP(BC57*L27,1)</f>
        <v>0</v>
      </c>
      <c r="AZ57" s="97">
        <f>ROUNDUP(AZ58,2)</f>
        <v>0</v>
      </c>
      <c r="BA57" s="97">
        <f>ROUNDUP(BA58,2)</f>
        <v>0</v>
      </c>
      <c r="BB57" s="97">
        <f>ROUNDUP(BB58,2)</f>
        <v>0</v>
      </c>
      <c r="BC57" s="97">
        <f>ROUNDUP(BC58,2)</f>
        <v>0</v>
      </c>
      <c r="BD57" s="99">
        <f>ROUNDUP(BD58,2)</f>
        <v>0</v>
      </c>
      <c r="BS57" s="100" t="s">
        <v>74</v>
      </c>
      <c r="BT57" s="100" t="s">
        <v>23</v>
      </c>
      <c r="BU57" s="100" t="s">
        <v>76</v>
      </c>
      <c r="BV57" s="100" t="s">
        <v>77</v>
      </c>
      <c r="BW57" s="100" t="s">
        <v>98</v>
      </c>
      <c r="BX57" s="100" t="s">
        <v>5</v>
      </c>
      <c r="CL57" s="100" t="s">
        <v>22</v>
      </c>
      <c r="CM57" s="100" t="s">
        <v>83</v>
      </c>
    </row>
    <row r="58" spans="1:90" s="6" customFormat="1" ht="22.5" customHeight="1">
      <c r="A58" s="319" t="s">
        <v>1395</v>
      </c>
      <c r="B58" s="101"/>
      <c r="C58" s="102"/>
      <c r="D58" s="102"/>
      <c r="E58" s="311" t="s">
        <v>96</v>
      </c>
      <c r="F58" s="310"/>
      <c r="G58" s="310"/>
      <c r="H58" s="310"/>
      <c r="I58" s="310"/>
      <c r="J58" s="102"/>
      <c r="K58" s="311" t="s">
        <v>99</v>
      </c>
      <c r="L58" s="310"/>
      <c r="M58" s="310"/>
      <c r="N58" s="310"/>
      <c r="O58" s="310"/>
      <c r="P58" s="310"/>
      <c r="Q58" s="310"/>
      <c r="R58" s="310"/>
      <c r="S58" s="310"/>
      <c r="T58" s="310"/>
      <c r="U58" s="310"/>
      <c r="V58" s="310"/>
      <c r="W58" s="310"/>
      <c r="X58" s="310"/>
      <c r="Y58" s="310"/>
      <c r="Z58" s="310"/>
      <c r="AA58" s="310"/>
      <c r="AB58" s="310"/>
      <c r="AC58" s="310"/>
      <c r="AD58" s="310"/>
      <c r="AE58" s="310"/>
      <c r="AF58" s="310"/>
      <c r="AG58" s="309">
        <f>'SO 3 -  Soupis prací - Ho...'!J29</f>
        <v>0</v>
      </c>
      <c r="AH58" s="310"/>
      <c r="AI58" s="310"/>
      <c r="AJ58" s="310"/>
      <c r="AK58" s="310"/>
      <c r="AL58" s="310"/>
      <c r="AM58" s="310"/>
      <c r="AN58" s="309">
        <f t="shared" si="0"/>
        <v>0</v>
      </c>
      <c r="AO58" s="310"/>
      <c r="AP58" s="310"/>
      <c r="AQ58" s="103" t="s">
        <v>85</v>
      </c>
      <c r="AR58" s="104"/>
      <c r="AS58" s="105">
        <v>0</v>
      </c>
      <c r="AT58" s="106">
        <f t="shared" si="1"/>
        <v>0</v>
      </c>
      <c r="AU58" s="107">
        <f>'SO 3 -  Soupis prací - Ho...'!P95</f>
        <v>0</v>
      </c>
      <c r="AV58" s="106">
        <f>'SO 3 -  Soupis prací - Ho...'!J32</f>
        <v>0</v>
      </c>
      <c r="AW58" s="106">
        <f>'SO 3 -  Soupis prací - Ho...'!J33</f>
        <v>0</v>
      </c>
      <c r="AX58" s="106">
        <f>'SO 3 -  Soupis prací - Ho...'!J34</f>
        <v>0</v>
      </c>
      <c r="AY58" s="106">
        <f>'SO 3 -  Soupis prací - Ho...'!J35</f>
        <v>0</v>
      </c>
      <c r="AZ58" s="106">
        <f>'SO 3 -  Soupis prací - Ho...'!F32</f>
        <v>0</v>
      </c>
      <c r="BA58" s="106">
        <f>'SO 3 -  Soupis prací - Ho...'!F33</f>
        <v>0</v>
      </c>
      <c r="BB58" s="106">
        <f>'SO 3 -  Soupis prací - Ho...'!F34</f>
        <v>0</v>
      </c>
      <c r="BC58" s="106">
        <f>'SO 3 -  Soupis prací - Ho...'!F35</f>
        <v>0</v>
      </c>
      <c r="BD58" s="108">
        <f>'SO 3 -  Soupis prací - Ho...'!F36</f>
        <v>0</v>
      </c>
      <c r="BT58" s="109" t="s">
        <v>83</v>
      </c>
      <c r="BV58" s="109" t="s">
        <v>77</v>
      </c>
      <c r="BW58" s="109" t="s">
        <v>100</v>
      </c>
      <c r="BX58" s="109" t="s">
        <v>98</v>
      </c>
      <c r="CL58" s="109" t="s">
        <v>22</v>
      </c>
    </row>
    <row r="59" spans="2:91" s="5" customFormat="1" ht="22.5" customHeight="1">
      <c r="B59" s="91"/>
      <c r="C59" s="92"/>
      <c r="D59" s="308" t="s">
        <v>101</v>
      </c>
      <c r="E59" s="306"/>
      <c r="F59" s="306"/>
      <c r="G59" s="306"/>
      <c r="H59" s="306"/>
      <c r="I59" s="93"/>
      <c r="J59" s="308" t="s">
        <v>102</v>
      </c>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7">
        <f>ROUNDUP(AG60,2)</f>
        <v>0</v>
      </c>
      <c r="AH59" s="306"/>
      <c r="AI59" s="306"/>
      <c r="AJ59" s="306"/>
      <c r="AK59" s="306"/>
      <c r="AL59" s="306"/>
      <c r="AM59" s="306"/>
      <c r="AN59" s="305">
        <f t="shared" si="0"/>
        <v>0</v>
      </c>
      <c r="AO59" s="306"/>
      <c r="AP59" s="306"/>
      <c r="AQ59" s="94" t="s">
        <v>81</v>
      </c>
      <c r="AR59" s="95"/>
      <c r="AS59" s="96">
        <f>ROUNDUP(AS60,2)</f>
        <v>0</v>
      </c>
      <c r="AT59" s="97">
        <f t="shared" si="1"/>
        <v>0</v>
      </c>
      <c r="AU59" s="98">
        <f>ROUNDUP(AU60,5)</f>
        <v>0</v>
      </c>
      <c r="AV59" s="97">
        <f>ROUNDUP(AZ59*L26,1)</f>
        <v>0</v>
      </c>
      <c r="AW59" s="97">
        <f>ROUNDUP(BA59*L27,1)</f>
        <v>0</v>
      </c>
      <c r="AX59" s="97">
        <f>ROUNDUP(BB59*L26,1)</f>
        <v>0</v>
      </c>
      <c r="AY59" s="97">
        <f>ROUNDUP(BC59*L27,1)</f>
        <v>0</v>
      </c>
      <c r="AZ59" s="97">
        <f>ROUNDUP(AZ60,2)</f>
        <v>0</v>
      </c>
      <c r="BA59" s="97">
        <f>ROUNDUP(BA60,2)</f>
        <v>0</v>
      </c>
      <c r="BB59" s="97">
        <f>ROUNDUP(BB60,2)</f>
        <v>0</v>
      </c>
      <c r="BC59" s="97">
        <f>ROUNDUP(BC60,2)</f>
        <v>0</v>
      </c>
      <c r="BD59" s="99">
        <f>ROUNDUP(BD60,2)</f>
        <v>0</v>
      </c>
      <c r="BS59" s="100" t="s">
        <v>74</v>
      </c>
      <c r="BT59" s="100" t="s">
        <v>23</v>
      </c>
      <c r="BU59" s="100" t="s">
        <v>76</v>
      </c>
      <c r="BV59" s="100" t="s">
        <v>77</v>
      </c>
      <c r="BW59" s="100" t="s">
        <v>103</v>
      </c>
      <c r="BX59" s="100" t="s">
        <v>5</v>
      </c>
      <c r="CL59" s="100" t="s">
        <v>22</v>
      </c>
      <c r="CM59" s="100" t="s">
        <v>83</v>
      </c>
    </row>
    <row r="60" spans="1:90" s="6" customFormat="1" ht="22.5" customHeight="1">
      <c r="A60" s="319" t="s">
        <v>1395</v>
      </c>
      <c r="B60" s="101"/>
      <c r="C60" s="102"/>
      <c r="D60" s="102"/>
      <c r="E60" s="311" t="s">
        <v>101</v>
      </c>
      <c r="F60" s="310"/>
      <c r="G60" s="310"/>
      <c r="H60" s="310"/>
      <c r="I60" s="310"/>
      <c r="J60" s="102"/>
      <c r="K60" s="311" t="s">
        <v>104</v>
      </c>
      <c r="L60" s="310"/>
      <c r="M60" s="310"/>
      <c r="N60" s="310"/>
      <c r="O60" s="310"/>
      <c r="P60" s="310"/>
      <c r="Q60" s="310"/>
      <c r="R60" s="310"/>
      <c r="S60" s="310"/>
      <c r="T60" s="310"/>
      <c r="U60" s="310"/>
      <c r="V60" s="310"/>
      <c r="W60" s="310"/>
      <c r="X60" s="310"/>
      <c r="Y60" s="310"/>
      <c r="Z60" s="310"/>
      <c r="AA60" s="310"/>
      <c r="AB60" s="310"/>
      <c r="AC60" s="310"/>
      <c r="AD60" s="310"/>
      <c r="AE60" s="310"/>
      <c r="AF60" s="310"/>
      <c r="AG60" s="309">
        <f>'SO 4 - Soupis prací - Most'!J29</f>
        <v>0</v>
      </c>
      <c r="AH60" s="310"/>
      <c r="AI60" s="310"/>
      <c r="AJ60" s="310"/>
      <c r="AK60" s="310"/>
      <c r="AL60" s="310"/>
      <c r="AM60" s="310"/>
      <c r="AN60" s="309">
        <f t="shared" si="0"/>
        <v>0</v>
      </c>
      <c r="AO60" s="310"/>
      <c r="AP60" s="310"/>
      <c r="AQ60" s="103" t="s">
        <v>85</v>
      </c>
      <c r="AR60" s="104"/>
      <c r="AS60" s="105">
        <v>0</v>
      </c>
      <c r="AT60" s="106">
        <f t="shared" si="1"/>
        <v>0</v>
      </c>
      <c r="AU60" s="107">
        <f>'SO 4 - Soupis prací - Most'!P93</f>
        <v>0</v>
      </c>
      <c r="AV60" s="106">
        <f>'SO 4 - Soupis prací - Most'!J32</f>
        <v>0</v>
      </c>
      <c r="AW60" s="106">
        <f>'SO 4 - Soupis prací - Most'!J33</f>
        <v>0</v>
      </c>
      <c r="AX60" s="106">
        <f>'SO 4 - Soupis prací - Most'!J34</f>
        <v>0</v>
      </c>
      <c r="AY60" s="106">
        <f>'SO 4 - Soupis prací - Most'!J35</f>
        <v>0</v>
      </c>
      <c r="AZ60" s="106">
        <f>'SO 4 - Soupis prací - Most'!F32</f>
        <v>0</v>
      </c>
      <c r="BA60" s="106">
        <f>'SO 4 - Soupis prací - Most'!F33</f>
        <v>0</v>
      </c>
      <c r="BB60" s="106">
        <f>'SO 4 - Soupis prací - Most'!F34</f>
        <v>0</v>
      </c>
      <c r="BC60" s="106">
        <f>'SO 4 - Soupis prací - Most'!F35</f>
        <v>0</v>
      </c>
      <c r="BD60" s="108">
        <f>'SO 4 - Soupis prací - Most'!F36</f>
        <v>0</v>
      </c>
      <c r="BT60" s="109" t="s">
        <v>83</v>
      </c>
      <c r="BV60" s="109" t="s">
        <v>77</v>
      </c>
      <c r="BW60" s="109" t="s">
        <v>105</v>
      </c>
      <c r="BX60" s="109" t="s">
        <v>103</v>
      </c>
      <c r="CL60" s="109" t="s">
        <v>22</v>
      </c>
    </row>
    <row r="61" spans="2:91" s="5" customFormat="1" ht="22.5" customHeight="1">
      <c r="B61" s="91"/>
      <c r="C61" s="92"/>
      <c r="D61" s="308" t="s">
        <v>106</v>
      </c>
      <c r="E61" s="306"/>
      <c r="F61" s="306"/>
      <c r="G61" s="306"/>
      <c r="H61" s="306"/>
      <c r="I61" s="93"/>
      <c r="J61" s="308" t="s">
        <v>107</v>
      </c>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7">
        <f>ROUNDUP(SUM(AG62:AG63),2)</f>
        <v>0</v>
      </c>
      <c r="AH61" s="306"/>
      <c r="AI61" s="306"/>
      <c r="AJ61" s="306"/>
      <c r="AK61" s="306"/>
      <c r="AL61" s="306"/>
      <c r="AM61" s="306"/>
      <c r="AN61" s="305">
        <f t="shared" si="0"/>
        <v>0</v>
      </c>
      <c r="AO61" s="306"/>
      <c r="AP61" s="306"/>
      <c r="AQ61" s="94" t="s">
        <v>81</v>
      </c>
      <c r="AR61" s="95"/>
      <c r="AS61" s="96">
        <f>ROUNDUP(SUM(AS62:AS63),2)</f>
        <v>0</v>
      </c>
      <c r="AT61" s="97">
        <f t="shared" si="1"/>
        <v>0</v>
      </c>
      <c r="AU61" s="98">
        <f>ROUNDUP(SUM(AU62:AU63),5)</f>
        <v>0</v>
      </c>
      <c r="AV61" s="97">
        <f>ROUNDUP(AZ61*L26,1)</f>
        <v>0</v>
      </c>
      <c r="AW61" s="97">
        <f>ROUNDUP(BA61*L27,1)</f>
        <v>0</v>
      </c>
      <c r="AX61" s="97">
        <f>ROUNDUP(BB61*L26,1)</f>
        <v>0</v>
      </c>
      <c r="AY61" s="97">
        <f>ROUNDUP(BC61*L27,1)</f>
        <v>0</v>
      </c>
      <c r="AZ61" s="97">
        <f>ROUNDUP(SUM(AZ62:AZ63),2)</f>
        <v>0</v>
      </c>
      <c r="BA61" s="97">
        <f>ROUNDUP(SUM(BA62:BA63),2)</f>
        <v>0</v>
      </c>
      <c r="BB61" s="97">
        <f>ROUNDUP(SUM(BB62:BB63),2)</f>
        <v>0</v>
      </c>
      <c r="BC61" s="97">
        <f>ROUNDUP(SUM(BC62:BC63),2)</f>
        <v>0</v>
      </c>
      <c r="BD61" s="99">
        <f>ROUNDUP(SUM(BD62:BD63),2)</f>
        <v>0</v>
      </c>
      <c r="BS61" s="100" t="s">
        <v>74</v>
      </c>
      <c r="BT61" s="100" t="s">
        <v>23</v>
      </c>
      <c r="BU61" s="100" t="s">
        <v>76</v>
      </c>
      <c r="BV61" s="100" t="s">
        <v>77</v>
      </c>
      <c r="BW61" s="100" t="s">
        <v>108</v>
      </c>
      <c r="BX61" s="100" t="s">
        <v>5</v>
      </c>
      <c r="CL61" s="100" t="s">
        <v>20</v>
      </c>
      <c r="CM61" s="100" t="s">
        <v>83</v>
      </c>
    </row>
    <row r="62" spans="1:90" s="6" customFormat="1" ht="22.5" customHeight="1">
      <c r="A62" s="319" t="s">
        <v>1395</v>
      </c>
      <c r="B62" s="101"/>
      <c r="C62" s="102"/>
      <c r="D62" s="102"/>
      <c r="E62" s="311" t="s">
        <v>109</v>
      </c>
      <c r="F62" s="310"/>
      <c r="G62" s="310"/>
      <c r="H62" s="310"/>
      <c r="I62" s="310"/>
      <c r="J62" s="102"/>
      <c r="K62" s="311" t="s">
        <v>110</v>
      </c>
      <c r="L62" s="310"/>
      <c r="M62" s="310"/>
      <c r="N62" s="310"/>
      <c r="O62" s="310"/>
      <c r="P62" s="310"/>
      <c r="Q62" s="310"/>
      <c r="R62" s="310"/>
      <c r="S62" s="310"/>
      <c r="T62" s="310"/>
      <c r="U62" s="310"/>
      <c r="V62" s="310"/>
      <c r="W62" s="310"/>
      <c r="X62" s="310"/>
      <c r="Y62" s="310"/>
      <c r="Z62" s="310"/>
      <c r="AA62" s="310"/>
      <c r="AB62" s="310"/>
      <c r="AC62" s="310"/>
      <c r="AD62" s="310"/>
      <c r="AE62" s="310"/>
      <c r="AF62" s="310"/>
      <c r="AG62" s="309">
        <f>'SO 5.01 - Obnova Štičkovi...'!J29</f>
        <v>0</v>
      </c>
      <c r="AH62" s="310"/>
      <c r="AI62" s="310"/>
      <c r="AJ62" s="310"/>
      <c r="AK62" s="310"/>
      <c r="AL62" s="310"/>
      <c r="AM62" s="310"/>
      <c r="AN62" s="309">
        <f t="shared" si="0"/>
        <v>0</v>
      </c>
      <c r="AO62" s="310"/>
      <c r="AP62" s="310"/>
      <c r="AQ62" s="103" t="s">
        <v>85</v>
      </c>
      <c r="AR62" s="104"/>
      <c r="AS62" s="105">
        <v>0</v>
      </c>
      <c r="AT62" s="106">
        <f t="shared" si="1"/>
        <v>0</v>
      </c>
      <c r="AU62" s="107">
        <f>'SO 5.01 - Obnova Štičkovi...'!P92</f>
        <v>0</v>
      </c>
      <c r="AV62" s="106">
        <f>'SO 5.01 - Obnova Štičkovi...'!J32</f>
        <v>0</v>
      </c>
      <c r="AW62" s="106">
        <f>'SO 5.01 - Obnova Štičkovi...'!J33</f>
        <v>0</v>
      </c>
      <c r="AX62" s="106">
        <f>'SO 5.01 - Obnova Štičkovi...'!J34</f>
        <v>0</v>
      </c>
      <c r="AY62" s="106">
        <f>'SO 5.01 - Obnova Štičkovi...'!J35</f>
        <v>0</v>
      </c>
      <c r="AZ62" s="106">
        <f>'SO 5.01 - Obnova Štičkovi...'!F32</f>
        <v>0</v>
      </c>
      <c r="BA62" s="106">
        <f>'SO 5.01 - Obnova Štičkovi...'!F33</f>
        <v>0</v>
      </c>
      <c r="BB62" s="106">
        <f>'SO 5.01 - Obnova Štičkovi...'!F34</f>
        <v>0</v>
      </c>
      <c r="BC62" s="106">
        <f>'SO 5.01 - Obnova Štičkovi...'!F35</f>
        <v>0</v>
      </c>
      <c r="BD62" s="108">
        <f>'SO 5.01 - Obnova Štičkovi...'!F36</f>
        <v>0</v>
      </c>
      <c r="BT62" s="109" t="s">
        <v>83</v>
      </c>
      <c r="BV62" s="109" t="s">
        <v>77</v>
      </c>
      <c r="BW62" s="109" t="s">
        <v>111</v>
      </c>
      <c r="BX62" s="109" t="s">
        <v>108</v>
      </c>
      <c r="CL62" s="109" t="s">
        <v>20</v>
      </c>
    </row>
    <row r="63" spans="1:90" s="6" customFormat="1" ht="22.5" customHeight="1">
      <c r="A63" s="319" t="s">
        <v>1395</v>
      </c>
      <c r="B63" s="101"/>
      <c r="C63" s="102"/>
      <c r="D63" s="102"/>
      <c r="E63" s="311" t="s">
        <v>112</v>
      </c>
      <c r="F63" s="310"/>
      <c r="G63" s="310"/>
      <c r="H63" s="310"/>
      <c r="I63" s="310"/>
      <c r="J63" s="102"/>
      <c r="K63" s="311" t="s">
        <v>113</v>
      </c>
      <c r="L63" s="310"/>
      <c r="M63" s="310"/>
      <c r="N63" s="310"/>
      <c r="O63" s="310"/>
      <c r="P63" s="310"/>
      <c r="Q63" s="310"/>
      <c r="R63" s="310"/>
      <c r="S63" s="310"/>
      <c r="T63" s="310"/>
      <c r="U63" s="310"/>
      <c r="V63" s="310"/>
      <c r="W63" s="310"/>
      <c r="X63" s="310"/>
      <c r="Y63" s="310"/>
      <c r="Z63" s="310"/>
      <c r="AA63" s="310"/>
      <c r="AB63" s="310"/>
      <c r="AC63" s="310"/>
      <c r="AD63" s="310"/>
      <c r="AE63" s="310"/>
      <c r="AF63" s="310"/>
      <c r="AG63" s="309">
        <f>'SO 5.02 - Rozdělovací obj...'!J29</f>
        <v>0</v>
      </c>
      <c r="AH63" s="310"/>
      <c r="AI63" s="310"/>
      <c r="AJ63" s="310"/>
      <c r="AK63" s="310"/>
      <c r="AL63" s="310"/>
      <c r="AM63" s="310"/>
      <c r="AN63" s="309">
        <f t="shared" si="0"/>
        <v>0</v>
      </c>
      <c r="AO63" s="310"/>
      <c r="AP63" s="310"/>
      <c r="AQ63" s="103" t="s">
        <v>85</v>
      </c>
      <c r="AR63" s="104"/>
      <c r="AS63" s="105">
        <v>0</v>
      </c>
      <c r="AT63" s="106">
        <f t="shared" si="1"/>
        <v>0</v>
      </c>
      <c r="AU63" s="107">
        <f>'SO 5.02 - Rozdělovací obj...'!P88</f>
        <v>0</v>
      </c>
      <c r="AV63" s="106">
        <f>'SO 5.02 - Rozdělovací obj...'!J32</f>
        <v>0</v>
      </c>
      <c r="AW63" s="106">
        <f>'SO 5.02 - Rozdělovací obj...'!J33</f>
        <v>0</v>
      </c>
      <c r="AX63" s="106">
        <f>'SO 5.02 - Rozdělovací obj...'!J34</f>
        <v>0</v>
      </c>
      <c r="AY63" s="106">
        <f>'SO 5.02 - Rozdělovací obj...'!J35</f>
        <v>0</v>
      </c>
      <c r="AZ63" s="106">
        <f>'SO 5.02 - Rozdělovací obj...'!F32</f>
        <v>0</v>
      </c>
      <c r="BA63" s="106">
        <f>'SO 5.02 - Rozdělovací obj...'!F33</f>
        <v>0</v>
      </c>
      <c r="BB63" s="106">
        <f>'SO 5.02 - Rozdělovací obj...'!F34</f>
        <v>0</v>
      </c>
      <c r="BC63" s="106">
        <f>'SO 5.02 - Rozdělovací obj...'!F35</f>
        <v>0</v>
      </c>
      <c r="BD63" s="108">
        <f>'SO 5.02 - Rozdělovací obj...'!F36</f>
        <v>0</v>
      </c>
      <c r="BT63" s="109" t="s">
        <v>83</v>
      </c>
      <c r="BV63" s="109" t="s">
        <v>77</v>
      </c>
      <c r="BW63" s="109" t="s">
        <v>114</v>
      </c>
      <c r="BX63" s="109" t="s">
        <v>108</v>
      </c>
      <c r="CL63" s="109" t="s">
        <v>20</v>
      </c>
    </row>
    <row r="64" spans="2:91" s="5" customFormat="1" ht="22.5" customHeight="1">
      <c r="B64" s="91"/>
      <c r="C64" s="92"/>
      <c r="D64" s="308" t="s">
        <v>115</v>
      </c>
      <c r="E64" s="306"/>
      <c r="F64" s="306"/>
      <c r="G64" s="306"/>
      <c r="H64" s="306"/>
      <c r="I64" s="93"/>
      <c r="J64" s="308" t="s">
        <v>116</v>
      </c>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7">
        <f>ROUNDUP(AG65,2)</f>
        <v>0</v>
      </c>
      <c r="AH64" s="306"/>
      <c r="AI64" s="306"/>
      <c r="AJ64" s="306"/>
      <c r="AK64" s="306"/>
      <c r="AL64" s="306"/>
      <c r="AM64" s="306"/>
      <c r="AN64" s="305">
        <f t="shared" si="0"/>
        <v>0</v>
      </c>
      <c r="AO64" s="306"/>
      <c r="AP64" s="306"/>
      <c r="AQ64" s="94" t="s">
        <v>81</v>
      </c>
      <c r="AR64" s="95"/>
      <c r="AS64" s="96">
        <f>ROUNDUP(AS65,2)</f>
        <v>0</v>
      </c>
      <c r="AT64" s="97">
        <f t="shared" si="1"/>
        <v>0</v>
      </c>
      <c r="AU64" s="98">
        <f>ROUNDUP(AU65,5)</f>
        <v>0</v>
      </c>
      <c r="AV64" s="97">
        <f>ROUNDUP(AZ64*L26,1)</f>
        <v>0</v>
      </c>
      <c r="AW64" s="97">
        <f>ROUNDUP(BA64*L27,1)</f>
        <v>0</v>
      </c>
      <c r="AX64" s="97">
        <f>ROUNDUP(BB64*L26,1)</f>
        <v>0</v>
      </c>
      <c r="AY64" s="97">
        <f>ROUNDUP(BC64*L27,1)</f>
        <v>0</v>
      </c>
      <c r="AZ64" s="97">
        <f>ROUNDUP(AZ65,2)</f>
        <v>0</v>
      </c>
      <c r="BA64" s="97">
        <f>ROUNDUP(BA65,2)</f>
        <v>0</v>
      </c>
      <c r="BB64" s="97">
        <f>ROUNDUP(BB65,2)</f>
        <v>0</v>
      </c>
      <c r="BC64" s="97">
        <f>ROUNDUP(BC65,2)</f>
        <v>0</v>
      </c>
      <c r="BD64" s="99">
        <f>ROUNDUP(BD65,2)</f>
        <v>0</v>
      </c>
      <c r="BS64" s="100" t="s">
        <v>74</v>
      </c>
      <c r="BT64" s="100" t="s">
        <v>23</v>
      </c>
      <c r="BU64" s="100" t="s">
        <v>76</v>
      </c>
      <c r="BV64" s="100" t="s">
        <v>77</v>
      </c>
      <c r="BW64" s="100" t="s">
        <v>117</v>
      </c>
      <c r="BX64" s="100" t="s">
        <v>5</v>
      </c>
      <c r="CL64" s="100" t="s">
        <v>20</v>
      </c>
      <c r="CM64" s="100" t="s">
        <v>83</v>
      </c>
    </row>
    <row r="65" spans="1:90" s="6" customFormat="1" ht="48.75" customHeight="1">
      <c r="A65" s="319" t="s">
        <v>1395</v>
      </c>
      <c r="B65" s="101"/>
      <c r="C65" s="102"/>
      <c r="D65" s="102"/>
      <c r="E65" s="311" t="s">
        <v>118</v>
      </c>
      <c r="F65" s="310"/>
      <c r="G65" s="310"/>
      <c r="H65" s="310"/>
      <c r="I65" s="310"/>
      <c r="J65" s="102"/>
      <c r="K65" s="311" t="s">
        <v>119</v>
      </c>
      <c r="L65" s="310"/>
      <c r="M65" s="310"/>
      <c r="N65" s="310"/>
      <c r="O65" s="310"/>
      <c r="P65" s="310"/>
      <c r="Q65" s="310"/>
      <c r="R65" s="310"/>
      <c r="S65" s="310"/>
      <c r="T65" s="310"/>
      <c r="U65" s="310"/>
      <c r="V65" s="310"/>
      <c r="W65" s="310"/>
      <c r="X65" s="310"/>
      <c r="Y65" s="310"/>
      <c r="Z65" s="310"/>
      <c r="AA65" s="310"/>
      <c r="AB65" s="310"/>
      <c r="AC65" s="310"/>
      <c r="AD65" s="310"/>
      <c r="AE65" s="310"/>
      <c r="AF65" s="310"/>
      <c r="AG65" s="309">
        <f>'SO 6 - SO 6 - Vegeta - SO...'!J29</f>
        <v>0</v>
      </c>
      <c r="AH65" s="310"/>
      <c r="AI65" s="310"/>
      <c r="AJ65" s="310"/>
      <c r="AK65" s="310"/>
      <c r="AL65" s="310"/>
      <c r="AM65" s="310"/>
      <c r="AN65" s="309">
        <f t="shared" si="0"/>
        <v>0</v>
      </c>
      <c r="AO65" s="310"/>
      <c r="AP65" s="310"/>
      <c r="AQ65" s="103" t="s">
        <v>85</v>
      </c>
      <c r="AR65" s="104"/>
      <c r="AS65" s="105">
        <v>0</v>
      </c>
      <c r="AT65" s="106">
        <f t="shared" si="1"/>
        <v>0</v>
      </c>
      <c r="AU65" s="107">
        <f>'SO 6 - SO 6 - Vegeta - SO...'!P86</f>
        <v>0</v>
      </c>
      <c r="AV65" s="106">
        <f>'SO 6 - SO 6 - Vegeta - SO...'!J32</f>
        <v>0</v>
      </c>
      <c r="AW65" s="106">
        <f>'SO 6 - SO 6 - Vegeta - SO...'!J33</f>
        <v>0</v>
      </c>
      <c r="AX65" s="106">
        <f>'SO 6 - SO 6 - Vegeta - SO...'!J34</f>
        <v>0</v>
      </c>
      <c r="AY65" s="106">
        <f>'SO 6 - SO 6 - Vegeta - SO...'!J35</f>
        <v>0</v>
      </c>
      <c r="AZ65" s="106">
        <f>'SO 6 - SO 6 - Vegeta - SO...'!F32</f>
        <v>0</v>
      </c>
      <c r="BA65" s="106">
        <f>'SO 6 - SO 6 - Vegeta - SO...'!F33</f>
        <v>0</v>
      </c>
      <c r="BB65" s="106">
        <f>'SO 6 - SO 6 - Vegeta - SO...'!F34</f>
        <v>0</v>
      </c>
      <c r="BC65" s="106">
        <f>'SO 6 - SO 6 - Vegeta - SO...'!F35</f>
        <v>0</v>
      </c>
      <c r="BD65" s="108">
        <f>'SO 6 - SO 6 - Vegeta - SO...'!F36</f>
        <v>0</v>
      </c>
      <c r="BT65" s="109" t="s">
        <v>83</v>
      </c>
      <c r="BV65" s="109" t="s">
        <v>77</v>
      </c>
      <c r="BW65" s="109" t="s">
        <v>120</v>
      </c>
      <c r="BX65" s="109" t="s">
        <v>117</v>
      </c>
      <c r="CL65" s="109" t="s">
        <v>22</v>
      </c>
    </row>
    <row r="66" spans="2:91" s="5" customFormat="1" ht="22.5" customHeight="1">
      <c r="B66" s="91"/>
      <c r="C66" s="92"/>
      <c r="D66" s="308" t="s">
        <v>121</v>
      </c>
      <c r="E66" s="306"/>
      <c r="F66" s="306"/>
      <c r="G66" s="306"/>
      <c r="H66" s="306"/>
      <c r="I66" s="93"/>
      <c r="J66" s="308" t="s">
        <v>122</v>
      </c>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7">
        <f>ROUNDUP(SUM(AG67:AG68),2)</f>
        <v>0</v>
      </c>
      <c r="AH66" s="306"/>
      <c r="AI66" s="306"/>
      <c r="AJ66" s="306"/>
      <c r="AK66" s="306"/>
      <c r="AL66" s="306"/>
      <c r="AM66" s="306"/>
      <c r="AN66" s="305">
        <f t="shared" si="0"/>
        <v>0</v>
      </c>
      <c r="AO66" s="306"/>
      <c r="AP66" s="306"/>
      <c r="AQ66" s="94" t="s">
        <v>121</v>
      </c>
      <c r="AR66" s="95"/>
      <c r="AS66" s="96">
        <f>ROUNDUP(SUM(AS67:AS68),2)</f>
        <v>0</v>
      </c>
      <c r="AT66" s="97">
        <f t="shared" si="1"/>
        <v>0</v>
      </c>
      <c r="AU66" s="98">
        <f>ROUNDUP(SUM(AU67:AU68),5)</f>
        <v>0</v>
      </c>
      <c r="AV66" s="97">
        <f>ROUNDUP(AZ66*L26,1)</f>
        <v>0</v>
      </c>
      <c r="AW66" s="97">
        <f>ROUNDUP(BA66*L27,1)</f>
        <v>0</v>
      </c>
      <c r="AX66" s="97">
        <f>ROUNDUP(BB66*L26,1)</f>
        <v>0</v>
      </c>
      <c r="AY66" s="97">
        <f>ROUNDUP(BC66*L27,1)</f>
        <v>0</v>
      </c>
      <c r="AZ66" s="97">
        <f>ROUNDUP(SUM(AZ67:AZ68),2)</f>
        <v>0</v>
      </c>
      <c r="BA66" s="97">
        <f>ROUNDUP(SUM(BA67:BA68),2)</f>
        <v>0</v>
      </c>
      <c r="BB66" s="97">
        <f>ROUNDUP(SUM(BB67:BB68),2)</f>
        <v>0</v>
      </c>
      <c r="BC66" s="97">
        <f>ROUNDUP(SUM(BC67:BC68),2)</f>
        <v>0</v>
      </c>
      <c r="BD66" s="99">
        <f>ROUNDUP(SUM(BD67:BD68),2)</f>
        <v>0</v>
      </c>
      <c r="BS66" s="100" t="s">
        <v>74</v>
      </c>
      <c r="BT66" s="100" t="s">
        <v>23</v>
      </c>
      <c r="BU66" s="100" t="s">
        <v>76</v>
      </c>
      <c r="BV66" s="100" t="s">
        <v>77</v>
      </c>
      <c r="BW66" s="100" t="s">
        <v>123</v>
      </c>
      <c r="BX66" s="100" t="s">
        <v>5</v>
      </c>
      <c r="CL66" s="100" t="s">
        <v>20</v>
      </c>
      <c r="CM66" s="100" t="s">
        <v>83</v>
      </c>
    </row>
    <row r="67" spans="1:90" s="6" customFormat="1" ht="22.5" customHeight="1">
      <c r="A67" s="319" t="s">
        <v>1395</v>
      </c>
      <c r="B67" s="101"/>
      <c r="C67" s="102"/>
      <c r="D67" s="102"/>
      <c r="E67" s="311" t="s">
        <v>124</v>
      </c>
      <c r="F67" s="310"/>
      <c r="G67" s="310"/>
      <c r="H67" s="310"/>
      <c r="I67" s="310"/>
      <c r="J67" s="102"/>
      <c r="K67" s="311" t="s">
        <v>125</v>
      </c>
      <c r="L67" s="310"/>
      <c r="M67" s="310"/>
      <c r="N67" s="310"/>
      <c r="O67" s="310"/>
      <c r="P67" s="310"/>
      <c r="Q67" s="310"/>
      <c r="R67" s="310"/>
      <c r="S67" s="310"/>
      <c r="T67" s="310"/>
      <c r="U67" s="310"/>
      <c r="V67" s="310"/>
      <c r="W67" s="310"/>
      <c r="X67" s="310"/>
      <c r="Y67" s="310"/>
      <c r="Z67" s="310"/>
      <c r="AA67" s="310"/>
      <c r="AB67" s="310"/>
      <c r="AC67" s="310"/>
      <c r="AD67" s="310"/>
      <c r="AE67" s="310"/>
      <c r="AF67" s="310"/>
      <c r="AG67" s="309">
        <f>'VON 1 - Vedlejší náklady '!J29</f>
        <v>0</v>
      </c>
      <c r="AH67" s="310"/>
      <c r="AI67" s="310"/>
      <c r="AJ67" s="310"/>
      <c r="AK67" s="310"/>
      <c r="AL67" s="310"/>
      <c r="AM67" s="310"/>
      <c r="AN67" s="309">
        <f t="shared" si="0"/>
        <v>0</v>
      </c>
      <c r="AO67" s="310"/>
      <c r="AP67" s="310"/>
      <c r="AQ67" s="103" t="s">
        <v>85</v>
      </c>
      <c r="AR67" s="104"/>
      <c r="AS67" s="105">
        <v>0</v>
      </c>
      <c r="AT67" s="106">
        <f t="shared" si="1"/>
        <v>0</v>
      </c>
      <c r="AU67" s="107">
        <f>'VON 1 - Vedlejší náklady '!P83</f>
        <v>0</v>
      </c>
      <c r="AV67" s="106">
        <f>'VON 1 - Vedlejší náklady '!J32</f>
        <v>0</v>
      </c>
      <c r="AW67" s="106">
        <f>'VON 1 - Vedlejší náklady '!J33</f>
        <v>0</v>
      </c>
      <c r="AX67" s="106">
        <f>'VON 1 - Vedlejší náklady '!J34</f>
        <v>0</v>
      </c>
      <c r="AY67" s="106">
        <f>'VON 1 - Vedlejší náklady '!J35</f>
        <v>0</v>
      </c>
      <c r="AZ67" s="106">
        <f>'VON 1 - Vedlejší náklady '!F32</f>
        <v>0</v>
      </c>
      <c r="BA67" s="106">
        <f>'VON 1 - Vedlejší náklady '!F33</f>
        <v>0</v>
      </c>
      <c r="BB67" s="106">
        <f>'VON 1 - Vedlejší náklady '!F34</f>
        <v>0</v>
      </c>
      <c r="BC67" s="106">
        <f>'VON 1 - Vedlejší náklady '!F35</f>
        <v>0</v>
      </c>
      <c r="BD67" s="108">
        <f>'VON 1 - Vedlejší náklady '!F36</f>
        <v>0</v>
      </c>
      <c r="BT67" s="109" t="s">
        <v>83</v>
      </c>
      <c r="BV67" s="109" t="s">
        <v>77</v>
      </c>
      <c r="BW67" s="109" t="s">
        <v>126</v>
      </c>
      <c r="BX67" s="109" t="s">
        <v>123</v>
      </c>
      <c r="CL67" s="109" t="s">
        <v>127</v>
      </c>
    </row>
    <row r="68" spans="1:90" s="6" customFormat="1" ht="22.5" customHeight="1">
      <c r="A68" s="319" t="s">
        <v>1395</v>
      </c>
      <c r="B68" s="101"/>
      <c r="C68" s="102"/>
      <c r="D68" s="102"/>
      <c r="E68" s="311" t="s">
        <v>128</v>
      </c>
      <c r="F68" s="310"/>
      <c r="G68" s="310"/>
      <c r="H68" s="310"/>
      <c r="I68" s="310"/>
      <c r="J68" s="102"/>
      <c r="K68" s="311" t="s">
        <v>129</v>
      </c>
      <c r="L68" s="310"/>
      <c r="M68" s="310"/>
      <c r="N68" s="310"/>
      <c r="O68" s="310"/>
      <c r="P68" s="310"/>
      <c r="Q68" s="310"/>
      <c r="R68" s="310"/>
      <c r="S68" s="310"/>
      <c r="T68" s="310"/>
      <c r="U68" s="310"/>
      <c r="V68" s="310"/>
      <c r="W68" s="310"/>
      <c r="X68" s="310"/>
      <c r="Y68" s="310"/>
      <c r="Z68" s="310"/>
      <c r="AA68" s="310"/>
      <c r="AB68" s="310"/>
      <c r="AC68" s="310"/>
      <c r="AD68" s="310"/>
      <c r="AE68" s="310"/>
      <c r="AF68" s="310"/>
      <c r="AG68" s="309">
        <f>'VON 2 - Ostatní náklady '!J29</f>
        <v>0</v>
      </c>
      <c r="AH68" s="310"/>
      <c r="AI68" s="310"/>
      <c r="AJ68" s="310"/>
      <c r="AK68" s="310"/>
      <c r="AL68" s="310"/>
      <c r="AM68" s="310"/>
      <c r="AN68" s="309">
        <f t="shared" si="0"/>
        <v>0</v>
      </c>
      <c r="AO68" s="310"/>
      <c r="AP68" s="310"/>
      <c r="AQ68" s="103" t="s">
        <v>85</v>
      </c>
      <c r="AR68" s="104"/>
      <c r="AS68" s="110">
        <v>0</v>
      </c>
      <c r="AT68" s="111">
        <f t="shared" si="1"/>
        <v>0</v>
      </c>
      <c r="AU68" s="112">
        <f>'VON 2 - Ostatní náklady '!P83</f>
        <v>0</v>
      </c>
      <c r="AV68" s="111">
        <f>'VON 2 - Ostatní náklady '!J32</f>
        <v>0</v>
      </c>
      <c r="AW68" s="111">
        <f>'VON 2 - Ostatní náklady '!J33</f>
        <v>0</v>
      </c>
      <c r="AX68" s="111">
        <f>'VON 2 - Ostatní náklady '!J34</f>
        <v>0</v>
      </c>
      <c r="AY68" s="111">
        <f>'VON 2 - Ostatní náklady '!J35</f>
        <v>0</v>
      </c>
      <c r="AZ68" s="111">
        <f>'VON 2 - Ostatní náklady '!F32</f>
        <v>0</v>
      </c>
      <c r="BA68" s="111">
        <f>'VON 2 - Ostatní náklady '!F33</f>
        <v>0</v>
      </c>
      <c r="BB68" s="111">
        <f>'VON 2 - Ostatní náklady '!F34</f>
        <v>0</v>
      </c>
      <c r="BC68" s="111">
        <f>'VON 2 - Ostatní náklady '!F35</f>
        <v>0</v>
      </c>
      <c r="BD68" s="113">
        <f>'VON 2 - Ostatní náklady '!F36</f>
        <v>0</v>
      </c>
      <c r="BT68" s="109" t="s">
        <v>83</v>
      </c>
      <c r="BV68" s="109" t="s">
        <v>77</v>
      </c>
      <c r="BW68" s="109" t="s">
        <v>130</v>
      </c>
      <c r="BX68" s="109" t="s">
        <v>123</v>
      </c>
      <c r="CL68" s="109" t="s">
        <v>127</v>
      </c>
    </row>
    <row r="69" spans="2:44" s="1" customFormat="1" ht="30" customHeight="1">
      <c r="B69" s="35"/>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5"/>
    </row>
    <row r="70" spans="2:44" s="1" customFormat="1" ht="6.95" customHeight="1">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5"/>
    </row>
  </sheetData>
  <sheetProtection password="CC35" sheet="1" objects="1" scenarios="1" formatColumns="0" formatRows="0" sort="0" autoFilter="0"/>
  <mergeCells count="105">
    <mergeCell ref="AR2:BE2"/>
    <mergeCell ref="AN67:AP67"/>
    <mergeCell ref="AG67:AM67"/>
    <mergeCell ref="E67:I67"/>
    <mergeCell ref="K67:AF67"/>
    <mergeCell ref="AN68:AP68"/>
    <mergeCell ref="AG68:AM68"/>
    <mergeCell ref="E68:I68"/>
    <mergeCell ref="K68:AF68"/>
    <mergeCell ref="AG51:AM51"/>
    <mergeCell ref="AN51:AP51"/>
    <mergeCell ref="AN64:AP64"/>
    <mergeCell ref="AG64:AM64"/>
    <mergeCell ref="D64:H64"/>
    <mergeCell ref="J64:AF64"/>
    <mergeCell ref="AN65:AP65"/>
    <mergeCell ref="AG65:AM65"/>
    <mergeCell ref="E65:I65"/>
    <mergeCell ref="K65:AF65"/>
    <mergeCell ref="AN66:AP66"/>
    <mergeCell ref="AG66:AM66"/>
    <mergeCell ref="D66:H66"/>
    <mergeCell ref="J66:AF66"/>
    <mergeCell ref="AN61:AP61"/>
    <mergeCell ref="AG61:AM61"/>
    <mergeCell ref="D61:H61"/>
    <mergeCell ref="J61:AF61"/>
    <mergeCell ref="AN62:AP62"/>
    <mergeCell ref="AG62:AM62"/>
    <mergeCell ref="E62:I62"/>
    <mergeCell ref="K62:AF62"/>
    <mergeCell ref="AN63:AP63"/>
    <mergeCell ref="AG63:AM63"/>
    <mergeCell ref="E63:I63"/>
    <mergeCell ref="K63:AF63"/>
    <mergeCell ref="AN58:AP58"/>
    <mergeCell ref="AG58:AM58"/>
    <mergeCell ref="E58:I58"/>
    <mergeCell ref="K58:AF58"/>
    <mergeCell ref="AN59:AP59"/>
    <mergeCell ref="AG59:AM59"/>
    <mergeCell ref="D59:H59"/>
    <mergeCell ref="J59:AF59"/>
    <mergeCell ref="AN60:AP60"/>
    <mergeCell ref="AG60:AM60"/>
    <mergeCell ref="E60:I60"/>
    <mergeCell ref="K60:AF60"/>
    <mergeCell ref="AN55:AP55"/>
    <mergeCell ref="AG55:AM55"/>
    <mergeCell ref="E55:I55"/>
    <mergeCell ref="K55:AF55"/>
    <mergeCell ref="AN56:AP56"/>
    <mergeCell ref="AG56:AM56"/>
    <mergeCell ref="E56:I56"/>
    <mergeCell ref="K56:AF56"/>
    <mergeCell ref="AN57:AP57"/>
    <mergeCell ref="AG57:AM57"/>
    <mergeCell ref="D57:H57"/>
    <mergeCell ref="J57:AF57"/>
    <mergeCell ref="AN52:AP52"/>
    <mergeCell ref="AG52:AM52"/>
    <mergeCell ref="D52:H52"/>
    <mergeCell ref="J52:AF52"/>
    <mergeCell ref="AN53:AP53"/>
    <mergeCell ref="AG53:AM53"/>
    <mergeCell ref="E53:I53"/>
    <mergeCell ref="K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tooltip="Rekapitulace stavby" display="1) Rekapitulace stavby"/>
    <hyperlink ref="W1:AI1" location="C51" tooltip="Rekapitulace objektů stavby a soupisů prací" display="2) Rekapitulace objektů stavby a soupisů prací"/>
    <hyperlink ref="A53" location="'SO 1 - Soupis prací - Spo...'!C2" tooltip="SO 1 - Soupis prací - Spo..." display="/"/>
    <hyperlink ref="A55" location="'SO 2.01 - Soupis prací - ...'!C2" tooltip="SO 2.01 - Soupis prací - ..." display="/"/>
    <hyperlink ref="A56" location="'SO 2.02 - Soupis prací - ...'!C2" tooltip="SO 2.02 - Soupis prací - ..." display="/"/>
    <hyperlink ref="A58" location="'SO 3 -  Soupis prací - Ho...'!C2" tooltip="SO 3 -  Soupis prací - Ho..." display="/"/>
    <hyperlink ref="A60" location="'SO 4 - Soupis prací - Most'!C2" tooltip="SO 4 - Soupis prací - Most" display="/"/>
    <hyperlink ref="A62" location="'SO 5.01 - Obnova Štičkovi...'!C2" tooltip="SO 5.01 - Obnova Štičkovi..." display="/"/>
    <hyperlink ref="A63" location="'SO 5.02 - Rozdělovací obj...'!C2" tooltip="SO 5.02 - Rozdělovací obj..." display="/"/>
    <hyperlink ref="A65" location="'SO 6 - SO 6 - Vegeta - SO...'!C2" tooltip="SO 6 - SO 6 - Vegeta - SO..." display="/"/>
    <hyperlink ref="A67" location="'VON 1 - Vedlejší náklady '!C2" tooltip="VON 1 - Vedlejší náklady " display="/"/>
    <hyperlink ref="A68" location="'VON 2 - Ostatní náklady '!C2" tooltip="VON 2 - Ostatní náklady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126</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1340</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1341</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127</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
        <v>22</v>
      </c>
      <c r="K16" s="39"/>
    </row>
    <row r="17" spans="2:11" s="1" customFormat="1" ht="18" customHeight="1">
      <c r="B17" s="35"/>
      <c r="C17" s="36"/>
      <c r="D17" s="36"/>
      <c r="E17" s="29" t="s">
        <v>32</v>
      </c>
      <c r="F17" s="36"/>
      <c r="G17" s="36"/>
      <c r="H17" s="36"/>
      <c r="I17" s="118" t="s">
        <v>33</v>
      </c>
      <c r="J17" s="29" t="s">
        <v>22</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ROUNDUP(J83,2)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ROUNDUP(SUM(BE83:BE88),2)</f>
        <v>0</v>
      </c>
      <c r="G32" s="36"/>
      <c r="H32" s="36"/>
      <c r="I32" s="130">
        <v>0.21</v>
      </c>
      <c r="J32" s="129">
        <f>ROUNDUP(ROUNDUP((SUM(BE83:BE88)),2)*I32,1)</f>
        <v>0</v>
      </c>
      <c r="K32" s="39"/>
    </row>
    <row r="33" spans="2:11" s="1" customFormat="1" ht="14.45" customHeight="1">
      <c r="B33" s="35"/>
      <c r="C33" s="36"/>
      <c r="D33" s="36"/>
      <c r="E33" s="43" t="s">
        <v>47</v>
      </c>
      <c r="F33" s="129">
        <f>ROUNDUP(SUM(BF83:BF88),2)</f>
        <v>0</v>
      </c>
      <c r="G33" s="36"/>
      <c r="H33" s="36"/>
      <c r="I33" s="130">
        <v>0.15</v>
      </c>
      <c r="J33" s="129">
        <f>ROUNDUP(ROUNDUP((SUM(BF83:BF88)),2)*I33,1)</f>
        <v>0</v>
      </c>
      <c r="K33" s="39"/>
    </row>
    <row r="34" spans="2:11" s="1" customFormat="1" ht="14.45" customHeight="1" hidden="1">
      <c r="B34" s="35"/>
      <c r="C34" s="36"/>
      <c r="D34" s="36"/>
      <c r="E34" s="43" t="s">
        <v>48</v>
      </c>
      <c r="F34" s="129">
        <f>ROUNDUP(SUM(BG83:BG88),2)</f>
        <v>0</v>
      </c>
      <c r="G34" s="36"/>
      <c r="H34" s="36"/>
      <c r="I34" s="130">
        <v>0.21</v>
      </c>
      <c r="J34" s="129">
        <v>0</v>
      </c>
      <c r="K34" s="39"/>
    </row>
    <row r="35" spans="2:11" s="1" customFormat="1" ht="14.45" customHeight="1" hidden="1">
      <c r="B35" s="35"/>
      <c r="C35" s="36"/>
      <c r="D35" s="36"/>
      <c r="E35" s="43" t="s">
        <v>49</v>
      </c>
      <c r="F35" s="129">
        <f>ROUNDUP(SUM(BH83:BH88),2)</f>
        <v>0</v>
      </c>
      <c r="G35" s="36"/>
      <c r="H35" s="36"/>
      <c r="I35" s="130">
        <v>0.15</v>
      </c>
      <c r="J35" s="129">
        <v>0</v>
      </c>
      <c r="K35" s="39"/>
    </row>
    <row r="36" spans="2:11" s="1" customFormat="1" ht="14.45" customHeight="1" hidden="1">
      <c r="B36" s="35"/>
      <c r="C36" s="36"/>
      <c r="D36" s="36"/>
      <c r="E36" s="43" t="s">
        <v>50</v>
      </c>
      <c r="F36" s="129">
        <f>ROUNDUP(SUM(BI83:BI88),2)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1340</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 xml:space="preserve">VON 1 - Vedlejší náklady </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J83</f>
        <v>0</v>
      </c>
      <c r="K60" s="39"/>
      <c r="AU60" s="18" t="s">
        <v>141</v>
      </c>
    </row>
    <row r="61" spans="2:11" s="8" customFormat="1" ht="24.95" customHeight="1">
      <c r="B61" s="148"/>
      <c r="C61" s="149"/>
      <c r="D61" s="150" t="s">
        <v>1342</v>
      </c>
      <c r="E61" s="151"/>
      <c r="F61" s="151"/>
      <c r="G61" s="151"/>
      <c r="H61" s="151"/>
      <c r="I61" s="152"/>
      <c r="J61" s="153">
        <f>J84</f>
        <v>0</v>
      </c>
      <c r="K61" s="154"/>
    </row>
    <row r="62" spans="2:11" s="1" customFormat="1" ht="21.75" customHeight="1">
      <c r="B62" s="35"/>
      <c r="C62" s="36"/>
      <c r="D62" s="36"/>
      <c r="E62" s="36"/>
      <c r="F62" s="36"/>
      <c r="G62" s="36"/>
      <c r="H62" s="36"/>
      <c r="I62" s="117"/>
      <c r="J62" s="36"/>
      <c r="K62" s="39"/>
    </row>
    <row r="63" spans="2:11" s="1" customFormat="1" ht="6.95" customHeight="1">
      <c r="B63" s="50"/>
      <c r="C63" s="51"/>
      <c r="D63" s="51"/>
      <c r="E63" s="51"/>
      <c r="F63" s="51"/>
      <c r="G63" s="51"/>
      <c r="H63" s="51"/>
      <c r="I63" s="138"/>
      <c r="J63" s="51"/>
      <c r="K63" s="52"/>
    </row>
    <row r="67" spans="2:12" s="1" customFormat="1" ht="6.95" customHeight="1">
      <c r="B67" s="53"/>
      <c r="C67" s="54"/>
      <c r="D67" s="54"/>
      <c r="E67" s="54"/>
      <c r="F67" s="54"/>
      <c r="G67" s="54"/>
      <c r="H67" s="54"/>
      <c r="I67" s="141"/>
      <c r="J67" s="54"/>
      <c r="K67" s="54"/>
      <c r="L67" s="55"/>
    </row>
    <row r="68" spans="2:12" s="1" customFormat="1" ht="36.95" customHeight="1">
      <c r="B68" s="35"/>
      <c r="C68" s="56" t="s">
        <v>148</v>
      </c>
      <c r="D68" s="57"/>
      <c r="E68" s="57"/>
      <c r="F68" s="57"/>
      <c r="G68" s="57"/>
      <c r="H68" s="57"/>
      <c r="I68" s="162"/>
      <c r="J68" s="57"/>
      <c r="K68" s="57"/>
      <c r="L68" s="55"/>
    </row>
    <row r="69" spans="2:12" s="1" customFormat="1" ht="6.95" customHeight="1">
      <c r="B69" s="35"/>
      <c r="C69" s="57"/>
      <c r="D69" s="57"/>
      <c r="E69" s="57"/>
      <c r="F69" s="57"/>
      <c r="G69" s="57"/>
      <c r="H69" s="57"/>
      <c r="I69" s="162"/>
      <c r="J69" s="57"/>
      <c r="K69" s="57"/>
      <c r="L69" s="55"/>
    </row>
    <row r="70" spans="2:12" s="1" customFormat="1" ht="14.45" customHeight="1">
      <c r="B70" s="35"/>
      <c r="C70" s="59" t="s">
        <v>16</v>
      </c>
      <c r="D70" s="57"/>
      <c r="E70" s="57"/>
      <c r="F70" s="57"/>
      <c r="G70" s="57"/>
      <c r="H70" s="57"/>
      <c r="I70" s="162"/>
      <c r="J70" s="57"/>
      <c r="K70" s="57"/>
      <c r="L70" s="55"/>
    </row>
    <row r="71" spans="2:12" s="1" customFormat="1" ht="22.5" customHeight="1">
      <c r="B71" s="35"/>
      <c r="C71" s="57"/>
      <c r="D71" s="57"/>
      <c r="E71" s="317" t="str">
        <f>E7</f>
        <v>Radotínský potok - revitalizace toku v ř.km. 12,13 -13,43</v>
      </c>
      <c r="F71" s="294"/>
      <c r="G71" s="294"/>
      <c r="H71" s="294"/>
      <c r="I71" s="162"/>
      <c r="J71" s="57"/>
      <c r="K71" s="57"/>
      <c r="L71" s="55"/>
    </row>
    <row r="72" spans="2:12" ht="13.5">
      <c r="B72" s="22"/>
      <c r="C72" s="59" t="s">
        <v>133</v>
      </c>
      <c r="D72" s="163"/>
      <c r="E72" s="163"/>
      <c r="F72" s="163"/>
      <c r="G72" s="163"/>
      <c r="H72" s="163"/>
      <c r="J72" s="163"/>
      <c r="K72" s="163"/>
      <c r="L72" s="164"/>
    </row>
    <row r="73" spans="2:12" s="1" customFormat="1" ht="22.5" customHeight="1">
      <c r="B73" s="35"/>
      <c r="C73" s="57"/>
      <c r="D73" s="57"/>
      <c r="E73" s="317" t="s">
        <v>1340</v>
      </c>
      <c r="F73" s="294"/>
      <c r="G73" s="294"/>
      <c r="H73" s="294"/>
      <c r="I73" s="162"/>
      <c r="J73" s="57"/>
      <c r="K73" s="57"/>
      <c r="L73" s="55"/>
    </row>
    <row r="74" spans="2:12" s="1" customFormat="1" ht="14.45" customHeight="1">
      <c r="B74" s="35"/>
      <c r="C74" s="59" t="s">
        <v>135</v>
      </c>
      <c r="D74" s="57"/>
      <c r="E74" s="57"/>
      <c r="F74" s="57"/>
      <c r="G74" s="57"/>
      <c r="H74" s="57"/>
      <c r="I74" s="162"/>
      <c r="J74" s="57"/>
      <c r="K74" s="57"/>
      <c r="L74" s="55"/>
    </row>
    <row r="75" spans="2:12" s="1" customFormat="1" ht="23.25" customHeight="1">
      <c r="B75" s="35"/>
      <c r="C75" s="57"/>
      <c r="D75" s="57"/>
      <c r="E75" s="291" t="str">
        <f>E11</f>
        <v xml:space="preserve">VON 1 - Vedlejší náklady </v>
      </c>
      <c r="F75" s="294"/>
      <c r="G75" s="294"/>
      <c r="H75" s="294"/>
      <c r="I75" s="162"/>
      <c r="J75" s="57"/>
      <c r="K75" s="57"/>
      <c r="L75" s="55"/>
    </row>
    <row r="76" spans="2:12" s="1" customFormat="1" ht="6.95" customHeight="1">
      <c r="B76" s="35"/>
      <c r="C76" s="57"/>
      <c r="D76" s="57"/>
      <c r="E76" s="57"/>
      <c r="F76" s="57"/>
      <c r="G76" s="57"/>
      <c r="H76" s="57"/>
      <c r="I76" s="162"/>
      <c r="J76" s="57"/>
      <c r="K76" s="57"/>
      <c r="L76" s="55"/>
    </row>
    <row r="77" spans="2:12" s="1" customFormat="1" ht="18" customHeight="1">
      <c r="B77" s="35"/>
      <c r="C77" s="59" t="s">
        <v>24</v>
      </c>
      <c r="D77" s="57"/>
      <c r="E77" s="57"/>
      <c r="F77" s="165" t="str">
        <f>F14</f>
        <v>Tachlovice</v>
      </c>
      <c r="G77" s="57"/>
      <c r="H77" s="57"/>
      <c r="I77" s="166" t="s">
        <v>26</v>
      </c>
      <c r="J77" s="67" t="str">
        <f>IF(J14="","",J14)</f>
        <v>23. 2. 2015</v>
      </c>
      <c r="K77" s="57"/>
      <c r="L77" s="55"/>
    </row>
    <row r="78" spans="2:12" s="1" customFormat="1" ht="6.95" customHeight="1">
      <c r="B78" s="35"/>
      <c r="C78" s="57"/>
      <c r="D78" s="57"/>
      <c r="E78" s="57"/>
      <c r="F78" s="57"/>
      <c r="G78" s="57"/>
      <c r="H78" s="57"/>
      <c r="I78" s="162"/>
      <c r="J78" s="57"/>
      <c r="K78" s="57"/>
      <c r="L78" s="55"/>
    </row>
    <row r="79" spans="2:12" s="1" customFormat="1" ht="13.5">
      <c r="B79" s="35"/>
      <c r="C79" s="59" t="s">
        <v>30</v>
      </c>
      <c r="D79" s="57"/>
      <c r="E79" s="57"/>
      <c r="F79" s="165" t="str">
        <f>E17</f>
        <v>Povodí Vltavy, statní podnik</v>
      </c>
      <c r="G79" s="57"/>
      <c r="H79" s="57"/>
      <c r="I79" s="166" t="s">
        <v>36</v>
      </c>
      <c r="J79" s="165" t="str">
        <f>E23</f>
        <v>HG partner s.r.o.</v>
      </c>
      <c r="K79" s="57"/>
      <c r="L79" s="55"/>
    </row>
    <row r="80" spans="2:12" s="1" customFormat="1" ht="14.45" customHeight="1">
      <c r="B80" s="35"/>
      <c r="C80" s="59" t="s">
        <v>34</v>
      </c>
      <c r="D80" s="57"/>
      <c r="E80" s="57"/>
      <c r="F80" s="165" t="str">
        <f>IF(E20="","",E20)</f>
        <v/>
      </c>
      <c r="G80" s="57"/>
      <c r="H80" s="57"/>
      <c r="I80" s="162"/>
      <c r="J80" s="57"/>
      <c r="K80" s="57"/>
      <c r="L80" s="55"/>
    </row>
    <row r="81" spans="2:12" s="1" customFormat="1" ht="10.35" customHeight="1">
      <c r="B81" s="35"/>
      <c r="C81" s="57"/>
      <c r="D81" s="57"/>
      <c r="E81" s="57"/>
      <c r="F81" s="57"/>
      <c r="G81" s="57"/>
      <c r="H81" s="57"/>
      <c r="I81" s="162"/>
      <c r="J81" s="57"/>
      <c r="K81" s="57"/>
      <c r="L81" s="55"/>
    </row>
    <row r="82" spans="2:20" s="10" customFormat="1" ht="29.25" customHeight="1">
      <c r="B82" s="167"/>
      <c r="C82" s="168" t="s">
        <v>149</v>
      </c>
      <c r="D82" s="169" t="s">
        <v>60</v>
      </c>
      <c r="E82" s="169" t="s">
        <v>56</v>
      </c>
      <c r="F82" s="169" t="s">
        <v>150</v>
      </c>
      <c r="G82" s="169" t="s">
        <v>151</v>
      </c>
      <c r="H82" s="169" t="s">
        <v>152</v>
      </c>
      <c r="I82" s="170" t="s">
        <v>153</v>
      </c>
      <c r="J82" s="169" t="s">
        <v>139</v>
      </c>
      <c r="K82" s="171" t="s">
        <v>154</v>
      </c>
      <c r="L82" s="172"/>
      <c r="M82" s="76" t="s">
        <v>155</v>
      </c>
      <c r="N82" s="77" t="s">
        <v>45</v>
      </c>
      <c r="O82" s="77" t="s">
        <v>156</v>
      </c>
      <c r="P82" s="77" t="s">
        <v>157</v>
      </c>
      <c r="Q82" s="77" t="s">
        <v>158</v>
      </c>
      <c r="R82" s="77" t="s">
        <v>159</v>
      </c>
      <c r="S82" s="77" t="s">
        <v>160</v>
      </c>
      <c r="T82" s="78" t="s">
        <v>161</v>
      </c>
    </row>
    <row r="83" spans="2:63" s="1" customFormat="1" ht="29.25" customHeight="1">
      <c r="B83" s="35"/>
      <c r="C83" s="82" t="s">
        <v>140</v>
      </c>
      <c r="D83" s="57"/>
      <c r="E83" s="57"/>
      <c r="F83" s="57"/>
      <c r="G83" s="57"/>
      <c r="H83" s="57"/>
      <c r="I83" s="162"/>
      <c r="J83" s="173">
        <f>BK83</f>
        <v>0</v>
      </c>
      <c r="K83" s="57"/>
      <c r="L83" s="55"/>
      <c r="M83" s="79"/>
      <c r="N83" s="80"/>
      <c r="O83" s="80"/>
      <c r="P83" s="174">
        <f>P84</f>
        <v>0</v>
      </c>
      <c r="Q83" s="80"/>
      <c r="R83" s="174">
        <f>R84</f>
        <v>0</v>
      </c>
      <c r="S83" s="80"/>
      <c r="T83" s="175">
        <f>T84</f>
        <v>0</v>
      </c>
      <c r="AT83" s="18" t="s">
        <v>74</v>
      </c>
      <c r="AU83" s="18" t="s">
        <v>141</v>
      </c>
      <c r="BK83" s="176">
        <f>BK84</f>
        <v>0</v>
      </c>
    </row>
    <row r="84" spans="2:63" s="11" customFormat="1" ht="37.35" customHeight="1">
      <c r="B84" s="177"/>
      <c r="C84" s="178"/>
      <c r="D84" s="191" t="s">
        <v>74</v>
      </c>
      <c r="E84" s="269" t="s">
        <v>1343</v>
      </c>
      <c r="F84" s="269" t="s">
        <v>1344</v>
      </c>
      <c r="G84" s="178"/>
      <c r="H84" s="178"/>
      <c r="I84" s="181"/>
      <c r="J84" s="270">
        <f>BK84</f>
        <v>0</v>
      </c>
      <c r="K84" s="178"/>
      <c r="L84" s="183"/>
      <c r="M84" s="184"/>
      <c r="N84" s="185"/>
      <c r="O84" s="185"/>
      <c r="P84" s="186">
        <f>SUM(P85:P88)</f>
        <v>0</v>
      </c>
      <c r="Q84" s="185"/>
      <c r="R84" s="186">
        <f>SUM(R85:R88)</f>
        <v>0</v>
      </c>
      <c r="S84" s="185"/>
      <c r="T84" s="187">
        <f>SUM(T85:T88)</f>
        <v>0</v>
      </c>
      <c r="AR84" s="188" t="s">
        <v>23</v>
      </c>
      <c r="AT84" s="189" t="s">
        <v>74</v>
      </c>
      <c r="AU84" s="189" t="s">
        <v>75</v>
      </c>
      <c r="AY84" s="188" t="s">
        <v>164</v>
      </c>
      <c r="BK84" s="190">
        <f>SUM(BK85:BK88)</f>
        <v>0</v>
      </c>
    </row>
    <row r="85" spans="2:65" s="1" customFormat="1" ht="22.5" customHeight="1">
      <c r="B85" s="35"/>
      <c r="C85" s="194" t="s">
        <v>23</v>
      </c>
      <c r="D85" s="194" t="s">
        <v>166</v>
      </c>
      <c r="E85" s="195" t="s">
        <v>1345</v>
      </c>
      <c r="F85" s="196" t="s">
        <v>1346</v>
      </c>
      <c r="G85" s="197" t="s">
        <v>169</v>
      </c>
      <c r="H85" s="198">
        <v>1</v>
      </c>
      <c r="I85" s="199"/>
      <c r="J85" s="200">
        <f>ROUND(I85*H85,2)</f>
        <v>0</v>
      </c>
      <c r="K85" s="196" t="s">
        <v>175</v>
      </c>
      <c r="L85" s="55"/>
      <c r="M85" s="201" t="s">
        <v>22</v>
      </c>
      <c r="N85" s="202" t="s">
        <v>46</v>
      </c>
      <c r="O85" s="36"/>
      <c r="P85" s="203">
        <f>O85*H85</f>
        <v>0</v>
      </c>
      <c r="Q85" s="203">
        <v>0</v>
      </c>
      <c r="R85" s="203">
        <f>Q85*H85</f>
        <v>0</v>
      </c>
      <c r="S85" s="203">
        <v>0</v>
      </c>
      <c r="T85" s="204">
        <f>S85*H85</f>
        <v>0</v>
      </c>
      <c r="AR85" s="18" t="s">
        <v>1347</v>
      </c>
      <c r="AT85" s="18" t="s">
        <v>166</v>
      </c>
      <c r="AU85" s="18" t="s">
        <v>23</v>
      </c>
      <c r="AY85" s="18" t="s">
        <v>164</v>
      </c>
      <c r="BE85" s="205">
        <f>IF(N85="základní",J85,0)</f>
        <v>0</v>
      </c>
      <c r="BF85" s="205">
        <f>IF(N85="snížená",J85,0)</f>
        <v>0</v>
      </c>
      <c r="BG85" s="205">
        <f>IF(N85="zákl. přenesená",J85,0)</f>
        <v>0</v>
      </c>
      <c r="BH85" s="205">
        <f>IF(N85="sníž. přenesená",J85,0)</f>
        <v>0</v>
      </c>
      <c r="BI85" s="205">
        <f>IF(N85="nulová",J85,0)</f>
        <v>0</v>
      </c>
      <c r="BJ85" s="18" t="s">
        <v>23</v>
      </c>
      <c r="BK85" s="205">
        <f>ROUND(I85*H85,2)</f>
        <v>0</v>
      </c>
      <c r="BL85" s="18" t="s">
        <v>1347</v>
      </c>
      <c r="BM85" s="18" t="s">
        <v>1348</v>
      </c>
    </row>
    <row r="86" spans="2:47" s="1" customFormat="1" ht="94.5">
      <c r="B86" s="35"/>
      <c r="C86" s="57"/>
      <c r="D86" s="210" t="s">
        <v>179</v>
      </c>
      <c r="E86" s="57"/>
      <c r="F86" s="244" t="s">
        <v>1349</v>
      </c>
      <c r="G86" s="57"/>
      <c r="H86" s="57"/>
      <c r="I86" s="162"/>
      <c r="J86" s="57"/>
      <c r="K86" s="57"/>
      <c r="L86" s="55"/>
      <c r="M86" s="72"/>
      <c r="N86" s="36"/>
      <c r="O86" s="36"/>
      <c r="P86" s="36"/>
      <c r="Q86" s="36"/>
      <c r="R86" s="36"/>
      <c r="S86" s="36"/>
      <c r="T86" s="73"/>
      <c r="AT86" s="18" t="s">
        <v>179</v>
      </c>
      <c r="AU86" s="18" t="s">
        <v>23</v>
      </c>
    </row>
    <row r="87" spans="2:65" s="1" customFormat="1" ht="22.5" customHeight="1">
      <c r="B87" s="35"/>
      <c r="C87" s="194" t="s">
        <v>83</v>
      </c>
      <c r="D87" s="194" t="s">
        <v>166</v>
      </c>
      <c r="E87" s="195" t="s">
        <v>1350</v>
      </c>
      <c r="F87" s="196" t="s">
        <v>1351</v>
      </c>
      <c r="G87" s="197" t="s">
        <v>169</v>
      </c>
      <c r="H87" s="198">
        <v>1</v>
      </c>
      <c r="I87" s="199"/>
      <c r="J87" s="200">
        <f>ROUND(I87*H87,2)</f>
        <v>0</v>
      </c>
      <c r="K87" s="196" t="s">
        <v>175</v>
      </c>
      <c r="L87" s="55"/>
      <c r="M87" s="201" t="s">
        <v>22</v>
      </c>
      <c r="N87" s="202" t="s">
        <v>46</v>
      </c>
      <c r="O87" s="36"/>
      <c r="P87" s="203">
        <f>O87*H87</f>
        <v>0</v>
      </c>
      <c r="Q87" s="203">
        <v>0</v>
      </c>
      <c r="R87" s="203">
        <f>Q87*H87</f>
        <v>0</v>
      </c>
      <c r="S87" s="203">
        <v>0</v>
      </c>
      <c r="T87" s="204">
        <f>S87*H87</f>
        <v>0</v>
      </c>
      <c r="AR87" s="18" t="s">
        <v>1352</v>
      </c>
      <c r="AT87" s="18" t="s">
        <v>166</v>
      </c>
      <c r="AU87" s="18" t="s">
        <v>23</v>
      </c>
      <c r="AY87" s="18" t="s">
        <v>164</v>
      </c>
      <c r="BE87" s="205">
        <f>IF(N87="základní",J87,0)</f>
        <v>0</v>
      </c>
      <c r="BF87" s="205">
        <f>IF(N87="snížená",J87,0)</f>
        <v>0</v>
      </c>
      <c r="BG87" s="205">
        <f>IF(N87="zákl. přenesená",J87,0)</f>
        <v>0</v>
      </c>
      <c r="BH87" s="205">
        <f>IF(N87="sníž. přenesená",J87,0)</f>
        <v>0</v>
      </c>
      <c r="BI87" s="205">
        <f>IF(N87="nulová",J87,0)</f>
        <v>0</v>
      </c>
      <c r="BJ87" s="18" t="s">
        <v>23</v>
      </c>
      <c r="BK87" s="205">
        <f>ROUND(I87*H87,2)</f>
        <v>0</v>
      </c>
      <c r="BL87" s="18" t="s">
        <v>1352</v>
      </c>
      <c r="BM87" s="18" t="s">
        <v>1353</v>
      </c>
    </row>
    <row r="88" spans="2:47" s="1" customFormat="1" ht="81">
      <c r="B88" s="35"/>
      <c r="C88" s="57"/>
      <c r="D88" s="206" t="s">
        <v>179</v>
      </c>
      <c r="E88" s="57"/>
      <c r="F88" s="207" t="s">
        <v>1354</v>
      </c>
      <c r="G88" s="57"/>
      <c r="H88" s="57"/>
      <c r="I88" s="162"/>
      <c r="J88" s="57"/>
      <c r="K88" s="57"/>
      <c r="L88" s="55"/>
      <c r="M88" s="245"/>
      <c r="N88" s="246"/>
      <c r="O88" s="246"/>
      <c r="P88" s="246"/>
      <c r="Q88" s="246"/>
      <c r="R88" s="246"/>
      <c r="S88" s="246"/>
      <c r="T88" s="247"/>
      <c r="AT88" s="18" t="s">
        <v>179</v>
      </c>
      <c r="AU88" s="18" t="s">
        <v>23</v>
      </c>
    </row>
    <row r="89" spans="2:12" s="1" customFormat="1" ht="6.95" customHeight="1">
      <c r="B89" s="50"/>
      <c r="C89" s="51"/>
      <c r="D89" s="51"/>
      <c r="E89" s="51"/>
      <c r="F89" s="51"/>
      <c r="G89" s="51"/>
      <c r="H89" s="51"/>
      <c r="I89" s="138"/>
      <c r="J89" s="51"/>
      <c r="K89" s="51"/>
      <c r="L89" s="55"/>
    </row>
  </sheetData>
  <sheetProtection password="CC35" sheet="1" objects="1" scenarios="1" formatColumns="0" formatRows="0" sort="0" autoFilter="0"/>
  <autoFilter ref="C82:K82"/>
  <mergeCells count="12">
    <mergeCell ref="G1:H1"/>
    <mergeCell ref="L2:V2"/>
    <mergeCell ref="E49:H49"/>
    <mergeCell ref="E51:H51"/>
    <mergeCell ref="E71:H71"/>
    <mergeCell ref="E73:H73"/>
    <mergeCell ref="E75:H75"/>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130</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1340</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1355</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127</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
        <v>22</v>
      </c>
      <c r="K16" s="39"/>
    </row>
    <row r="17" spans="2:11" s="1" customFormat="1" ht="18" customHeight="1">
      <c r="B17" s="35"/>
      <c r="C17" s="36"/>
      <c r="D17" s="36"/>
      <c r="E17" s="29" t="s">
        <v>32</v>
      </c>
      <c r="F17" s="36"/>
      <c r="G17" s="36"/>
      <c r="H17" s="36"/>
      <c r="I17" s="118" t="s">
        <v>33</v>
      </c>
      <c r="J17" s="29" t="s">
        <v>22</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ROUNDUP(J83,2)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ROUNDUP(SUM(BE83:BE100),2)</f>
        <v>0</v>
      </c>
      <c r="G32" s="36"/>
      <c r="H32" s="36"/>
      <c r="I32" s="130">
        <v>0.21</v>
      </c>
      <c r="J32" s="129">
        <f>ROUNDUP(ROUNDUP((SUM(BE83:BE100)),2)*I32,1)</f>
        <v>0</v>
      </c>
      <c r="K32" s="39"/>
    </row>
    <row r="33" spans="2:11" s="1" customFormat="1" ht="14.45" customHeight="1">
      <c r="B33" s="35"/>
      <c r="C33" s="36"/>
      <c r="D33" s="36"/>
      <c r="E33" s="43" t="s">
        <v>47</v>
      </c>
      <c r="F33" s="129">
        <f>ROUNDUP(SUM(BF83:BF100),2)</f>
        <v>0</v>
      </c>
      <c r="G33" s="36"/>
      <c r="H33" s="36"/>
      <c r="I33" s="130">
        <v>0.15</v>
      </c>
      <c r="J33" s="129">
        <f>ROUNDUP(ROUNDUP((SUM(BF83:BF100)),2)*I33,1)</f>
        <v>0</v>
      </c>
      <c r="K33" s="39"/>
    </row>
    <row r="34" spans="2:11" s="1" customFormat="1" ht="14.45" customHeight="1" hidden="1">
      <c r="B34" s="35"/>
      <c r="C34" s="36"/>
      <c r="D34" s="36"/>
      <c r="E34" s="43" t="s">
        <v>48</v>
      </c>
      <c r="F34" s="129">
        <f>ROUNDUP(SUM(BG83:BG100),2)</f>
        <v>0</v>
      </c>
      <c r="G34" s="36"/>
      <c r="H34" s="36"/>
      <c r="I34" s="130">
        <v>0.21</v>
      </c>
      <c r="J34" s="129">
        <v>0</v>
      </c>
      <c r="K34" s="39"/>
    </row>
    <row r="35" spans="2:11" s="1" customFormat="1" ht="14.45" customHeight="1" hidden="1">
      <c r="B35" s="35"/>
      <c r="C35" s="36"/>
      <c r="D35" s="36"/>
      <c r="E35" s="43" t="s">
        <v>49</v>
      </c>
      <c r="F35" s="129">
        <f>ROUNDUP(SUM(BH83:BH100),2)</f>
        <v>0</v>
      </c>
      <c r="G35" s="36"/>
      <c r="H35" s="36"/>
      <c r="I35" s="130">
        <v>0.15</v>
      </c>
      <c r="J35" s="129">
        <v>0</v>
      </c>
      <c r="K35" s="39"/>
    </row>
    <row r="36" spans="2:11" s="1" customFormat="1" ht="14.45" customHeight="1" hidden="1">
      <c r="B36" s="35"/>
      <c r="C36" s="36"/>
      <c r="D36" s="36"/>
      <c r="E36" s="43" t="s">
        <v>50</v>
      </c>
      <c r="F36" s="129">
        <f>ROUNDUP(SUM(BI83:BI100),2)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1340</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 xml:space="preserve">VON 2 - Ostatní náklady </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J83</f>
        <v>0</v>
      </c>
      <c r="K60" s="39"/>
      <c r="AU60" s="18" t="s">
        <v>141</v>
      </c>
    </row>
    <row r="61" spans="2:11" s="8" customFormat="1" ht="24.95" customHeight="1">
      <c r="B61" s="148"/>
      <c r="C61" s="149"/>
      <c r="D61" s="150" t="s">
        <v>1356</v>
      </c>
      <c r="E61" s="151"/>
      <c r="F61" s="151"/>
      <c r="G61" s="151"/>
      <c r="H61" s="151"/>
      <c r="I61" s="152"/>
      <c r="J61" s="153">
        <f>J84</f>
        <v>0</v>
      </c>
      <c r="K61" s="154"/>
    </row>
    <row r="62" spans="2:11" s="1" customFormat="1" ht="21.75" customHeight="1">
      <c r="B62" s="35"/>
      <c r="C62" s="36"/>
      <c r="D62" s="36"/>
      <c r="E62" s="36"/>
      <c r="F62" s="36"/>
      <c r="G62" s="36"/>
      <c r="H62" s="36"/>
      <c r="I62" s="117"/>
      <c r="J62" s="36"/>
      <c r="K62" s="39"/>
    </row>
    <row r="63" spans="2:11" s="1" customFormat="1" ht="6.95" customHeight="1">
      <c r="B63" s="50"/>
      <c r="C63" s="51"/>
      <c r="D63" s="51"/>
      <c r="E63" s="51"/>
      <c r="F63" s="51"/>
      <c r="G63" s="51"/>
      <c r="H63" s="51"/>
      <c r="I63" s="138"/>
      <c r="J63" s="51"/>
      <c r="K63" s="52"/>
    </row>
    <row r="67" spans="2:12" s="1" customFormat="1" ht="6.95" customHeight="1">
      <c r="B67" s="53"/>
      <c r="C67" s="54"/>
      <c r="D67" s="54"/>
      <c r="E67" s="54"/>
      <c r="F67" s="54"/>
      <c r="G67" s="54"/>
      <c r="H67" s="54"/>
      <c r="I67" s="141"/>
      <c r="J67" s="54"/>
      <c r="K67" s="54"/>
      <c r="L67" s="55"/>
    </row>
    <row r="68" spans="2:12" s="1" customFormat="1" ht="36.95" customHeight="1">
      <c r="B68" s="35"/>
      <c r="C68" s="56" t="s">
        <v>148</v>
      </c>
      <c r="D68" s="57"/>
      <c r="E68" s="57"/>
      <c r="F68" s="57"/>
      <c r="G68" s="57"/>
      <c r="H68" s="57"/>
      <c r="I68" s="162"/>
      <c r="J68" s="57"/>
      <c r="K68" s="57"/>
      <c r="L68" s="55"/>
    </row>
    <row r="69" spans="2:12" s="1" customFormat="1" ht="6.95" customHeight="1">
      <c r="B69" s="35"/>
      <c r="C69" s="57"/>
      <c r="D69" s="57"/>
      <c r="E69" s="57"/>
      <c r="F69" s="57"/>
      <c r="G69" s="57"/>
      <c r="H69" s="57"/>
      <c r="I69" s="162"/>
      <c r="J69" s="57"/>
      <c r="K69" s="57"/>
      <c r="L69" s="55"/>
    </row>
    <row r="70" spans="2:12" s="1" customFormat="1" ht="14.45" customHeight="1">
      <c r="B70" s="35"/>
      <c r="C70" s="59" t="s">
        <v>16</v>
      </c>
      <c r="D70" s="57"/>
      <c r="E70" s="57"/>
      <c r="F70" s="57"/>
      <c r="G70" s="57"/>
      <c r="H70" s="57"/>
      <c r="I70" s="162"/>
      <c r="J70" s="57"/>
      <c r="K70" s="57"/>
      <c r="L70" s="55"/>
    </row>
    <row r="71" spans="2:12" s="1" customFormat="1" ht="22.5" customHeight="1">
      <c r="B71" s="35"/>
      <c r="C71" s="57"/>
      <c r="D71" s="57"/>
      <c r="E71" s="317" t="str">
        <f>E7</f>
        <v>Radotínský potok - revitalizace toku v ř.km. 12,13 -13,43</v>
      </c>
      <c r="F71" s="294"/>
      <c r="G71" s="294"/>
      <c r="H71" s="294"/>
      <c r="I71" s="162"/>
      <c r="J71" s="57"/>
      <c r="K71" s="57"/>
      <c r="L71" s="55"/>
    </row>
    <row r="72" spans="2:12" ht="13.5">
      <c r="B72" s="22"/>
      <c r="C72" s="59" t="s">
        <v>133</v>
      </c>
      <c r="D72" s="163"/>
      <c r="E72" s="163"/>
      <c r="F72" s="163"/>
      <c r="G72" s="163"/>
      <c r="H72" s="163"/>
      <c r="J72" s="163"/>
      <c r="K72" s="163"/>
      <c r="L72" s="164"/>
    </row>
    <row r="73" spans="2:12" s="1" customFormat="1" ht="22.5" customHeight="1">
      <c r="B73" s="35"/>
      <c r="C73" s="57"/>
      <c r="D73" s="57"/>
      <c r="E73" s="317" t="s">
        <v>1340</v>
      </c>
      <c r="F73" s="294"/>
      <c r="G73" s="294"/>
      <c r="H73" s="294"/>
      <c r="I73" s="162"/>
      <c r="J73" s="57"/>
      <c r="K73" s="57"/>
      <c r="L73" s="55"/>
    </row>
    <row r="74" spans="2:12" s="1" customFormat="1" ht="14.45" customHeight="1">
      <c r="B74" s="35"/>
      <c r="C74" s="59" t="s">
        <v>135</v>
      </c>
      <c r="D74" s="57"/>
      <c r="E74" s="57"/>
      <c r="F74" s="57"/>
      <c r="G74" s="57"/>
      <c r="H74" s="57"/>
      <c r="I74" s="162"/>
      <c r="J74" s="57"/>
      <c r="K74" s="57"/>
      <c r="L74" s="55"/>
    </row>
    <row r="75" spans="2:12" s="1" customFormat="1" ht="23.25" customHeight="1">
      <c r="B75" s="35"/>
      <c r="C75" s="57"/>
      <c r="D75" s="57"/>
      <c r="E75" s="291" t="str">
        <f>E11</f>
        <v xml:space="preserve">VON 2 - Ostatní náklady </v>
      </c>
      <c r="F75" s="294"/>
      <c r="G75" s="294"/>
      <c r="H75" s="294"/>
      <c r="I75" s="162"/>
      <c r="J75" s="57"/>
      <c r="K75" s="57"/>
      <c r="L75" s="55"/>
    </row>
    <row r="76" spans="2:12" s="1" customFormat="1" ht="6.95" customHeight="1">
      <c r="B76" s="35"/>
      <c r="C76" s="57"/>
      <c r="D76" s="57"/>
      <c r="E76" s="57"/>
      <c r="F76" s="57"/>
      <c r="G76" s="57"/>
      <c r="H76" s="57"/>
      <c r="I76" s="162"/>
      <c r="J76" s="57"/>
      <c r="K76" s="57"/>
      <c r="L76" s="55"/>
    </row>
    <row r="77" spans="2:12" s="1" customFormat="1" ht="18" customHeight="1">
      <c r="B77" s="35"/>
      <c r="C77" s="59" t="s">
        <v>24</v>
      </c>
      <c r="D77" s="57"/>
      <c r="E77" s="57"/>
      <c r="F77" s="165" t="str">
        <f>F14</f>
        <v>Tachlovice</v>
      </c>
      <c r="G77" s="57"/>
      <c r="H77" s="57"/>
      <c r="I77" s="166" t="s">
        <v>26</v>
      </c>
      <c r="J77" s="67" t="str">
        <f>IF(J14="","",J14)</f>
        <v>23. 2. 2015</v>
      </c>
      <c r="K77" s="57"/>
      <c r="L77" s="55"/>
    </row>
    <row r="78" spans="2:12" s="1" customFormat="1" ht="6.95" customHeight="1">
      <c r="B78" s="35"/>
      <c r="C78" s="57"/>
      <c r="D78" s="57"/>
      <c r="E78" s="57"/>
      <c r="F78" s="57"/>
      <c r="G78" s="57"/>
      <c r="H78" s="57"/>
      <c r="I78" s="162"/>
      <c r="J78" s="57"/>
      <c r="K78" s="57"/>
      <c r="L78" s="55"/>
    </row>
    <row r="79" spans="2:12" s="1" customFormat="1" ht="13.5">
      <c r="B79" s="35"/>
      <c r="C79" s="59" t="s">
        <v>30</v>
      </c>
      <c r="D79" s="57"/>
      <c r="E79" s="57"/>
      <c r="F79" s="165" t="str">
        <f>E17</f>
        <v>Povodí Vltavy, statní podnik</v>
      </c>
      <c r="G79" s="57"/>
      <c r="H79" s="57"/>
      <c r="I79" s="166" t="s">
        <v>36</v>
      </c>
      <c r="J79" s="165" t="str">
        <f>E23</f>
        <v>HG partner s.r.o.</v>
      </c>
      <c r="K79" s="57"/>
      <c r="L79" s="55"/>
    </row>
    <row r="80" spans="2:12" s="1" customFormat="1" ht="14.45" customHeight="1">
      <c r="B80" s="35"/>
      <c r="C80" s="59" t="s">
        <v>34</v>
      </c>
      <c r="D80" s="57"/>
      <c r="E80" s="57"/>
      <c r="F80" s="165" t="str">
        <f>IF(E20="","",E20)</f>
        <v/>
      </c>
      <c r="G80" s="57"/>
      <c r="H80" s="57"/>
      <c r="I80" s="162"/>
      <c r="J80" s="57"/>
      <c r="K80" s="57"/>
      <c r="L80" s="55"/>
    </row>
    <row r="81" spans="2:12" s="1" customFormat="1" ht="10.35" customHeight="1">
      <c r="B81" s="35"/>
      <c r="C81" s="57"/>
      <c r="D81" s="57"/>
      <c r="E81" s="57"/>
      <c r="F81" s="57"/>
      <c r="G81" s="57"/>
      <c r="H81" s="57"/>
      <c r="I81" s="162"/>
      <c r="J81" s="57"/>
      <c r="K81" s="57"/>
      <c r="L81" s="55"/>
    </row>
    <row r="82" spans="2:20" s="10" customFormat="1" ht="29.25" customHeight="1">
      <c r="B82" s="167"/>
      <c r="C82" s="168" t="s">
        <v>149</v>
      </c>
      <c r="D82" s="169" t="s">
        <v>60</v>
      </c>
      <c r="E82" s="169" t="s">
        <v>56</v>
      </c>
      <c r="F82" s="169" t="s">
        <v>150</v>
      </c>
      <c r="G82" s="169" t="s">
        <v>151</v>
      </c>
      <c r="H82" s="169" t="s">
        <v>152</v>
      </c>
      <c r="I82" s="170" t="s">
        <v>153</v>
      </c>
      <c r="J82" s="169" t="s">
        <v>139</v>
      </c>
      <c r="K82" s="171" t="s">
        <v>154</v>
      </c>
      <c r="L82" s="172"/>
      <c r="M82" s="76" t="s">
        <v>155</v>
      </c>
      <c r="N82" s="77" t="s">
        <v>45</v>
      </c>
      <c r="O82" s="77" t="s">
        <v>156</v>
      </c>
      <c r="P82" s="77" t="s">
        <v>157</v>
      </c>
      <c r="Q82" s="77" t="s">
        <v>158</v>
      </c>
      <c r="R82" s="77" t="s">
        <v>159</v>
      </c>
      <c r="S82" s="77" t="s">
        <v>160</v>
      </c>
      <c r="T82" s="78" t="s">
        <v>161</v>
      </c>
    </row>
    <row r="83" spans="2:63" s="1" customFormat="1" ht="29.25" customHeight="1">
      <c r="B83" s="35"/>
      <c r="C83" s="82" t="s">
        <v>140</v>
      </c>
      <c r="D83" s="57"/>
      <c r="E83" s="57"/>
      <c r="F83" s="57"/>
      <c r="G83" s="57"/>
      <c r="H83" s="57"/>
      <c r="I83" s="162"/>
      <c r="J83" s="173">
        <f>BK83</f>
        <v>0</v>
      </c>
      <c r="K83" s="57"/>
      <c r="L83" s="55"/>
      <c r="M83" s="79"/>
      <c r="N83" s="80"/>
      <c r="O83" s="80"/>
      <c r="P83" s="174">
        <f>P84</f>
        <v>0</v>
      </c>
      <c r="Q83" s="80"/>
      <c r="R83" s="174">
        <f>R84</f>
        <v>0</v>
      </c>
      <c r="S83" s="80"/>
      <c r="T83" s="175">
        <f>T84</f>
        <v>0</v>
      </c>
      <c r="AT83" s="18" t="s">
        <v>74</v>
      </c>
      <c r="AU83" s="18" t="s">
        <v>141</v>
      </c>
      <c r="BK83" s="176">
        <f>BK84</f>
        <v>0</v>
      </c>
    </row>
    <row r="84" spans="2:63" s="11" customFormat="1" ht="37.35" customHeight="1">
      <c r="B84" s="177"/>
      <c r="C84" s="178"/>
      <c r="D84" s="191" t="s">
        <v>74</v>
      </c>
      <c r="E84" s="269" t="s">
        <v>1357</v>
      </c>
      <c r="F84" s="269" t="s">
        <v>1358</v>
      </c>
      <c r="G84" s="178"/>
      <c r="H84" s="178"/>
      <c r="I84" s="181"/>
      <c r="J84" s="270">
        <f>BK84</f>
        <v>0</v>
      </c>
      <c r="K84" s="178"/>
      <c r="L84" s="183"/>
      <c r="M84" s="184"/>
      <c r="N84" s="185"/>
      <c r="O84" s="185"/>
      <c r="P84" s="186">
        <f>SUM(P85:P100)</f>
        <v>0</v>
      </c>
      <c r="Q84" s="185"/>
      <c r="R84" s="186">
        <f>SUM(R85:R100)</f>
        <v>0</v>
      </c>
      <c r="S84" s="185"/>
      <c r="T84" s="187">
        <f>SUM(T85:T100)</f>
        <v>0</v>
      </c>
      <c r="AR84" s="188" t="s">
        <v>170</v>
      </c>
      <c r="AT84" s="189" t="s">
        <v>74</v>
      </c>
      <c r="AU84" s="189" t="s">
        <v>75</v>
      </c>
      <c r="AY84" s="188" t="s">
        <v>164</v>
      </c>
      <c r="BK84" s="190">
        <f>SUM(BK85:BK100)</f>
        <v>0</v>
      </c>
    </row>
    <row r="85" spans="2:65" s="1" customFormat="1" ht="31.5" customHeight="1">
      <c r="B85" s="35"/>
      <c r="C85" s="194" t="s">
        <v>23</v>
      </c>
      <c r="D85" s="194" t="s">
        <v>166</v>
      </c>
      <c r="E85" s="195" t="s">
        <v>1359</v>
      </c>
      <c r="F85" s="196" t="s">
        <v>1360</v>
      </c>
      <c r="G85" s="197" t="s">
        <v>169</v>
      </c>
      <c r="H85" s="198">
        <v>1</v>
      </c>
      <c r="I85" s="199"/>
      <c r="J85" s="200">
        <f>ROUND(I85*H85,2)</f>
        <v>0</v>
      </c>
      <c r="K85" s="196" t="s">
        <v>175</v>
      </c>
      <c r="L85" s="55"/>
      <c r="M85" s="201" t="s">
        <v>22</v>
      </c>
      <c r="N85" s="202" t="s">
        <v>46</v>
      </c>
      <c r="O85" s="36"/>
      <c r="P85" s="203">
        <f>O85*H85</f>
        <v>0</v>
      </c>
      <c r="Q85" s="203">
        <v>0</v>
      </c>
      <c r="R85" s="203">
        <f>Q85*H85</f>
        <v>0</v>
      </c>
      <c r="S85" s="203">
        <v>0</v>
      </c>
      <c r="T85" s="204">
        <f>S85*H85</f>
        <v>0</v>
      </c>
      <c r="AR85" s="18" t="s">
        <v>1347</v>
      </c>
      <c r="AT85" s="18" t="s">
        <v>166</v>
      </c>
      <c r="AU85" s="18" t="s">
        <v>23</v>
      </c>
      <c r="AY85" s="18" t="s">
        <v>164</v>
      </c>
      <c r="BE85" s="205">
        <f>IF(N85="základní",J85,0)</f>
        <v>0</v>
      </c>
      <c r="BF85" s="205">
        <f>IF(N85="snížená",J85,0)</f>
        <v>0</v>
      </c>
      <c r="BG85" s="205">
        <f>IF(N85="zákl. přenesená",J85,0)</f>
        <v>0</v>
      </c>
      <c r="BH85" s="205">
        <f>IF(N85="sníž. přenesená",J85,0)</f>
        <v>0</v>
      </c>
      <c r="BI85" s="205">
        <f>IF(N85="nulová",J85,0)</f>
        <v>0</v>
      </c>
      <c r="BJ85" s="18" t="s">
        <v>23</v>
      </c>
      <c r="BK85" s="205">
        <f>ROUND(I85*H85,2)</f>
        <v>0</v>
      </c>
      <c r="BL85" s="18" t="s">
        <v>1347</v>
      </c>
      <c r="BM85" s="18" t="s">
        <v>1361</v>
      </c>
    </row>
    <row r="86" spans="2:65" s="1" customFormat="1" ht="22.5" customHeight="1">
      <c r="B86" s="35"/>
      <c r="C86" s="194" t="s">
        <v>83</v>
      </c>
      <c r="D86" s="194" t="s">
        <v>166</v>
      </c>
      <c r="E86" s="195" t="s">
        <v>1362</v>
      </c>
      <c r="F86" s="196" t="s">
        <v>1363</v>
      </c>
      <c r="G86" s="197" t="s">
        <v>169</v>
      </c>
      <c r="H86" s="198">
        <v>1</v>
      </c>
      <c r="I86" s="199"/>
      <c r="J86" s="200">
        <f>ROUND(I86*H86,2)</f>
        <v>0</v>
      </c>
      <c r="K86" s="196" t="s">
        <v>175</v>
      </c>
      <c r="L86" s="55"/>
      <c r="M86" s="201" t="s">
        <v>22</v>
      </c>
      <c r="N86" s="202" t="s">
        <v>46</v>
      </c>
      <c r="O86" s="36"/>
      <c r="P86" s="203">
        <f>O86*H86</f>
        <v>0</v>
      </c>
      <c r="Q86" s="203">
        <v>0</v>
      </c>
      <c r="R86" s="203">
        <f>Q86*H86</f>
        <v>0</v>
      </c>
      <c r="S86" s="203">
        <v>0</v>
      </c>
      <c r="T86" s="204">
        <f>S86*H86</f>
        <v>0</v>
      </c>
      <c r="AR86" s="18" t="s">
        <v>1347</v>
      </c>
      <c r="AT86" s="18" t="s">
        <v>166</v>
      </c>
      <c r="AU86" s="18" t="s">
        <v>23</v>
      </c>
      <c r="AY86" s="18" t="s">
        <v>164</v>
      </c>
      <c r="BE86" s="205">
        <f>IF(N86="základní",J86,0)</f>
        <v>0</v>
      </c>
      <c r="BF86" s="205">
        <f>IF(N86="snížená",J86,0)</f>
        <v>0</v>
      </c>
      <c r="BG86" s="205">
        <f>IF(N86="zákl. přenesená",J86,0)</f>
        <v>0</v>
      </c>
      <c r="BH86" s="205">
        <f>IF(N86="sníž. přenesená",J86,0)</f>
        <v>0</v>
      </c>
      <c r="BI86" s="205">
        <f>IF(N86="nulová",J86,0)</f>
        <v>0</v>
      </c>
      <c r="BJ86" s="18" t="s">
        <v>23</v>
      </c>
      <c r="BK86" s="205">
        <f>ROUND(I86*H86,2)</f>
        <v>0</v>
      </c>
      <c r="BL86" s="18" t="s">
        <v>1347</v>
      </c>
      <c r="BM86" s="18" t="s">
        <v>1364</v>
      </c>
    </row>
    <row r="87" spans="2:47" s="1" customFormat="1" ht="27">
      <c r="B87" s="35"/>
      <c r="C87" s="57"/>
      <c r="D87" s="210" t="s">
        <v>179</v>
      </c>
      <c r="E87" s="57"/>
      <c r="F87" s="244" t="s">
        <v>1365</v>
      </c>
      <c r="G87" s="57"/>
      <c r="H87" s="57"/>
      <c r="I87" s="162"/>
      <c r="J87" s="57"/>
      <c r="K87" s="57"/>
      <c r="L87" s="55"/>
      <c r="M87" s="72"/>
      <c r="N87" s="36"/>
      <c r="O87" s="36"/>
      <c r="P87" s="36"/>
      <c r="Q87" s="36"/>
      <c r="R87" s="36"/>
      <c r="S87" s="36"/>
      <c r="T87" s="73"/>
      <c r="AT87" s="18" t="s">
        <v>179</v>
      </c>
      <c r="AU87" s="18" t="s">
        <v>23</v>
      </c>
    </row>
    <row r="88" spans="2:65" s="1" customFormat="1" ht="22.5" customHeight="1">
      <c r="B88" s="35"/>
      <c r="C88" s="194" t="s">
        <v>183</v>
      </c>
      <c r="D88" s="194" t="s">
        <v>166</v>
      </c>
      <c r="E88" s="195" t="s">
        <v>1366</v>
      </c>
      <c r="F88" s="196" t="s">
        <v>1367</v>
      </c>
      <c r="G88" s="197" t="s">
        <v>169</v>
      </c>
      <c r="H88" s="198">
        <v>1</v>
      </c>
      <c r="I88" s="199"/>
      <c r="J88" s="200">
        <f>ROUND(I88*H88,2)</f>
        <v>0</v>
      </c>
      <c r="K88" s="196" t="s">
        <v>175</v>
      </c>
      <c r="L88" s="55"/>
      <c r="M88" s="201" t="s">
        <v>22</v>
      </c>
      <c r="N88" s="202" t="s">
        <v>46</v>
      </c>
      <c r="O88" s="36"/>
      <c r="P88" s="203">
        <f>O88*H88</f>
        <v>0</v>
      </c>
      <c r="Q88" s="203">
        <v>0</v>
      </c>
      <c r="R88" s="203">
        <f>Q88*H88</f>
        <v>0</v>
      </c>
      <c r="S88" s="203">
        <v>0</v>
      </c>
      <c r="T88" s="204">
        <f>S88*H88</f>
        <v>0</v>
      </c>
      <c r="AR88" s="18" t="s">
        <v>1347</v>
      </c>
      <c r="AT88" s="18" t="s">
        <v>166</v>
      </c>
      <c r="AU88" s="18" t="s">
        <v>23</v>
      </c>
      <c r="AY88" s="18" t="s">
        <v>164</v>
      </c>
      <c r="BE88" s="205">
        <f>IF(N88="základní",J88,0)</f>
        <v>0</v>
      </c>
      <c r="BF88" s="205">
        <f>IF(N88="snížená",J88,0)</f>
        <v>0</v>
      </c>
      <c r="BG88" s="205">
        <f>IF(N88="zákl. přenesená",J88,0)</f>
        <v>0</v>
      </c>
      <c r="BH88" s="205">
        <f>IF(N88="sníž. přenesená",J88,0)</f>
        <v>0</v>
      </c>
      <c r="BI88" s="205">
        <f>IF(N88="nulová",J88,0)</f>
        <v>0</v>
      </c>
      <c r="BJ88" s="18" t="s">
        <v>23</v>
      </c>
      <c r="BK88" s="205">
        <f>ROUND(I88*H88,2)</f>
        <v>0</v>
      </c>
      <c r="BL88" s="18" t="s">
        <v>1347</v>
      </c>
      <c r="BM88" s="18" t="s">
        <v>1368</v>
      </c>
    </row>
    <row r="89" spans="2:47" s="1" customFormat="1" ht="40.5">
      <c r="B89" s="35"/>
      <c r="C89" s="57"/>
      <c r="D89" s="210" t="s">
        <v>179</v>
      </c>
      <c r="E89" s="57"/>
      <c r="F89" s="244" t="s">
        <v>1369</v>
      </c>
      <c r="G89" s="57"/>
      <c r="H89" s="57"/>
      <c r="I89" s="162"/>
      <c r="J89" s="57"/>
      <c r="K89" s="57"/>
      <c r="L89" s="55"/>
      <c r="M89" s="72"/>
      <c r="N89" s="36"/>
      <c r="O89" s="36"/>
      <c r="P89" s="36"/>
      <c r="Q89" s="36"/>
      <c r="R89" s="36"/>
      <c r="S89" s="36"/>
      <c r="T89" s="73"/>
      <c r="AT89" s="18" t="s">
        <v>179</v>
      </c>
      <c r="AU89" s="18" t="s">
        <v>23</v>
      </c>
    </row>
    <row r="90" spans="2:65" s="1" customFormat="1" ht="31.5" customHeight="1">
      <c r="B90" s="35"/>
      <c r="C90" s="194" t="s">
        <v>170</v>
      </c>
      <c r="D90" s="194" t="s">
        <v>166</v>
      </c>
      <c r="E90" s="195" t="s">
        <v>1370</v>
      </c>
      <c r="F90" s="196" t="s">
        <v>1371</v>
      </c>
      <c r="G90" s="197" t="s">
        <v>169</v>
      </c>
      <c r="H90" s="198">
        <v>1</v>
      </c>
      <c r="I90" s="199"/>
      <c r="J90" s="200">
        <f>ROUND(I90*H90,2)</f>
        <v>0</v>
      </c>
      <c r="K90" s="196" t="s">
        <v>22</v>
      </c>
      <c r="L90" s="55"/>
      <c r="M90" s="201" t="s">
        <v>22</v>
      </c>
      <c r="N90" s="202" t="s">
        <v>46</v>
      </c>
      <c r="O90" s="36"/>
      <c r="P90" s="203">
        <f>O90*H90</f>
        <v>0</v>
      </c>
      <c r="Q90" s="203">
        <v>0</v>
      </c>
      <c r="R90" s="203">
        <f>Q90*H90</f>
        <v>0</v>
      </c>
      <c r="S90" s="203">
        <v>0</v>
      </c>
      <c r="T90" s="204">
        <f>S90*H90</f>
        <v>0</v>
      </c>
      <c r="AR90" s="18" t="s">
        <v>1347</v>
      </c>
      <c r="AT90" s="18" t="s">
        <v>166</v>
      </c>
      <c r="AU90" s="18" t="s">
        <v>23</v>
      </c>
      <c r="AY90" s="18" t="s">
        <v>164</v>
      </c>
      <c r="BE90" s="205">
        <f>IF(N90="základní",J90,0)</f>
        <v>0</v>
      </c>
      <c r="BF90" s="205">
        <f>IF(N90="snížená",J90,0)</f>
        <v>0</v>
      </c>
      <c r="BG90" s="205">
        <f>IF(N90="zákl. přenesená",J90,0)</f>
        <v>0</v>
      </c>
      <c r="BH90" s="205">
        <f>IF(N90="sníž. přenesená",J90,0)</f>
        <v>0</v>
      </c>
      <c r="BI90" s="205">
        <f>IF(N90="nulová",J90,0)</f>
        <v>0</v>
      </c>
      <c r="BJ90" s="18" t="s">
        <v>23</v>
      </c>
      <c r="BK90" s="205">
        <f>ROUND(I90*H90,2)</f>
        <v>0</v>
      </c>
      <c r="BL90" s="18" t="s">
        <v>1347</v>
      </c>
      <c r="BM90" s="18" t="s">
        <v>1372</v>
      </c>
    </row>
    <row r="91" spans="2:65" s="1" customFormat="1" ht="22.5" customHeight="1">
      <c r="B91" s="35"/>
      <c r="C91" s="194" t="s">
        <v>195</v>
      </c>
      <c r="D91" s="194" t="s">
        <v>166</v>
      </c>
      <c r="E91" s="195" t="s">
        <v>1373</v>
      </c>
      <c r="F91" s="196" t="s">
        <v>1374</v>
      </c>
      <c r="G91" s="197" t="s">
        <v>169</v>
      </c>
      <c r="H91" s="198">
        <v>1</v>
      </c>
      <c r="I91" s="199"/>
      <c r="J91" s="200">
        <f>ROUND(I91*H91,2)</f>
        <v>0</v>
      </c>
      <c r="K91" s="196" t="s">
        <v>175</v>
      </c>
      <c r="L91" s="55"/>
      <c r="M91" s="201" t="s">
        <v>22</v>
      </c>
      <c r="N91" s="202" t="s">
        <v>46</v>
      </c>
      <c r="O91" s="36"/>
      <c r="P91" s="203">
        <f>O91*H91</f>
        <v>0</v>
      </c>
      <c r="Q91" s="203">
        <v>0</v>
      </c>
      <c r="R91" s="203">
        <f>Q91*H91</f>
        <v>0</v>
      </c>
      <c r="S91" s="203">
        <v>0</v>
      </c>
      <c r="T91" s="204">
        <f>S91*H91</f>
        <v>0</v>
      </c>
      <c r="AR91" s="18" t="s">
        <v>1347</v>
      </c>
      <c r="AT91" s="18" t="s">
        <v>166</v>
      </c>
      <c r="AU91" s="18" t="s">
        <v>23</v>
      </c>
      <c r="AY91" s="18" t="s">
        <v>164</v>
      </c>
      <c r="BE91" s="205">
        <f>IF(N91="základní",J91,0)</f>
        <v>0</v>
      </c>
      <c r="BF91" s="205">
        <f>IF(N91="snížená",J91,0)</f>
        <v>0</v>
      </c>
      <c r="BG91" s="205">
        <f>IF(N91="zákl. přenesená",J91,0)</f>
        <v>0</v>
      </c>
      <c r="BH91" s="205">
        <f>IF(N91="sníž. přenesená",J91,0)</f>
        <v>0</v>
      </c>
      <c r="BI91" s="205">
        <f>IF(N91="nulová",J91,0)</f>
        <v>0</v>
      </c>
      <c r="BJ91" s="18" t="s">
        <v>23</v>
      </c>
      <c r="BK91" s="205">
        <f>ROUND(I91*H91,2)</f>
        <v>0</v>
      </c>
      <c r="BL91" s="18" t="s">
        <v>1347</v>
      </c>
      <c r="BM91" s="18" t="s">
        <v>1375</v>
      </c>
    </row>
    <row r="92" spans="2:47" s="1" customFormat="1" ht="27">
      <c r="B92" s="35"/>
      <c r="C92" s="57"/>
      <c r="D92" s="210" t="s">
        <v>179</v>
      </c>
      <c r="E92" s="57"/>
      <c r="F92" s="244" t="s">
        <v>1376</v>
      </c>
      <c r="G92" s="57"/>
      <c r="H92" s="57"/>
      <c r="I92" s="162"/>
      <c r="J92" s="57"/>
      <c r="K92" s="57"/>
      <c r="L92" s="55"/>
      <c r="M92" s="72"/>
      <c r="N92" s="36"/>
      <c r="O92" s="36"/>
      <c r="P92" s="36"/>
      <c r="Q92" s="36"/>
      <c r="R92" s="36"/>
      <c r="S92" s="36"/>
      <c r="T92" s="73"/>
      <c r="AT92" s="18" t="s">
        <v>179</v>
      </c>
      <c r="AU92" s="18" t="s">
        <v>23</v>
      </c>
    </row>
    <row r="93" spans="2:65" s="1" customFormat="1" ht="22.5" customHeight="1">
      <c r="B93" s="35"/>
      <c r="C93" s="194" t="s">
        <v>200</v>
      </c>
      <c r="D93" s="194" t="s">
        <v>166</v>
      </c>
      <c r="E93" s="195" t="s">
        <v>1377</v>
      </c>
      <c r="F93" s="196" t="s">
        <v>1378</v>
      </c>
      <c r="G93" s="197" t="s">
        <v>169</v>
      </c>
      <c r="H93" s="198">
        <v>1</v>
      </c>
      <c r="I93" s="199"/>
      <c r="J93" s="200">
        <f>ROUND(I93*H93,2)</f>
        <v>0</v>
      </c>
      <c r="K93" s="196" t="s">
        <v>175</v>
      </c>
      <c r="L93" s="55"/>
      <c r="M93" s="201" t="s">
        <v>22</v>
      </c>
      <c r="N93" s="202" t="s">
        <v>46</v>
      </c>
      <c r="O93" s="36"/>
      <c r="P93" s="203">
        <f>O93*H93</f>
        <v>0</v>
      </c>
      <c r="Q93" s="203">
        <v>0</v>
      </c>
      <c r="R93" s="203">
        <f>Q93*H93</f>
        <v>0</v>
      </c>
      <c r="S93" s="203">
        <v>0</v>
      </c>
      <c r="T93" s="204">
        <f>S93*H93</f>
        <v>0</v>
      </c>
      <c r="AR93" s="18" t="s">
        <v>1347</v>
      </c>
      <c r="AT93" s="18" t="s">
        <v>166</v>
      </c>
      <c r="AU93" s="18" t="s">
        <v>23</v>
      </c>
      <c r="AY93" s="18" t="s">
        <v>164</v>
      </c>
      <c r="BE93" s="205">
        <f>IF(N93="základní",J93,0)</f>
        <v>0</v>
      </c>
      <c r="BF93" s="205">
        <f>IF(N93="snížená",J93,0)</f>
        <v>0</v>
      </c>
      <c r="BG93" s="205">
        <f>IF(N93="zákl. přenesená",J93,0)</f>
        <v>0</v>
      </c>
      <c r="BH93" s="205">
        <f>IF(N93="sníž. přenesená",J93,0)</f>
        <v>0</v>
      </c>
      <c r="BI93" s="205">
        <f>IF(N93="nulová",J93,0)</f>
        <v>0</v>
      </c>
      <c r="BJ93" s="18" t="s">
        <v>23</v>
      </c>
      <c r="BK93" s="205">
        <f>ROUND(I93*H93,2)</f>
        <v>0</v>
      </c>
      <c r="BL93" s="18" t="s">
        <v>1347</v>
      </c>
      <c r="BM93" s="18" t="s">
        <v>1379</v>
      </c>
    </row>
    <row r="94" spans="2:47" s="1" customFormat="1" ht="67.5">
      <c r="B94" s="35"/>
      <c r="C94" s="57"/>
      <c r="D94" s="210" t="s">
        <v>179</v>
      </c>
      <c r="E94" s="57"/>
      <c r="F94" s="244" t="s">
        <v>1380</v>
      </c>
      <c r="G94" s="57"/>
      <c r="H94" s="57"/>
      <c r="I94" s="162"/>
      <c r="J94" s="57"/>
      <c r="K94" s="57"/>
      <c r="L94" s="55"/>
      <c r="M94" s="72"/>
      <c r="N94" s="36"/>
      <c r="O94" s="36"/>
      <c r="P94" s="36"/>
      <c r="Q94" s="36"/>
      <c r="R94" s="36"/>
      <c r="S94" s="36"/>
      <c r="T94" s="73"/>
      <c r="AT94" s="18" t="s">
        <v>179</v>
      </c>
      <c r="AU94" s="18" t="s">
        <v>23</v>
      </c>
    </row>
    <row r="95" spans="2:65" s="1" customFormat="1" ht="22.5" customHeight="1">
      <c r="B95" s="35"/>
      <c r="C95" s="194" t="s">
        <v>206</v>
      </c>
      <c r="D95" s="194" t="s">
        <v>166</v>
      </c>
      <c r="E95" s="195" t="s">
        <v>1381</v>
      </c>
      <c r="F95" s="196" t="s">
        <v>1382</v>
      </c>
      <c r="G95" s="197" t="s">
        <v>169</v>
      </c>
      <c r="H95" s="198">
        <v>1</v>
      </c>
      <c r="I95" s="199"/>
      <c r="J95" s="200">
        <f>ROUND(I95*H95,2)</f>
        <v>0</v>
      </c>
      <c r="K95" s="196" t="s">
        <v>175</v>
      </c>
      <c r="L95" s="55"/>
      <c r="M95" s="201" t="s">
        <v>22</v>
      </c>
      <c r="N95" s="202" t="s">
        <v>46</v>
      </c>
      <c r="O95" s="36"/>
      <c r="P95" s="203">
        <f>O95*H95</f>
        <v>0</v>
      </c>
      <c r="Q95" s="203">
        <v>0</v>
      </c>
      <c r="R95" s="203">
        <f>Q95*H95</f>
        <v>0</v>
      </c>
      <c r="S95" s="203">
        <v>0</v>
      </c>
      <c r="T95" s="204">
        <f>S95*H95</f>
        <v>0</v>
      </c>
      <c r="AR95" s="18" t="s">
        <v>1347</v>
      </c>
      <c r="AT95" s="18" t="s">
        <v>166</v>
      </c>
      <c r="AU95" s="18" t="s">
        <v>23</v>
      </c>
      <c r="AY95" s="18" t="s">
        <v>164</v>
      </c>
      <c r="BE95" s="205">
        <f>IF(N95="základní",J95,0)</f>
        <v>0</v>
      </c>
      <c r="BF95" s="205">
        <f>IF(N95="snížená",J95,0)</f>
        <v>0</v>
      </c>
      <c r="BG95" s="205">
        <f>IF(N95="zákl. přenesená",J95,0)</f>
        <v>0</v>
      </c>
      <c r="BH95" s="205">
        <f>IF(N95="sníž. přenesená",J95,0)</f>
        <v>0</v>
      </c>
      <c r="BI95" s="205">
        <f>IF(N95="nulová",J95,0)</f>
        <v>0</v>
      </c>
      <c r="BJ95" s="18" t="s">
        <v>23</v>
      </c>
      <c r="BK95" s="205">
        <f>ROUND(I95*H95,2)</f>
        <v>0</v>
      </c>
      <c r="BL95" s="18" t="s">
        <v>1347</v>
      </c>
      <c r="BM95" s="18" t="s">
        <v>1383</v>
      </c>
    </row>
    <row r="96" spans="2:47" s="1" customFormat="1" ht="81">
      <c r="B96" s="35"/>
      <c r="C96" s="57"/>
      <c r="D96" s="210" t="s">
        <v>179</v>
      </c>
      <c r="E96" s="57"/>
      <c r="F96" s="244" t="s">
        <v>1384</v>
      </c>
      <c r="G96" s="57"/>
      <c r="H96" s="57"/>
      <c r="I96" s="162"/>
      <c r="J96" s="57"/>
      <c r="K96" s="57"/>
      <c r="L96" s="55"/>
      <c r="M96" s="72"/>
      <c r="N96" s="36"/>
      <c r="O96" s="36"/>
      <c r="P96" s="36"/>
      <c r="Q96" s="36"/>
      <c r="R96" s="36"/>
      <c r="S96" s="36"/>
      <c r="T96" s="73"/>
      <c r="AT96" s="18" t="s">
        <v>179</v>
      </c>
      <c r="AU96" s="18" t="s">
        <v>23</v>
      </c>
    </row>
    <row r="97" spans="2:65" s="1" customFormat="1" ht="22.5" customHeight="1">
      <c r="B97" s="35"/>
      <c r="C97" s="194" t="s">
        <v>211</v>
      </c>
      <c r="D97" s="194" t="s">
        <v>166</v>
      </c>
      <c r="E97" s="195" t="s">
        <v>1385</v>
      </c>
      <c r="F97" s="196" t="s">
        <v>1386</v>
      </c>
      <c r="G97" s="197" t="s">
        <v>169</v>
      </c>
      <c r="H97" s="198">
        <v>1</v>
      </c>
      <c r="I97" s="199"/>
      <c r="J97" s="200">
        <f>ROUND(I97*H97,2)</f>
        <v>0</v>
      </c>
      <c r="K97" s="196" t="s">
        <v>22</v>
      </c>
      <c r="L97" s="55"/>
      <c r="M97" s="201" t="s">
        <v>22</v>
      </c>
      <c r="N97" s="202" t="s">
        <v>46</v>
      </c>
      <c r="O97" s="36"/>
      <c r="P97" s="203">
        <f>O97*H97</f>
        <v>0</v>
      </c>
      <c r="Q97" s="203">
        <v>0</v>
      </c>
      <c r="R97" s="203">
        <f>Q97*H97</f>
        <v>0</v>
      </c>
      <c r="S97" s="203">
        <v>0</v>
      </c>
      <c r="T97" s="204">
        <f>S97*H97</f>
        <v>0</v>
      </c>
      <c r="AR97" s="18" t="s">
        <v>170</v>
      </c>
      <c r="AT97" s="18" t="s">
        <v>166</v>
      </c>
      <c r="AU97" s="18" t="s">
        <v>23</v>
      </c>
      <c r="AY97" s="18" t="s">
        <v>164</v>
      </c>
      <c r="BE97" s="205">
        <f>IF(N97="základní",J97,0)</f>
        <v>0</v>
      </c>
      <c r="BF97" s="205">
        <f>IF(N97="snížená",J97,0)</f>
        <v>0</v>
      </c>
      <c r="BG97" s="205">
        <f>IF(N97="zákl. přenesená",J97,0)</f>
        <v>0</v>
      </c>
      <c r="BH97" s="205">
        <f>IF(N97="sníž. přenesená",J97,0)</f>
        <v>0</v>
      </c>
      <c r="BI97" s="205">
        <f>IF(N97="nulová",J97,0)</f>
        <v>0</v>
      </c>
      <c r="BJ97" s="18" t="s">
        <v>23</v>
      </c>
      <c r="BK97" s="205">
        <f>ROUND(I97*H97,2)</f>
        <v>0</v>
      </c>
      <c r="BL97" s="18" t="s">
        <v>170</v>
      </c>
      <c r="BM97" s="18" t="s">
        <v>1387</v>
      </c>
    </row>
    <row r="98" spans="2:47" s="1" customFormat="1" ht="175.5">
      <c r="B98" s="35"/>
      <c r="C98" s="57"/>
      <c r="D98" s="210" t="s">
        <v>179</v>
      </c>
      <c r="E98" s="57"/>
      <c r="F98" s="244" t="s">
        <v>1388</v>
      </c>
      <c r="G98" s="57"/>
      <c r="H98" s="57"/>
      <c r="I98" s="162"/>
      <c r="J98" s="57"/>
      <c r="K98" s="57"/>
      <c r="L98" s="55"/>
      <c r="M98" s="72"/>
      <c r="N98" s="36"/>
      <c r="O98" s="36"/>
      <c r="P98" s="36"/>
      <c r="Q98" s="36"/>
      <c r="R98" s="36"/>
      <c r="S98" s="36"/>
      <c r="T98" s="73"/>
      <c r="AT98" s="18" t="s">
        <v>179</v>
      </c>
      <c r="AU98" s="18" t="s">
        <v>23</v>
      </c>
    </row>
    <row r="99" spans="2:65" s="1" customFormat="1" ht="22.5" customHeight="1">
      <c r="B99" s="35"/>
      <c r="C99" s="194" t="s">
        <v>217</v>
      </c>
      <c r="D99" s="194" t="s">
        <v>166</v>
      </c>
      <c r="E99" s="195" t="s">
        <v>1389</v>
      </c>
      <c r="F99" s="196" t="s">
        <v>1390</v>
      </c>
      <c r="G99" s="197" t="s">
        <v>169</v>
      </c>
      <c r="H99" s="198">
        <v>1</v>
      </c>
      <c r="I99" s="199"/>
      <c r="J99" s="200">
        <f>ROUND(I99*H99,2)</f>
        <v>0</v>
      </c>
      <c r="K99" s="196" t="s">
        <v>22</v>
      </c>
      <c r="L99" s="55"/>
      <c r="M99" s="201" t="s">
        <v>22</v>
      </c>
      <c r="N99" s="202" t="s">
        <v>46</v>
      </c>
      <c r="O99" s="36"/>
      <c r="P99" s="203">
        <f>O99*H99</f>
        <v>0</v>
      </c>
      <c r="Q99" s="203">
        <v>0</v>
      </c>
      <c r="R99" s="203">
        <f>Q99*H99</f>
        <v>0</v>
      </c>
      <c r="S99" s="203">
        <v>0</v>
      </c>
      <c r="T99" s="204">
        <f>S99*H99</f>
        <v>0</v>
      </c>
      <c r="AR99" s="18" t="s">
        <v>170</v>
      </c>
      <c r="AT99" s="18" t="s">
        <v>166</v>
      </c>
      <c r="AU99" s="18" t="s">
        <v>23</v>
      </c>
      <c r="AY99" s="18" t="s">
        <v>164</v>
      </c>
      <c r="BE99" s="205">
        <f>IF(N99="základní",J99,0)</f>
        <v>0</v>
      </c>
      <c r="BF99" s="205">
        <f>IF(N99="snížená",J99,0)</f>
        <v>0</v>
      </c>
      <c r="BG99" s="205">
        <f>IF(N99="zákl. přenesená",J99,0)</f>
        <v>0</v>
      </c>
      <c r="BH99" s="205">
        <f>IF(N99="sníž. přenesená",J99,0)</f>
        <v>0</v>
      </c>
      <c r="BI99" s="205">
        <f>IF(N99="nulová",J99,0)</f>
        <v>0</v>
      </c>
      <c r="BJ99" s="18" t="s">
        <v>23</v>
      </c>
      <c r="BK99" s="205">
        <f>ROUND(I99*H99,2)</f>
        <v>0</v>
      </c>
      <c r="BL99" s="18" t="s">
        <v>170</v>
      </c>
      <c r="BM99" s="18" t="s">
        <v>1391</v>
      </c>
    </row>
    <row r="100" spans="2:47" s="1" customFormat="1" ht="108">
      <c r="B100" s="35"/>
      <c r="C100" s="57"/>
      <c r="D100" s="206" t="s">
        <v>179</v>
      </c>
      <c r="E100" s="57"/>
      <c r="F100" s="207" t="s">
        <v>1392</v>
      </c>
      <c r="G100" s="57"/>
      <c r="H100" s="57"/>
      <c r="I100" s="162"/>
      <c r="J100" s="57"/>
      <c r="K100" s="57"/>
      <c r="L100" s="55"/>
      <c r="M100" s="245"/>
      <c r="N100" s="246"/>
      <c r="O100" s="246"/>
      <c r="P100" s="246"/>
      <c r="Q100" s="246"/>
      <c r="R100" s="246"/>
      <c r="S100" s="246"/>
      <c r="T100" s="247"/>
      <c r="AT100" s="18" t="s">
        <v>179</v>
      </c>
      <c r="AU100" s="18" t="s">
        <v>23</v>
      </c>
    </row>
    <row r="101" spans="2:12" s="1" customFormat="1" ht="6.95" customHeight="1">
      <c r="B101" s="50"/>
      <c r="C101" s="51"/>
      <c r="D101" s="51"/>
      <c r="E101" s="51"/>
      <c r="F101" s="51"/>
      <c r="G101" s="51"/>
      <c r="H101" s="51"/>
      <c r="I101" s="138"/>
      <c r="J101" s="51"/>
      <c r="K101" s="51"/>
      <c r="L101" s="55"/>
    </row>
  </sheetData>
  <sheetProtection password="CC35" sheet="1" objects="1" scenarios="1" formatColumns="0" formatRows="0" sort="0" autoFilter="0"/>
  <autoFilter ref="C82:K82"/>
  <mergeCells count="12">
    <mergeCell ref="G1:H1"/>
    <mergeCell ref="L2:V2"/>
    <mergeCell ref="E49:H49"/>
    <mergeCell ref="E51:H51"/>
    <mergeCell ref="E71:H71"/>
    <mergeCell ref="E73:H73"/>
    <mergeCell ref="E75:H75"/>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29" customWidth="1"/>
    <col min="2" max="2" width="1.66796875" style="329" customWidth="1"/>
    <col min="3" max="4" width="5" style="329" customWidth="1"/>
    <col min="5" max="5" width="11.66015625" style="329" customWidth="1"/>
    <col min="6" max="6" width="9.16015625" style="329" customWidth="1"/>
    <col min="7" max="7" width="5" style="329" customWidth="1"/>
    <col min="8" max="8" width="77.83203125" style="329" customWidth="1"/>
    <col min="9" max="10" width="20" style="329" customWidth="1"/>
    <col min="11" max="11" width="1.66796875" style="329" customWidth="1"/>
    <col min="12" max="256" width="9.33203125" style="329" customWidth="1"/>
    <col min="257" max="257" width="8.33203125" style="329" customWidth="1"/>
    <col min="258" max="258" width="1.66796875" style="329" customWidth="1"/>
    <col min="259" max="260" width="5" style="329" customWidth="1"/>
    <col min="261" max="261" width="11.66015625" style="329" customWidth="1"/>
    <col min="262" max="262" width="9.16015625" style="329" customWidth="1"/>
    <col min="263" max="263" width="5" style="329" customWidth="1"/>
    <col min="264" max="264" width="77.83203125" style="329" customWidth="1"/>
    <col min="265" max="266" width="20" style="329" customWidth="1"/>
    <col min="267" max="267" width="1.66796875" style="329" customWidth="1"/>
    <col min="268" max="512" width="9.33203125" style="329" customWidth="1"/>
    <col min="513" max="513" width="8.33203125" style="329" customWidth="1"/>
    <col min="514" max="514" width="1.66796875" style="329" customWidth="1"/>
    <col min="515" max="516" width="5" style="329" customWidth="1"/>
    <col min="517" max="517" width="11.66015625" style="329" customWidth="1"/>
    <col min="518" max="518" width="9.16015625" style="329" customWidth="1"/>
    <col min="519" max="519" width="5" style="329" customWidth="1"/>
    <col min="520" max="520" width="77.83203125" style="329" customWidth="1"/>
    <col min="521" max="522" width="20" style="329" customWidth="1"/>
    <col min="523" max="523" width="1.66796875" style="329" customWidth="1"/>
    <col min="524" max="768" width="9.33203125" style="329" customWidth="1"/>
    <col min="769" max="769" width="8.33203125" style="329" customWidth="1"/>
    <col min="770" max="770" width="1.66796875" style="329" customWidth="1"/>
    <col min="771" max="772" width="5" style="329" customWidth="1"/>
    <col min="773" max="773" width="11.66015625" style="329" customWidth="1"/>
    <col min="774" max="774" width="9.16015625" style="329" customWidth="1"/>
    <col min="775" max="775" width="5" style="329" customWidth="1"/>
    <col min="776" max="776" width="77.83203125" style="329" customWidth="1"/>
    <col min="777" max="778" width="20" style="329" customWidth="1"/>
    <col min="779" max="779" width="1.66796875" style="329" customWidth="1"/>
    <col min="780" max="1024" width="9.33203125" style="329" customWidth="1"/>
    <col min="1025" max="1025" width="8.33203125" style="329" customWidth="1"/>
    <col min="1026" max="1026" width="1.66796875" style="329" customWidth="1"/>
    <col min="1027" max="1028" width="5" style="329" customWidth="1"/>
    <col min="1029" max="1029" width="11.66015625" style="329" customWidth="1"/>
    <col min="1030" max="1030" width="9.16015625" style="329" customWidth="1"/>
    <col min="1031" max="1031" width="5" style="329" customWidth="1"/>
    <col min="1032" max="1032" width="77.83203125" style="329" customWidth="1"/>
    <col min="1033" max="1034" width="20" style="329" customWidth="1"/>
    <col min="1035" max="1035" width="1.66796875" style="329" customWidth="1"/>
    <col min="1036" max="1280" width="9.33203125" style="329" customWidth="1"/>
    <col min="1281" max="1281" width="8.33203125" style="329" customWidth="1"/>
    <col min="1282" max="1282" width="1.66796875" style="329" customWidth="1"/>
    <col min="1283" max="1284" width="5" style="329" customWidth="1"/>
    <col min="1285" max="1285" width="11.66015625" style="329" customWidth="1"/>
    <col min="1286" max="1286" width="9.16015625" style="329" customWidth="1"/>
    <col min="1287" max="1287" width="5" style="329" customWidth="1"/>
    <col min="1288" max="1288" width="77.83203125" style="329" customWidth="1"/>
    <col min="1289" max="1290" width="20" style="329" customWidth="1"/>
    <col min="1291" max="1291" width="1.66796875" style="329" customWidth="1"/>
    <col min="1292" max="1536" width="9.33203125" style="329" customWidth="1"/>
    <col min="1537" max="1537" width="8.33203125" style="329" customWidth="1"/>
    <col min="1538" max="1538" width="1.66796875" style="329" customWidth="1"/>
    <col min="1539" max="1540" width="5" style="329" customWidth="1"/>
    <col min="1541" max="1541" width="11.66015625" style="329" customWidth="1"/>
    <col min="1542" max="1542" width="9.16015625" style="329" customWidth="1"/>
    <col min="1543" max="1543" width="5" style="329" customWidth="1"/>
    <col min="1544" max="1544" width="77.83203125" style="329" customWidth="1"/>
    <col min="1545" max="1546" width="20" style="329" customWidth="1"/>
    <col min="1547" max="1547" width="1.66796875" style="329" customWidth="1"/>
    <col min="1548" max="1792" width="9.33203125" style="329" customWidth="1"/>
    <col min="1793" max="1793" width="8.33203125" style="329" customWidth="1"/>
    <col min="1794" max="1794" width="1.66796875" style="329" customWidth="1"/>
    <col min="1795" max="1796" width="5" style="329" customWidth="1"/>
    <col min="1797" max="1797" width="11.66015625" style="329" customWidth="1"/>
    <col min="1798" max="1798" width="9.16015625" style="329" customWidth="1"/>
    <col min="1799" max="1799" width="5" style="329" customWidth="1"/>
    <col min="1800" max="1800" width="77.83203125" style="329" customWidth="1"/>
    <col min="1801" max="1802" width="20" style="329" customWidth="1"/>
    <col min="1803" max="1803" width="1.66796875" style="329" customWidth="1"/>
    <col min="1804" max="2048" width="9.33203125" style="329" customWidth="1"/>
    <col min="2049" max="2049" width="8.33203125" style="329" customWidth="1"/>
    <col min="2050" max="2050" width="1.66796875" style="329" customWidth="1"/>
    <col min="2051" max="2052" width="5" style="329" customWidth="1"/>
    <col min="2053" max="2053" width="11.66015625" style="329" customWidth="1"/>
    <col min="2054" max="2054" width="9.16015625" style="329" customWidth="1"/>
    <col min="2055" max="2055" width="5" style="329" customWidth="1"/>
    <col min="2056" max="2056" width="77.83203125" style="329" customWidth="1"/>
    <col min="2057" max="2058" width="20" style="329" customWidth="1"/>
    <col min="2059" max="2059" width="1.66796875" style="329" customWidth="1"/>
    <col min="2060" max="2304" width="9.33203125" style="329" customWidth="1"/>
    <col min="2305" max="2305" width="8.33203125" style="329" customWidth="1"/>
    <col min="2306" max="2306" width="1.66796875" style="329" customWidth="1"/>
    <col min="2307" max="2308" width="5" style="329" customWidth="1"/>
    <col min="2309" max="2309" width="11.66015625" style="329" customWidth="1"/>
    <col min="2310" max="2310" width="9.16015625" style="329" customWidth="1"/>
    <col min="2311" max="2311" width="5" style="329" customWidth="1"/>
    <col min="2312" max="2312" width="77.83203125" style="329" customWidth="1"/>
    <col min="2313" max="2314" width="20" style="329" customWidth="1"/>
    <col min="2315" max="2315" width="1.66796875" style="329" customWidth="1"/>
    <col min="2316" max="2560" width="9.33203125" style="329" customWidth="1"/>
    <col min="2561" max="2561" width="8.33203125" style="329" customWidth="1"/>
    <col min="2562" max="2562" width="1.66796875" style="329" customWidth="1"/>
    <col min="2563" max="2564" width="5" style="329" customWidth="1"/>
    <col min="2565" max="2565" width="11.66015625" style="329" customWidth="1"/>
    <col min="2566" max="2566" width="9.16015625" style="329" customWidth="1"/>
    <col min="2567" max="2567" width="5" style="329" customWidth="1"/>
    <col min="2568" max="2568" width="77.83203125" style="329" customWidth="1"/>
    <col min="2569" max="2570" width="20" style="329" customWidth="1"/>
    <col min="2571" max="2571" width="1.66796875" style="329" customWidth="1"/>
    <col min="2572" max="2816" width="9.33203125" style="329" customWidth="1"/>
    <col min="2817" max="2817" width="8.33203125" style="329" customWidth="1"/>
    <col min="2818" max="2818" width="1.66796875" style="329" customWidth="1"/>
    <col min="2819" max="2820" width="5" style="329" customWidth="1"/>
    <col min="2821" max="2821" width="11.66015625" style="329" customWidth="1"/>
    <col min="2822" max="2822" width="9.16015625" style="329" customWidth="1"/>
    <col min="2823" max="2823" width="5" style="329" customWidth="1"/>
    <col min="2824" max="2824" width="77.83203125" style="329" customWidth="1"/>
    <col min="2825" max="2826" width="20" style="329" customWidth="1"/>
    <col min="2827" max="2827" width="1.66796875" style="329" customWidth="1"/>
    <col min="2828" max="3072" width="9.33203125" style="329" customWidth="1"/>
    <col min="3073" max="3073" width="8.33203125" style="329" customWidth="1"/>
    <col min="3074" max="3074" width="1.66796875" style="329" customWidth="1"/>
    <col min="3075" max="3076" width="5" style="329" customWidth="1"/>
    <col min="3077" max="3077" width="11.66015625" style="329" customWidth="1"/>
    <col min="3078" max="3078" width="9.16015625" style="329" customWidth="1"/>
    <col min="3079" max="3079" width="5" style="329" customWidth="1"/>
    <col min="3080" max="3080" width="77.83203125" style="329" customWidth="1"/>
    <col min="3081" max="3082" width="20" style="329" customWidth="1"/>
    <col min="3083" max="3083" width="1.66796875" style="329" customWidth="1"/>
    <col min="3084" max="3328" width="9.33203125" style="329" customWidth="1"/>
    <col min="3329" max="3329" width="8.33203125" style="329" customWidth="1"/>
    <col min="3330" max="3330" width="1.66796875" style="329" customWidth="1"/>
    <col min="3331" max="3332" width="5" style="329" customWidth="1"/>
    <col min="3333" max="3333" width="11.66015625" style="329" customWidth="1"/>
    <col min="3334" max="3334" width="9.16015625" style="329" customWidth="1"/>
    <col min="3335" max="3335" width="5" style="329" customWidth="1"/>
    <col min="3336" max="3336" width="77.83203125" style="329" customWidth="1"/>
    <col min="3337" max="3338" width="20" style="329" customWidth="1"/>
    <col min="3339" max="3339" width="1.66796875" style="329" customWidth="1"/>
    <col min="3340" max="3584" width="9.33203125" style="329" customWidth="1"/>
    <col min="3585" max="3585" width="8.33203125" style="329" customWidth="1"/>
    <col min="3586" max="3586" width="1.66796875" style="329" customWidth="1"/>
    <col min="3587" max="3588" width="5" style="329" customWidth="1"/>
    <col min="3589" max="3589" width="11.66015625" style="329" customWidth="1"/>
    <col min="3590" max="3590" width="9.16015625" style="329" customWidth="1"/>
    <col min="3591" max="3591" width="5" style="329" customWidth="1"/>
    <col min="3592" max="3592" width="77.83203125" style="329" customWidth="1"/>
    <col min="3593" max="3594" width="20" style="329" customWidth="1"/>
    <col min="3595" max="3595" width="1.66796875" style="329" customWidth="1"/>
    <col min="3596" max="3840" width="9.33203125" style="329" customWidth="1"/>
    <col min="3841" max="3841" width="8.33203125" style="329" customWidth="1"/>
    <col min="3842" max="3842" width="1.66796875" style="329" customWidth="1"/>
    <col min="3843" max="3844" width="5" style="329" customWidth="1"/>
    <col min="3845" max="3845" width="11.66015625" style="329" customWidth="1"/>
    <col min="3846" max="3846" width="9.16015625" style="329" customWidth="1"/>
    <col min="3847" max="3847" width="5" style="329" customWidth="1"/>
    <col min="3848" max="3848" width="77.83203125" style="329" customWidth="1"/>
    <col min="3849" max="3850" width="20" style="329" customWidth="1"/>
    <col min="3851" max="3851" width="1.66796875" style="329" customWidth="1"/>
    <col min="3852" max="4096" width="9.33203125" style="329" customWidth="1"/>
    <col min="4097" max="4097" width="8.33203125" style="329" customWidth="1"/>
    <col min="4098" max="4098" width="1.66796875" style="329" customWidth="1"/>
    <col min="4099" max="4100" width="5" style="329" customWidth="1"/>
    <col min="4101" max="4101" width="11.66015625" style="329" customWidth="1"/>
    <col min="4102" max="4102" width="9.16015625" style="329" customWidth="1"/>
    <col min="4103" max="4103" width="5" style="329" customWidth="1"/>
    <col min="4104" max="4104" width="77.83203125" style="329" customWidth="1"/>
    <col min="4105" max="4106" width="20" style="329" customWidth="1"/>
    <col min="4107" max="4107" width="1.66796875" style="329" customWidth="1"/>
    <col min="4108" max="4352" width="9.33203125" style="329" customWidth="1"/>
    <col min="4353" max="4353" width="8.33203125" style="329" customWidth="1"/>
    <col min="4354" max="4354" width="1.66796875" style="329" customWidth="1"/>
    <col min="4355" max="4356" width="5" style="329" customWidth="1"/>
    <col min="4357" max="4357" width="11.66015625" style="329" customWidth="1"/>
    <col min="4358" max="4358" width="9.16015625" style="329" customWidth="1"/>
    <col min="4359" max="4359" width="5" style="329" customWidth="1"/>
    <col min="4360" max="4360" width="77.83203125" style="329" customWidth="1"/>
    <col min="4361" max="4362" width="20" style="329" customWidth="1"/>
    <col min="4363" max="4363" width="1.66796875" style="329" customWidth="1"/>
    <col min="4364" max="4608" width="9.33203125" style="329" customWidth="1"/>
    <col min="4609" max="4609" width="8.33203125" style="329" customWidth="1"/>
    <col min="4610" max="4610" width="1.66796875" style="329" customWidth="1"/>
    <col min="4611" max="4612" width="5" style="329" customWidth="1"/>
    <col min="4613" max="4613" width="11.66015625" style="329" customWidth="1"/>
    <col min="4614" max="4614" width="9.16015625" style="329" customWidth="1"/>
    <col min="4615" max="4615" width="5" style="329" customWidth="1"/>
    <col min="4616" max="4616" width="77.83203125" style="329" customWidth="1"/>
    <col min="4617" max="4618" width="20" style="329" customWidth="1"/>
    <col min="4619" max="4619" width="1.66796875" style="329" customWidth="1"/>
    <col min="4620" max="4864" width="9.33203125" style="329" customWidth="1"/>
    <col min="4865" max="4865" width="8.33203125" style="329" customWidth="1"/>
    <col min="4866" max="4866" width="1.66796875" style="329" customWidth="1"/>
    <col min="4867" max="4868" width="5" style="329" customWidth="1"/>
    <col min="4869" max="4869" width="11.66015625" style="329" customWidth="1"/>
    <col min="4870" max="4870" width="9.16015625" style="329" customWidth="1"/>
    <col min="4871" max="4871" width="5" style="329" customWidth="1"/>
    <col min="4872" max="4872" width="77.83203125" style="329" customWidth="1"/>
    <col min="4873" max="4874" width="20" style="329" customWidth="1"/>
    <col min="4875" max="4875" width="1.66796875" style="329" customWidth="1"/>
    <col min="4876" max="5120" width="9.33203125" style="329" customWidth="1"/>
    <col min="5121" max="5121" width="8.33203125" style="329" customWidth="1"/>
    <col min="5122" max="5122" width="1.66796875" style="329" customWidth="1"/>
    <col min="5123" max="5124" width="5" style="329" customWidth="1"/>
    <col min="5125" max="5125" width="11.66015625" style="329" customWidth="1"/>
    <col min="5126" max="5126" width="9.16015625" style="329" customWidth="1"/>
    <col min="5127" max="5127" width="5" style="329" customWidth="1"/>
    <col min="5128" max="5128" width="77.83203125" style="329" customWidth="1"/>
    <col min="5129" max="5130" width="20" style="329" customWidth="1"/>
    <col min="5131" max="5131" width="1.66796875" style="329" customWidth="1"/>
    <col min="5132" max="5376" width="9.33203125" style="329" customWidth="1"/>
    <col min="5377" max="5377" width="8.33203125" style="329" customWidth="1"/>
    <col min="5378" max="5378" width="1.66796875" style="329" customWidth="1"/>
    <col min="5379" max="5380" width="5" style="329" customWidth="1"/>
    <col min="5381" max="5381" width="11.66015625" style="329" customWidth="1"/>
    <col min="5382" max="5382" width="9.16015625" style="329" customWidth="1"/>
    <col min="5383" max="5383" width="5" style="329" customWidth="1"/>
    <col min="5384" max="5384" width="77.83203125" style="329" customWidth="1"/>
    <col min="5385" max="5386" width="20" style="329" customWidth="1"/>
    <col min="5387" max="5387" width="1.66796875" style="329" customWidth="1"/>
    <col min="5388" max="5632" width="9.33203125" style="329" customWidth="1"/>
    <col min="5633" max="5633" width="8.33203125" style="329" customWidth="1"/>
    <col min="5634" max="5634" width="1.66796875" style="329" customWidth="1"/>
    <col min="5635" max="5636" width="5" style="329" customWidth="1"/>
    <col min="5637" max="5637" width="11.66015625" style="329" customWidth="1"/>
    <col min="5638" max="5638" width="9.16015625" style="329" customWidth="1"/>
    <col min="5639" max="5639" width="5" style="329" customWidth="1"/>
    <col min="5640" max="5640" width="77.83203125" style="329" customWidth="1"/>
    <col min="5641" max="5642" width="20" style="329" customWidth="1"/>
    <col min="5643" max="5643" width="1.66796875" style="329" customWidth="1"/>
    <col min="5644" max="5888" width="9.33203125" style="329" customWidth="1"/>
    <col min="5889" max="5889" width="8.33203125" style="329" customWidth="1"/>
    <col min="5890" max="5890" width="1.66796875" style="329" customWidth="1"/>
    <col min="5891" max="5892" width="5" style="329" customWidth="1"/>
    <col min="5893" max="5893" width="11.66015625" style="329" customWidth="1"/>
    <col min="5894" max="5894" width="9.16015625" style="329" customWidth="1"/>
    <col min="5895" max="5895" width="5" style="329" customWidth="1"/>
    <col min="5896" max="5896" width="77.83203125" style="329" customWidth="1"/>
    <col min="5897" max="5898" width="20" style="329" customWidth="1"/>
    <col min="5899" max="5899" width="1.66796875" style="329" customWidth="1"/>
    <col min="5900" max="6144" width="9.33203125" style="329" customWidth="1"/>
    <col min="6145" max="6145" width="8.33203125" style="329" customWidth="1"/>
    <col min="6146" max="6146" width="1.66796875" style="329" customWidth="1"/>
    <col min="6147" max="6148" width="5" style="329" customWidth="1"/>
    <col min="6149" max="6149" width="11.66015625" style="329" customWidth="1"/>
    <col min="6150" max="6150" width="9.16015625" style="329" customWidth="1"/>
    <col min="6151" max="6151" width="5" style="329" customWidth="1"/>
    <col min="6152" max="6152" width="77.83203125" style="329" customWidth="1"/>
    <col min="6153" max="6154" width="20" style="329" customWidth="1"/>
    <col min="6155" max="6155" width="1.66796875" style="329" customWidth="1"/>
    <col min="6156" max="6400" width="9.33203125" style="329" customWidth="1"/>
    <col min="6401" max="6401" width="8.33203125" style="329" customWidth="1"/>
    <col min="6402" max="6402" width="1.66796875" style="329" customWidth="1"/>
    <col min="6403" max="6404" width="5" style="329" customWidth="1"/>
    <col min="6405" max="6405" width="11.66015625" style="329" customWidth="1"/>
    <col min="6406" max="6406" width="9.16015625" style="329" customWidth="1"/>
    <col min="6407" max="6407" width="5" style="329" customWidth="1"/>
    <col min="6408" max="6408" width="77.83203125" style="329" customWidth="1"/>
    <col min="6409" max="6410" width="20" style="329" customWidth="1"/>
    <col min="6411" max="6411" width="1.66796875" style="329" customWidth="1"/>
    <col min="6412" max="6656" width="9.33203125" style="329" customWidth="1"/>
    <col min="6657" max="6657" width="8.33203125" style="329" customWidth="1"/>
    <col min="6658" max="6658" width="1.66796875" style="329" customWidth="1"/>
    <col min="6659" max="6660" width="5" style="329" customWidth="1"/>
    <col min="6661" max="6661" width="11.66015625" style="329" customWidth="1"/>
    <col min="6662" max="6662" width="9.16015625" style="329" customWidth="1"/>
    <col min="6663" max="6663" width="5" style="329" customWidth="1"/>
    <col min="6664" max="6664" width="77.83203125" style="329" customWidth="1"/>
    <col min="6665" max="6666" width="20" style="329" customWidth="1"/>
    <col min="6667" max="6667" width="1.66796875" style="329" customWidth="1"/>
    <col min="6668" max="6912" width="9.33203125" style="329" customWidth="1"/>
    <col min="6913" max="6913" width="8.33203125" style="329" customWidth="1"/>
    <col min="6914" max="6914" width="1.66796875" style="329" customWidth="1"/>
    <col min="6915" max="6916" width="5" style="329" customWidth="1"/>
    <col min="6917" max="6917" width="11.66015625" style="329" customWidth="1"/>
    <col min="6918" max="6918" width="9.16015625" style="329" customWidth="1"/>
    <col min="6919" max="6919" width="5" style="329" customWidth="1"/>
    <col min="6920" max="6920" width="77.83203125" style="329" customWidth="1"/>
    <col min="6921" max="6922" width="20" style="329" customWidth="1"/>
    <col min="6923" max="6923" width="1.66796875" style="329" customWidth="1"/>
    <col min="6924" max="7168" width="9.33203125" style="329" customWidth="1"/>
    <col min="7169" max="7169" width="8.33203125" style="329" customWidth="1"/>
    <col min="7170" max="7170" width="1.66796875" style="329" customWidth="1"/>
    <col min="7171" max="7172" width="5" style="329" customWidth="1"/>
    <col min="7173" max="7173" width="11.66015625" style="329" customWidth="1"/>
    <col min="7174" max="7174" width="9.16015625" style="329" customWidth="1"/>
    <col min="7175" max="7175" width="5" style="329" customWidth="1"/>
    <col min="7176" max="7176" width="77.83203125" style="329" customWidth="1"/>
    <col min="7177" max="7178" width="20" style="329" customWidth="1"/>
    <col min="7179" max="7179" width="1.66796875" style="329" customWidth="1"/>
    <col min="7180" max="7424" width="9.33203125" style="329" customWidth="1"/>
    <col min="7425" max="7425" width="8.33203125" style="329" customWidth="1"/>
    <col min="7426" max="7426" width="1.66796875" style="329" customWidth="1"/>
    <col min="7427" max="7428" width="5" style="329" customWidth="1"/>
    <col min="7429" max="7429" width="11.66015625" style="329" customWidth="1"/>
    <col min="7430" max="7430" width="9.16015625" style="329" customWidth="1"/>
    <col min="7431" max="7431" width="5" style="329" customWidth="1"/>
    <col min="7432" max="7432" width="77.83203125" style="329" customWidth="1"/>
    <col min="7433" max="7434" width="20" style="329" customWidth="1"/>
    <col min="7435" max="7435" width="1.66796875" style="329" customWidth="1"/>
    <col min="7436" max="7680" width="9.33203125" style="329" customWidth="1"/>
    <col min="7681" max="7681" width="8.33203125" style="329" customWidth="1"/>
    <col min="7682" max="7682" width="1.66796875" style="329" customWidth="1"/>
    <col min="7683" max="7684" width="5" style="329" customWidth="1"/>
    <col min="7685" max="7685" width="11.66015625" style="329" customWidth="1"/>
    <col min="7686" max="7686" width="9.16015625" style="329" customWidth="1"/>
    <col min="7687" max="7687" width="5" style="329" customWidth="1"/>
    <col min="7688" max="7688" width="77.83203125" style="329" customWidth="1"/>
    <col min="7689" max="7690" width="20" style="329" customWidth="1"/>
    <col min="7691" max="7691" width="1.66796875" style="329" customWidth="1"/>
    <col min="7692" max="7936" width="9.33203125" style="329" customWidth="1"/>
    <col min="7937" max="7937" width="8.33203125" style="329" customWidth="1"/>
    <col min="7938" max="7938" width="1.66796875" style="329" customWidth="1"/>
    <col min="7939" max="7940" width="5" style="329" customWidth="1"/>
    <col min="7941" max="7941" width="11.66015625" style="329" customWidth="1"/>
    <col min="7942" max="7942" width="9.16015625" style="329" customWidth="1"/>
    <col min="7943" max="7943" width="5" style="329" customWidth="1"/>
    <col min="7944" max="7944" width="77.83203125" style="329" customWidth="1"/>
    <col min="7945" max="7946" width="20" style="329" customWidth="1"/>
    <col min="7947" max="7947" width="1.66796875" style="329" customWidth="1"/>
    <col min="7948" max="8192" width="9.33203125" style="329" customWidth="1"/>
    <col min="8193" max="8193" width="8.33203125" style="329" customWidth="1"/>
    <col min="8194" max="8194" width="1.66796875" style="329" customWidth="1"/>
    <col min="8195" max="8196" width="5" style="329" customWidth="1"/>
    <col min="8197" max="8197" width="11.66015625" style="329" customWidth="1"/>
    <col min="8198" max="8198" width="9.16015625" style="329" customWidth="1"/>
    <col min="8199" max="8199" width="5" style="329" customWidth="1"/>
    <col min="8200" max="8200" width="77.83203125" style="329" customWidth="1"/>
    <col min="8201" max="8202" width="20" style="329" customWidth="1"/>
    <col min="8203" max="8203" width="1.66796875" style="329" customWidth="1"/>
    <col min="8204" max="8448" width="9.33203125" style="329" customWidth="1"/>
    <col min="8449" max="8449" width="8.33203125" style="329" customWidth="1"/>
    <col min="8450" max="8450" width="1.66796875" style="329" customWidth="1"/>
    <col min="8451" max="8452" width="5" style="329" customWidth="1"/>
    <col min="8453" max="8453" width="11.66015625" style="329" customWidth="1"/>
    <col min="8454" max="8454" width="9.16015625" style="329" customWidth="1"/>
    <col min="8455" max="8455" width="5" style="329" customWidth="1"/>
    <col min="8456" max="8456" width="77.83203125" style="329" customWidth="1"/>
    <col min="8457" max="8458" width="20" style="329" customWidth="1"/>
    <col min="8459" max="8459" width="1.66796875" style="329" customWidth="1"/>
    <col min="8460" max="8704" width="9.33203125" style="329" customWidth="1"/>
    <col min="8705" max="8705" width="8.33203125" style="329" customWidth="1"/>
    <col min="8706" max="8706" width="1.66796875" style="329" customWidth="1"/>
    <col min="8707" max="8708" width="5" style="329" customWidth="1"/>
    <col min="8709" max="8709" width="11.66015625" style="329" customWidth="1"/>
    <col min="8710" max="8710" width="9.16015625" style="329" customWidth="1"/>
    <col min="8711" max="8711" width="5" style="329" customWidth="1"/>
    <col min="8712" max="8712" width="77.83203125" style="329" customWidth="1"/>
    <col min="8713" max="8714" width="20" style="329" customWidth="1"/>
    <col min="8715" max="8715" width="1.66796875" style="329" customWidth="1"/>
    <col min="8716" max="8960" width="9.33203125" style="329" customWidth="1"/>
    <col min="8961" max="8961" width="8.33203125" style="329" customWidth="1"/>
    <col min="8962" max="8962" width="1.66796875" style="329" customWidth="1"/>
    <col min="8963" max="8964" width="5" style="329" customWidth="1"/>
    <col min="8965" max="8965" width="11.66015625" style="329" customWidth="1"/>
    <col min="8966" max="8966" width="9.16015625" style="329" customWidth="1"/>
    <col min="8967" max="8967" width="5" style="329" customWidth="1"/>
    <col min="8968" max="8968" width="77.83203125" style="329" customWidth="1"/>
    <col min="8969" max="8970" width="20" style="329" customWidth="1"/>
    <col min="8971" max="8971" width="1.66796875" style="329" customWidth="1"/>
    <col min="8972" max="9216" width="9.33203125" style="329" customWidth="1"/>
    <col min="9217" max="9217" width="8.33203125" style="329" customWidth="1"/>
    <col min="9218" max="9218" width="1.66796875" style="329" customWidth="1"/>
    <col min="9219" max="9220" width="5" style="329" customWidth="1"/>
    <col min="9221" max="9221" width="11.66015625" style="329" customWidth="1"/>
    <col min="9222" max="9222" width="9.16015625" style="329" customWidth="1"/>
    <col min="9223" max="9223" width="5" style="329" customWidth="1"/>
    <col min="9224" max="9224" width="77.83203125" style="329" customWidth="1"/>
    <col min="9225" max="9226" width="20" style="329" customWidth="1"/>
    <col min="9227" max="9227" width="1.66796875" style="329" customWidth="1"/>
    <col min="9228" max="9472" width="9.33203125" style="329" customWidth="1"/>
    <col min="9473" max="9473" width="8.33203125" style="329" customWidth="1"/>
    <col min="9474" max="9474" width="1.66796875" style="329" customWidth="1"/>
    <col min="9475" max="9476" width="5" style="329" customWidth="1"/>
    <col min="9477" max="9477" width="11.66015625" style="329" customWidth="1"/>
    <col min="9478" max="9478" width="9.16015625" style="329" customWidth="1"/>
    <col min="9479" max="9479" width="5" style="329" customWidth="1"/>
    <col min="9480" max="9480" width="77.83203125" style="329" customWidth="1"/>
    <col min="9481" max="9482" width="20" style="329" customWidth="1"/>
    <col min="9483" max="9483" width="1.66796875" style="329" customWidth="1"/>
    <col min="9484" max="9728" width="9.33203125" style="329" customWidth="1"/>
    <col min="9729" max="9729" width="8.33203125" style="329" customWidth="1"/>
    <col min="9730" max="9730" width="1.66796875" style="329" customWidth="1"/>
    <col min="9731" max="9732" width="5" style="329" customWidth="1"/>
    <col min="9733" max="9733" width="11.66015625" style="329" customWidth="1"/>
    <col min="9734" max="9734" width="9.16015625" style="329" customWidth="1"/>
    <col min="9735" max="9735" width="5" style="329" customWidth="1"/>
    <col min="9736" max="9736" width="77.83203125" style="329" customWidth="1"/>
    <col min="9737" max="9738" width="20" style="329" customWidth="1"/>
    <col min="9739" max="9739" width="1.66796875" style="329" customWidth="1"/>
    <col min="9740" max="9984" width="9.33203125" style="329" customWidth="1"/>
    <col min="9985" max="9985" width="8.33203125" style="329" customWidth="1"/>
    <col min="9986" max="9986" width="1.66796875" style="329" customWidth="1"/>
    <col min="9987" max="9988" width="5" style="329" customWidth="1"/>
    <col min="9989" max="9989" width="11.66015625" style="329" customWidth="1"/>
    <col min="9990" max="9990" width="9.16015625" style="329" customWidth="1"/>
    <col min="9991" max="9991" width="5" style="329" customWidth="1"/>
    <col min="9992" max="9992" width="77.83203125" style="329" customWidth="1"/>
    <col min="9993" max="9994" width="20" style="329" customWidth="1"/>
    <col min="9995" max="9995" width="1.66796875" style="329" customWidth="1"/>
    <col min="9996" max="10240" width="9.33203125" style="329" customWidth="1"/>
    <col min="10241" max="10241" width="8.33203125" style="329" customWidth="1"/>
    <col min="10242" max="10242" width="1.66796875" style="329" customWidth="1"/>
    <col min="10243" max="10244" width="5" style="329" customWidth="1"/>
    <col min="10245" max="10245" width="11.66015625" style="329" customWidth="1"/>
    <col min="10246" max="10246" width="9.16015625" style="329" customWidth="1"/>
    <col min="10247" max="10247" width="5" style="329" customWidth="1"/>
    <col min="10248" max="10248" width="77.83203125" style="329" customWidth="1"/>
    <col min="10249" max="10250" width="20" style="329" customWidth="1"/>
    <col min="10251" max="10251" width="1.66796875" style="329" customWidth="1"/>
    <col min="10252" max="10496" width="9.33203125" style="329" customWidth="1"/>
    <col min="10497" max="10497" width="8.33203125" style="329" customWidth="1"/>
    <col min="10498" max="10498" width="1.66796875" style="329" customWidth="1"/>
    <col min="10499" max="10500" width="5" style="329" customWidth="1"/>
    <col min="10501" max="10501" width="11.66015625" style="329" customWidth="1"/>
    <col min="10502" max="10502" width="9.16015625" style="329" customWidth="1"/>
    <col min="10503" max="10503" width="5" style="329" customWidth="1"/>
    <col min="10504" max="10504" width="77.83203125" style="329" customWidth="1"/>
    <col min="10505" max="10506" width="20" style="329" customWidth="1"/>
    <col min="10507" max="10507" width="1.66796875" style="329" customWidth="1"/>
    <col min="10508" max="10752" width="9.33203125" style="329" customWidth="1"/>
    <col min="10753" max="10753" width="8.33203125" style="329" customWidth="1"/>
    <col min="10754" max="10754" width="1.66796875" style="329" customWidth="1"/>
    <col min="10755" max="10756" width="5" style="329" customWidth="1"/>
    <col min="10757" max="10757" width="11.66015625" style="329" customWidth="1"/>
    <col min="10758" max="10758" width="9.16015625" style="329" customWidth="1"/>
    <col min="10759" max="10759" width="5" style="329" customWidth="1"/>
    <col min="10760" max="10760" width="77.83203125" style="329" customWidth="1"/>
    <col min="10761" max="10762" width="20" style="329" customWidth="1"/>
    <col min="10763" max="10763" width="1.66796875" style="329" customWidth="1"/>
    <col min="10764" max="11008" width="9.33203125" style="329" customWidth="1"/>
    <col min="11009" max="11009" width="8.33203125" style="329" customWidth="1"/>
    <col min="11010" max="11010" width="1.66796875" style="329" customWidth="1"/>
    <col min="11011" max="11012" width="5" style="329" customWidth="1"/>
    <col min="11013" max="11013" width="11.66015625" style="329" customWidth="1"/>
    <col min="11014" max="11014" width="9.16015625" style="329" customWidth="1"/>
    <col min="11015" max="11015" width="5" style="329" customWidth="1"/>
    <col min="11016" max="11016" width="77.83203125" style="329" customWidth="1"/>
    <col min="11017" max="11018" width="20" style="329" customWidth="1"/>
    <col min="11019" max="11019" width="1.66796875" style="329" customWidth="1"/>
    <col min="11020" max="11264" width="9.33203125" style="329" customWidth="1"/>
    <col min="11265" max="11265" width="8.33203125" style="329" customWidth="1"/>
    <col min="11266" max="11266" width="1.66796875" style="329" customWidth="1"/>
    <col min="11267" max="11268" width="5" style="329" customWidth="1"/>
    <col min="11269" max="11269" width="11.66015625" style="329" customWidth="1"/>
    <col min="11270" max="11270" width="9.16015625" style="329" customWidth="1"/>
    <col min="11271" max="11271" width="5" style="329" customWidth="1"/>
    <col min="11272" max="11272" width="77.83203125" style="329" customWidth="1"/>
    <col min="11273" max="11274" width="20" style="329" customWidth="1"/>
    <col min="11275" max="11275" width="1.66796875" style="329" customWidth="1"/>
    <col min="11276" max="11520" width="9.33203125" style="329" customWidth="1"/>
    <col min="11521" max="11521" width="8.33203125" style="329" customWidth="1"/>
    <col min="11522" max="11522" width="1.66796875" style="329" customWidth="1"/>
    <col min="11523" max="11524" width="5" style="329" customWidth="1"/>
    <col min="11525" max="11525" width="11.66015625" style="329" customWidth="1"/>
    <col min="11526" max="11526" width="9.16015625" style="329" customWidth="1"/>
    <col min="11527" max="11527" width="5" style="329" customWidth="1"/>
    <col min="11528" max="11528" width="77.83203125" style="329" customWidth="1"/>
    <col min="11529" max="11530" width="20" style="329" customWidth="1"/>
    <col min="11531" max="11531" width="1.66796875" style="329" customWidth="1"/>
    <col min="11532" max="11776" width="9.33203125" style="329" customWidth="1"/>
    <col min="11777" max="11777" width="8.33203125" style="329" customWidth="1"/>
    <col min="11778" max="11778" width="1.66796875" style="329" customWidth="1"/>
    <col min="11779" max="11780" width="5" style="329" customWidth="1"/>
    <col min="11781" max="11781" width="11.66015625" style="329" customWidth="1"/>
    <col min="11782" max="11782" width="9.16015625" style="329" customWidth="1"/>
    <col min="11783" max="11783" width="5" style="329" customWidth="1"/>
    <col min="11784" max="11784" width="77.83203125" style="329" customWidth="1"/>
    <col min="11785" max="11786" width="20" style="329" customWidth="1"/>
    <col min="11787" max="11787" width="1.66796875" style="329" customWidth="1"/>
    <col min="11788" max="12032" width="9.33203125" style="329" customWidth="1"/>
    <col min="12033" max="12033" width="8.33203125" style="329" customWidth="1"/>
    <col min="12034" max="12034" width="1.66796875" style="329" customWidth="1"/>
    <col min="12035" max="12036" width="5" style="329" customWidth="1"/>
    <col min="12037" max="12037" width="11.66015625" style="329" customWidth="1"/>
    <col min="12038" max="12038" width="9.16015625" style="329" customWidth="1"/>
    <col min="12039" max="12039" width="5" style="329" customWidth="1"/>
    <col min="12040" max="12040" width="77.83203125" style="329" customWidth="1"/>
    <col min="12041" max="12042" width="20" style="329" customWidth="1"/>
    <col min="12043" max="12043" width="1.66796875" style="329" customWidth="1"/>
    <col min="12044" max="12288" width="9.33203125" style="329" customWidth="1"/>
    <col min="12289" max="12289" width="8.33203125" style="329" customWidth="1"/>
    <col min="12290" max="12290" width="1.66796875" style="329" customWidth="1"/>
    <col min="12291" max="12292" width="5" style="329" customWidth="1"/>
    <col min="12293" max="12293" width="11.66015625" style="329" customWidth="1"/>
    <col min="12294" max="12294" width="9.16015625" style="329" customWidth="1"/>
    <col min="12295" max="12295" width="5" style="329" customWidth="1"/>
    <col min="12296" max="12296" width="77.83203125" style="329" customWidth="1"/>
    <col min="12297" max="12298" width="20" style="329" customWidth="1"/>
    <col min="12299" max="12299" width="1.66796875" style="329" customWidth="1"/>
    <col min="12300" max="12544" width="9.33203125" style="329" customWidth="1"/>
    <col min="12545" max="12545" width="8.33203125" style="329" customWidth="1"/>
    <col min="12546" max="12546" width="1.66796875" style="329" customWidth="1"/>
    <col min="12547" max="12548" width="5" style="329" customWidth="1"/>
    <col min="12549" max="12549" width="11.66015625" style="329" customWidth="1"/>
    <col min="12550" max="12550" width="9.16015625" style="329" customWidth="1"/>
    <col min="12551" max="12551" width="5" style="329" customWidth="1"/>
    <col min="12552" max="12552" width="77.83203125" style="329" customWidth="1"/>
    <col min="12553" max="12554" width="20" style="329" customWidth="1"/>
    <col min="12555" max="12555" width="1.66796875" style="329" customWidth="1"/>
    <col min="12556" max="12800" width="9.33203125" style="329" customWidth="1"/>
    <col min="12801" max="12801" width="8.33203125" style="329" customWidth="1"/>
    <col min="12802" max="12802" width="1.66796875" style="329" customWidth="1"/>
    <col min="12803" max="12804" width="5" style="329" customWidth="1"/>
    <col min="12805" max="12805" width="11.66015625" style="329" customWidth="1"/>
    <col min="12806" max="12806" width="9.16015625" style="329" customWidth="1"/>
    <col min="12807" max="12807" width="5" style="329" customWidth="1"/>
    <col min="12808" max="12808" width="77.83203125" style="329" customWidth="1"/>
    <col min="12809" max="12810" width="20" style="329" customWidth="1"/>
    <col min="12811" max="12811" width="1.66796875" style="329" customWidth="1"/>
    <col min="12812" max="13056" width="9.33203125" style="329" customWidth="1"/>
    <col min="13057" max="13057" width="8.33203125" style="329" customWidth="1"/>
    <col min="13058" max="13058" width="1.66796875" style="329" customWidth="1"/>
    <col min="13059" max="13060" width="5" style="329" customWidth="1"/>
    <col min="13061" max="13061" width="11.66015625" style="329" customWidth="1"/>
    <col min="13062" max="13062" width="9.16015625" style="329" customWidth="1"/>
    <col min="13063" max="13063" width="5" style="329" customWidth="1"/>
    <col min="13064" max="13064" width="77.83203125" style="329" customWidth="1"/>
    <col min="13065" max="13066" width="20" style="329" customWidth="1"/>
    <col min="13067" max="13067" width="1.66796875" style="329" customWidth="1"/>
    <col min="13068" max="13312" width="9.33203125" style="329" customWidth="1"/>
    <col min="13313" max="13313" width="8.33203125" style="329" customWidth="1"/>
    <col min="13314" max="13314" width="1.66796875" style="329" customWidth="1"/>
    <col min="13315" max="13316" width="5" style="329" customWidth="1"/>
    <col min="13317" max="13317" width="11.66015625" style="329" customWidth="1"/>
    <col min="13318" max="13318" width="9.16015625" style="329" customWidth="1"/>
    <col min="13319" max="13319" width="5" style="329" customWidth="1"/>
    <col min="13320" max="13320" width="77.83203125" style="329" customWidth="1"/>
    <col min="13321" max="13322" width="20" style="329" customWidth="1"/>
    <col min="13323" max="13323" width="1.66796875" style="329" customWidth="1"/>
    <col min="13324" max="13568" width="9.33203125" style="329" customWidth="1"/>
    <col min="13569" max="13569" width="8.33203125" style="329" customWidth="1"/>
    <col min="13570" max="13570" width="1.66796875" style="329" customWidth="1"/>
    <col min="13571" max="13572" width="5" style="329" customWidth="1"/>
    <col min="13573" max="13573" width="11.66015625" style="329" customWidth="1"/>
    <col min="13574" max="13574" width="9.16015625" style="329" customWidth="1"/>
    <col min="13575" max="13575" width="5" style="329" customWidth="1"/>
    <col min="13576" max="13576" width="77.83203125" style="329" customWidth="1"/>
    <col min="13577" max="13578" width="20" style="329" customWidth="1"/>
    <col min="13579" max="13579" width="1.66796875" style="329" customWidth="1"/>
    <col min="13580" max="13824" width="9.33203125" style="329" customWidth="1"/>
    <col min="13825" max="13825" width="8.33203125" style="329" customWidth="1"/>
    <col min="13826" max="13826" width="1.66796875" style="329" customWidth="1"/>
    <col min="13827" max="13828" width="5" style="329" customWidth="1"/>
    <col min="13829" max="13829" width="11.66015625" style="329" customWidth="1"/>
    <col min="13830" max="13830" width="9.16015625" style="329" customWidth="1"/>
    <col min="13831" max="13831" width="5" style="329" customWidth="1"/>
    <col min="13832" max="13832" width="77.83203125" style="329" customWidth="1"/>
    <col min="13833" max="13834" width="20" style="329" customWidth="1"/>
    <col min="13835" max="13835" width="1.66796875" style="329" customWidth="1"/>
    <col min="13836" max="14080" width="9.33203125" style="329" customWidth="1"/>
    <col min="14081" max="14081" width="8.33203125" style="329" customWidth="1"/>
    <col min="14082" max="14082" width="1.66796875" style="329" customWidth="1"/>
    <col min="14083" max="14084" width="5" style="329" customWidth="1"/>
    <col min="14085" max="14085" width="11.66015625" style="329" customWidth="1"/>
    <col min="14086" max="14086" width="9.16015625" style="329" customWidth="1"/>
    <col min="14087" max="14087" width="5" style="329" customWidth="1"/>
    <col min="14088" max="14088" width="77.83203125" style="329" customWidth="1"/>
    <col min="14089" max="14090" width="20" style="329" customWidth="1"/>
    <col min="14091" max="14091" width="1.66796875" style="329" customWidth="1"/>
    <col min="14092" max="14336" width="9.33203125" style="329" customWidth="1"/>
    <col min="14337" max="14337" width="8.33203125" style="329" customWidth="1"/>
    <col min="14338" max="14338" width="1.66796875" style="329" customWidth="1"/>
    <col min="14339" max="14340" width="5" style="329" customWidth="1"/>
    <col min="14341" max="14341" width="11.66015625" style="329" customWidth="1"/>
    <col min="14342" max="14342" width="9.16015625" style="329" customWidth="1"/>
    <col min="14343" max="14343" width="5" style="329" customWidth="1"/>
    <col min="14344" max="14344" width="77.83203125" style="329" customWidth="1"/>
    <col min="14345" max="14346" width="20" style="329" customWidth="1"/>
    <col min="14347" max="14347" width="1.66796875" style="329" customWidth="1"/>
    <col min="14348" max="14592" width="9.33203125" style="329" customWidth="1"/>
    <col min="14593" max="14593" width="8.33203125" style="329" customWidth="1"/>
    <col min="14594" max="14594" width="1.66796875" style="329" customWidth="1"/>
    <col min="14595" max="14596" width="5" style="329" customWidth="1"/>
    <col min="14597" max="14597" width="11.66015625" style="329" customWidth="1"/>
    <col min="14598" max="14598" width="9.16015625" style="329" customWidth="1"/>
    <col min="14599" max="14599" width="5" style="329" customWidth="1"/>
    <col min="14600" max="14600" width="77.83203125" style="329" customWidth="1"/>
    <col min="14601" max="14602" width="20" style="329" customWidth="1"/>
    <col min="14603" max="14603" width="1.66796875" style="329" customWidth="1"/>
    <col min="14604" max="14848" width="9.33203125" style="329" customWidth="1"/>
    <col min="14849" max="14849" width="8.33203125" style="329" customWidth="1"/>
    <col min="14850" max="14850" width="1.66796875" style="329" customWidth="1"/>
    <col min="14851" max="14852" width="5" style="329" customWidth="1"/>
    <col min="14853" max="14853" width="11.66015625" style="329" customWidth="1"/>
    <col min="14854" max="14854" width="9.16015625" style="329" customWidth="1"/>
    <col min="14855" max="14855" width="5" style="329" customWidth="1"/>
    <col min="14856" max="14856" width="77.83203125" style="329" customWidth="1"/>
    <col min="14857" max="14858" width="20" style="329" customWidth="1"/>
    <col min="14859" max="14859" width="1.66796875" style="329" customWidth="1"/>
    <col min="14860" max="15104" width="9.33203125" style="329" customWidth="1"/>
    <col min="15105" max="15105" width="8.33203125" style="329" customWidth="1"/>
    <col min="15106" max="15106" width="1.66796875" style="329" customWidth="1"/>
    <col min="15107" max="15108" width="5" style="329" customWidth="1"/>
    <col min="15109" max="15109" width="11.66015625" style="329" customWidth="1"/>
    <col min="15110" max="15110" width="9.16015625" style="329" customWidth="1"/>
    <col min="15111" max="15111" width="5" style="329" customWidth="1"/>
    <col min="15112" max="15112" width="77.83203125" style="329" customWidth="1"/>
    <col min="15113" max="15114" width="20" style="329" customWidth="1"/>
    <col min="15115" max="15115" width="1.66796875" style="329" customWidth="1"/>
    <col min="15116" max="15360" width="9.33203125" style="329" customWidth="1"/>
    <col min="15361" max="15361" width="8.33203125" style="329" customWidth="1"/>
    <col min="15362" max="15362" width="1.66796875" style="329" customWidth="1"/>
    <col min="15363" max="15364" width="5" style="329" customWidth="1"/>
    <col min="15365" max="15365" width="11.66015625" style="329" customWidth="1"/>
    <col min="15366" max="15366" width="9.16015625" style="329" customWidth="1"/>
    <col min="15367" max="15367" width="5" style="329" customWidth="1"/>
    <col min="15368" max="15368" width="77.83203125" style="329" customWidth="1"/>
    <col min="15369" max="15370" width="20" style="329" customWidth="1"/>
    <col min="15371" max="15371" width="1.66796875" style="329" customWidth="1"/>
    <col min="15372" max="15616" width="9.33203125" style="329" customWidth="1"/>
    <col min="15617" max="15617" width="8.33203125" style="329" customWidth="1"/>
    <col min="15618" max="15618" width="1.66796875" style="329" customWidth="1"/>
    <col min="15619" max="15620" width="5" style="329" customWidth="1"/>
    <col min="15621" max="15621" width="11.66015625" style="329" customWidth="1"/>
    <col min="15622" max="15622" width="9.16015625" style="329" customWidth="1"/>
    <col min="15623" max="15623" width="5" style="329" customWidth="1"/>
    <col min="15624" max="15624" width="77.83203125" style="329" customWidth="1"/>
    <col min="15625" max="15626" width="20" style="329" customWidth="1"/>
    <col min="15627" max="15627" width="1.66796875" style="329" customWidth="1"/>
    <col min="15628" max="15872" width="9.33203125" style="329" customWidth="1"/>
    <col min="15873" max="15873" width="8.33203125" style="329" customWidth="1"/>
    <col min="15874" max="15874" width="1.66796875" style="329" customWidth="1"/>
    <col min="15875" max="15876" width="5" style="329" customWidth="1"/>
    <col min="15877" max="15877" width="11.66015625" style="329" customWidth="1"/>
    <col min="15878" max="15878" width="9.16015625" style="329" customWidth="1"/>
    <col min="15879" max="15879" width="5" style="329" customWidth="1"/>
    <col min="15880" max="15880" width="77.83203125" style="329" customWidth="1"/>
    <col min="15881" max="15882" width="20" style="329" customWidth="1"/>
    <col min="15883" max="15883" width="1.66796875" style="329" customWidth="1"/>
    <col min="15884" max="16128" width="9.33203125" style="329" customWidth="1"/>
    <col min="16129" max="16129" width="8.33203125" style="329" customWidth="1"/>
    <col min="16130" max="16130" width="1.66796875" style="329" customWidth="1"/>
    <col min="16131" max="16132" width="5" style="329" customWidth="1"/>
    <col min="16133" max="16133" width="11.66015625" style="329" customWidth="1"/>
    <col min="16134" max="16134" width="9.16015625" style="329" customWidth="1"/>
    <col min="16135" max="16135" width="5" style="329" customWidth="1"/>
    <col min="16136" max="16136" width="77.83203125" style="329" customWidth="1"/>
    <col min="16137" max="16138" width="20" style="329" customWidth="1"/>
    <col min="16139" max="16139" width="1.66796875" style="329" customWidth="1"/>
    <col min="16140" max="16384" width="9.33203125" style="329" customWidth="1"/>
  </cols>
  <sheetData>
    <row r="1" ht="37.5" customHeight="1"/>
    <row r="2" spans="2:11" ht="7.5" customHeight="1">
      <c r="B2" s="330"/>
      <c r="C2" s="331"/>
      <c r="D2" s="331"/>
      <c r="E2" s="331"/>
      <c r="F2" s="331"/>
      <c r="G2" s="331"/>
      <c r="H2" s="331"/>
      <c r="I2" s="331"/>
      <c r="J2" s="331"/>
      <c r="K2" s="332"/>
    </row>
    <row r="3" spans="2:11" s="336" customFormat="1" ht="45" customHeight="1">
      <c r="B3" s="333"/>
      <c r="C3" s="334" t="s">
        <v>1400</v>
      </c>
      <c r="D3" s="334"/>
      <c r="E3" s="334"/>
      <c r="F3" s="334"/>
      <c r="G3" s="334"/>
      <c r="H3" s="334"/>
      <c r="I3" s="334"/>
      <c r="J3" s="334"/>
      <c r="K3" s="335"/>
    </row>
    <row r="4" spans="2:11" ht="25.5" customHeight="1">
      <c r="B4" s="337"/>
      <c r="C4" s="338" t="s">
        <v>1401</v>
      </c>
      <c r="D4" s="338"/>
      <c r="E4" s="338"/>
      <c r="F4" s="338"/>
      <c r="G4" s="338"/>
      <c r="H4" s="338"/>
      <c r="I4" s="338"/>
      <c r="J4" s="338"/>
      <c r="K4" s="339"/>
    </row>
    <row r="5" spans="2:11" ht="5.25" customHeight="1">
      <c r="B5" s="337"/>
      <c r="C5" s="340"/>
      <c r="D5" s="340"/>
      <c r="E5" s="340"/>
      <c r="F5" s="340"/>
      <c r="G5" s="340"/>
      <c r="H5" s="340"/>
      <c r="I5" s="340"/>
      <c r="J5" s="340"/>
      <c r="K5" s="339"/>
    </row>
    <row r="6" spans="2:11" ht="15" customHeight="1">
      <c r="B6" s="337"/>
      <c r="C6" s="341" t="s">
        <v>1402</v>
      </c>
      <c r="D6" s="341"/>
      <c r="E6" s="341"/>
      <c r="F6" s="341"/>
      <c r="G6" s="341"/>
      <c r="H6" s="341"/>
      <c r="I6" s="341"/>
      <c r="J6" s="341"/>
      <c r="K6" s="339"/>
    </row>
    <row r="7" spans="2:11" ht="15" customHeight="1">
      <c r="B7" s="342"/>
      <c r="C7" s="341" t="s">
        <v>1403</v>
      </c>
      <c r="D7" s="341"/>
      <c r="E7" s="341"/>
      <c r="F7" s="341"/>
      <c r="G7" s="341"/>
      <c r="H7" s="341"/>
      <c r="I7" s="341"/>
      <c r="J7" s="341"/>
      <c r="K7" s="339"/>
    </row>
    <row r="8" spans="2:11" ht="12.75" customHeight="1">
      <c r="B8" s="342"/>
      <c r="C8" s="343"/>
      <c r="D8" s="343"/>
      <c r="E8" s="343"/>
      <c r="F8" s="343"/>
      <c r="G8" s="343"/>
      <c r="H8" s="343"/>
      <c r="I8" s="343"/>
      <c r="J8" s="343"/>
      <c r="K8" s="339"/>
    </row>
    <row r="9" spans="2:11" ht="15" customHeight="1">
      <c r="B9" s="342"/>
      <c r="C9" s="341" t="s">
        <v>1404</v>
      </c>
      <c r="D9" s="341"/>
      <c r="E9" s="341"/>
      <c r="F9" s="341"/>
      <c r="G9" s="341"/>
      <c r="H9" s="341"/>
      <c r="I9" s="341"/>
      <c r="J9" s="341"/>
      <c r="K9" s="339"/>
    </row>
    <row r="10" spans="2:11" ht="15" customHeight="1">
      <c r="B10" s="342"/>
      <c r="C10" s="343"/>
      <c r="D10" s="341" t="s">
        <v>1405</v>
      </c>
      <c r="E10" s="341"/>
      <c r="F10" s="341"/>
      <c r="G10" s="341"/>
      <c r="H10" s="341"/>
      <c r="I10" s="341"/>
      <c r="J10" s="341"/>
      <c r="K10" s="339"/>
    </row>
    <row r="11" spans="2:11" ht="15" customHeight="1">
      <c r="B11" s="342"/>
      <c r="C11" s="344"/>
      <c r="D11" s="341" t="s">
        <v>1406</v>
      </c>
      <c r="E11" s="341"/>
      <c r="F11" s="341"/>
      <c r="G11" s="341"/>
      <c r="H11" s="341"/>
      <c r="I11" s="341"/>
      <c r="J11" s="341"/>
      <c r="K11" s="339"/>
    </row>
    <row r="12" spans="2:11" ht="12.75" customHeight="1">
      <c r="B12" s="342"/>
      <c r="C12" s="344"/>
      <c r="D12" s="344"/>
      <c r="E12" s="344"/>
      <c r="F12" s="344"/>
      <c r="G12" s="344"/>
      <c r="H12" s="344"/>
      <c r="I12" s="344"/>
      <c r="J12" s="344"/>
      <c r="K12" s="339"/>
    </row>
    <row r="13" spans="2:11" ht="15" customHeight="1">
      <c r="B13" s="342"/>
      <c r="C13" s="344"/>
      <c r="D13" s="341" t="s">
        <v>1407</v>
      </c>
      <c r="E13" s="341"/>
      <c r="F13" s="341"/>
      <c r="G13" s="341"/>
      <c r="H13" s="341"/>
      <c r="I13" s="341"/>
      <c r="J13" s="341"/>
      <c r="K13" s="339"/>
    </row>
    <row r="14" spans="2:11" ht="15" customHeight="1">
      <c r="B14" s="342"/>
      <c r="C14" s="344"/>
      <c r="D14" s="341" t="s">
        <v>1408</v>
      </c>
      <c r="E14" s="341"/>
      <c r="F14" s="341"/>
      <c r="G14" s="341"/>
      <c r="H14" s="341"/>
      <c r="I14" s="341"/>
      <c r="J14" s="341"/>
      <c r="K14" s="339"/>
    </row>
    <row r="15" spans="2:11" ht="15" customHeight="1">
      <c r="B15" s="342"/>
      <c r="C15" s="344"/>
      <c r="D15" s="341" t="s">
        <v>1409</v>
      </c>
      <c r="E15" s="341"/>
      <c r="F15" s="341"/>
      <c r="G15" s="341"/>
      <c r="H15" s="341"/>
      <c r="I15" s="341"/>
      <c r="J15" s="341"/>
      <c r="K15" s="339"/>
    </row>
    <row r="16" spans="2:11" ht="15" customHeight="1">
      <c r="B16" s="342"/>
      <c r="C16" s="344"/>
      <c r="D16" s="344"/>
      <c r="E16" s="345" t="s">
        <v>81</v>
      </c>
      <c r="F16" s="341" t="s">
        <v>1410</v>
      </c>
      <c r="G16" s="341"/>
      <c r="H16" s="341"/>
      <c r="I16" s="341"/>
      <c r="J16" s="341"/>
      <c r="K16" s="339"/>
    </row>
    <row r="17" spans="2:11" ht="15" customHeight="1">
      <c r="B17" s="342"/>
      <c r="C17" s="344"/>
      <c r="D17" s="344"/>
      <c r="E17" s="345" t="s">
        <v>1411</v>
      </c>
      <c r="F17" s="341" t="s">
        <v>1412</v>
      </c>
      <c r="G17" s="341"/>
      <c r="H17" s="341"/>
      <c r="I17" s="341"/>
      <c r="J17" s="341"/>
      <c r="K17" s="339"/>
    </row>
    <row r="18" spans="2:11" ht="15" customHeight="1">
      <c r="B18" s="342"/>
      <c r="C18" s="344"/>
      <c r="D18" s="344"/>
      <c r="E18" s="345" t="s">
        <v>1413</v>
      </c>
      <c r="F18" s="341" t="s">
        <v>1414</v>
      </c>
      <c r="G18" s="341"/>
      <c r="H18" s="341"/>
      <c r="I18" s="341"/>
      <c r="J18" s="341"/>
      <c r="K18" s="339"/>
    </row>
    <row r="19" spans="2:11" ht="15" customHeight="1">
      <c r="B19" s="342"/>
      <c r="C19" s="344"/>
      <c r="D19" s="344"/>
      <c r="E19" s="345" t="s">
        <v>121</v>
      </c>
      <c r="F19" s="341" t="s">
        <v>1415</v>
      </c>
      <c r="G19" s="341"/>
      <c r="H19" s="341"/>
      <c r="I19" s="341"/>
      <c r="J19" s="341"/>
      <c r="K19" s="339"/>
    </row>
    <row r="20" spans="2:11" ht="15" customHeight="1">
      <c r="B20" s="342"/>
      <c r="C20" s="344"/>
      <c r="D20" s="344"/>
      <c r="E20" s="345" t="s">
        <v>1416</v>
      </c>
      <c r="F20" s="341" t="s">
        <v>1417</v>
      </c>
      <c r="G20" s="341"/>
      <c r="H20" s="341"/>
      <c r="I20" s="341"/>
      <c r="J20" s="341"/>
      <c r="K20" s="339"/>
    </row>
    <row r="21" spans="2:11" ht="15" customHeight="1">
      <c r="B21" s="342"/>
      <c r="C21" s="344"/>
      <c r="D21" s="344"/>
      <c r="E21" s="345" t="s">
        <v>85</v>
      </c>
      <c r="F21" s="341" t="s">
        <v>1418</v>
      </c>
      <c r="G21" s="341"/>
      <c r="H21" s="341"/>
      <c r="I21" s="341"/>
      <c r="J21" s="341"/>
      <c r="K21" s="339"/>
    </row>
    <row r="22" spans="2:11" ht="12.75" customHeight="1">
      <c r="B22" s="342"/>
      <c r="C22" s="344"/>
      <c r="D22" s="344"/>
      <c r="E22" s="344"/>
      <c r="F22" s="344"/>
      <c r="G22" s="344"/>
      <c r="H22" s="344"/>
      <c r="I22" s="344"/>
      <c r="J22" s="344"/>
      <c r="K22" s="339"/>
    </row>
    <row r="23" spans="2:11" ht="15" customHeight="1">
      <c r="B23" s="342"/>
      <c r="C23" s="341" t="s">
        <v>1419</v>
      </c>
      <c r="D23" s="341"/>
      <c r="E23" s="341"/>
      <c r="F23" s="341"/>
      <c r="G23" s="341"/>
      <c r="H23" s="341"/>
      <c r="I23" s="341"/>
      <c r="J23" s="341"/>
      <c r="K23" s="339"/>
    </row>
    <row r="24" spans="2:11" ht="15" customHeight="1">
      <c r="B24" s="342"/>
      <c r="C24" s="341" t="s">
        <v>1420</v>
      </c>
      <c r="D24" s="341"/>
      <c r="E24" s="341"/>
      <c r="F24" s="341"/>
      <c r="G24" s="341"/>
      <c r="H24" s="341"/>
      <c r="I24" s="341"/>
      <c r="J24" s="341"/>
      <c r="K24" s="339"/>
    </row>
    <row r="25" spans="2:11" ht="15" customHeight="1">
      <c r="B25" s="342"/>
      <c r="C25" s="343"/>
      <c r="D25" s="341" t="s">
        <v>1421</v>
      </c>
      <c r="E25" s="341"/>
      <c r="F25" s="341"/>
      <c r="G25" s="341"/>
      <c r="H25" s="341"/>
      <c r="I25" s="341"/>
      <c r="J25" s="341"/>
      <c r="K25" s="339"/>
    </row>
    <row r="26" spans="2:11" ht="15" customHeight="1">
      <c r="B26" s="342"/>
      <c r="C26" s="344"/>
      <c r="D26" s="341" t="s">
        <v>1422</v>
      </c>
      <c r="E26" s="341"/>
      <c r="F26" s="341"/>
      <c r="G26" s="341"/>
      <c r="H26" s="341"/>
      <c r="I26" s="341"/>
      <c r="J26" s="341"/>
      <c r="K26" s="339"/>
    </row>
    <row r="27" spans="2:11" ht="12.75" customHeight="1">
      <c r="B27" s="342"/>
      <c r="C27" s="344"/>
      <c r="D27" s="344"/>
      <c r="E27" s="344"/>
      <c r="F27" s="344"/>
      <c r="G27" s="344"/>
      <c r="H27" s="344"/>
      <c r="I27" s="344"/>
      <c r="J27" s="344"/>
      <c r="K27" s="339"/>
    </row>
    <row r="28" spans="2:11" ht="15" customHeight="1">
      <c r="B28" s="342"/>
      <c r="C28" s="344"/>
      <c r="D28" s="341" t="s">
        <v>1423</v>
      </c>
      <c r="E28" s="341"/>
      <c r="F28" s="341"/>
      <c r="G28" s="341"/>
      <c r="H28" s="341"/>
      <c r="I28" s="341"/>
      <c r="J28" s="341"/>
      <c r="K28" s="339"/>
    </row>
    <row r="29" spans="2:11" ht="15" customHeight="1">
      <c r="B29" s="342"/>
      <c r="C29" s="344"/>
      <c r="D29" s="341" t="s">
        <v>1424</v>
      </c>
      <c r="E29" s="341"/>
      <c r="F29" s="341"/>
      <c r="G29" s="341"/>
      <c r="H29" s="341"/>
      <c r="I29" s="341"/>
      <c r="J29" s="341"/>
      <c r="K29" s="339"/>
    </row>
    <row r="30" spans="2:11" ht="12.75" customHeight="1">
      <c r="B30" s="342"/>
      <c r="C30" s="344"/>
      <c r="D30" s="344"/>
      <c r="E30" s="344"/>
      <c r="F30" s="344"/>
      <c r="G30" s="344"/>
      <c r="H30" s="344"/>
      <c r="I30" s="344"/>
      <c r="J30" s="344"/>
      <c r="K30" s="339"/>
    </row>
    <row r="31" spans="2:11" ht="15" customHeight="1">
      <c r="B31" s="342"/>
      <c r="C31" s="344"/>
      <c r="D31" s="341" t="s">
        <v>1425</v>
      </c>
      <c r="E31" s="341"/>
      <c r="F31" s="341"/>
      <c r="G31" s="341"/>
      <c r="H31" s="341"/>
      <c r="I31" s="341"/>
      <c r="J31" s="341"/>
      <c r="K31" s="339"/>
    </row>
    <row r="32" spans="2:11" ht="15" customHeight="1">
      <c r="B32" s="342"/>
      <c r="C32" s="344"/>
      <c r="D32" s="341" t="s">
        <v>1426</v>
      </c>
      <c r="E32" s="341"/>
      <c r="F32" s="341"/>
      <c r="G32" s="341"/>
      <c r="H32" s="341"/>
      <c r="I32" s="341"/>
      <c r="J32" s="341"/>
      <c r="K32" s="339"/>
    </row>
    <row r="33" spans="2:11" ht="15" customHeight="1">
      <c r="B33" s="342"/>
      <c r="C33" s="344"/>
      <c r="D33" s="341" t="s">
        <v>1427</v>
      </c>
      <c r="E33" s="341"/>
      <c r="F33" s="341"/>
      <c r="G33" s="341"/>
      <c r="H33" s="341"/>
      <c r="I33" s="341"/>
      <c r="J33" s="341"/>
      <c r="K33" s="339"/>
    </row>
    <row r="34" spans="2:11" ht="15" customHeight="1">
      <c r="B34" s="342"/>
      <c r="C34" s="344"/>
      <c r="D34" s="343"/>
      <c r="E34" s="346" t="s">
        <v>149</v>
      </c>
      <c r="F34" s="343"/>
      <c r="G34" s="341" t="s">
        <v>1428</v>
      </c>
      <c r="H34" s="341"/>
      <c r="I34" s="341"/>
      <c r="J34" s="341"/>
      <c r="K34" s="339"/>
    </row>
    <row r="35" spans="2:11" ht="30.75" customHeight="1">
      <c r="B35" s="342"/>
      <c r="C35" s="344"/>
      <c r="D35" s="343"/>
      <c r="E35" s="346" t="s">
        <v>1429</v>
      </c>
      <c r="F35" s="343"/>
      <c r="G35" s="341" t="s">
        <v>1430</v>
      </c>
      <c r="H35" s="341"/>
      <c r="I35" s="341"/>
      <c r="J35" s="341"/>
      <c r="K35" s="339"/>
    </row>
    <row r="36" spans="2:11" ht="15" customHeight="1">
      <c r="B36" s="342"/>
      <c r="C36" s="344"/>
      <c r="D36" s="343"/>
      <c r="E36" s="346" t="s">
        <v>56</v>
      </c>
      <c r="F36" s="343"/>
      <c r="G36" s="341" t="s">
        <v>1431</v>
      </c>
      <c r="H36" s="341"/>
      <c r="I36" s="341"/>
      <c r="J36" s="341"/>
      <c r="K36" s="339"/>
    </row>
    <row r="37" spans="2:11" ht="15" customHeight="1">
      <c r="B37" s="342"/>
      <c r="C37" s="344"/>
      <c r="D37" s="343"/>
      <c r="E37" s="346" t="s">
        <v>150</v>
      </c>
      <c r="F37" s="343"/>
      <c r="G37" s="341" t="s">
        <v>1432</v>
      </c>
      <c r="H37" s="341"/>
      <c r="I37" s="341"/>
      <c r="J37" s="341"/>
      <c r="K37" s="339"/>
    </row>
    <row r="38" spans="2:11" ht="15" customHeight="1">
      <c r="B38" s="342"/>
      <c r="C38" s="344"/>
      <c r="D38" s="343"/>
      <c r="E38" s="346" t="s">
        <v>151</v>
      </c>
      <c r="F38" s="343"/>
      <c r="G38" s="341" t="s">
        <v>1433</v>
      </c>
      <c r="H38" s="341"/>
      <c r="I38" s="341"/>
      <c r="J38" s="341"/>
      <c r="K38" s="339"/>
    </row>
    <row r="39" spans="2:11" ht="15" customHeight="1">
      <c r="B39" s="342"/>
      <c r="C39" s="344"/>
      <c r="D39" s="343"/>
      <c r="E39" s="346" t="s">
        <v>152</v>
      </c>
      <c r="F39" s="343"/>
      <c r="G39" s="341" t="s">
        <v>1434</v>
      </c>
      <c r="H39" s="341"/>
      <c r="I39" s="341"/>
      <c r="J39" s="341"/>
      <c r="K39" s="339"/>
    </row>
    <row r="40" spans="2:11" ht="15" customHeight="1">
      <c r="B40" s="342"/>
      <c r="C40" s="344"/>
      <c r="D40" s="343"/>
      <c r="E40" s="346" t="s">
        <v>1435</v>
      </c>
      <c r="F40" s="343"/>
      <c r="G40" s="341" t="s">
        <v>1436</v>
      </c>
      <c r="H40" s="341"/>
      <c r="I40" s="341"/>
      <c r="J40" s="341"/>
      <c r="K40" s="339"/>
    </row>
    <row r="41" spans="2:11" ht="15" customHeight="1">
      <c r="B41" s="342"/>
      <c r="C41" s="344"/>
      <c r="D41" s="343"/>
      <c r="E41" s="346"/>
      <c r="F41" s="343"/>
      <c r="G41" s="341" t="s">
        <v>1437</v>
      </c>
      <c r="H41" s="341"/>
      <c r="I41" s="341"/>
      <c r="J41" s="341"/>
      <c r="K41" s="339"/>
    </row>
    <row r="42" spans="2:11" ht="15" customHeight="1">
      <c r="B42" s="342"/>
      <c r="C42" s="344"/>
      <c r="D42" s="343"/>
      <c r="E42" s="346" t="s">
        <v>1438</v>
      </c>
      <c r="F42" s="343"/>
      <c r="G42" s="341" t="s">
        <v>1439</v>
      </c>
      <c r="H42" s="341"/>
      <c r="I42" s="341"/>
      <c r="J42" s="341"/>
      <c r="K42" s="339"/>
    </row>
    <row r="43" spans="2:11" ht="15" customHeight="1">
      <c r="B43" s="342"/>
      <c r="C43" s="344"/>
      <c r="D43" s="343"/>
      <c r="E43" s="346" t="s">
        <v>154</v>
      </c>
      <c r="F43" s="343"/>
      <c r="G43" s="341" t="s">
        <v>1440</v>
      </c>
      <c r="H43" s="341"/>
      <c r="I43" s="341"/>
      <c r="J43" s="341"/>
      <c r="K43" s="339"/>
    </row>
    <row r="44" spans="2:11" ht="12.75" customHeight="1">
      <c r="B44" s="342"/>
      <c r="C44" s="344"/>
      <c r="D44" s="343"/>
      <c r="E44" s="343"/>
      <c r="F44" s="343"/>
      <c r="G44" s="343"/>
      <c r="H44" s="343"/>
      <c r="I44" s="343"/>
      <c r="J44" s="343"/>
      <c r="K44" s="339"/>
    </row>
    <row r="45" spans="2:11" ht="15" customHeight="1">
      <c r="B45" s="342"/>
      <c r="C45" s="344"/>
      <c r="D45" s="341" t="s">
        <v>1441</v>
      </c>
      <c r="E45" s="341"/>
      <c r="F45" s="341"/>
      <c r="G45" s="341"/>
      <c r="H45" s="341"/>
      <c r="I45" s="341"/>
      <c r="J45" s="341"/>
      <c r="K45" s="339"/>
    </row>
    <row r="46" spans="2:11" ht="15" customHeight="1">
      <c r="B46" s="342"/>
      <c r="C46" s="344"/>
      <c r="D46" s="344"/>
      <c r="E46" s="341" t="s">
        <v>1442</v>
      </c>
      <c r="F46" s="341"/>
      <c r="G46" s="341"/>
      <c r="H46" s="341"/>
      <c r="I46" s="341"/>
      <c r="J46" s="341"/>
      <c r="K46" s="339"/>
    </row>
    <row r="47" spans="2:11" ht="15" customHeight="1">
      <c r="B47" s="342"/>
      <c r="C47" s="344"/>
      <c r="D47" s="344"/>
      <c r="E47" s="341" t="s">
        <v>1443</v>
      </c>
      <c r="F47" s="341"/>
      <c r="G47" s="341"/>
      <c r="H47" s="341"/>
      <c r="I47" s="341"/>
      <c r="J47" s="341"/>
      <c r="K47" s="339"/>
    </row>
    <row r="48" spans="2:11" ht="15" customHeight="1">
      <c r="B48" s="342"/>
      <c r="C48" s="344"/>
      <c r="D48" s="344"/>
      <c r="E48" s="341" t="s">
        <v>1444</v>
      </c>
      <c r="F48" s="341"/>
      <c r="G48" s="341"/>
      <c r="H48" s="341"/>
      <c r="I48" s="341"/>
      <c r="J48" s="341"/>
      <c r="K48" s="339"/>
    </row>
    <row r="49" spans="2:11" ht="15" customHeight="1">
      <c r="B49" s="342"/>
      <c r="C49" s="344"/>
      <c r="D49" s="341" t="s">
        <v>1445</v>
      </c>
      <c r="E49" s="341"/>
      <c r="F49" s="341"/>
      <c r="G49" s="341"/>
      <c r="H49" s="341"/>
      <c r="I49" s="341"/>
      <c r="J49" s="341"/>
      <c r="K49" s="339"/>
    </row>
    <row r="50" spans="2:11" ht="25.5" customHeight="1">
      <c r="B50" s="337"/>
      <c r="C50" s="338" t="s">
        <v>1446</v>
      </c>
      <c r="D50" s="338"/>
      <c r="E50" s="338"/>
      <c r="F50" s="338"/>
      <c r="G50" s="338"/>
      <c r="H50" s="338"/>
      <c r="I50" s="338"/>
      <c r="J50" s="338"/>
      <c r="K50" s="339"/>
    </row>
    <row r="51" spans="2:11" ht="5.25" customHeight="1">
      <c r="B51" s="337"/>
      <c r="C51" s="340"/>
      <c r="D51" s="340"/>
      <c r="E51" s="340"/>
      <c r="F51" s="340"/>
      <c r="G51" s="340"/>
      <c r="H51" s="340"/>
      <c r="I51" s="340"/>
      <c r="J51" s="340"/>
      <c r="K51" s="339"/>
    </row>
    <row r="52" spans="2:11" ht="15" customHeight="1">
      <c r="B52" s="337"/>
      <c r="C52" s="341" t="s">
        <v>1447</v>
      </c>
      <c r="D52" s="341"/>
      <c r="E52" s="341"/>
      <c r="F52" s="341"/>
      <c r="G52" s="341"/>
      <c r="H52" s="341"/>
      <c r="I52" s="341"/>
      <c r="J52" s="341"/>
      <c r="K52" s="339"/>
    </row>
    <row r="53" spans="2:11" ht="15" customHeight="1">
      <c r="B53" s="337"/>
      <c r="C53" s="341" t="s">
        <v>1448</v>
      </c>
      <c r="D53" s="341"/>
      <c r="E53" s="341"/>
      <c r="F53" s="341"/>
      <c r="G53" s="341"/>
      <c r="H53" s="341"/>
      <c r="I53" s="341"/>
      <c r="J53" s="341"/>
      <c r="K53" s="339"/>
    </row>
    <row r="54" spans="2:11" ht="12.75" customHeight="1">
      <c r="B54" s="337"/>
      <c r="C54" s="343"/>
      <c r="D54" s="343"/>
      <c r="E54" s="343"/>
      <c r="F54" s="343"/>
      <c r="G54" s="343"/>
      <c r="H54" s="343"/>
      <c r="I54" s="343"/>
      <c r="J54" s="343"/>
      <c r="K54" s="339"/>
    </row>
    <row r="55" spans="2:11" ht="15" customHeight="1">
      <c r="B55" s="337"/>
      <c r="C55" s="341" t="s">
        <v>1449</v>
      </c>
      <c r="D55" s="341"/>
      <c r="E55" s="341"/>
      <c r="F55" s="341"/>
      <c r="G55" s="341"/>
      <c r="H55" s="341"/>
      <c r="I55" s="341"/>
      <c r="J55" s="341"/>
      <c r="K55" s="339"/>
    </row>
    <row r="56" spans="2:11" ht="15" customHeight="1">
      <c r="B56" s="337"/>
      <c r="C56" s="344"/>
      <c r="D56" s="341" t="s">
        <v>1450</v>
      </c>
      <c r="E56" s="341"/>
      <c r="F56" s="341"/>
      <c r="G56" s="341"/>
      <c r="H56" s="341"/>
      <c r="I56" s="341"/>
      <c r="J56" s="341"/>
      <c r="K56" s="339"/>
    </row>
    <row r="57" spans="2:11" ht="15" customHeight="1">
      <c r="B57" s="337"/>
      <c r="C57" s="344"/>
      <c r="D57" s="341" t="s">
        <v>1451</v>
      </c>
      <c r="E57" s="341"/>
      <c r="F57" s="341"/>
      <c r="G57" s="341"/>
      <c r="H57" s="341"/>
      <c r="I57" s="341"/>
      <c r="J57" s="341"/>
      <c r="K57" s="339"/>
    </row>
    <row r="58" spans="2:11" ht="15" customHeight="1">
      <c r="B58" s="337"/>
      <c r="C58" s="344"/>
      <c r="D58" s="341" t="s">
        <v>1452</v>
      </c>
      <c r="E58" s="341"/>
      <c r="F58" s="341"/>
      <c r="G58" s="341"/>
      <c r="H58" s="341"/>
      <c r="I58" s="341"/>
      <c r="J58" s="341"/>
      <c r="K58" s="339"/>
    </row>
    <row r="59" spans="2:11" ht="15" customHeight="1">
      <c r="B59" s="337"/>
      <c r="C59" s="344"/>
      <c r="D59" s="341" t="s">
        <v>1453</v>
      </c>
      <c r="E59" s="341"/>
      <c r="F59" s="341"/>
      <c r="G59" s="341"/>
      <c r="H59" s="341"/>
      <c r="I59" s="341"/>
      <c r="J59" s="341"/>
      <c r="K59" s="339"/>
    </row>
    <row r="60" spans="2:11" ht="15" customHeight="1">
      <c r="B60" s="337"/>
      <c r="C60" s="344"/>
      <c r="D60" s="347" t="s">
        <v>1454</v>
      </c>
      <c r="E60" s="347"/>
      <c r="F60" s="347"/>
      <c r="G60" s="347"/>
      <c r="H60" s="347"/>
      <c r="I60" s="347"/>
      <c r="J60" s="347"/>
      <c r="K60" s="339"/>
    </row>
    <row r="61" spans="2:11" ht="15" customHeight="1">
      <c r="B61" s="337"/>
      <c r="C61" s="344"/>
      <c r="D61" s="341" t="s">
        <v>1455</v>
      </c>
      <c r="E61" s="341"/>
      <c r="F61" s="341"/>
      <c r="G61" s="341"/>
      <c r="H61" s="341"/>
      <c r="I61" s="341"/>
      <c r="J61" s="341"/>
      <c r="K61" s="339"/>
    </row>
    <row r="62" spans="2:11" ht="12.75" customHeight="1">
      <c r="B62" s="337"/>
      <c r="C62" s="344"/>
      <c r="D62" s="344"/>
      <c r="E62" s="348"/>
      <c r="F62" s="344"/>
      <c r="G62" s="344"/>
      <c r="H62" s="344"/>
      <c r="I62" s="344"/>
      <c r="J62" s="344"/>
      <c r="K62" s="339"/>
    </row>
    <row r="63" spans="2:11" ht="15" customHeight="1">
      <c r="B63" s="337"/>
      <c r="C63" s="344"/>
      <c r="D63" s="341" t="s">
        <v>1456</v>
      </c>
      <c r="E63" s="341"/>
      <c r="F63" s="341"/>
      <c r="G63" s="341"/>
      <c r="H63" s="341"/>
      <c r="I63" s="341"/>
      <c r="J63" s="341"/>
      <c r="K63" s="339"/>
    </row>
    <row r="64" spans="2:11" ht="15" customHeight="1">
      <c r="B64" s="337"/>
      <c r="C64" s="344"/>
      <c r="D64" s="347" t="s">
        <v>1457</v>
      </c>
      <c r="E64" s="347"/>
      <c r="F64" s="347"/>
      <c r="G64" s="347"/>
      <c r="H64" s="347"/>
      <c r="I64" s="347"/>
      <c r="J64" s="347"/>
      <c r="K64" s="339"/>
    </row>
    <row r="65" spans="2:11" ht="15" customHeight="1">
      <c r="B65" s="337"/>
      <c r="C65" s="344"/>
      <c r="D65" s="341" t="s">
        <v>1458</v>
      </c>
      <c r="E65" s="341"/>
      <c r="F65" s="341"/>
      <c r="G65" s="341"/>
      <c r="H65" s="341"/>
      <c r="I65" s="341"/>
      <c r="J65" s="341"/>
      <c r="K65" s="339"/>
    </row>
    <row r="66" spans="2:11" ht="15" customHeight="1">
      <c r="B66" s="337"/>
      <c r="C66" s="344"/>
      <c r="D66" s="341" t="s">
        <v>1459</v>
      </c>
      <c r="E66" s="341"/>
      <c r="F66" s="341"/>
      <c r="G66" s="341"/>
      <c r="H66" s="341"/>
      <c r="I66" s="341"/>
      <c r="J66" s="341"/>
      <c r="K66" s="339"/>
    </row>
    <row r="67" spans="2:11" ht="15" customHeight="1">
      <c r="B67" s="337"/>
      <c r="C67" s="344"/>
      <c r="D67" s="341" t="s">
        <v>1460</v>
      </c>
      <c r="E67" s="341"/>
      <c r="F67" s="341"/>
      <c r="G67" s="341"/>
      <c r="H67" s="341"/>
      <c r="I67" s="341"/>
      <c r="J67" s="341"/>
      <c r="K67" s="339"/>
    </row>
    <row r="68" spans="2:11" ht="15" customHeight="1">
      <c r="B68" s="337"/>
      <c r="C68" s="344"/>
      <c r="D68" s="341" t="s">
        <v>1461</v>
      </c>
      <c r="E68" s="341"/>
      <c r="F68" s="341"/>
      <c r="G68" s="341"/>
      <c r="H68" s="341"/>
      <c r="I68" s="341"/>
      <c r="J68" s="341"/>
      <c r="K68" s="339"/>
    </row>
    <row r="69" spans="2:11" ht="12.75" customHeight="1">
      <c r="B69" s="349"/>
      <c r="C69" s="350"/>
      <c r="D69" s="350"/>
      <c r="E69" s="350"/>
      <c r="F69" s="350"/>
      <c r="G69" s="350"/>
      <c r="H69" s="350"/>
      <c r="I69" s="350"/>
      <c r="J69" s="350"/>
      <c r="K69" s="351"/>
    </row>
    <row r="70" spans="2:11" ht="18.75" customHeight="1">
      <c r="B70" s="352"/>
      <c r="C70" s="352"/>
      <c r="D70" s="352"/>
      <c r="E70" s="352"/>
      <c r="F70" s="352"/>
      <c r="G70" s="352"/>
      <c r="H70" s="352"/>
      <c r="I70" s="352"/>
      <c r="J70" s="352"/>
      <c r="K70" s="353"/>
    </row>
    <row r="71" spans="2:11" ht="18.75" customHeight="1">
      <c r="B71" s="353"/>
      <c r="C71" s="353"/>
      <c r="D71" s="353"/>
      <c r="E71" s="353"/>
      <c r="F71" s="353"/>
      <c r="G71" s="353"/>
      <c r="H71" s="353"/>
      <c r="I71" s="353"/>
      <c r="J71" s="353"/>
      <c r="K71" s="353"/>
    </row>
    <row r="72" spans="2:11" ht="7.5" customHeight="1">
      <c r="B72" s="354"/>
      <c r="C72" s="355"/>
      <c r="D72" s="355"/>
      <c r="E72" s="355"/>
      <c r="F72" s="355"/>
      <c r="G72" s="355"/>
      <c r="H72" s="355"/>
      <c r="I72" s="355"/>
      <c r="J72" s="355"/>
      <c r="K72" s="356"/>
    </row>
    <row r="73" spans="2:11" ht="45" customHeight="1">
      <c r="B73" s="357"/>
      <c r="C73" s="358" t="s">
        <v>1399</v>
      </c>
      <c r="D73" s="358"/>
      <c r="E73" s="358"/>
      <c r="F73" s="358"/>
      <c r="G73" s="358"/>
      <c r="H73" s="358"/>
      <c r="I73" s="358"/>
      <c r="J73" s="358"/>
      <c r="K73" s="359"/>
    </row>
    <row r="74" spans="2:11" ht="17.25" customHeight="1">
      <c r="B74" s="357"/>
      <c r="C74" s="360" t="s">
        <v>1462</v>
      </c>
      <c r="D74" s="360"/>
      <c r="E74" s="360"/>
      <c r="F74" s="360" t="s">
        <v>1463</v>
      </c>
      <c r="G74" s="361"/>
      <c r="H74" s="360" t="s">
        <v>150</v>
      </c>
      <c r="I74" s="360" t="s">
        <v>60</v>
      </c>
      <c r="J74" s="360" t="s">
        <v>1464</v>
      </c>
      <c r="K74" s="359"/>
    </row>
    <row r="75" spans="2:11" ht="17.25" customHeight="1">
      <c r="B75" s="357"/>
      <c r="C75" s="362" t="s">
        <v>1465</v>
      </c>
      <c r="D75" s="362"/>
      <c r="E75" s="362"/>
      <c r="F75" s="363" t="s">
        <v>1466</v>
      </c>
      <c r="G75" s="364"/>
      <c r="H75" s="362"/>
      <c r="I75" s="362"/>
      <c r="J75" s="362" t="s">
        <v>1467</v>
      </c>
      <c r="K75" s="359"/>
    </row>
    <row r="76" spans="2:11" ht="5.25" customHeight="1">
      <c r="B76" s="357"/>
      <c r="C76" s="365"/>
      <c r="D76" s="365"/>
      <c r="E76" s="365"/>
      <c r="F76" s="365"/>
      <c r="G76" s="366"/>
      <c r="H76" s="365"/>
      <c r="I76" s="365"/>
      <c r="J76" s="365"/>
      <c r="K76" s="359"/>
    </row>
    <row r="77" spans="2:11" ht="15" customHeight="1">
      <c r="B77" s="357"/>
      <c r="C77" s="346" t="s">
        <v>56</v>
      </c>
      <c r="D77" s="365"/>
      <c r="E77" s="365"/>
      <c r="F77" s="367" t="s">
        <v>1468</v>
      </c>
      <c r="G77" s="366"/>
      <c r="H77" s="346" t="s">
        <v>1469</v>
      </c>
      <c r="I77" s="346" t="s">
        <v>1470</v>
      </c>
      <c r="J77" s="346">
        <v>20</v>
      </c>
      <c r="K77" s="359"/>
    </row>
    <row r="78" spans="2:11" ht="15" customHeight="1">
      <c r="B78" s="357"/>
      <c r="C78" s="346" t="s">
        <v>1471</v>
      </c>
      <c r="D78" s="346"/>
      <c r="E78" s="346"/>
      <c r="F78" s="367" t="s">
        <v>1468</v>
      </c>
      <c r="G78" s="366"/>
      <c r="H78" s="346" t="s">
        <v>1472</v>
      </c>
      <c r="I78" s="346" t="s">
        <v>1470</v>
      </c>
      <c r="J78" s="346">
        <v>120</v>
      </c>
      <c r="K78" s="359"/>
    </row>
    <row r="79" spans="2:11" ht="15" customHeight="1">
      <c r="B79" s="368"/>
      <c r="C79" s="346" t="s">
        <v>1473</v>
      </c>
      <c r="D79" s="346"/>
      <c r="E79" s="346"/>
      <c r="F79" s="367" t="s">
        <v>1474</v>
      </c>
      <c r="G79" s="366"/>
      <c r="H79" s="346" t="s">
        <v>1475</v>
      </c>
      <c r="I79" s="346" t="s">
        <v>1470</v>
      </c>
      <c r="J79" s="346">
        <v>50</v>
      </c>
      <c r="K79" s="359"/>
    </row>
    <row r="80" spans="2:11" ht="15" customHeight="1">
      <c r="B80" s="368"/>
      <c r="C80" s="346" t="s">
        <v>1476</v>
      </c>
      <c r="D80" s="346"/>
      <c r="E80" s="346"/>
      <c r="F80" s="367" t="s">
        <v>1468</v>
      </c>
      <c r="G80" s="366"/>
      <c r="H80" s="346" t="s">
        <v>1477</v>
      </c>
      <c r="I80" s="346" t="s">
        <v>1478</v>
      </c>
      <c r="J80" s="346"/>
      <c r="K80" s="359"/>
    </row>
    <row r="81" spans="2:11" ht="15" customHeight="1">
      <c r="B81" s="368"/>
      <c r="C81" s="369" t="s">
        <v>1479</v>
      </c>
      <c r="D81" s="369"/>
      <c r="E81" s="369"/>
      <c r="F81" s="370" t="s">
        <v>1474</v>
      </c>
      <c r="G81" s="369"/>
      <c r="H81" s="369" t="s">
        <v>1480</v>
      </c>
      <c r="I81" s="369" t="s">
        <v>1470</v>
      </c>
      <c r="J81" s="369">
        <v>15</v>
      </c>
      <c r="K81" s="359"/>
    </row>
    <row r="82" spans="2:11" ht="15" customHeight="1">
      <c r="B82" s="368"/>
      <c r="C82" s="369" t="s">
        <v>1481</v>
      </c>
      <c r="D82" s="369"/>
      <c r="E82" s="369"/>
      <c r="F82" s="370" t="s">
        <v>1474</v>
      </c>
      <c r="G82" s="369"/>
      <c r="H82" s="369" t="s">
        <v>1482</v>
      </c>
      <c r="I82" s="369" t="s">
        <v>1470</v>
      </c>
      <c r="J82" s="369">
        <v>15</v>
      </c>
      <c r="K82" s="359"/>
    </row>
    <row r="83" spans="2:11" ht="15" customHeight="1">
      <c r="B83" s="368"/>
      <c r="C83" s="369" t="s">
        <v>1483</v>
      </c>
      <c r="D83" s="369"/>
      <c r="E83" s="369"/>
      <c r="F83" s="370" t="s">
        <v>1474</v>
      </c>
      <c r="G83" s="369"/>
      <c r="H83" s="369" t="s">
        <v>1484</v>
      </c>
      <c r="I83" s="369" t="s">
        <v>1470</v>
      </c>
      <c r="J83" s="369">
        <v>20</v>
      </c>
      <c r="K83" s="359"/>
    </row>
    <row r="84" spans="2:11" ht="15" customHeight="1">
      <c r="B84" s="368"/>
      <c r="C84" s="369" t="s">
        <v>1485</v>
      </c>
      <c r="D84" s="369"/>
      <c r="E84" s="369"/>
      <c r="F84" s="370" t="s">
        <v>1474</v>
      </c>
      <c r="G84" s="369"/>
      <c r="H84" s="369" t="s">
        <v>1486</v>
      </c>
      <c r="I84" s="369" t="s">
        <v>1470</v>
      </c>
      <c r="J84" s="369">
        <v>20</v>
      </c>
      <c r="K84" s="359"/>
    </row>
    <row r="85" spans="2:11" ht="15" customHeight="1">
      <c r="B85" s="368"/>
      <c r="C85" s="346" t="s">
        <v>1487</v>
      </c>
      <c r="D85" s="346"/>
      <c r="E85" s="346"/>
      <c r="F85" s="367" t="s">
        <v>1474</v>
      </c>
      <c r="G85" s="366"/>
      <c r="H85" s="346" t="s">
        <v>1488</v>
      </c>
      <c r="I85" s="346" t="s">
        <v>1470</v>
      </c>
      <c r="J85" s="346">
        <v>50</v>
      </c>
      <c r="K85" s="359"/>
    </row>
    <row r="86" spans="2:11" ht="15" customHeight="1">
      <c r="B86" s="368"/>
      <c r="C86" s="346" t="s">
        <v>1489</v>
      </c>
      <c r="D86" s="346"/>
      <c r="E86" s="346"/>
      <c r="F86" s="367" t="s">
        <v>1474</v>
      </c>
      <c r="G86" s="366"/>
      <c r="H86" s="346" t="s">
        <v>1490</v>
      </c>
      <c r="I86" s="346" t="s">
        <v>1470</v>
      </c>
      <c r="J86" s="346">
        <v>20</v>
      </c>
      <c r="K86" s="359"/>
    </row>
    <row r="87" spans="2:11" ht="15" customHeight="1">
      <c r="B87" s="368"/>
      <c r="C87" s="346" t="s">
        <v>1491</v>
      </c>
      <c r="D87" s="346"/>
      <c r="E87" s="346"/>
      <c r="F87" s="367" t="s">
        <v>1474</v>
      </c>
      <c r="G87" s="366"/>
      <c r="H87" s="346" t="s">
        <v>1492</v>
      </c>
      <c r="I87" s="346" t="s">
        <v>1470</v>
      </c>
      <c r="J87" s="346">
        <v>20</v>
      </c>
      <c r="K87" s="359"/>
    </row>
    <row r="88" spans="2:11" ht="15" customHeight="1">
      <c r="B88" s="368"/>
      <c r="C88" s="346" t="s">
        <v>1493</v>
      </c>
      <c r="D88" s="346"/>
      <c r="E88" s="346"/>
      <c r="F88" s="367" t="s">
        <v>1474</v>
      </c>
      <c r="G88" s="366"/>
      <c r="H88" s="346" t="s">
        <v>1494</v>
      </c>
      <c r="I88" s="346" t="s">
        <v>1470</v>
      </c>
      <c r="J88" s="346">
        <v>50</v>
      </c>
      <c r="K88" s="359"/>
    </row>
    <row r="89" spans="2:11" ht="15" customHeight="1">
      <c r="B89" s="368"/>
      <c r="C89" s="346" t="s">
        <v>1495</v>
      </c>
      <c r="D89" s="346"/>
      <c r="E89" s="346"/>
      <c r="F89" s="367" t="s">
        <v>1474</v>
      </c>
      <c r="G89" s="366"/>
      <c r="H89" s="346" t="s">
        <v>1495</v>
      </c>
      <c r="I89" s="346" t="s">
        <v>1470</v>
      </c>
      <c r="J89" s="346">
        <v>50</v>
      </c>
      <c r="K89" s="359"/>
    </row>
    <row r="90" spans="2:11" ht="15" customHeight="1">
      <c r="B90" s="368"/>
      <c r="C90" s="346" t="s">
        <v>155</v>
      </c>
      <c r="D90" s="346"/>
      <c r="E90" s="346"/>
      <c r="F90" s="367" t="s">
        <v>1474</v>
      </c>
      <c r="G90" s="366"/>
      <c r="H90" s="346" t="s">
        <v>1496</v>
      </c>
      <c r="I90" s="346" t="s">
        <v>1470</v>
      </c>
      <c r="J90" s="346">
        <v>255</v>
      </c>
      <c r="K90" s="359"/>
    </row>
    <row r="91" spans="2:11" ht="15" customHeight="1">
      <c r="B91" s="368"/>
      <c r="C91" s="346" t="s">
        <v>1497</v>
      </c>
      <c r="D91" s="346"/>
      <c r="E91" s="346"/>
      <c r="F91" s="367" t="s">
        <v>1468</v>
      </c>
      <c r="G91" s="366"/>
      <c r="H91" s="346" t="s">
        <v>1498</v>
      </c>
      <c r="I91" s="346" t="s">
        <v>1499</v>
      </c>
      <c r="J91" s="346"/>
      <c r="K91" s="359"/>
    </row>
    <row r="92" spans="2:11" ht="15" customHeight="1">
      <c r="B92" s="368"/>
      <c r="C92" s="346" t="s">
        <v>1500</v>
      </c>
      <c r="D92" s="346"/>
      <c r="E92" s="346"/>
      <c r="F92" s="367" t="s">
        <v>1468</v>
      </c>
      <c r="G92" s="366"/>
      <c r="H92" s="346" t="s">
        <v>1501</v>
      </c>
      <c r="I92" s="346" t="s">
        <v>1502</v>
      </c>
      <c r="J92" s="346"/>
      <c r="K92" s="359"/>
    </row>
    <row r="93" spans="2:11" ht="15" customHeight="1">
      <c r="B93" s="368"/>
      <c r="C93" s="346" t="s">
        <v>1503</v>
      </c>
      <c r="D93" s="346"/>
      <c r="E93" s="346"/>
      <c r="F93" s="367" t="s">
        <v>1468</v>
      </c>
      <c r="G93" s="366"/>
      <c r="H93" s="346" t="s">
        <v>1503</v>
      </c>
      <c r="I93" s="346" t="s">
        <v>1502</v>
      </c>
      <c r="J93" s="346"/>
      <c r="K93" s="359"/>
    </row>
    <row r="94" spans="2:11" ht="15" customHeight="1">
      <c r="B94" s="368"/>
      <c r="C94" s="346" t="s">
        <v>41</v>
      </c>
      <c r="D94" s="346"/>
      <c r="E94" s="346"/>
      <c r="F94" s="367" t="s">
        <v>1468</v>
      </c>
      <c r="G94" s="366"/>
      <c r="H94" s="346" t="s">
        <v>1504</v>
      </c>
      <c r="I94" s="346" t="s">
        <v>1502</v>
      </c>
      <c r="J94" s="346"/>
      <c r="K94" s="359"/>
    </row>
    <row r="95" spans="2:11" ht="15" customHeight="1">
      <c r="B95" s="368"/>
      <c r="C95" s="346" t="s">
        <v>51</v>
      </c>
      <c r="D95" s="346"/>
      <c r="E95" s="346"/>
      <c r="F95" s="367" t="s">
        <v>1468</v>
      </c>
      <c r="G95" s="366"/>
      <c r="H95" s="346" t="s">
        <v>1505</v>
      </c>
      <c r="I95" s="346" t="s">
        <v>1502</v>
      </c>
      <c r="J95" s="346"/>
      <c r="K95" s="359"/>
    </row>
    <row r="96" spans="2:11" ht="15" customHeight="1">
      <c r="B96" s="371"/>
      <c r="C96" s="372"/>
      <c r="D96" s="372"/>
      <c r="E96" s="372"/>
      <c r="F96" s="372"/>
      <c r="G96" s="372"/>
      <c r="H96" s="372"/>
      <c r="I96" s="372"/>
      <c r="J96" s="372"/>
      <c r="K96" s="373"/>
    </row>
    <row r="97" spans="2:11" ht="18.75" customHeight="1">
      <c r="B97" s="374"/>
      <c r="C97" s="375"/>
      <c r="D97" s="375"/>
      <c r="E97" s="375"/>
      <c r="F97" s="375"/>
      <c r="G97" s="375"/>
      <c r="H97" s="375"/>
      <c r="I97" s="375"/>
      <c r="J97" s="375"/>
      <c r="K97" s="374"/>
    </row>
    <row r="98" spans="2:11" ht="18.75" customHeight="1">
      <c r="B98" s="353"/>
      <c r="C98" s="353"/>
      <c r="D98" s="353"/>
      <c r="E98" s="353"/>
      <c r="F98" s="353"/>
      <c r="G98" s="353"/>
      <c r="H98" s="353"/>
      <c r="I98" s="353"/>
      <c r="J98" s="353"/>
      <c r="K98" s="353"/>
    </row>
    <row r="99" spans="2:11" ht="7.5" customHeight="1">
      <c r="B99" s="354"/>
      <c r="C99" s="355"/>
      <c r="D99" s="355"/>
      <c r="E99" s="355"/>
      <c r="F99" s="355"/>
      <c r="G99" s="355"/>
      <c r="H99" s="355"/>
      <c r="I99" s="355"/>
      <c r="J99" s="355"/>
      <c r="K99" s="356"/>
    </row>
    <row r="100" spans="2:11" ht="45" customHeight="1">
      <c r="B100" s="357"/>
      <c r="C100" s="358" t="s">
        <v>1506</v>
      </c>
      <c r="D100" s="358"/>
      <c r="E100" s="358"/>
      <c r="F100" s="358"/>
      <c r="G100" s="358"/>
      <c r="H100" s="358"/>
      <c r="I100" s="358"/>
      <c r="J100" s="358"/>
      <c r="K100" s="359"/>
    </row>
    <row r="101" spans="2:11" ht="17.25" customHeight="1">
      <c r="B101" s="357"/>
      <c r="C101" s="360" t="s">
        <v>1462</v>
      </c>
      <c r="D101" s="360"/>
      <c r="E101" s="360"/>
      <c r="F101" s="360" t="s">
        <v>1463</v>
      </c>
      <c r="G101" s="361"/>
      <c r="H101" s="360" t="s">
        <v>150</v>
      </c>
      <c r="I101" s="360" t="s">
        <v>60</v>
      </c>
      <c r="J101" s="360" t="s">
        <v>1464</v>
      </c>
      <c r="K101" s="359"/>
    </row>
    <row r="102" spans="2:11" ht="17.25" customHeight="1">
      <c r="B102" s="357"/>
      <c r="C102" s="362" t="s">
        <v>1465</v>
      </c>
      <c r="D102" s="362"/>
      <c r="E102" s="362"/>
      <c r="F102" s="363" t="s">
        <v>1466</v>
      </c>
      <c r="G102" s="364"/>
      <c r="H102" s="362"/>
      <c r="I102" s="362"/>
      <c r="J102" s="362" t="s">
        <v>1467</v>
      </c>
      <c r="K102" s="359"/>
    </row>
    <row r="103" spans="2:11" ht="5.25" customHeight="1">
      <c r="B103" s="357"/>
      <c r="C103" s="360"/>
      <c r="D103" s="360"/>
      <c r="E103" s="360"/>
      <c r="F103" s="360"/>
      <c r="G103" s="376"/>
      <c r="H103" s="360"/>
      <c r="I103" s="360"/>
      <c r="J103" s="360"/>
      <c r="K103" s="359"/>
    </row>
    <row r="104" spans="2:11" ht="15" customHeight="1">
      <c r="B104" s="357"/>
      <c r="C104" s="346" t="s">
        <v>56</v>
      </c>
      <c r="D104" s="365"/>
      <c r="E104" s="365"/>
      <c r="F104" s="367" t="s">
        <v>1468</v>
      </c>
      <c r="G104" s="376"/>
      <c r="H104" s="346" t="s">
        <v>1507</v>
      </c>
      <c r="I104" s="346" t="s">
        <v>1470</v>
      </c>
      <c r="J104" s="346">
        <v>20</v>
      </c>
      <c r="K104" s="359"/>
    </row>
    <row r="105" spans="2:11" ht="15" customHeight="1">
      <c r="B105" s="357"/>
      <c r="C105" s="346" t="s">
        <v>1471</v>
      </c>
      <c r="D105" s="346"/>
      <c r="E105" s="346"/>
      <c r="F105" s="367" t="s">
        <v>1468</v>
      </c>
      <c r="G105" s="346"/>
      <c r="H105" s="346" t="s">
        <v>1507</v>
      </c>
      <c r="I105" s="346" t="s">
        <v>1470</v>
      </c>
      <c r="J105" s="346">
        <v>120</v>
      </c>
      <c r="K105" s="359"/>
    </row>
    <row r="106" spans="2:11" ht="15" customHeight="1">
      <c r="B106" s="368"/>
      <c r="C106" s="346" t="s">
        <v>1473</v>
      </c>
      <c r="D106" s="346"/>
      <c r="E106" s="346"/>
      <c r="F106" s="367" t="s">
        <v>1474</v>
      </c>
      <c r="G106" s="346"/>
      <c r="H106" s="346" t="s">
        <v>1507</v>
      </c>
      <c r="I106" s="346" t="s">
        <v>1470</v>
      </c>
      <c r="J106" s="346">
        <v>50</v>
      </c>
      <c r="K106" s="359"/>
    </row>
    <row r="107" spans="2:11" ht="15" customHeight="1">
      <c r="B107" s="368"/>
      <c r="C107" s="346" t="s">
        <v>1476</v>
      </c>
      <c r="D107" s="346"/>
      <c r="E107" s="346"/>
      <c r="F107" s="367" t="s">
        <v>1468</v>
      </c>
      <c r="G107" s="346"/>
      <c r="H107" s="346" t="s">
        <v>1507</v>
      </c>
      <c r="I107" s="346" t="s">
        <v>1478</v>
      </c>
      <c r="J107" s="346"/>
      <c r="K107" s="359"/>
    </row>
    <row r="108" spans="2:11" ht="15" customHeight="1">
      <c r="B108" s="368"/>
      <c r="C108" s="346" t="s">
        <v>1487</v>
      </c>
      <c r="D108" s="346"/>
      <c r="E108" s="346"/>
      <c r="F108" s="367" t="s">
        <v>1474</v>
      </c>
      <c r="G108" s="346"/>
      <c r="H108" s="346" t="s">
        <v>1507</v>
      </c>
      <c r="I108" s="346" t="s">
        <v>1470</v>
      </c>
      <c r="J108" s="346">
        <v>50</v>
      </c>
      <c r="K108" s="359"/>
    </row>
    <row r="109" spans="2:11" ht="15" customHeight="1">
      <c r="B109" s="368"/>
      <c r="C109" s="346" t="s">
        <v>1495</v>
      </c>
      <c r="D109" s="346"/>
      <c r="E109" s="346"/>
      <c r="F109" s="367" t="s">
        <v>1474</v>
      </c>
      <c r="G109" s="346"/>
      <c r="H109" s="346" t="s">
        <v>1507</v>
      </c>
      <c r="I109" s="346" t="s">
        <v>1470</v>
      </c>
      <c r="J109" s="346">
        <v>50</v>
      </c>
      <c r="K109" s="359"/>
    </row>
    <row r="110" spans="2:11" ht="15" customHeight="1">
      <c r="B110" s="368"/>
      <c r="C110" s="346" t="s">
        <v>1493</v>
      </c>
      <c r="D110" s="346"/>
      <c r="E110" s="346"/>
      <c r="F110" s="367" t="s">
        <v>1474</v>
      </c>
      <c r="G110" s="346"/>
      <c r="H110" s="346" t="s">
        <v>1507</v>
      </c>
      <c r="I110" s="346" t="s">
        <v>1470</v>
      </c>
      <c r="J110" s="346">
        <v>50</v>
      </c>
      <c r="K110" s="359"/>
    </row>
    <row r="111" spans="2:11" ht="15" customHeight="1">
      <c r="B111" s="368"/>
      <c r="C111" s="346" t="s">
        <v>56</v>
      </c>
      <c r="D111" s="346"/>
      <c r="E111" s="346"/>
      <c r="F111" s="367" t="s">
        <v>1468</v>
      </c>
      <c r="G111" s="346"/>
      <c r="H111" s="346" t="s">
        <v>1508</v>
      </c>
      <c r="I111" s="346" t="s">
        <v>1470</v>
      </c>
      <c r="J111" s="346">
        <v>20</v>
      </c>
      <c r="K111" s="359"/>
    </row>
    <row r="112" spans="2:11" ht="15" customHeight="1">
      <c r="B112" s="368"/>
      <c r="C112" s="346" t="s">
        <v>1509</v>
      </c>
      <c r="D112" s="346"/>
      <c r="E112" s="346"/>
      <c r="F112" s="367" t="s">
        <v>1468</v>
      </c>
      <c r="G112" s="346"/>
      <c r="H112" s="346" t="s">
        <v>1510</v>
      </c>
      <c r="I112" s="346" t="s">
        <v>1470</v>
      </c>
      <c r="J112" s="346">
        <v>120</v>
      </c>
      <c r="K112" s="359"/>
    </row>
    <row r="113" spans="2:11" ht="15" customHeight="1">
      <c r="B113" s="368"/>
      <c r="C113" s="346" t="s">
        <v>41</v>
      </c>
      <c r="D113" s="346"/>
      <c r="E113" s="346"/>
      <c r="F113" s="367" t="s">
        <v>1468</v>
      </c>
      <c r="G113" s="346"/>
      <c r="H113" s="346" t="s">
        <v>1511</v>
      </c>
      <c r="I113" s="346" t="s">
        <v>1502</v>
      </c>
      <c r="J113" s="346"/>
      <c r="K113" s="359"/>
    </row>
    <row r="114" spans="2:11" ht="15" customHeight="1">
      <c r="B114" s="368"/>
      <c r="C114" s="346" t="s">
        <v>51</v>
      </c>
      <c r="D114" s="346"/>
      <c r="E114" s="346"/>
      <c r="F114" s="367" t="s">
        <v>1468</v>
      </c>
      <c r="G114" s="346"/>
      <c r="H114" s="346" t="s">
        <v>1512</v>
      </c>
      <c r="I114" s="346" t="s">
        <v>1502</v>
      </c>
      <c r="J114" s="346"/>
      <c r="K114" s="359"/>
    </row>
    <row r="115" spans="2:11" ht="15" customHeight="1">
      <c r="B115" s="368"/>
      <c r="C115" s="346" t="s">
        <v>60</v>
      </c>
      <c r="D115" s="346"/>
      <c r="E115" s="346"/>
      <c r="F115" s="367" t="s">
        <v>1468</v>
      </c>
      <c r="G115" s="346"/>
      <c r="H115" s="346" t="s">
        <v>1513</v>
      </c>
      <c r="I115" s="346" t="s">
        <v>1514</v>
      </c>
      <c r="J115" s="346"/>
      <c r="K115" s="359"/>
    </row>
    <row r="116" spans="2:11" ht="15" customHeight="1">
      <c r="B116" s="371"/>
      <c r="C116" s="377"/>
      <c r="D116" s="377"/>
      <c r="E116" s="377"/>
      <c r="F116" s="377"/>
      <c r="G116" s="377"/>
      <c r="H116" s="377"/>
      <c r="I116" s="377"/>
      <c r="J116" s="377"/>
      <c r="K116" s="373"/>
    </row>
    <row r="117" spans="2:11" ht="18.75" customHeight="1">
      <c r="B117" s="378"/>
      <c r="C117" s="343"/>
      <c r="D117" s="343"/>
      <c r="E117" s="343"/>
      <c r="F117" s="379"/>
      <c r="G117" s="343"/>
      <c r="H117" s="343"/>
      <c r="I117" s="343"/>
      <c r="J117" s="343"/>
      <c r="K117" s="378"/>
    </row>
    <row r="118" spans="2:11" ht="18.75" customHeight="1">
      <c r="B118" s="353"/>
      <c r="C118" s="353"/>
      <c r="D118" s="353"/>
      <c r="E118" s="353"/>
      <c r="F118" s="353"/>
      <c r="G118" s="353"/>
      <c r="H118" s="353"/>
      <c r="I118" s="353"/>
      <c r="J118" s="353"/>
      <c r="K118" s="353"/>
    </row>
    <row r="119" spans="2:11" ht="7.5" customHeight="1">
      <c r="B119" s="380"/>
      <c r="C119" s="381"/>
      <c r="D119" s="381"/>
      <c r="E119" s="381"/>
      <c r="F119" s="381"/>
      <c r="G119" s="381"/>
      <c r="H119" s="381"/>
      <c r="I119" s="381"/>
      <c r="J119" s="381"/>
      <c r="K119" s="382"/>
    </row>
    <row r="120" spans="2:11" ht="45" customHeight="1">
      <c r="B120" s="383"/>
      <c r="C120" s="334" t="s">
        <v>1515</v>
      </c>
      <c r="D120" s="334"/>
      <c r="E120" s="334"/>
      <c r="F120" s="334"/>
      <c r="G120" s="334"/>
      <c r="H120" s="334"/>
      <c r="I120" s="334"/>
      <c r="J120" s="334"/>
      <c r="K120" s="384"/>
    </row>
    <row r="121" spans="2:11" ht="17.25" customHeight="1">
      <c r="B121" s="385"/>
      <c r="C121" s="360" t="s">
        <v>1462</v>
      </c>
      <c r="D121" s="360"/>
      <c r="E121" s="360"/>
      <c r="F121" s="360" t="s">
        <v>1463</v>
      </c>
      <c r="G121" s="361"/>
      <c r="H121" s="360" t="s">
        <v>150</v>
      </c>
      <c r="I121" s="360" t="s">
        <v>60</v>
      </c>
      <c r="J121" s="360" t="s">
        <v>1464</v>
      </c>
      <c r="K121" s="386"/>
    </row>
    <row r="122" spans="2:11" ht="17.25" customHeight="1">
      <c r="B122" s="385"/>
      <c r="C122" s="362" t="s">
        <v>1465</v>
      </c>
      <c r="D122" s="362"/>
      <c r="E122" s="362"/>
      <c r="F122" s="363" t="s">
        <v>1466</v>
      </c>
      <c r="G122" s="364"/>
      <c r="H122" s="362"/>
      <c r="I122" s="362"/>
      <c r="J122" s="362" t="s">
        <v>1467</v>
      </c>
      <c r="K122" s="386"/>
    </row>
    <row r="123" spans="2:11" ht="5.25" customHeight="1">
      <c r="B123" s="387"/>
      <c r="C123" s="365"/>
      <c r="D123" s="365"/>
      <c r="E123" s="365"/>
      <c r="F123" s="365"/>
      <c r="G123" s="346"/>
      <c r="H123" s="365"/>
      <c r="I123" s="365"/>
      <c r="J123" s="365"/>
      <c r="K123" s="388"/>
    </row>
    <row r="124" spans="2:11" ht="15" customHeight="1">
      <c r="B124" s="387"/>
      <c r="C124" s="346" t="s">
        <v>1471</v>
      </c>
      <c r="D124" s="365"/>
      <c r="E124" s="365"/>
      <c r="F124" s="367" t="s">
        <v>1468</v>
      </c>
      <c r="G124" s="346"/>
      <c r="H124" s="346" t="s">
        <v>1507</v>
      </c>
      <c r="I124" s="346" t="s">
        <v>1470</v>
      </c>
      <c r="J124" s="346">
        <v>120</v>
      </c>
      <c r="K124" s="389"/>
    </row>
    <row r="125" spans="2:11" ht="15" customHeight="1">
      <c r="B125" s="387"/>
      <c r="C125" s="346" t="s">
        <v>1516</v>
      </c>
      <c r="D125" s="346"/>
      <c r="E125" s="346"/>
      <c r="F125" s="367" t="s">
        <v>1468</v>
      </c>
      <c r="G125" s="346"/>
      <c r="H125" s="346" t="s">
        <v>1517</v>
      </c>
      <c r="I125" s="346" t="s">
        <v>1470</v>
      </c>
      <c r="J125" s="346" t="s">
        <v>1518</v>
      </c>
      <c r="K125" s="389"/>
    </row>
    <row r="126" spans="2:11" ht="15" customHeight="1">
      <c r="B126" s="387"/>
      <c r="C126" s="346" t="s">
        <v>85</v>
      </c>
      <c r="D126" s="346"/>
      <c r="E126" s="346"/>
      <c r="F126" s="367" t="s">
        <v>1468</v>
      </c>
      <c r="G126" s="346"/>
      <c r="H126" s="346" t="s">
        <v>1519</v>
      </c>
      <c r="I126" s="346" t="s">
        <v>1470</v>
      </c>
      <c r="J126" s="346" t="s">
        <v>1518</v>
      </c>
      <c r="K126" s="389"/>
    </row>
    <row r="127" spans="2:11" ht="15" customHeight="1">
      <c r="B127" s="387"/>
      <c r="C127" s="346" t="s">
        <v>1479</v>
      </c>
      <c r="D127" s="346"/>
      <c r="E127" s="346"/>
      <c r="F127" s="367" t="s">
        <v>1474</v>
      </c>
      <c r="G127" s="346"/>
      <c r="H127" s="346" t="s">
        <v>1480</v>
      </c>
      <c r="I127" s="346" t="s">
        <v>1470</v>
      </c>
      <c r="J127" s="346">
        <v>15</v>
      </c>
      <c r="K127" s="389"/>
    </row>
    <row r="128" spans="2:11" ht="15" customHeight="1">
      <c r="B128" s="387"/>
      <c r="C128" s="369" t="s">
        <v>1481</v>
      </c>
      <c r="D128" s="369"/>
      <c r="E128" s="369"/>
      <c r="F128" s="370" t="s">
        <v>1474</v>
      </c>
      <c r="G128" s="369"/>
      <c r="H128" s="369" t="s">
        <v>1482</v>
      </c>
      <c r="I128" s="369" t="s">
        <v>1470</v>
      </c>
      <c r="J128" s="369">
        <v>15</v>
      </c>
      <c r="K128" s="389"/>
    </row>
    <row r="129" spans="2:11" ht="15" customHeight="1">
      <c r="B129" s="387"/>
      <c r="C129" s="369" t="s">
        <v>1483</v>
      </c>
      <c r="D129" s="369"/>
      <c r="E129" s="369"/>
      <c r="F129" s="370" t="s">
        <v>1474</v>
      </c>
      <c r="G129" s="369"/>
      <c r="H129" s="369" t="s">
        <v>1484</v>
      </c>
      <c r="I129" s="369" t="s">
        <v>1470</v>
      </c>
      <c r="J129" s="369">
        <v>20</v>
      </c>
      <c r="K129" s="389"/>
    </row>
    <row r="130" spans="2:11" ht="15" customHeight="1">
      <c r="B130" s="387"/>
      <c r="C130" s="369" t="s">
        <v>1485</v>
      </c>
      <c r="D130" s="369"/>
      <c r="E130" s="369"/>
      <c r="F130" s="370" t="s">
        <v>1474</v>
      </c>
      <c r="G130" s="369"/>
      <c r="H130" s="369" t="s">
        <v>1486</v>
      </c>
      <c r="I130" s="369" t="s">
        <v>1470</v>
      </c>
      <c r="J130" s="369">
        <v>20</v>
      </c>
      <c r="K130" s="389"/>
    </row>
    <row r="131" spans="2:11" ht="15" customHeight="1">
      <c r="B131" s="387"/>
      <c r="C131" s="346" t="s">
        <v>1473</v>
      </c>
      <c r="D131" s="346"/>
      <c r="E131" s="346"/>
      <c r="F131" s="367" t="s">
        <v>1474</v>
      </c>
      <c r="G131" s="346"/>
      <c r="H131" s="346" t="s">
        <v>1507</v>
      </c>
      <c r="I131" s="346" t="s">
        <v>1470</v>
      </c>
      <c r="J131" s="346">
        <v>50</v>
      </c>
      <c r="K131" s="389"/>
    </row>
    <row r="132" spans="2:11" ht="15" customHeight="1">
      <c r="B132" s="387"/>
      <c r="C132" s="346" t="s">
        <v>1487</v>
      </c>
      <c r="D132" s="346"/>
      <c r="E132" s="346"/>
      <c r="F132" s="367" t="s">
        <v>1474</v>
      </c>
      <c r="G132" s="346"/>
      <c r="H132" s="346" t="s">
        <v>1507</v>
      </c>
      <c r="I132" s="346" t="s">
        <v>1470</v>
      </c>
      <c r="J132" s="346">
        <v>50</v>
      </c>
      <c r="K132" s="389"/>
    </row>
    <row r="133" spans="2:11" ht="15" customHeight="1">
      <c r="B133" s="387"/>
      <c r="C133" s="346" t="s">
        <v>1493</v>
      </c>
      <c r="D133" s="346"/>
      <c r="E133" s="346"/>
      <c r="F133" s="367" t="s">
        <v>1474</v>
      </c>
      <c r="G133" s="346"/>
      <c r="H133" s="346" t="s">
        <v>1507</v>
      </c>
      <c r="I133" s="346" t="s">
        <v>1470</v>
      </c>
      <c r="J133" s="346">
        <v>50</v>
      </c>
      <c r="K133" s="389"/>
    </row>
    <row r="134" spans="2:11" ht="15" customHeight="1">
      <c r="B134" s="387"/>
      <c r="C134" s="346" t="s">
        <v>1495</v>
      </c>
      <c r="D134" s="346"/>
      <c r="E134" s="346"/>
      <c r="F134" s="367" t="s">
        <v>1474</v>
      </c>
      <c r="G134" s="346"/>
      <c r="H134" s="346" t="s">
        <v>1507</v>
      </c>
      <c r="I134" s="346" t="s">
        <v>1470</v>
      </c>
      <c r="J134" s="346">
        <v>50</v>
      </c>
      <c r="K134" s="389"/>
    </row>
    <row r="135" spans="2:11" ht="15" customHeight="1">
      <c r="B135" s="387"/>
      <c r="C135" s="346" t="s">
        <v>155</v>
      </c>
      <c r="D135" s="346"/>
      <c r="E135" s="346"/>
      <c r="F135" s="367" t="s">
        <v>1474</v>
      </c>
      <c r="G135" s="346"/>
      <c r="H135" s="346" t="s">
        <v>1520</v>
      </c>
      <c r="I135" s="346" t="s">
        <v>1470</v>
      </c>
      <c r="J135" s="346">
        <v>255</v>
      </c>
      <c r="K135" s="389"/>
    </row>
    <row r="136" spans="2:11" ht="15" customHeight="1">
      <c r="B136" s="387"/>
      <c r="C136" s="346" t="s">
        <v>1497</v>
      </c>
      <c r="D136" s="346"/>
      <c r="E136" s="346"/>
      <c r="F136" s="367" t="s">
        <v>1468</v>
      </c>
      <c r="G136" s="346"/>
      <c r="H136" s="346" t="s">
        <v>1521</v>
      </c>
      <c r="I136" s="346" t="s">
        <v>1499</v>
      </c>
      <c r="J136" s="346"/>
      <c r="K136" s="389"/>
    </row>
    <row r="137" spans="2:11" ht="15" customHeight="1">
      <c r="B137" s="387"/>
      <c r="C137" s="346" t="s">
        <v>1500</v>
      </c>
      <c r="D137" s="346"/>
      <c r="E137" s="346"/>
      <c r="F137" s="367" t="s">
        <v>1468</v>
      </c>
      <c r="G137" s="346"/>
      <c r="H137" s="346" t="s">
        <v>1522</v>
      </c>
      <c r="I137" s="346" t="s">
        <v>1502</v>
      </c>
      <c r="J137" s="346"/>
      <c r="K137" s="389"/>
    </row>
    <row r="138" spans="2:11" ht="15" customHeight="1">
      <c r="B138" s="387"/>
      <c r="C138" s="346" t="s">
        <v>1503</v>
      </c>
      <c r="D138" s="346"/>
      <c r="E138" s="346"/>
      <c r="F138" s="367" t="s">
        <v>1468</v>
      </c>
      <c r="G138" s="346"/>
      <c r="H138" s="346" t="s">
        <v>1503</v>
      </c>
      <c r="I138" s="346" t="s">
        <v>1502</v>
      </c>
      <c r="J138" s="346"/>
      <c r="K138" s="389"/>
    </row>
    <row r="139" spans="2:11" ht="15" customHeight="1">
      <c r="B139" s="387"/>
      <c r="C139" s="346" t="s">
        <v>41</v>
      </c>
      <c r="D139" s="346"/>
      <c r="E139" s="346"/>
      <c r="F139" s="367" t="s">
        <v>1468</v>
      </c>
      <c r="G139" s="346"/>
      <c r="H139" s="346" t="s">
        <v>1523</v>
      </c>
      <c r="I139" s="346" t="s">
        <v>1502</v>
      </c>
      <c r="J139" s="346"/>
      <c r="K139" s="389"/>
    </row>
    <row r="140" spans="2:11" ht="15" customHeight="1">
      <c r="B140" s="387"/>
      <c r="C140" s="346" t="s">
        <v>1524</v>
      </c>
      <c r="D140" s="346"/>
      <c r="E140" s="346"/>
      <c r="F140" s="367" t="s">
        <v>1468</v>
      </c>
      <c r="G140" s="346"/>
      <c r="H140" s="346" t="s">
        <v>1525</v>
      </c>
      <c r="I140" s="346" t="s">
        <v>1502</v>
      </c>
      <c r="J140" s="346"/>
      <c r="K140" s="389"/>
    </row>
    <row r="141" spans="2:11" ht="15" customHeight="1">
      <c r="B141" s="390"/>
      <c r="C141" s="391"/>
      <c r="D141" s="391"/>
      <c r="E141" s="391"/>
      <c r="F141" s="391"/>
      <c r="G141" s="391"/>
      <c r="H141" s="391"/>
      <c r="I141" s="391"/>
      <c r="J141" s="391"/>
      <c r="K141" s="392"/>
    </row>
    <row r="142" spans="2:11" ht="18.75" customHeight="1">
      <c r="B142" s="343"/>
      <c r="C142" s="343"/>
      <c r="D142" s="343"/>
      <c r="E142" s="343"/>
      <c r="F142" s="379"/>
      <c r="G142" s="343"/>
      <c r="H142" s="343"/>
      <c r="I142" s="343"/>
      <c r="J142" s="343"/>
      <c r="K142" s="343"/>
    </row>
    <row r="143" spans="2:11" ht="18.75" customHeight="1">
      <c r="B143" s="353"/>
      <c r="C143" s="353"/>
      <c r="D143" s="353"/>
      <c r="E143" s="353"/>
      <c r="F143" s="353"/>
      <c r="G143" s="353"/>
      <c r="H143" s="353"/>
      <c r="I143" s="353"/>
      <c r="J143" s="353"/>
      <c r="K143" s="353"/>
    </row>
    <row r="144" spans="2:11" ht="7.5" customHeight="1">
      <c r="B144" s="354"/>
      <c r="C144" s="355"/>
      <c r="D144" s="355"/>
      <c r="E144" s="355"/>
      <c r="F144" s="355"/>
      <c r="G144" s="355"/>
      <c r="H144" s="355"/>
      <c r="I144" s="355"/>
      <c r="J144" s="355"/>
      <c r="K144" s="356"/>
    </row>
    <row r="145" spans="2:11" ht="45" customHeight="1">
      <c r="B145" s="357"/>
      <c r="C145" s="358" t="s">
        <v>1526</v>
      </c>
      <c r="D145" s="358"/>
      <c r="E145" s="358"/>
      <c r="F145" s="358"/>
      <c r="G145" s="358"/>
      <c r="H145" s="358"/>
      <c r="I145" s="358"/>
      <c r="J145" s="358"/>
      <c r="K145" s="359"/>
    </row>
    <row r="146" spans="2:11" ht="17.25" customHeight="1">
      <c r="B146" s="357"/>
      <c r="C146" s="360" t="s">
        <v>1462</v>
      </c>
      <c r="D146" s="360"/>
      <c r="E146" s="360"/>
      <c r="F146" s="360" t="s">
        <v>1463</v>
      </c>
      <c r="G146" s="361"/>
      <c r="H146" s="360" t="s">
        <v>150</v>
      </c>
      <c r="I146" s="360" t="s">
        <v>60</v>
      </c>
      <c r="J146" s="360" t="s">
        <v>1464</v>
      </c>
      <c r="K146" s="359"/>
    </row>
    <row r="147" spans="2:11" ht="17.25" customHeight="1">
      <c r="B147" s="357"/>
      <c r="C147" s="362" t="s">
        <v>1465</v>
      </c>
      <c r="D147" s="362"/>
      <c r="E147" s="362"/>
      <c r="F147" s="363" t="s">
        <v>1466</v>
      </c>
      <c r="G147" s="364"/>
      <c r="H147" s="362"/>
      <c r="I147" s="362"/>
      <c r="J147" s="362" t="s">
        <v>1467</v>
      </c>
      <c r="K147" s="359"/>
    </row>
    <row r="148" spans="2:11" ht="5.25" customHeight="1">
      <c r="B148" s="368"/>
      <c r="C148" s="365"/>
      <c r="D148" s="365"/>
      <c r="E148" s="365"/>
      <c r="F148" s="365"/>
      <c r="G148" s="366"/>
      <c r="H148" s="365"/>
      <c r="I148" s="365"/>
      <c r="J148" s="365"/>
      <c r="K148" s="389"/>
    </row>
    <row r="149" spans="2:11" ht="15" customHeight="1">
      <c r="B149" s="368"/>
      <c r="C149" s="393" t="s">
        <v>1471</v>
      </c>
      <c r="D149" s="346"/>
      <c r="E149" s="346"/>
      <c r="F149" s="394" t="s">
        <v>1468</v>
      </c>
      <c r="G149" s="346"/>
      <c r="H149" s="393" t="s">
        <v>1507</v>
      </c>
      <c r="I149" s="393" t="s">
        <v>1470</v>
      </c>
      <c r="J149" s="393">
        <v>120</v>
      </c>
      <c r="K149" s="389"/>
    </row>
    <row r="150" spans="2:11" ht="15" customHeight="1">
      <c r="B150" s="368"/>
      <c r="C150" s="393" t="s">
        <v>1516</v>
      </c>
      <c r="D150" s="346"/>
      <c r="E150" s="346"/>
      <c r="F150" s="394" t="s">
        <v>1468</v>
      </c>
      <c r="G150" s="346"/>
      <c r="H150" s="393" t="s">
        <v>1527</v>
      </c>
      <c r="I150" s="393" t="s">
        <v>1470</v>
      </c>
      <c r="J150" s="393" t="s">
        <v>1518</v>
      </c>
      <c r="K150" s="389"/>
    </row>
    <row r="151" spans="2:11" ht="15" customHeight="1">
      <c r="B151" s="368"/>
      <c r="C151" s="393" t="s">
        <v>85</v>
      </c>
      <c r="D151" s="346"/>
      <c r="E151" s="346"/>
      <c r="F151" s="394" t="s">
        <v>1468</v>
      </c>
      <c r="G151" s="346"/>
      <c r="H151" s="393" t="s">
        <v>1528</v>
      </c>
      <c r="I151" s="393" t="s">
        <v>1470</v>
      </c>
      <c r="J151" s="393" t="s">
        <v>1518</v>
      </c>
      <c r="K151" s="389"/>
    </row>
    <row r="152" spans="2:11" ht="15" customHeight="1">
      <c r="B152" s="368"/>
      <c r="C152" s="393" t="s">
        <v>1473</v>
      </c>
      <c r="D152" s="346"/>
      <c r="E152" s="346"/>
      <c r="F152" s="394" t="s">
        <v>1474</v>
      </c>
      <c r="G152" s="346"/>
      <c r="H152" s="393" t="s">
        <v>1507</v>
      </c>
      <c r="I152" s="393" t="s">
        <v>1470</v>
      </c>
      <c r="J152" s="393">
        <v>50</v>
      </c>
      <c r="K152" s="389"/>
    </row>
    <row r="153" spans="2:11" ht="15" customHeight="1">
      <c r="B153" s="368"/>
      <c r="C153" s="393" t="s">
        <v>1476</v>
      </c>
      <c r="D153" s="346"/>
      <c r="E153" s="346"/>
      <c r="F153" s="394" t="s">
        <v>1468</v>
      </c>
      <c r="G153" s="346"/>
      <c r="H153" s="393" t="s">
        <v>1507</v>
      </c>
      <c r="I153" s="393" t="s">
        <v>1478</v>
      </c>
      <c r="J153" s="393"/>
      <c r="K153" s="389"/>
    </row>
    <row r="154" spans="2:11" ht="15" customHeight="1">
      <c r="B154" s="368"/>
      <c r="C154" s="393" t="s">
        <v>1487</v>
      </c>
      <c r="D154" s="346"/>
      <c r="E154" s="346"/>
      <c r="F154" s="394" t="s">
        <v>1474</v>
      </c>
      <c r="G154" s="346"/>
      <c r="H154" s="393" t="s">
        <v>1507</v>
      </c>
      <c r="I154" s="393" t="s">
        <v>1470</v>
      </c>
      <c r="J154" s="393">
        <v>50</v>
      </c>
      <c r="K154" s="389"/>
    </row>
    <row r="155" spans="2:11" ht="15" customHeight="1">
      <c r="B155" s="368"/>
      <c r="C155" s="393" t="s">
        <v>1495</v>
      </c>
      <c r="D155" s="346"/>
      <c r="E155" s="346"/>
      <c r="F155" s="394" t="s">
        <v>1474</v>
      </c>
      <c r="G155" s="346"/>
      <c r="H155" s="393" t="s">
        <v>1507</v>
      </c>
      <c r="I155" s="393" t="s">
        <v>1470</v>
      </c>
      <c r="J155" s="393">
        <v>50</v>
      </c>
      <c r="K155" s="389"/>
    </row>
    <row r="156" spans="2:11" ht="15" customHeight="1">
      <c r="B156" s="368"/>
      <c r="C156" s="393" t="s">
        <v>1493</v>
      </c>
      <c r="D156" s="346"/>
      <c r="E156" s="346"/>
      <c r="F156" s="394" t="s">
        <v>1474</v>
      </c>
      <c r="G156" s="346"/>
      <c r="H156" s="393" t="s">
        <v>1507</v>
      </c>
      <c r="I156" s="393" t="s">
        <v>1470</v>
      </c>
      <c r="J156" s="393">
        <v>50</v>
      </c>
      <c r="K156" s="389"/>
    </row>
    <row r="157" spans="2:11" ht="15" customHeight="1">
      <c r="B157" s="368"/>
      <c r="C157" s="393" t="s">
        <v>138</v>
      </c>
      <c r="D157" s="346"/>
      <c r="E157" s="346"/>
      <c r="F157" s="394" t="s">
        <v>1468</v>
      </c>
      <c r="G157" s="346"/>
      <c r="H157" s="393" t="s">
        <v>1529</v>
      </c>
      <c r="I157" s="393" t="s">
        <v>1470</v>
      </c>
      <c r="J157" s="393" t="s">
        <v>1530</v>
      </c>
      <c r="K157" s="389"/>
    </row>
    <row r="158" spans="2:11" ht="15" customHeight="1">
      <c r="B158" s="368"/>
      <c r="C158" s="393" t="s">
        <v>1531</v>
      </c>
      <c r="D158" s="346"/>
      <c r="E158" s="346"/>
      <c r="F158" s="394" t="s">
        <v>1468</v>
      </c>
      <c r="G158" s="346"/>
      <c r="H158" s="393" t="s">
        <v>1532</v>
      </c>
      <c r="I158" s="393" t="s">
        <v>1502</v>
      </c>
      <c r="J158" s="393"/>
      <c r="K158" s="389"/>
    </row>
    <row r="159" spans="2:11" ht="15" customHeight="1">
      <c r="B159" s="395"/>
      <c r="C159" s="377"/>
      <c r="D159" s="377"/>
      <c r="E159" s="377"/>
      <c r="F159" s="377"/>
      <c r="G159" s="377"/>
      <c r="H159" s="377"/>
      <c r="I159" s="377"/>
      <c r="J159" s="377"/>
      <c r="K159" s="396"/>
    </row>
    <row r="160" spans="2:11" ht="18.75" customHeight="1">
      <c r="B160" s="343"/>
      <c r="C160" s="346"/>
      <c r="D160" s="346"/>
      <c r="E160" s="346"/>
      <c r="F160" s="367"/>
      <c r="G160" s="346"/>
      <c r="H160" s="346"/>
      <c r="I160" s="346"/>
      <c r="J160" s="346"/>
      <c r="K160" s="343"/>
    </row>
    <row r="161" spans="2:11" ht="18.75" customHeight="1">
      <c r="B161" s="353"/>
      <c r="C161" s="353"/>
      <c r="D161" s="353"/>
      <c r="E161" s="353"/>
      <c r="F161" s="353"/>
      <c r="G161" s="353"/>
      <c r="H161" s="353"/>
      <c r="I161" s="353"/>
      <c r="J161" s="353"/>
      <c r="K161" s="353"/>
    </row>
    <row r="162" spans="2:11" ht="7.5" customHeight="1">
      <c r="B162" s="330"/>
      <c r="C162" s="331"/>
      <c r="D162" s="331"/>
      <c r="E162" s="331"/>
      <c r="F162" s="331"/>
      <c r="G162" s="331"/>
      <c r="H162" s="331"/>
      <c r="I162" s="331"/>
      <c r="J162" s="331"/>
      <c r="K162" s="332"/>
    </row>
    <row r="163" spans="2:11" ht="45" customHeight="1">
      <c r="B163" s="333"/>
      <c r="C163" s="334" t="s">
        <v>1533</v>
      </c>
      <c r="D163" s="334"/>
      <c r="E163" s="334"/>
      <c r="F163" s="334"/>
      <c r="G163" s="334"/>
      <c r="H163" s="334"/>
      <c r="I163" s="334"/>
      <c r="J163" s="334"/>
      <c r="K163" s="335"/>
    </row>
    <row r="164" spans="2:11" ht="17.25" customHeight="1">
      <c r="B164" s="333"/>
      <c r="C164" s="360" t="s">
        <v>1462</v>
      </c>
      <c r="D164" s="360"/>
      <c r="E164" s="360"/>
      <c r="F164" s="360" t="s">
        <v>1463</v>
      </c>
      <c r="G164" s="397"/>
      <c r="H164" s="398" t="s">
        <v>150</v>
      </c>
      <c r="I164" s="398" t="s">
        <v>60</v>
      </c>
      <c r="J164" s="360" t="s">
        <v>1464</v>
      </c>
      <c r="K164" s="335"/>
    </row>
    <row r="165" spans="2:11" ht="17.25" customHeight="1">
      <c r="B165" s="337"/>
      <c r="C165" s="362" t="s">
        <v>1465</v>
      </c>
      <c r="D165" s="362"/>
      <c r="E165" s="362"/>
      <c r="F165" s="363" t="s">
        <v>1466</v>
      </c>
      <c r="G165" s="399"/>
      <c r="H165" s="400"/>
      <c r="I165" s="400"/>
      <c r="J165" s="362" t="s">
        <v>1467</v>
      </c>
      <c r="K165" s="339"/>
    </row>
    <row r="166" spans="2:11" ht="5.25" customHeight="1">
      <c r="B166" s="368"/>
      <c r="C166" s="365"/>
      <c r="D166" s="365"/>
      <c r="E166" s="365"/>
      <c r="F166" s="365"/>
      <c r="G166" s="366"/>
      <c r="H166" s="365"/>
      <c r="I166" s="365"/>
      <c r="J166" s="365"/>
      <c r="K166" s="389"/>
    </row>
    <row r="167" spans="2:11" ht="15" customHeight="1">
      <c r="B167" s="368"/>
      <c r="C167" s="346" t="s">
        <v>1471</v>
      </c>
      <c r="D167" s="346"/>
      <c r="E167" s="346"/>
      <c r="F167" s="367" t="s">
        <v>1468</v>
      </c>
      <c r="G167" s="346"/>
      <c r="H167" s="346" t="s">
        <v>1507</v>
      </c>
      <c r="I167" s="346" t="s">
        <v>1470</v>
      </c>
      <c r="J167" s="346">
        <v>120</v>
      </c>
      <c r="K167" s="389"/>
    </row>
    <row r="168" spans="2:11" ht="15" customHeight="1">
      <c r="B168" s="368"/>
      <c r="C168" s="346" t="s">
        <v>1516</v>
      </c>
      <c r="D168" s="346"/>
      <c r="E168" s="346"/>
      <c r="F168" s="367" t="s">
        <v>1468</v>
      </c>
      <c r="G168" s="346"/>
      <c r="H168" s="346" t="s">
        <v>1517</v>
      </c>
      <c r="I168" s="346" t="s">
        <v>1470</v>
      </c>
      <c r="J168" s="346" t="s">
        <v>1518</v>
      </c>
      <c r="K168" s="389"/>
    </row>
    <row r="169" spans="2:11" ht="15" customHeight="1">
      <c r="B169" s="368"/>
      <c r="C169" s="346" t="s">
        <v>85</v>
      </c>
      <c r="D169" s="346"/>
      <c r="E169" s="346"/>
      <c r="F169" s="367" t="s">
        <v>1468</v>
      </c>
      <c r="G169" s="346"/>
      <c r="H169" s="346" t="s">
        <v>1534</v>
      </c>
      <c r="I169" s="346" t="s">
        <v>1470</v>
      </c>
      <c r="J169" s="346" t="s">
        <v>1518</v>
      </c>
      <c r="K169" s="389"/>
    </row>
    <row r="170" spans="2:11" ht="15" customHeight="1">
      <c r="B170" s="368"/>
      <c r="C170" s="346" t="s">
        <v>1473</v>
      </c>
      <c r="D170" s="346"/>
      <c r="E170" s="346"/>
      <c r="F170" s="367" t="s">
        <v>1474</v>
      </c>
      <c r="G170" s="346"/>
      <c r="H170" s="346" t="s">
        <v>1534</v>
      </c>
      <c r="I170" s="346" t="s">
        <v>1470</v>
      </c>
      <c r="J170" s="346">
        <v>50</v>
      </c>
      <c r="K170" s="389"/>
    </row>
    <row r="171" spans="2:11" ht="15" customHeight="1">
      <c r="B171" s="368"/>
      <c r="C171" s="346" t="s">
        <v>1476</v>
      </c>
      <c r="D171" s="346"/>
      <c r="E171" s="346"/>
      <c r="F171" s="367" t="s">
        <v>1468</v>
      </c>
      <c r="G171" s="346"/>
      <c r="H171" s="346" t="s">
        <v>1534</v>
      </c>
      <c r="I171" s="346" t="s">
        <v>1478</v>
      </c>
      <c r="J171" s="346"/>
      <c r="K171" s="389"/>
    </row>
    <row r="172" spans="2:11" ht="15" customHeight="1">
      <c r="B172" s="368"/>
      <c r="C172" s="346" t="s">
        <v>1487</v>
      </c>
      <c r="D172" s="346"/>
      <c r="E172" s="346"/>
      <c r="F172" s="367" t="s">
        <v>1474</v>
      </c>
      <c r="G172" s="346"/>
      <c r="H172" s="346" t="s">
        <v>1534</v>
      </c>
      <c r="I172" s="346" t="s">
        <v>1470</v>
      </c>
      <c r="J172" s="346">
        <v>50</v>
      </c>
      <c r="K172" s="389"/>
    </row>
    <row r="173" spans="2:11" ht="15" customHeight="1">
      <c r="B173" s="368"/>
      <c r="C173" s="346" t="s">
        <v>1495</v>
      </c>
      <c r="D173" s="346"/>
      <c r="E173" s="346"/>
      <c r="F173" s="367" t="s">
        <v>1474</v>
      </c>
      <c r="G173" s="346"/>
      <c r="H173" s="346" t="s">
        <v>1534</v>
      </c>
      <c r="I173" s="346" t="s">
        <v>1470</v>
      </c>
      <c r="J173" s="346">
        <v>50</v>
      </c>
      <c r="K173" s="389"/>
    </row>
    <row r="174" spans="2:11" ht="15" customHeight="1">
      <c r="B174" s="368"/>
      <c r="C174" s="346" t="s">
        <v>1493</v>
      </c>
      <c r="D174" s="346"/>
      <c r="E174" s="346"/>
      <c r="F174" s="367" t="s">
        <v>1474</v>
      </c>
      <c r="G174" s="346"/>
      <c r="H174" s="346" t="s">
        <v>1534</v>
      </c>
      <c r="I174" s="346" t="s">
        <v>1470</v>
      </c>
      <c r="J174" s="346">
        <v>50</v>
      </c>
      <c r="K174" s="389"/>
    </row>
    <row r="175" spans="2:11" ht="15" customHeight="1">
      <c r="B175" s="368"/>
      <c r="C175" s="346" t="s">
        <v>149</v>
      </c>
      <c r="D175" s="346"/>
      <c r="E175" s="346"/>
      <c r="F175" s="367" t="s">
        <v>1468</v>
      </c>
      <c r="G175" s="346"/>
      <c r="H175" s="346" t="s">
        <v>1535</v>
      </c>
      <c r="I175" s="346" t="s">
        <v>1536</v>
      </c>
      <c r="J175" s="346"/>
      <c r="K175" s="389"/>
    </row>
    <row r="176" spans="2:11" ht="15" customHeight="1">
      <c r="B176" s="368"/>
      <c r="C176" s="346" t="s">
        <v>60</v>
      </c>
      <c r="D176" s="346"/>
      <c r="E176" s="346"/>
      <c r="F176" s="367" t="s">
        <v>1468</v>
      </c>
      <c r="G176" s="346"/>
      <c r="H176" s="346" t="s">
        <v>1537</v>
      </c>
      <c r="I176" s="346" t="s">
        <v>1538</v>
      </c>
      <c r="J176" s="346">
        <v>1</v>
      </c>
      <c r="K176" s="389"/>
    </row>
    <row r="177" spans="2:11" ht="15" customHeight="1">
      <c r="B177" s="368"/>
      <c r="C177" s="346" t="s">
        <v>56</v>
      </c>
      <c r="D177" s="346"/>
      <c r="E177" s="346"/>
      <c r="F177" s="367" t="s">
        <v>1468</v>
      </c>
      <c r="G177" s="346"/>
      <c r="H177" s="346" t="s">
        <v>1539</v>
      </c>
      <c r="I177" s="346" t="s">
        <v>1470</v>
      </c>
      <c r="J177" s="346">
        <v>20</v>
      </c>
      <c r="K177" s="389"/>
    </row>
    <row r="178" spans="2:11" ht="15" customHeight="1">
      <c r="B178" s="368"/>
      <c r="C178" s="346" t="s">
        <v>150</v>
      </c>
      <c r="D178" s="346"/>
      <c r="E178" s="346"/>
      <c r="F178" s="367" t="s">
        <v>1468</v>
      </c>
      <c r="G178" s="346"/>
      <c r="H178" s="346" t="s">
        <v>1540</v>
      </c>
      <c r="I178" s="346" t="s">
        <v>1470</v>
      </c>
      <c r="J178" s="346">
        <v>255</v>
      </c>
      <c r="K178" s="389"/>
    </row>
    <row r="179" spans="2:11" ht="15" customHeight="1">
      <c r="B179" s="368"/>
      <c r="C179" s="346" t="s">
        <v>151</v>
      </c>
      <c r="D179" s="346"/>
      <c r="E179" s="346"/>
      <c r="F179" s="367" t="s">
        <v>1468</v>
      </c>
      <c r="G179" s="346"/>
      <c r="H179" s="346" t="s">
        <v>1433</v>
      </c>
      <c r="I179" s="346" t="s">
        <v>1470</v>
      </c>
      <c r="J179" s="346">
        <v>10</v>
      </c>
      <c r="K179" s="389"/>
    </row>
    <row r="180" spans="2:11" ht="15" customHeight="1">
      <c r="B180" s="368"/>
      <c r="C180" s="346" t="s">
        <v>152</v>
      </c>
      <c r="D180" s="346"/>
      <c r="E180" s="346"/>
      <c r="F180" s="367" t="s">
        <v>1468</v>
      </c>
      <c r="G180" s="346"/>
      <c r="H180" s="346" t="s">
        <v>1541</v>
      </c>
      <c r="I180" s="346" t="s">
        <v>1502</v>
      </c>
      <c r="J180" s="346"/>
      <c r="K180" s="389"/>
    </row>
    <row r="181" spans="2:11" ht="15" customHeight="1">
      <c r="B181" s="368"/>
      <c r="C181" s="346" t="s">
        <v>1542</v>
      </c>
      <c r="D181" s="346"/>
      <c r="E181" s="346"/>
      <c r="F181" s="367" t="s">
        <v>1468</v>
      </c>
      <c r="G181" s="346"/>
      <c r="H181" s="346" t="s">
        <v>1543</v>
      </c>
      <c r="I181" s="346" t="s">
        <v>1502</v>
      </c>
      <c r="J181" s="346"/>
      <c r="K181" s="389"/>
    </row>
    <row r="182" spans="2:11" ht="15" customHeight="1">
      <c r="B182" s="368"/>
      <c r="C182" s="346" t="s">
        <v>1531</v>
      </c>
      <c r="D182" s="346"/>
      <c r="E182" s="346"/>
      <c r="F182" s="367" t="s">
        <v>1468</v>
      </c>
      <c r="G182" s="346"/>
      <c r="H182" s="346" t="s">
        <v>1544</v>
      </c>
      <c r="I182" s="346" t="s">
        <v>1502</v>
      </c>
      <c r="J182" s="346"/>
      <c r="K182" s="389"/>
    </row>
    <row r="183" spans="2:11" ht="15" customHeight="1">
      <c r="B183" s="368"/>
      <c r="C183" s="346" t="s">
        <v>154</v>
      </c>
      <c r="D183" s="346"/>
      <c r="E183" s="346"/>
      <c r="F183" s="367" t="s">
        <v>1474</v>
      </c>
      <c r="G183" s="346"/>
      <c r="H183" s="346" t="s">
        <v>1545</v>
      </c>
      <c r="I183" s="346" t="s">
        <v>1470</v>
      </c>
      <c r="J183" s="346">
        <v>50</v>
      </c>
      <c r="K183" s="389"/>
    </row>
    <row r="184" spans="2:11" ht="15" customHeight="1">
      <c r="B184" s="368"/>
      <c r="C184" s="346" t="s">
        <v>1546</v>
      </c>
      <c r="D184" s="346"/>
      <c r="E184" s="346"/>
      <c r="F184" s="367" t="s">
        <v>1474</v>
      </c>
      <c r="G184" s="346"/>
      <c r="H184" s="346" t="s">
        <v>1547</v>
      </c>
      <c r="I184" s="346" t="s">
        <v>1548</v>
      </c>
      <c r="J184" s="346"/>
      <c r="K184" s="389"/>
    </row>
    <row r="185" spans="2:11" ht="15" customHeight="1">
      <c r="B185" s="368"/>
      <c r="C185" s="346" t="s">
        <v>1549</v>
      </c>
      <c r="D185" s="346"/>
      <c r="E185" s="346"/>
      <c r="F185" s="367" t="s">
        <v>1474</v>
      </c>
      <c r="G185" s="346"/>
      <c r="H185" s="346" t="s">
        <v>1550</v>
      </c>
      <c r="I185" s="346" t="s">
        <v>1548</v>
      </c>
      <c r="J185" s="346"/>
      <c r="K185" s="389"/>
    </row>
    <row r="186" spans="2:11" ht="15" customHeight="1">
      <c r="B186" s="368"/>
      <c r="C186" s="346" t="s">
        <v>1551</v>
      </c>
      <c r="D186" s="346"/>
      <c r="E186" s="346"/>
      <c r="F186" s="367" t="s">
        <v>1474</v>
      </c>
      <c r="G186" s="346"/>
      <c r="H186" s="346" t="s">
        <v>1552</v>
      </c>
      <c r="I186" s="346" t="s">
        <v>1548</v>
      </c>
      <c r="J186" s="346"/>
      <c r="K186" s="389"/>
    </row>
    <row r="187" spans="2:11" ht="15" customHeight="1">
      <c r="B187" s="368"/>
      <c r="C187" s="401" t="s">
        <v>1553</v>
      </c>
      <c r="D187" s="346"/>
      <c r="E187" s="346"/>
      <c r="F187" s="367" t="s">
        <v>1474</v>
      </c>
      <c r="G187" s="346"/>
      <c r="H187" s="346" t="s">
        <v>1554</v>
      </c>
      <c r="I187" s="346" t="s">
        <v>1555</v>
      </c>
      <c r="J187" s="402" t="s">
        <v>1556</v>
      </c>
      <c r="K187" s="389"/>
    </row>
    <row r="188" spans="2:11" ht="15" customHeight="1">
      <c r="B188" s="368"/>
      <c r="C188" s="352" t="s">
        <v>45</v>
      </c>
      <c r="D188" s="346"/>
      <c r="E188" s="346"/>
      <c r="F188" s="367" t="s">
        <v>1468</v>
      </c>
      <c r="G188" s="346"/>
      <c r="H188" s="343" t="s">
        <v>1557</v>
      </c>
      <c r="I188" s="346" t="s">
        <v>1558</v>
      </c>
      <c r="J188" s="346"/>
      <c r="K188" s="389"/>
    </row>
    <row r="189" spans="2:11" ht="15" customHeight="1">
      <c r="B189" s="368"/>
      <c r="C189" s="352" t="s">
        <v>1559</v>
      </c>
      <c r="D189" s="346"/>
      <c r="E189" s="346"/>
      <c r="F189" s="367" t="s">
        <v>1468</v>
      </c>
      <c r="G189" s="346"/>
      <c r="H189" s="346" t="s">
        <v>1560</v>
      </c>
      <c r="I189" s="346" t="s">
        <v>1502</v>
      </c>
      <c r="J189" s="346"/>
      <c r="K189" s="389"/>
    </row>
    <row r="190" spans="2:11" ht="15" customHeight="1">
      <c r="B190" s="368"/>
      <c r="C190" s="352" t="s">
        <v>1561</v>
      </c>
      <c r="D190" s="346"/>
      <c r="E190" s="346"/>
      <c r="F190" s="367" t="s">
        <v>1468</v>
      </c>
      <c r="G190" s="346"/>
      <c r="H190" s="346" t="s">
        <v>1562</v>
      </c>
      <c r="I190" s="346" t="s">
        <v>1502</v>
      </c>
      <c r="J190" s="346"/>
      <c r="K190" s="389"/>
    </row>
    <row r="191" spans="2:11" ht="15" customHeight="1">
      <c r="B191" s="368"/>
      <c r="C191" s="352" t="s">
        <v>1563</v>
      </c>
      <c r="D191" s="346"/>
      <c r="E191" s="346"/>
      <c r="F191" s="367" t="s">
        <v>1474</v>
      </c>
      <c r="G191" s="346"/>
      <c r="H191" s="346" t="s">
        <v>1564</v>
      </c>
      <c r="I191" s="346" t="s">
        <v>1502</v>
      </c>
      <c r="J191" s="346"/>
      <c r="K191" s="389"/>
    </row>
    <row r="192" spans="2:11" ht="15" customHeight="1">
      <c r="B192" s="395"/>
      <c r="C192" s="403"/>
      <c r="D192" s="377"/>
      <c r="E192" s="377"/>
      <c r="F192" s="377"/>
      <c r="G192" s="377"/>
      <c r="H192" s="377"/>
      <c r="I192" s="377"/>
      <c r="J192" s="377"/>
      <c r="K192" s="396"/>
    </row>
    <row r="193" spans="2:11" ht="18.75" customHeight="1">
      <c r="B193" s="343"/>
      <c r="C193" s="346"/>
      <c r="D193" s="346"/>
      <c r="E193" s="346"/>
      <c r="F193" s="367"/>
      <c r="G193" s="346"/>
      <c r="H193" s="346"/>
      <c r="I193" s="346"/>
      <c r="J193" s="346"/>
      <c r="K193" s="343"/>
    </row>
    <row r="194" spans="2:11" ht="18.75" customHeight="1">
      <c r="B194" s="343"/>
      <c r="C194" s="346"/>
      <c r="D194" s="346"/>
      <c r="E194" s="346"/>
      <c r="F194" s="367"/>
      <c r="G194" s="346"/>
      <c r="H194" s="346"/>
      <c r="I194" s="346"/>
      <c r="J194" s="346"/>
      <c r="K194" s="343"/>
    </row>
    <row r="195" spans="2:11" ht="18.75" customHeight="1">
      <c r="B195" s="353"/>
      <c r="C195" s="353"/>
      <c r="D195" s="353"/>
      <c r="E195" s="353"/>
      <c r="F195" s="353"/>
      <c r="G195" s="353"/>
      <c r="H195" s="353"/>
      <c r="I195" s="353"/>
      <c r="J195" s="353"/>
      <c r="K195" s="353"/>
    </row>
    <row r="196" spans="2:11" ht="13.5">
      <c r="B196" s="330"/>
      <c r="C196" s="331"/>
      <c r="D196" s="331"/>
      <c r="E196" s="331"/>
      <c r="F196" s="331"/>
      <c r="G196" s="331"/>
      <c r="H196" s="331"/>
      <c r="I196" s="331"/>
      <c r="J196" s="331"/>
      <c r="K196" s="332"/>
    </row>
    <row r="197" spans="2:11" ht="21">
      <c r="B197" s="333"/>
      <c r="C197" s="334" t="s">
        <v>1565</v>
      </c>
      <c r="D197" s="334"/>
      <c r="E197" s="334"/>
      <c r="F197" s="334"/>
      <c r="G197" s="334"/>
      <c r="H197" s="334"/>
      <c r="I197" s="334"/>
      <c r="J197" s="334"/>
      <c r="K197" s="335"/>
    </row>
    <row r="198" spans="2:11" ht="25.5" customHeight="1">
      <c r="B198" s="333"/>
      <c r="C198" s="404" t="s">
        <v>1566</v>
      </c>
      <c r="D198" s="404"/>
      <c r="E198" s="404"/>
      <c r="F198" s="404" t="s">
        <v>1567</v>
      </c>
      <c r="G198" s="405"/>
      <c r="H198" s="406" t="s">
        <v>1568</v>
      </c>
      <c r="I198" s="406"/>
      <c r="J198" s="406"/>
      <c r="K198" s="335"/>
    </row>
    <row r="199" spans="2:11" ht="5.25" customHeight="1">
      <c r="B199" s="368"/>
      <c r="C199" s="365"/>
      <c r="D199" s="365"/>
      <c r="E199" s="365"/>
      <c r="F199" s="365"/>
      <c r="G199" s="346"/>
      <c r="H199" s="365"/>
      <c r="I199" s="365"/>
      <c r="J199" s="365"/>
      <c r="K199" s="389"/>
    </row>
    <row r="200" spans="2:11" ht="15" customHeight="1">
      <c r="B200" s="368"/>
      <c r="C200" s="346" t="s">
        <v>1558</v>
      </c>
      <c r="D200" s="346"/>
      <c r="E200" s="346"/>
      <c r="F200" s="367" t="s">
        <v>46</v>
      </c>
      <c r="G200" s="346"/>
      <c r="H200" s="407" t="s">
        <v>1569</v>
      </c>
      <c r="I200" s="407"/>
      <c r="J200" s="407"/>
      <c r="K200" s="389"/>
    </row>
    <row r="201" spans="2:11" ht="15" customHeight="1">
      <c r="B201" s="368"/>
      <c r="C201" s="374"/>
      <c r="D201" s="346"/>
      <c r="E201" s="346"/>
      <c r="F201" s="367" t="s">
        <v>47</v>
      </c>
      <c r="G201" s="346"/>
      <c r="H201" s="407" t="s">
        <v>1570</v>
      </c>
      <c r="I201" s="407"/>
      <c r="J201" s="407"/>
      <c r="K201" s="389"/>
    </row>
    <row r="202" spans="2:11" ht="15" customHeight="1">
      <c r="B202" s="368"/>
      <c r="C202" s="374"/>
      <c r="D202" s="346"/>
      <c r="E202" s="346"/>
      <c r="F202" s="367" t="s">
        <v>50</v>
      </c>
      <c r="G202" s="346"/>
      <c r="H202" s="407" t="s">
        <v>1571</v>
      </c>
      <c r="I202" s="407"/>
      <c r="J202" s="407"/>
      <c r="K202" s="389"/>
    </row>
    <row r="203" spans="2:11" ht="15" customHeight="1">
      <c r="B203" s="368"/>
      <c r="C203" s="346"/>
      <c r="D203" s="346"/>
      <c r="E203" s="346"/>
      <c r="F203" s="367" t="s">
        <v>48</v>
      </c>
      <c r="G203" s="346"/>
      <c r="H203" s="407" t="s">
        <v>1572</v>
      </c>
      <c r="I203" s="407"/>
      <c r="J203" s="407"/>
      <c r="K203" s="389"/>
    </row>
    <row r="204" spans="2:11" ht="15" customHeight="1">
      <c r="B204" s="368"/>
      <c r="C204" s="346"/>
      <c r="D204" s="346"/>
      <c r="E204" s="346"/>
      <c r="F204" s="367" t="s">
        <v>49</v>
      </c>
      <c r="G204" s="346"/>
      <c r="H204" s="407" t="s">
        <v>1573</v>
      </c>
      <c r="I204" s="407"/>
      <c r="J204" s="407"/>
      <c r="K204" s="389"/>
    </row>
    <row r="205" spans="2:11" ht="15" customHeight="1">
      <c r="B205" s="368"/>
      <c r="C205" s="346"/>
      <c r="D205" s="346"/>
      <c r="E205" s="346"/>
      <c r="F205" s="367"/>
      <c r="G205" s="346"/>
      <c r="H205" s="346"/>
      <c r="I205" s="346"/>
      <c r="J205" s="346"/>
      <c r="K205" s="389"/>
    </row>
    <row r="206" spans="2:11" ht="15" customHeight="1">
      <c r="B206" s="368"/>
      <c r="C206" s="346" t="s">
        <v>1514</v>
      </c>
      <c r="D206" s="346"/>
      <c r="E206" s="346"/>
      <c r="F206" s="367" t="s">
        <v>81</v>
      </c>
      <c r="G206" s="346"/>
      <c r="H206" s="407" t="s">
        <v>1574</v>
      </c>
      <c r="I206" s="407"/>
      <c r="J206" s="407"/>
      <c r="K206" s="389"/>
    </row>
    <row r="207" spans="2:11" ht="15" customHeight="1">
      <c r="B207" s="368"/>
      <c r="C207" s="374"/>
      <c r="D207" s="346"/>
      <c r="E207" s="346"/>
      <c r="F207" s="367" t="s">
        <v>1413</v>
      </c>
      <c r="G207" s="346"/>
      <c r="H207" s="407" t="s">
        <v>1414</v>
      </c>
      <c r="I207" s="407"/>
      <c r="J207" s="407"/>
      <c r="K207" s="389"/>
    </row>
    <row r="208" spans="2:11" ht="15" customHeight="1">
      <c r="B208" s="368"/>
      <c r="C208" s="346"/>
      <c r="D208" s="346"/>
      <c r="E208" s="346"/>
      <c r="F208" s="367" t="s">
        <v>1411</v>
      </c>
      <c r="G208" s="346"/>
      <c r="H208" s="407" t="s">
        <v>1575</v>
      </c>
      <c r="I208" s="407"/>
      <c r="J208" s="407"/>
      <c r="K208" s="389"/>
    </row>
    <row r="209" spans="2:11" ht="15" customHeight="1">
      <c r="B209" s="408"/>
      <c r="C209" s="374"/>
      <c r="D209" s="374"/>
      <c r="E209" s="374"/>
      <c r="F209" s="367" t="s">
        <v>121</v>
      </c>
      <c r="G209" s="352"/>
      <c r="H209" s="409" t="s">
        <v>1415</v>
      </c>
      <c r="I209" s="409"/>
      <c r="J209" s="409"/>
      <c r="K209" s="410"/>
    </row>
    <row r="210" spans="2:11" ht="15" customHeight="1">
      <c r="B210" s="408"/>
      <c r="C210" s="374"/>
      <c r="D210" s="374"/>
      <c r="E210" s="374"/>
      <c r="F210" s="367" t="s">
        <v>1416</v>
      </c>
      <c r="G210" s="352"/>
      <c r="H210" s="409" t="s">
        <v>1576</v>
      </c>
      <c r="I210" s="409"/>
      <c r="J210" s="409"/>
      <c r="K210" s="410"/>
    </row>
    <row r="211" spans="2:11" ht="15" customHeight="1">
      <c r="B211" s="408"/>
      <c r="C211" s="374"/>
      <c r="D211" s="374"/>
      <c r="E211" s="374"/>
      <c r="F211" s="411"/>
      <c r="G211" s="352"/>
      <c r="H211" s="412"/>
      <c r="I211" s="412"/>
      <c r="J211" s="412"/>
      <c r="K211" s="410"/>
    </row>
    <row r="212" spans="2:11" ht="15" customHeight="1">
      <c r="B212" s="408"/>
      <c r="C212" s="346" t="s">
        <v>1538</v>
      </c>
      <c r="D212" s="374"/>
      <c r="E212" s="374"/>
      <c r="F212" s="367">
        <v>1</v>
      </c>
      <c r="G212" s="352"/>
      <c r="H212" s="409" t="s">
        <v>1577</v>
      </c>
      <c r="I212" s="409"/>
      <c r="J212" s="409"/>
      <c r="K212" s="410"/>
    </row>
    <row r="213" spans="2:11" ht="15" customHeight="1">
      <c r="B213" s="408"/>
      <c r="C213" s="374"/>
      <c r="D213" s="374"/>
      <c r="E213" s="374"/>
      <c r="F213" s="367">
        <v>2</v>
      </c>
      <c r="G213" s="352"/>
      <c r="H213" s="409" t="s">
        <v>1578</v>
      </c>
      <c r="I213" s="409"/>
      <c r="J213" s="409"/>
      <c r="K213" s="410"/>
    </row>
    <row r="214" spans="2:11" ht="15" customHeight="1">
      <c r="B214" s="408"/>
      <c r="C214" s="374"/>
      <c r="D214" s="374"/>
      <c r="E214" s="374"/>
      <c r="F214" s="367">
        <v>3</v>
      </c>
      <c r="G214" s="352"/>
      <c r="H214" s="409" t="s">
        <v>1579</v>
      </c>
      <c r="I214" s="409"/>
      <c r="J214" s="409"/>
      <c r="K214" s="410"/>
    </row>
    <row r="215" spans="2:11" ht="15" customHeight="1">
      <c r="B215" s="408"/>
      <c r="C215" s="374"/>
      <c r="D215" s="374"/>
      <c r="E215" s="374"/>
      <c r="F215" s="367">
        <v>4</v>
      </c>
      <c r="G215" s="352"/>
      <c r="H215" s="409" t="s">
        <v>1580</v>
      </c>
      <c r="I215" s="409"/>
      <c r="J215" s="409"/>
      <c r="K215" s="410"/>
    </row>
    <row r="216" spans="2:11" ht="12.75" customHeight="1">
      <c r="B216" s="413"/>
      <c r="C216" s="414"/>
      <c r="D216" s="414"/>
      <c r="E216" s="414"/>
      <c r="F216" s="414"/>
      <c r="G216" s="414"/>
      <c r="H216" s="414"/>
      <c r="I216" s="414"/>
      <c r="J216" s="414"/>
      <c r="K216" s="415"/>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86</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134</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136</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20</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
        <v>22</v>
      </c>
      <c r="K16" s="39"/>
    </row>
    <row r="17" spans="2:11" s="1" customFormat="1" ht="18" customHeight="1">
      <c r="B17" s="35"/>
      <c r="C17" s="36"/>
      <c r="D17" s="36"/>
      <c r="E17" s="29" t="s">
        <v>32</v>
      </c>
      <c r="F17" s="36"/>
      <c r="G17" s="36"/>
      <c r="H17" s="36"/>
      <c r="I17" s="118" t="s">
        <v>33</v>
      </c>
      <c r="J17" s="29" t="s">
        <v>22</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ROUNDUP(SUM(BE88:BE211),2)</f>
        <v>0</v>
      </c>
      <c r="G32" s="36"/>
      <c r="H32" s="36"/>
      <c r="I32" s="130">
        <v>0.21</v>
      </c>
      <c r="J32" s="129">
        <f>ROUNDUP(ROUNDUP((SUM(BE88:BE211)),2)*I32,1)</f>
        <v>0</v>
      </c>
      <c r="K32" s="39"/>
    </row>
    <row r="33" spans="2:11" s="1" customFormat="1" ht="14.45" customHeight="1">
      <c r="B33" s="35"/>
      <c r="C33" s="36"/>
      <c r="D33" s="36"/>
      <c r="E33" s="43" t="s">
        <v>47</v>
      </c>
      <c r="F33" s="129">
        <f>ROUNDUP(SUM(BF88:BF211),2)</f>
        <v>0</v>
      </c>
      <c r="G33" s="36"/>
      <c r="H33" s="36"/>
      <c r="I33" s="130">
        <v>0.15</v>
      </c>
      <c r="J33" s="129">
        <f>ROUNDUP(ROUNDUP((SUM(BF88:BF211)),2)*I33,1)</f>
        <v>0</v>
      </c>
      <c r="K33" s="39"/>
    </row>
    <row r="34" spans="2:11" s="1" customFormat="1" ht="14.45" customHeight="1" hidden="1">
      <c r="B34" s="35"/>
      <c r="C34" s="36"/>
      <c r="D34" s="36"/>
      <c r="E34" s="43" t="s">
        <v>48</v>
      </c>
      <c r="F34" s="129">
        <f>ROUNDUP(SUM(BG88:BG211),2)</f>
        <v>0</v>
      </c>
      <c r="G34" s="36"/>
      <c r="H34" s="36"/>
      <c r="I34" s="130">
        <v>0.21</v>
      </c>
      <c r="J34" s="129">
        <v>0</v>
      </c>
      <c r="K34" s="39"/>
    </row>
    <row r="35" spans="2:11" s="1" customFormat="1" ht="14.45" customHeight="1" hidden="1">
      <c r="B35" s="35"/>
      <c r="C35" s="36"/>
      <c r="D35" s="36"/>
      <c r="E35" s="43" t="s">
        <v>49</v>
      </c>
      <c r="F35" s="129">
        <f>ROUNDUP(SUM(BH88:BH211),2)</f>
        <v>0</v>
      </c>
      <c r="G35" s="36"/>
      <c r="H35" s="36"/>
      <c r="I35" s="130">
        <v>0.15</v>
      </c>
      <c r="J35" s="129">
        <v>0</v>
      </c>
      <c r="K35" s="39"/>
    </row>
    <row r="36" spans="2:11" s="1" customFormat="1" ht="14.45" customHeight="1" hidden="1">
      <c r="B36" s="35"/>
      <c r="C36" s="36"/>
      <c r="D36" s="36"/>
      <c r="E36" s="43" t="s">
        <v>50</v>
      </c>
      <c r="F36" s="129">
        <f>ROUNDUP(SUM(BI88:BI211),2)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134</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1 - Soupis prací - Spodní úsek</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J88</f>
        <v>0</v>
      </c>
      <c r="K60" s="39"/>
      <c r="AU60" s="18" t="s">
        <v>141</v>
      </c>
    </row>
    <row r="61" spans="2:11" s="8" customFormat="1" ht="24.95" customHeight="1">
      <c r="B61" s="148"/>
      <c r="C61" s="149"/>
      <c r="D61" s="150" t="s">
        <v>142</v>
      </c>
      <c r="E61" s="151"/>
      <c r="F61" s="151"/>
      <c r="G61" s="151"/>
      <c r="H61" s="151"/>
      <c r="I61" s="152"/>
      <c r="J61" s="153">
        <f>J89</f>
        <v>0</v>
      </c>
      <c r="K61" s="154"/>
    </row>
    <row r="62" spans="2:11" s="9" customFormat="1" ht="19.9" customHeight="1">
      <c r="B62" s="155"/>
      <c r="C62" s="156"/>
      <c r="D62" s="157" t="s">
        <v>143</v>
      </c>
      <c r="E62" s="158"/>
      <c r="F62" s="158"/>
      <c r="G62" s="158"/>
      <c r="H62" s="158"/>
      <c r="I62" s="159"/>
      <c r="J62" s="160">
        <f>J90</f>
        <v>0</v>
      </c>
      <c r="K62" s="161"/>
    </row>
    <row r="63" spans="2:11" s="9" customFormat="1" ht="19.9" customHeight="1">
      <c r="B63" s="155"/>
      <c r="C63" s="156"/>
      <c r="D63" s="157" t="s">
        <v>144</v>
      </c>
      <c r="E63" s="158"/>
      <c r="F63" s="158"/>
      <c r="G63" s="158"/>
      <c r="H63" s="158"/>
      <c r="I63" s="159"/>
      <c r="J63" s="160">
        <f>J156</f>
        <v>0</v>
      </c>
      <c r="K63" s="161"/>
    </row>
    <row r="64" spans="2:11" s="9" customFormat="1" ht="19.9" customHeight="1">
      <c r="B64" s="155"/>
      <c r="C64" s="156"/>
      <c r="D64" s="157" t="s">
        <v>145</v>
      </c>
      <c r="E64" s="158"/>
      <c r="F64" s="158"/>
      <c r="G64" s="158"/>
      <c r="H64" s="158"/>
      <c r="I64" s="159"/>
      <c r="J64" s="160">
        <f>J173</f>
        <v>0</v>
      </c>
      <c r="K64" s="161"/>
    </row>
    <row r="65" spans="2:11" s="9" customFormat="1" ht="19.9" customHeight="1">
      <c r="B65" s="155"/>
      <c r="C65" s="156"/>
      <c r="D65" s="157" t="s">
        <v>146</v>
      </c>
      <c r="E65" s="158"/>
      <c r="F65" s="158"/>
      <c r="G65" s="158"/>
      <c r="H65" s="158"/>
      <c r="I65" s="159"/>
      <c r="J65" s="160">
        <f>J194</f>
        <v>0</v>
      </c>
      <c r="K65" s="161"/>
    </row>
    <row r="66" spans="2:11" s="9" customFormat="1" ht="19.9" customHeight="1">
      <c r="B66" s="155"/>
      <c r="C66" s="156"/>
      <c r="D66" s="157" t="s">
        <v>147</v>
      </c>
      <c r="E66" s="158"/>
      <c r="F66" s="158"/>
      <c r="G66" s="158"/>
      <c r="H66" s="158"/>
      <c r="I66" s="159"/>
      <c r="J66" s="160">
        <f>J209</f>
        <v>0</v>
      </c>
      <c r="K66" s="161"/>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148</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317" t="str">
        <f>E7</f>
        <v>Radotínský potok - revitalizace toku v ř.km. 12,13 -13,43</v>
      </c>
      <c r="F76" s="294"/>
      <c r="G76" s="294"/>
      <c r="H76" s="294"/>
      <c r="I76" s="162"/>
      <c r="J76" s="57"/>
      <c r="K76" s="57"/>
      <c r="L76" s="55"/>
    </row>
    <row r="77" spans="2:12" ht="13.5">
      <c r="B77" s="22"/>
      <c r="C77" s="59" t="s">
        <v>133</v>
      </c>
      <c r="D77" s="163"/>
      <c r="E77" s="163"/>
      <c r="F77" s="163"/>
      <c r="G77" s="163"/>
      <c r="H77" s="163"/>
      <c r="J77" s="163"/>
      <c r="K77" s="163"/>
      <c r="L77" s="164"/>
    </row>
    <row r="78" spans="2:12" s="1" customFormat="1" ht="22.5" customHeight="1">
      <c r="B78" s="35"/>
      <c r="C78" s="57"/>
      <c r="D78" s="57"/>
      <c r="E78" s="317" t="s">
        <v>134</v>
      </c>
      <c r="F78" s="294"/>
      <c r="G78" s="294"/>
      <c r="H78" s="294"/>
      <c r="I78" s="162"/>
      <c r="J78" s="57"/>
      <c r="K78" s="57"/>
      <c r="L78" s="55"/>
    </row>
    <row r="79" spans="2:12" s="1" customFormat="1" ht="14.45" customHeight="1">
      <c r="B79" s="35"/>
      <c r="C79" s="59" t="s">
        <v>135</v>
      </c>
      <c r="D79" s="57"/>
      <c r="E79" s="57"/>
      <c r="F79" s="57"/>
      <c r="G79" s="57"/>
      <c r="H79" s="57"/>
      <c r="I79" s="162"/>
      <c r="J79" s="57"/>
      <c r="K79" s="57"/>
      <c r="L79" s="55"/>
    </row>
    <row r="80" spans="2:12" s="1" customFormat="1" ht="23.25" customHeight="1">
      <c r="B80" s="35"/>
      <c r="C80" s="57"/>
      <c r="D80" s="57"/>
      <c r="E80" s="291" t="str">
        <f>E11</f>
        <v>SO 1 - Soupis prací - Spodní úsek</v>
      </c>
      <c r="F80" s="294"/>
      <c r="G80" s="294"/>
      <c r="H80" s="294"/>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5" t="str">
        <f>F14</f>
        <v>Tachlovice</v>
      </c>
      <c r="G82" s="57"/>
      <c r="H82" s="57"/>
      <c r="I82" s="166" t="s">
        <v>26</v>
      </c>
      <c r="J82" s="67" t="str">
        <f>IF(J14="","",J14)</f>
        <v>23. 2. 2015</v>
      </c>
      <c r="K82" s="57"/>
      <c r="L82" s="55"/>
    </row>
    <row r="83" spans="2:12" s="1" customFormat="1" ht="6.95" customHeight="1">
      <c r="B83" s="35"/>
      <c r="C83" s="57"/>
      <c r="D83" s="57"/>
      <c r="E83" s="57"/>
      <c r="F83" s="57"/>
      <c r="G83" s="57"/>
      <c r="H83" s="57"/>
      <c r="I83" s="162"/>
      <c r="J83" s="57"/>
      <c r="K83" s="57"/>
      <c r="L83" s="55"/>
    </row>
    <row r="84" spans="2:12" s="1" customFormat="1" ht="13.5">
      <c r="B84" s="35"/>
      <c r="C84" s="59" t="s">
        <v>30</v>
      </c>
      <c r="D84" s="57"/>
      <c r="E84" s="57"/>
      <c r="F84" s="165" t="str">
        <f>E17</f>
        <v>Povodí Vltavy, statní podnik</v>
      </c>
      <c r="G84" s="57"/>
      <c r="H84" s="57"/>
      <c r="I84" s="166" t="s">
        <v>36</v>
      </c>
      <c r="J84" s="165" t="str">
        <f>E23</f>
        <v>HG partner s.r.o.</v>
      </c>
      <c r="K84" s="57"/>
      <c r="L84" s="55"/>
    </row>
    <row r="85" spans="2:12" s="1" customFormat="1" ht="14.45" customHeight="1">
      <c r="B85" s="35"/>
      <c r="C85" s="59" t="s">
        <v>34</v>
      </c>
      <c r="D85" s="57"/>
      <c r="E85" s="57"/>
      <c r="F85" s="165"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7"/>
      <c r="C87" s="168" t="s">
        <v>149</v>
      </c>
      <c r="D87" s="169" t="s">
        <v>60</v>
      </c>
      <c r="E87" s="169" t="s">
        <v>56</v>
      </c>
      <c r="F87" s="169" t="s">
        <v>150</v>
      </c>
      <c r="G87" s="169" t="s">
        <v>151</v>
      </c>
      <c r="H87" s="169" t="s">
        <v>152</v>
      </c>
      <c r="I87" s="170" t="s">
        <v>153</v>
      </c>
      <c r="J87" s="169" t="s">
        <v>139</v>
      </c>
      <c r="K87" s="171" t="s">
        <v>154</v>
      </c>
      <c r="L87" s="172"/>
      <c r="M87" s="76" t="s">
        <v>155</v>
      </c>
      <c r="N87" s="77" t="s">
        <v>45</v>
      </c>
      <c r="O87" s="77" t="s">
        <v>156</v>
      </c>
      <c r="P87" s="77" t="s">
        <v>157</v>
      </c>
      <c r="Q87" s="77" t="s">
        <v>158</v>
      </c>
      <c r="R87" s="77" t="s">
        <v>159</v>
      </c>
      <c r="S87" s="77" t="s">
        <v>160</v>
      </c>
      <c r="T87" s="78" t="s">
        <v>161</v>
      </c>
    </row>
    <row r="88" spans="2:63" s="1" customFormat="1" ht="29.25" customHeight="1">
      <c r="B88" s="35"/>
      <c r="C88" s="82" t="s">
        <v>140</v>
      </c>
      <c r="D88" s="57"/>
      <c r="E88" s="57"/>
      <c r="F88" s="57"/>
      <c r="G88" s="57"/>
      <c r="H88" s="57"/>
      <c r="I88" s="162"/>
      <c r="J88" s="173">
        <f>BK88</f>
        <v>0</v>
      </c>
      <c r="K88" s="57"/>
      <c r="L88" s="55"/>
      <c r="M88" s="79"/>
      <c r="N88" s="80"/>
      <c r="O88" s="80"/>
      <c r="P88" s="174">
        <f>P89</f>
        <v>0</v>
      </c>
      <c r="Q88" s="80"/>
      <c r="R88" s="174">
        <f>R89</f>
        <v>2496.5271434399997</v>
      </c>
      <c r="S88" s="80"/>
      <c r="T88" s="175">
        <f>T89</f>
        <v>874.935</v>
      </c>
      <c r="AT88" s="18" t="s">
        <v>74</v>
      </c>
      <c r="AU88" s="18" t="s">
        <v>141</v>
      </c>
      <c r="BK88" s="176">
        <f>BK89</f>
        <v>0</v>
      </c>
    </row>
    <row r="89" spans="2:63" s="11" customFormat="1" ht="37.35" customHeight="1">
      <c r="B89" s="177"/>
      <c r="C89" s="178"/>
      <c r="D89" s="179" t="s">
        <v>74</v>
      </c>
      <c r="E89" s="180" t="s">
        <v>162</v>
      </c>
      <c r="F89" s="180" t="s">
        <v>163</v>
      </c>
      <c r="G89" s="178"/>
      <c r="H89" s="178"/>
      <c r="I89" s="181"/>
      <c r="J89" s="182">
        <f>BK89</f>
        <v>0</v>
      </c>
      <c r="K89" s="178"/>
      <c r="L89" s="183"/>
      <c r="M89" s="184"/>
      <c r="N89" s="185"/>
      <c r="O89" s="185"/>
      <c r="P89" s="186">
        <f>P90+P156+P173+P194+P209</f>
        <v>0</v>
      </c>
      <c r="Q89" s="185"/>
      <c r="R89" s="186">
        <f>R90+R156+R173+R194+R209</f>
        <v>2496.5271434399997</v>
      </c>
      <c r="S89" s="185"/>
      <c r="T89" s="187">
        <f>T90+T156+T173+T194+T209</f>
        <v>874.935</v>
      </c>
      <c r="AR89" s="188" t="s">
        <v>23</v>
      </c>
      <c r="AT89" s="189" t="s">
        <v>74</v>
      </c>
      <c r="AU89" s="189" t="s">
        <v>75</v>
      </c>
      <c r="AY89" s="188" t="s">
        <v>164</v>
      </c>
      <c r="BK89" s="190">
        <f>BK90+BK156+BK173+BK194+BK209</f>
        <v>0</v>
      </c>
    </row>
    <row r="90" spans="2:63" s="11" customFormat="1" ht="19.9" customHeight="1">
      <c r="B90" s="177"/>
      <c r="C90" s="178"/>
      <c r="D90" s="191" t="s">
        <v>74</v>
      </c>
      <c r="E90" s="192" t="s">
        <v>23</v>
      </c>
      <c r="F90" s="192" t="s">
        <v>165</v>
      </c>
      <c r="G90" s="178"/>
      <c r="H90" s="178"/>
      <c r="I90" s="181"/>
      <c r="J90" s="193">
        <f>BK90</f>
        <v>0</v>
      </c>
      <c r="K90" s="178"/>
      <c r="L90" s="183"/>
      <c r="M90" s="184"/>
      <c r="N90" s="185"/>
      <c r="O90" s="185"/>
      <c r="P90" s="186">
        <f>SUM(P91:P155)</f>
        <v>0</v>
      </c>
      <c r="Q90" s="185"/>
      <c r="R90" s="186">
        <f>SUM(R91:R155)</f>
        <v>42.417500000000004</v>
      </c>
      <c r="S90" s="185"/>
      <c r="T90" s="187">
        <f>SUM(T91:T155)</f>
        <v>263.055</v>
      </c>
      <c r="AR90" s="188" t="s">
        <v>23</v>
      </c>
      <c r="AT90" s="189" t="s">
        <v>74</v>
      </c>
      <c r="AU90" s="189" t="s">
        <v>23</v>
      </c>
      <c r="AY90" s="188" t="s">
        <v>164</v>
      </c>
      <c r="BK90" s="190">
        <f>SUM(BK91:BK155)</f>
        <v>0</v>
      </c>
    </row>
    <row r="91" spans="2:65" s="1" customFormat="1" ht="22.5" customHeight="1">
      <c r="B91" s="35"/>
      <c r="C91" s="194" t="s">
        <v>23</v>
      </c>
      <c r="D91" s="194" t="s">
        <v>166</v>
      </c>
      <c r="E91" s="195" t="s">
        <v>167</v>
      </c>
      <c r="F91" s="196" t="s">
        <v>168</v>
      </c>
      <c r="G91" s="197" t="s">
        <v>169</v>
      </c>
      <c r="H91" s="198">
        <v>1</v>
      </c>
      <c r="I91" s="199"/>
      <c r="J91" s="200">
        <f>ROUND(I91*H91,2)</f>
        <v>0</v>
      </c>
      <c r="K91" s="196" t="s">
        <v>22</v>
      </c>
      <c r="L91" s="55"/>
      <c r="M91" s="201" t="s">
        <v>22</v>
      </c>
      <c r="N91" s="202" t="s">
        <v>46</v>
      </c>
      <c r="O91" s="36"/>
      <c r="P91" s="203">
        <f>O91*H91</f>
        <v>0</v>
      </c>
      <c r="Q91" s="203">
        <v>0</v>
      </c>
      <c r="R91" s="203">
        <f>Q91*H91</f>
        <v>0</v>
      </c>
      <c r="S91" s="203">
        <v>0</v>
      </c>
      <c r="T91" s="204">
        <f>S91*H91</f>
        <v>0</v>
      </c>
      <c r="AR91" s="18" t="s">
        <v>170</v>
      </c>
      <c r="AT91" s="18" t="s">
        <v>166</v>
      </c>
      <c r="AU91" s="18" t="s">
        <v>83</v>
      </c>
      <c r="AY91" s="18" t="s">
        <v>164</v>
      </c>
      <c r="BE91" s="205">
        <f>IF(N91="základní",J91,0)</f>
        <v>0</v>
      </c>
      <c r="BF91" s="205">
        <f>IF(N91="snížená",J91,0)</f>
        <v>0</v>
      </c>
      <c r="BG91" s="205">
        <f>IF(N91="zákl. přenesená",J91,0)</f>
        <v>0</v>
      </c>
      <c r="BH91" s="205">
        <f>IF(N91="sníž. přenesená",J91,0)</f>
        <v>0</v>
      </c>
      <c r="BI91" s="205">
        <f>IF(N91="nulová",J91,0)</f>
        <v>0</v>
      </c>
      <c r="BJ91" s="18" t="s">
        <v>23</v>
      </c>
      <c r="BK91" s="205">
        <f>ROUND(I91*H91,2)</f>
        <v>0</v>
      </c>
      <c r="BL91" s="18" t="s">
        <v>170</v>
      </c>
      <c r="BM91" s="18" t="s">
        <v>171</v>
      </c>
    </row>
    <row r="92" spans="2:65" s="1" customFormat="1" ht="31.5" customHeight="1">
      <c r="B92" s="35"/>
      <c r="C92" s="194" t="s">
        <v>83</v>
      </c>
      <c r="D92" s="194" t="s">
        <v>166</v>
      </c>
      <c r="E92" s="195" t="s">
        <v>172</v>
      </c>
      <c r="F92" s="196" t="s">
        <v>173</v>
      </c>
      <c r="G92" s="197" t="s">
        <v>174</v>
      </c>
      <c r="H92" s="198">
        <v>741</v>
      </c>
      <c r="I92" s="199"/>
      <c r="J92" s="200">
        <f>ROUND(I92*H92,2)</f>
        <v>0</v>
      </c>
      <c r="K92" s="196" t="s">
        <v>175</v>
      </c>
      <c r="L92" s="55"/>
      <c r="M92" s="201" t="s">
        <v>22</v>
      </c>
      <c r="N92" s="202" t="s">
        <v>46</v>
      </c>
      <c r="O92" s="36"/>
      <c r="P92" s="203">
        <f>O92*H92</f>
        <v>0</v>
      </c>
      <c r="Q92" s="203">
        <v>0</v>
      </c>
      <c r="R92" s="203">
        <f>Q92*H92</f>
        <v>0</v>
      </c>
      <c r="S92" s="203">
        <v>0.355</v>
      </c>
      <c r="T92" s="204">
        <f>S92*H92</f>
        <v>263.055</v>
      </c>
      <c r="AR92" s="18" t="s">
        <v>170</v>
      </c>
      <c r="AT92" s="18" t="s">
        <v>166</v>
      </c>
      <c r="AU92" s="18" t="s">
        <v>83</v>
      </c>
      <c r="AY92" s="18" t="s">
        <v>164</v>
      </c>
      <c r="BE92" s="205">
        <f>IF(N92="základní",J92,0)</f>
        <v>0</v>
      </c>
      <c r="BF92" s="205">
        <f>IF(N92="snížená",J92,0)</f>
        <v>0</v>
      </c>
      <c r="BG92" s="205">
        <f>IF(N92="zákl. přenesená",J92,0)</f>
        <v>0</v>
      </c>
      <c r="BH92" s="205">
        <f>IF(N92="sníž. přenesená",J92,0)</f>
        <v>0</v>
      </c>
      <c r="BI92" s="205">
        <f>IF(N92="nulová",J92,0)</f>
        <v>0</v>
      </c>
      <c r="BJ92" s="18" t="s">
        <v>23</v>
      </c>
      <c r="BK92" s="205">
        <f>ROUND(I92*H92,2)</f>
        <v>0</v>
      </c>
      <c r="BL92" s="18" t="s">
        <v>170</v>
      </c>
      <c r="BM92" s="18" t="s">
        <v>176</v>
      </c>
    </row>
    <row r="93" spans="2:47" s="1" customFormat="1" ht="40.5">
      <c r="B93" s="35"/>
      <c r="C93" s="57"/>
      <c r="D93" s="206" t="s">
        <v>177</v>
      </c>
      <c r="E93" s="57"/>
      <c r="F93" s="207" t="s">
        <v>178</v>
      </c>
      <c r="G93" s="57"/>
      <c r="H93" s="57"/>
      <c r="I93" s="162"/>
      <c r="J93" s="57"/>
      <c r="K93" s="57"/>
      <c r="L93" s="55"/>
      <c r="M93" s="72"/>
      <c r="N93" s="36"/>
      <c r="O93" s="36"/>
      <c r="P93" s="36"/>
      <c r="Q93" s="36"/>
      <c r="R93" s="36"/>
      <c r="S93" s="36"/>
      <c r="T93" s="73"/>
      <c r="AT93" s="18" t="s">
        <v>177</v>
      </c>
      <c r="AU93" s="18" t="s">
        <v>83</v>
      </c>
    </row>
    <row r="94" spans="2:47" s="1" customFormat="1" ht="27">
      <c r="B94" s="35"/>
      <c r="C94" s="57"/>
      <c r="D94" s="206" t="s">
        <v>179</v>
      </c>
      <c r="E94" s="57"/>
      <c r="F94" s="207" t="s">
        <v>180</v>
      </c>
      <c r="G94" s="57"/>
      <c r="H94" s="57"/>
      <c r="I94" s="162"/>
      <c r="J94" s="57"/>
      <c r="K94" s="57"/>
      <c r="L94" s="55"/>
      <c r="M94" s="72"/>
      <c r="N94" s="36"/>
      <c r="O94" s="36"/>
      <c r="P94" s="36"/>
      <c r="Q94" s="36"/>
      <c r="R94" s="36"/>
      <c r="S94" s="36"/>
      <c r="T94" s="73"/>
      <c r="AT94" s="18" t="s">
        <v>179</v>
      </c>
      <c r="AU94" s="18" t="s">
        <v>83</v>
      </c>
    </row>
    <row r="95" spans="2:51" s="12" customFormat="1" ht="13.5">
      <c r="B95" s="208"/>
      <c r="C95" s="209"/>
      <c r="D95" s="210" t="s">
        <v>181</v>
      </c>
      <c r="E95" s="211" t="s">
        <v>22</v>
      </c>
      <c r="F95" s="212" t="s">
        <v>182</v>
      </c>
      <c r="G95" s="209"/>
      <c r="H95" s="213">
        <v>741</v>
      </c>
      <c r="I95" s="214"/>
      <c r="J95" s="209"/>
      <c r="K95" s="209"/>
      <c r="L95" s="215"/>
      <c r="M95" s="216"/>
      <c r="N95" s="217"/>
      <c r="O95" s="217"/>
      <c r="P95" s="217"/>
      <c r="Q95" s="217"/>
      <c r="R95" s="217"/>
      <c r="S95" s="217"/>
      <c r="T95" s="218"/>
      <c r="AT95" s="219" t="s">
        <v>181</v>
      </c>
      <c r="AU95" s="219" t="s">
        <v>83</v>
      </c>
      <c r="AV95" s="12" t="s">
        <v>83</v>
      </c>
      <c r="AW95" s="12" t="s">
        <v>38</v>
      </c>
      <c r="AX95" s="12" t="s">
        <v>23</v>
      </c>
      <c r="AY95" s="219" t="s">
        <v>164</v>
      </c>
    </row>
    <row r="96" spans="2:65" s="1" customFormat="1" ht="31.5" customHeight="1">
      <c r="B96" s="35"/>
      <c r="C96" s="194" t="s">
        <v>183</v>
      </c>
      <c r="D96" s="194" t="s">
        <v>166</v>
      </c>
      <c r="E96" s="195" t="s">
        <v>184</v>
      </c>
      <c r="F96" s="196" t="s">
        <v>185</v>
      </c>
      <c r="G96" s="197" t="s">
        <v>186</v>
      </c>
      <c r="H96" s="198">
        <v>6752.65</v>
      </c>
      <c r="I96" s="199"/>
      <c r="J96" s="200">
        <f>ROUND(I96*H96,2)</f>
        <v>0</v>
      </c>
      <c r="K96" s="196" t="s">
        <v>175</v>
      </c>
      <c r="L96" s="55"/>
      <c r="M96" s="201" t="s">
        <v>22</v>
      </c>
      <c r="N96" s="202" t="s">
        <v>46</v>
      </c>
      <c r="O96" s="36"/>
      <c r="P96" s="203">
        <f>O96*H96</f>
        <v>0</v>
      </c>
      <c r="Q96" s="203">
        <v>0</v>
      </c>
      <c r="R96" s="203">
        <f>Q96*H96</f>
        <v>0</v>
      </c>
      <c r="S96" s="203">
        <v>0</v>
      </c>
      <c r="T96" s="204">
        <f>S96*H96</f>
        <v>0</v>
      </c>
      <c r="AR96" s="18" t="s">
        <v>170</v>
      </c>
      <c r="AT96" s="18" t="s">
        <v>166</v>
      </c>
      <c r="AU96" s="18" t="s">
        <v>83</v>
      </c>
      <c r="AY96" s="18" t="s">
        <v>164</v>
      </c>
      <c r="BE96" s="205">
        <f>IF(N96="základní",J96,0)</f>
        <v>0</v>
      </c>
      <c r="BF96" s="205">
        <f>IF(N96="snížená",J96,0)</f>
        <v>0</v>
      </c>
      <c r="BG96" s="205">
        <f>IF(N96="zákl. přenesená",J96,0)</f>
        <v>0</v>
      </c>
      <c r="BH96" s="205">
        <f>IF(N96="sníž. přenesená",J96,0)</f>
        <v>0</v>
      </c>
      <c r="BI96" s="205">
        <f>IF(N96="nulová",J96,0)</f>
        <v>0</v>
      </c>
      <c r="BJ96" s="18" t="s">
        <v>23</v>
      </c>
      <c r="BK96" s="205">
        <f>ROUND(I96*H96,2)</f>
        <v>0</v>
      </c>
      <c r="BL96" s="18" t="s">
        <v>170</v>
      </c>
      <c r="BM96" s="18" t="s">
        <v>187</v>
      </c>
    </row>
    <row r="97" spans="2:47" s="1" customFormat="1" ht="324">
      <c r="B97" s="35"/>
      <c r="C97" s="57"/>
      <c r="D97" s="206" t="s">
        <v>177</v>
      </c>
      <c r="E97" s="57"/>
      <c r="F97" s="207" t="s">
        <v>188</v>
      </c>
      <c r="G97" s="57"/>
      <c r="H97" s="57"/>
      <c r="I97" s="162"/>
      <c r="J97" s="57"/>
      <c r="K97" s="57"/>
      <c r="L97" s="55"/>
      <c r="M97" s="72"/>
      <c r="N97" s="36"/>
      <c r="O97" s="36"/>
      <c r="P97" s="36"/>
      <c r="Q97" s="36"/>
      <c r="R97" s="36"/>
      <c r="S97" s="36"/>
      <c r="T97" s="73"/>
      <c r="AT97" s="18" t="s">
        <v>177</v>
      </c>
      <c r="AU97" s="18" t="s">
        <v>83</v>
      </c>
    </row>
    <row r="98" spans="2:51" s="12" customFormat="1" ht="13.5">
      <c r="B98" s="208"/>
      <c r="C98" s="209"/>
      <c r="D98" s="206" t="s">
        <v>181</v>
      </c>
      <c r="E98" s="220" t="s">
        <v>22</v>
      </c>
      <c r="F98" s="221" t="s">
        <v>189</v>
      </c>
      <c r="G98" s="209"/>
      <c r="H98" s="222">
        <v>6359.4</v>
      </c>
      <c r="I98" s="214"/>
      <c r="J98" s="209"/>
      <c r="K98" s="209"/>
      <c r="L98" s="215"/>
      <c r="M98" s="216"/>
      <c r="N98" s="217"/>
      <c r="O98" s="217"/>
      <c r="P98" s="217"/>
      <c r="Q98" s="217"/>
      <c r="R98" s="217"/>
      <c r="S98" s="217"/>
      <c r="T98" s="218"/>
      <c r="AT98" s="219" t="s">
        <v>181</v>
      </c>
      <c r="AU98" s="219" t="s">
        <v>83</v>
      </c>
      <c r="AV98" s="12" t="s">
        <v>83</v>
      </c>
      <c r="AW98" s="12" t="s">
        <v>38</v>
      </c>
      <c r="AX98" s="12" t="s">
        <v>75</v>
      </c>
      <c r="AY98" s="219" t="s">
        <v>164</v>
      </c>
    </row>
    <row r="99" spans="2:51" s="12" customFormat="1" ht="13.5">
      <c r="B99" s="208"/>
      <c r="C99" s="209"/>
      <c r="D99" s="206" t="s">
        <v>181</v>
      </c>
      <c r="E99" s="220" t="s">
        <v>22</v>
      </c>
      <c r="F99" s="221" t="s">
        <v>190</v>
      </c>
      <c r="G99" s="209"/>
      <c r="H99" s="222">
        <v>393.25</v>
      </c>
      <c r="I99" s="214"/>
      <c r="J99" s="209"/>
      <c r="K99" s="209"/>
      <c r="L99" s="215"/>
      <c r="M99" s="216"/>
      <c r="N99" s="217"/>
      <c r="O99" s="217"/>
      <c r="P99" s="217"/>
      <c r="Q99" s="217"/>
      <c r="R99" s="217"/>
      <c r="S99" s="217"/>
      <c r="T99" s="218"/>
      <c r="AT99" s="219" t="s">
        <v>181</v>
      </c>
      <c r="AU99" s="219" t="s">
        <v>83</v>
      </c>
      <c r="AV99" s="12" t="s">
        <v>83</v>
      </c>
      <c r="AW99" s="12" t="s">
        <v>38</v>
      </c>
      <c r="AX99" s="12" t="s">
        <v>75</v>
      </c>
      <c r="AY99" s="219" t="s">
        <v>164</v>
      </c>
    </row>
    <row r="100" spans="2:51" s="13" customFormat="1" ht="13.5">
      <c r="B100" s="223"/>
      <c r="C100" s="224"/>
      <c r="D100" s="210" t="s">
        <v>181</v>
      </c>
      <c r="E100" s="225" t="s">
        <v>22</v>
      </c>
      <c r="F100" s="226" t="s">
        <v>191</v>
      </c>
      <c r="G100" s="224"/>
      <c r="H100" s="227">
        <v>6752.65</v>
      </c>
      <c r="I100" s="228"/>
      <c r="J100" s="224"/>
      <c r="K100" s="224"/>
      <c r="L100" s="229"/>
      <c r="M100" s="230"/>
      <c r="N100" s="231"/>
      <c r="O100" s="231"/>
      <c r="P100" s="231"/>
      <c r="Q100" s="231"/>
      <c r="R100" s="231"/>
      <c r="S100" s="231"/>
      <c r="T100" s="232"/>
      <c r="AT100" s="233" t="s">
        <v>181</v>
      </c>
      <c r="AU100" s="233" t="s">
        <v>83</v>
      </c>
      <c r="AV100" s="13" t="s">
        <v>170</v>
      </c>
      <c r="AW100" s="13" t="s">
        <v>38</v>
      </c>
      <c r="AX100" s="13" t="s">
        <v>23</v>
      </c>
      <c r="AY100" s="233" t="s">
        <v>164</v>
      </c>
    </row>
    <row r="101" spans="2:65" s="1" customFormat="1" ht="44.25" customHeight="1">
      <c r="B101" s="35"/>
      <c r="C101" s="194" t="s">
        <v>170</v>
      </c>
      <c r="D101" s="194" t="s">
        <v>166</v>
      </c>
      <c r="E101" s="195" t="s">
        <v>192</v>
      </c>
      <c r="F101" s="196" t="s">
        <v>193</v>
      </c>
      <c r="G101" s="197" t="s">
        <v>186</v>
      </c>
      <c r="H101" s="198">
        <v>6752.65</v>
      </c>
      <c r="I101" s="199"/>
      <c r="J101" s="200">
        <f>ROUND(I101*H101,2)</f>
        <v>0</v>
      </c>
      <c r="K101" s="196" t="s">
        <v>175</v>
      </c>
      <c r="L101" s="55"/>
      <c r="M101" s="201" t="s">
        <v>22</v>
      </c>
      <c r="N101" s="202" t="s">
        <v>46</v>
      </c>
      <c r="O101" s="36"/>
      <c r="P101" s="203">
        <f>O101*H101</f>
        <v>0</v>
      </c>
      <c r="Q101" s="203">
        <v>0</v>
      </c>
      <c r="R101" s="203">
        <f>Q101*H101</f>
        <v>0</v>
      </c>
      <c r="S101" s="203">
        <v>0</v>
      </c>
      <c r="T101" s="204">
        <f>S101*H101</f>
        <v>0</v>
      </c>
      <c r="AR101" s="18" t="s">
        <v>170</v>
      </c>
      <c r="AT101" s="18" t="s">
        <v>166</v>
      </c>
      <c r="AU101" s="18" t="s">
        <v>83</v>
      </c>
      <c r="AY101" s="18" t="s">
        <v>164</v>
      </c>
      <c r="BE101" s="205">
        <f>IF(N101="základní",J101,0)</f>
        <v>0</v>
      </c>
      <c r="BF101" s="205">
        <f>IF(N101="snížená",J101,0)</f>
        <v>0</v>
      </c>
      <c r="BG101" s="205">
        <f>IF(N101="zákl. přenesená",J101,0)</f>
        <v>0</v>
      </c>
      <c r="BH101" s="205">
        <f>IF(N101="sníž. přenesená",J101,0)</f>
        <v>0</v>
      </c>
      <c r="BI101" s="205">
        <f>IF(N101="nulová",J101,0)</f>
        <v>0</v>
      </c>
      <c r="BJ101" s="18" t="s">
        <v>23</v>
      </c>
      <c r="BK101" s="205">
        <f>ROUND(I101*H101,2)</f>
        <v>0</v>
      </c>
      <c r="BL101" s="18" t="s">
        <v>170</v>
      </c>
      <c r="BM101" s="18" t="s">
        <v>194</v>
      </c>
    </row>
    <row r="102" spans="2:47" s="1" customFormat="1" ht="324">
      <c r="B102" s="35"/>
      <c r="C102" s="57"/>
      <c r="D102" s="206" t="s">
        <v>177</v>
      </c>
      <c r="E102" s="57"/>
      <c r="F102" s="207" t="s">
        <v>188</v>
      </c>
      <c r="G102" s="57"/>
      <c r="H102" s="57"/>
      <c r="I102" s="162"/>
      <c r="J102" s="57"/>
      <c r="K102" s="57"/>
      <c r="L102" s="55"/>
      <c r="M102" s="72"/>
      <c r="N102" s="36"/>
      <c r="O102" s="36"/>
      <c r="P102" s="36"/>
      <c r="Q102" s="36"/>
      <c r="R102" s="36"/>
      <c r="S102" s="36"/>
      <c r="T102" s="73"/>
      <c r="AT102" s="18" t="s">
        <v>177</v>
      </c>
      <c r="AU102" s="18" t="s">
        <v>83</v>
      </c>
    </row>
    <row r="103" spans="2:51" s="12" customFormat="1" ht="13.5">
      <c r="B103" s="208"/>
      <c r="C103" s="209"/>
      <c r="D103" s="206" t="s">
        <v>181</v>
      </c>
      <c r="E103" s="220" t="s">
        <v>22</v>
      </c>
      <c r="F103" s="221" t="s">
        <v>189</v>
      </c>
      <c r="G103" s="209"/>
      <c r="H103" s="222">
        <v>6359.4</v>
      </c>
      <c r="I103" s="214"/>
      <c r="J103" s="209"/>
      <c r="K103" s="209"/>
      <c r="L103" s="215"/>
      <c r="M103" s="216"/>
      <c r="N103" s="217"/>
      <c r="O103" s="217"/>
      <c r="P103" s="217"/>
      <c r="Q103" s="217"/>
      <c r="R103" s="217"/>
      <c r="S103" s="217"/>
      <c r="T103" s="218"/>
      <c r="AT103" s="219" t="s">
        <v>181</v>
      </c>
      <c r="AU103" s="219" t="s">
        <v>83</v>
      </c>
      <c r="AV103" s="12" t="s">
        <v>83</v>
      </c>
      <c r="AW103" s="12" t="s">
        <v>38</v>
      </c>
      <c r="AX103" s="12" t="s">
        <v>75</v>
      </c>
      <c r="AY103" s="219" t="s">
        <v>164</v>
      </c>
    </row>
    <row r="104" spans="2:51" s="12" customFormat="1" ht="13.5">
      <c r="B104" s="208"/>
      <c r="C104" s="209"/>
      <c r="D104" s="206" t="s">
        <v>181</v>
      </c>
      <c r="E104" s="220" t="s">
        <v>22</v>
      </c>
      <c r="F104" s="221" t="s">
        <v>190</v>
      </c>
      <c r="G104" s="209"/>
      <c r="H104" s="222">
        <v>393.25</v>
      </c>
      <c r="I104" s="214"/>
      <c r="J104" s="209"/>
      <c r="K104" s="209"/>
      <c r="L104" s="215"/>
      <c r="M104" s="216"/>
      <c r="N104" s="217"/>
      <c r="O104" s="217"/>
      <c r="P104" s="217"/>
      <c r="Q104" s="217"/>
      <c r="R104" s="217"/>
      <c r="S104" s="217"/>
      <c r="T104" s="218"/>
      <c r="AT104" s="219" t="s">
        <v>181</v>
      </c>
      <c r="AU104" s="219" t="s">
        <v>83</v>
      </c>
      <c r="AV104" s="12" t="s">
        <v>83</v>
      </c>
      <c r="AW104" s="12" t="s">
        <v>38</v>
      </c>
      <c r="AX104" s="12" t="s">
        <v>75</v>
      </c>
      <c r="AY104" s="219" t="s">
        <v>164</v>
      </c>
    </row>
    <row r="105" spans="2:51" s="13" customFormat="1" ht="13.5">
      <c r="B105" s="223"/>
      <c r="C105" s="224"/>
      <c r="D105" s="210" t="s">
        <v>181</v>
      </c>
      <c r="E105" s="225" t="s">
        <v>22</v>
      </c>
      <c r="F105" s="226" t="s">
        <v>191</v>
      </c>
      <c r="G105" s="224"/>
      <c r="H105" s="227">
        <v>6752.65</v>
      </c>
      <c r="I105" s="228"/>
      <c r="J105" s="224"/>
      <c r="K105" s="224"/>
      <c r="L105" s="229"/>
      <c r="M105" s="230"/>
      <c r="N105" s="231"/>
      <c r="O105" s="231"/>
      <c r="P105" s="231"/>
      <c r="Q105" s="231"/>
      <c r="R105" s="231"/>
      <c r="S105" s="231"/>
      <c r="T105" s="232"/>
      <c r="AT105" s="233" t="s">
        <v>181</v>
      </c>
      <c r="AU105" s="233" t="s">
        <v>83</v>
      </c>
      <c r="AV105" s="13" t="s">
        <v>170</v>
      </c>
      <c r="AW105" s="13" t="s">
        <v>38</v>
      </c>
      <c r="AX105" s="13" t="s">
        <v>23</v>
      </c>
      <c r="AY105" s="233" t="s">
        <v>164</v>
      </c>
    </row>
    <row r="106" spans="2:65" s="1" customFormat="1" ht="44.25" customHeight="1">
      <c r="B106" s="35"/>
      <c r="C106" s="194" t="s">
        <v>195</v>
      </c>
      <c r="D106" s="194" t="s">
        <v>166</v>
      </c>
      <c r="E106" s="195" t="s">
        <v>196</v>
      </c>
      <c r="F106" s="196" t="s">
        <v>197</v>
      </c>
      <c r="G106" s="197" t="s">
        <v>186</v>
      </c>
      <c r="H106" s="198">
        <v>4754.2</v>
      </c>
      <c r="I106" s="199"/>
      <c r="J106" s="200">
        <f>ROUND(I106*H106,2)</f>
        <v>0</v>
      </c>
      <c r="K106" s="196" t="s">
        <v>22</v>
      </c>
      <c r="L106" s="55"/>
      <c r="M106" s="201" t="s">
        <v>22</v>
      </c>
      <c r="N106" s="202" t="s">
        <v>46</v>
      </c>
      <c r="O106" s="36"/>
      <c r="P106" s="203">
        <f>O106*H106</f>
        <v>0</v>
      </c>
      <c r="Q106" s="203">
        <v>0</v>
      </c>
      <c r="R106" s="203">
        <f>Q106*H106</f>
        <v>0</v>
      </c>
      <c r="S106" s="203">
        <v>0</v>
      </c>
      <c r="T106" s="204">
        <f>S106*H106</f>
        <v>0</v>
      </c>
      <c r="AR106" s="18" t="s">
        <v>170</v>
      </c>
      <c r="AT106" s="18" t="s">
        <v>166</v>
      </c>
      <c r="AU106" s="18" t="s">
        <v>83</v>
      </c>
      <c r="AY106" s="18" t="s">
        <v>164</v>
      </c>
      <c r="BE106" s="205">
        <f>IF(N106="základní",J106,0)</f>
        <v>0</v>
      </c>
      <c r="BF106" s="205">
        <f>IF(N106="snížená",J106,0)</f>
        <v>0</v>
      </c>
      <c r="BG106" s="205">
        <f>IF(N106="zákl. přenesená",J106,0)</f>
        <v>0</v>
      </c>
      <c r="BH106" s="205">
        <f>IF(N106="sníž. přenesená",J106,0)</f>
        <v>0</v>
      </c>
      <c r="BI106" s="205">
        <f>IF(N106="nulová",J106,0)</f>
        <v>0</v>
      </c>
      <c r="BJ106" s="18" t="s">
        <v>23</v>
      </c>
      <c r="BK106" s="205">
        <f>ROUND(I106*H106,2)</f>
        <v>0</v>
      </c>
      <c r="BL106" s="18" t="s">
        <v>170</v>
      </c>
      <c r="BM106" s="18" t="s">
        <v>198</v>
      </c>
    </row>
    <row r="107" spans="2:51" s="12" customFormat="1" ht="13.5">
      <c r="B107" s="208"/>
      <c r="C107" s="209"/>
      <c r="D107" s="210" t="s">
        <v>181</v>
      </c>
      <c r="E107" s="211" t="s">
        <v>22</v>
      </c>
      <c r="F107" s="212" t="s">
        <v>199</v>
      </c>
      <c r="G107" s="209"/>
      <c r="H107" s="213">
        <v>4754.2</v>
      </c>
      <c r="I107" s="214"/>
      <c r="J107" s="209"/>
      <c r="K107" s="209"/>
      <c r="L107" s="215"/>
      <c r="M107" s="216"/>
      <c r="N107" s="217"/>
      <c r="O107" s="217"/>
      <c r="P107" s="217"/>
      <c r="Q107" s="217"/>
      <c r="R107" s="217"/>
      <c r="S107" s="217"/>
      <c r="T107" s="218"/>
      <c r="AT107" s="219" t="s">
        <v>181</v>
      </c>
      <c r="AU107" s="219" t="s">
        <v>83</v>
      </c>
      <c r="AV107" s="12" t="s">
        <v>83</v>
      </c>
      <c r="AW107" s="12" t="s">
        <v>38</v>
      </c>
      <c r="AX107" s="12" t="s">
        <v>23</v>
      </c>
      <c r="AY107" s="219" t="s">
        <v>164</v>
      </c>
    </row>
    <row r="108" spans="2:65" s="1" customFormat="1" ht="44.25" customHeight="1">
      <c r="B108" s="35"/>
      <c r="C108" s="194" t="s">
        <v>200</v>
      </c>
      <c r="D108" s="194" t="s">
        <v>166</v>
      </c>
      <c r="E108" s="195" t="s">
        <v>201</v>
      </c>
      <c r="F108" s="196" t="s">
        <v>202</v>
      </c>
      <c r="G108" s="197" t="s">
        <v>186</v>
      </c>
      <c r="H108" s="198">
        <v>1970.5</v>
      </c>
      <c r="I108" s="199"/>
      <c r="J108" s="200">
        <f>ROUND(I108*H108,2)</f>
        <v>0</v>
      </c>
      <c r="K108" s="196" t="s">
        <v>175</v>
      </c>
      <c r="L108" s="55"/>
      <c r="M108" s="201" t="s">
        <v>22</v>
      </c>
      <c r="N108" s="202" t="s">
        <v>46</v>
      </c>
      <c r="O108" s="36"/>
      <c r="P108" s="203">
        <f>O108*H108</f>
        <v>0</v>
      </c>
      <c r="Q108" s="203">
        <v>0</v>
      </c>
      <c r="R108" s="203">
        <f>Q108*H108</f>
        <v>0</v>
      </c>
      <c r="S108" s="203">
        <v>0</v>
      </c>
      <c r="T108" s="204">
        <f>S108*H108</f>
        <v>0</v>
      </c>
      <c r="AR108" s="18" t="s">
        <v>170</v>
      </c>
      <c r="AT108" s="18" t="s">
        <v>166</v>
      </c>
      <c r="AU108" s="18" t="s">
        <v>83</v>
      </c>
      <c r="AY108" s="18" t="s">
        <v>164</v>
      </c>
      <c r="BE108" s="205">
        <f>IF(N108="základní",J108,0)</f>
        <v>0</v>
      </c>
      <c r="BF108" s="205">
        <f>IF(N108="snížená",J108,0)</f>
        <v>0</v>
      </c>
      <c r="BG108" s="205">
        <f>IF(N108="zákl. přenesená",J108,0)</f>
        <v>0</v>
      </c>
      <c r="BH108" s="205">
        <f>IF(N108="sníž. přenesená",J108,0)</f>
        <v>0</v>
      </c>
      <c r="BI108" s="205">
        <f>IF(N108="nulová",J108,0)</f>
        <v>0</v>
      </c>
      <c r="BJ108" s="18" t="s">
        <v>23</v>
      </c>
      <c r="BK108" s="205">
        <f>ROUND(I108*H108,2)</f>
        <v>0</v>
      </c>
      <c r="BL108" s="18" t="s">
        <v>170</v>
      </c>
      <c r="BM108" s="18" t="s">
        <v>203</v>
      </c>
    </row>
    <row r="109" spans="2:47" s="1" customFormat="1" ht="409.5">
      <c r="B109" s="35"/>
      <c r="C109" s="57"/>
      <c r="D109" s="206" t="s">
        <v>177</v>
      </c>
      <c r="E109" s="57"/>
      <c r="F109" s="207" t="s">
        <v>204</v>
      </c>
      <c r="G109" s="57"/>
      <c r="H109" s="57"/>
      <c r="I109" s="162"/>
      <c r="J109" s="57"/>
      <c r="K109" s="57"/>
      <c r="L109" s="55"/>
      <c r="M109" s="72"/>
      <c r="N109" s="36"/>
      <c r="O109" s="36"/>
      <c r="P109" s="36"/>
      <c r="Q109" s="36"/>
      <c r="R109" s="36"/>
      <c r="S109" s="36"/>
      <c r="T109" s="73"/>
      <c r="AT109" s="18" t="s">
        <v>177</v>
      </c>
      <c r="AU109" s="18" t="s">
        <v>83</v>
      </c>
    </row>
    <row r="110" spans="2:51" s="12" customFormat="1" ht="13.5">
      <c r="B110" s="208"/>
      <c r="C110" s="209"/>
      <c r="D110" s="210" t="s">
        <v>181</v>
      </c>
      <c r="E110" s="211" t="s">
        <v>22</v>
      </c>
      <c r="F110" s="212" t="s">
        <v>205</v>
      </c>
      <c r="G110" s="209"/>
      <c r="H110" s="213">
        <v>1970.5</v>
      </c>
      <c r="I110" s="214"/>
      <c r="J110" s="209"/>
      <c r="K110" s="209"/>
      <c r="L110" s="215"/>
      <c r="M110" s="216"/>
      <c r="N110" s="217"/>
      <c r="O110" s="217"/>
      <c r="P110" s="217"/>
      <c r="Q110" s="217"/>
      <c r="R110" s="217"/>
      <c r="S110" s="217"/>
      <c r="T110" s="218"/>
      <c r="AT110" s="219" t="s">
        <v>181</v>
      </c>
      <c r="AU110" s="219" t="s">
        <v>83</v>
      </c>
      <c r="AV110" s="12" t="s">
        <v>83</v>
      </c>
      <c r="AW110" s="12" t="s">
        <v>38</v>
      </c>
      <c r="AX110" s="12" t="s">
        <v>23</v>
      </c>
      <c r="AY110" s="219" t="s">
        <v>164</v>
      </c>
    </row>
    <row r="111" spans="2:65" s="1" customFormat="1" ht="22.5" customHeight="1">
      <c r="B111" s="35"/>
      <c r="C111" s="194" t="s">
        <v>206</v>
      </c>
      <c r="D111" s="194" t="s">
        <v>166</v>
      </c>
      <c r="E111" s="195" t="s">
        <v>207</v>
      </c>
      <c r="F111" s="196" t="s">
        <v>208</v>
      </c>
      <c r="G111" s="197" t="s">
        <v>186</v>
      </c>
      <c r="H111" s="198">
        <v>4754.2</v>
      </c>
      <c r="I111" s="199"/>
      <c r="J111" s="200">
        <f>ROUND(I111*H111,2)</f>
        <v>0</v>
      </c>
      <c r="K111" s="196" t="s">
        <v>175</v>
      </c>
      <c r="L111" s="55"/>
      <c r="M111" s="201" t="s">
        <v>22</v>
      </c>
      <c r="N111" s="202" t="s">
        <v>46</v>
      </c>
      <c r="O111" s="36"/>
      <c r="P111" s="203">
        <f>O111*H111</f>
        <v>0</v>
      </c>
      <c r="Q111" s="203">
        <v>0</v>
      </c>
      <c r="R111" s="203">
        <f>Q111*H111</f>
        <v>0</v>
      </c>
      <c r="S111" s="203">
        <v>0</v>
      </c>
      <c r="T111" s="204">
        <f>S111*H111</f>
        <v>0</v>
      </c>
      <c r="AR111" s="18" t="s">
        <v>170</v>
      </c>
      <c r="AT111" s="18" t="s">
        <v>166</v>
      </c>
      <c r="AU111" s="18" t="s">
        <v>83</v>
      </c>
      <c r="AY111" s="18" t="s">
        <v>164</v>
      </c>
      <c r="BE111" s="205">
        <f>IF(N111="základní",J111,0)</f>
        <v>0</v>
      </c>
      <c r="BF111" s="205">
        <f>IF(N111="snížená",J111,0)</f>
        <v>0</v>
      </c>
      <c r="BG111" s="205">
        <f>IF(N111="zákl. přenesená",J111,0)</f>
        <v>0</v>
      </c>
      <c r="BH111" s="205">
        <f>IF(N111="sníž. přenesená",J111,0)</f>
        <v>0</v>
      </c>
      <c r="BI111" s="205">
        <f>IF(N111="nulová",J111,0)</f>
        <v>0</v>
      </c>
      <c r="BJ111" s="18" t="s">
        <v>23</v>
      </c>
      <c r="BK111" s="205">
        <f>ROUND(I111*H111,2)</f>
        <v>0</v>
      </c>
      <c r="BL111" s="18" t="s">
        <v>170</v>
      </c>
      <c r="BM111" s="18" t="s">
        <v>209</v>
      </c>
    </row>
    <row r="112" spans="2:47" s="1" customFormat="1" ht="409.5">
      <c r="B112" s="35"/>
      <c r="C112" s="57"/>
      <c r="D112" s="206" t="s">
        <v>177</v>
      </c>
      <c r="E112" s="57"/>
      <c r="F112" s="207" t="s">
        <v>204</v>
      </c>
      <c r="G112" s="57"/>
      <c r="H112" s="57"/>
      <c r="I112" s="162"/>
      <c r="J112" s="57"/>
      <c r="K112" s="57"/>
      <c r="L112" s="55"/>
      <c r="M112" s="72"/>
      <c r="N112" s="36"/>
      <c r="O112" s="36"/>
      <c r="P112" s="36"/>
      <c r="Q112" s="36"/>
      <c r="R112" s="36"/>
      <c r="S112" s="36"/>
      <c r="T112" s="73"/>
      <c r="AT112" s="18" t="s">
        <v>177</v>
      </c>
      <c r="AU112" s="18" t="s">
        <v>83</v>
      </c>
    </row>
    <row r="113" spans="2:51" s="12" customFormat="1" ht="13.5">
      <c r="B113" s="208"/>
      <c r="C113" s="209"/>
      <c r="D113" s="210" t="s">
        <v>181</v>
      </c>
      <c r="E113" s="211" t="s">
        <v>22</v>
      </c>
      <c r="F113" s="212" t="s">
        <v>210</v>
      </c>
      <c r="G113" s="209"/>
      <c r="H113" s="213">
        <v>4754.2</v>
      </c>
      <c r="I113" s="214"/>
      <c r="J113" s="209"/>
      <c r="K113" s="209"/>
      <c r="L113" s="215"/>
      <c r="M113" s="216"/>
      <c r="N113" s="217"/>
      <c r="O113" s="217"/>
      <c r="P113" s="217"/>
      <c r="Q113" s="217"/>
      <c r="R113" s="217"/>
      <c r="S113" s="217"/>
      <c r="T113" s="218"/>
      <c r="AT113" s="219" t="s">
        <v>181</v>
      </c>
      <c r="AU113" s="219" t="s">
        <v>83</v>
      </c>
      <c r="AV113" s="12" t="s">
        <v>83</v>
      </c>
      <c r="AW113" s="12" t="s">
        <v>38</v>
      </c>
      <c r="AX113" s="12" t="s">
        <v>23</v>
      </c>
      <c r="AY113" s="219" t="s">
        <v>164</v>
      </c>
    </row>
    <row r="114" spans="2:65" s="1" customFormat="1" ht="22.5" customHeight="1">
      <c r="B114" s="35"/>
      <c r="C114" s="194" t="s">
        <v>211</v>
      </c>
      <c r="D114" s="194" t="s">
        <v>166</v>
      </c>
      <c r="E114" s="195" t="s">
        <v>212</v>
      </c>
      <c r="F114" s="196" t="s">
        <v>213</v>
      </c>
      <c r="G114" s="197" t="s">
        <v>174</v>
      </c>
      <c r="H114" s="198">
        <v>11885.5</v>
      </c>
      <c r="I114" s="199"/>
      <c r="J114" s="200">
        <f>ROUND(I114*H114,2)</f>
        <v>0</v>
      </c>
      <c r="K114" s="196" t="s">
        <v>175</v>
      </c>
      <c r="L114" s="55"/>
      <c r="M114" s="201" t="s">
        <v>22</v>
      </c>
      <c r="N114" s="202" t="s">
        <v>46</v>
      </c>
      <c r="O114" s="36"/>
      <c r="P114" s="203">
        <f>O114*H114</f>
        <v>0</v>
      </c>
      <c r="Q114" s="203">
        <v>0</v>
      </c>
      <c r="R114" s="203">
        <f>Q114*H114</f>
        <v>0</v>
      </c>
      <c r="S114" s="203">
        <v>0</v>
      </c>
      <c r="T114" s="204">
        <f>S114*H114</f>
        <v>0</v>
      </c>
      <c r="AR114" s="18" t="s">
        <v>170</v>
      </c>
      <c r="AT114" s="18" t="s">
        <v>166</v>
      </c>
      <c r="AU114" s="18" t="s">
        <v>83</v>
      </c>
      <c r="AY114" s="18" t="s">
        <v>164</v>
      </c>
      <c r="BE114" s="205">
        <f>IF(N114="základní",J114,0)</f>
        <v>0</v>
      </c>
      <c r="BF114" s="205">
        <f>IF(N114="snížená",J114,0)</f>
        <v>0</v>
      </c>
      <c r="BG114" s="205">
        <f>IF(N114="zákl. přenesená",J114,0)</f>
        <v>0</v>
      </c>
      <c r="BH114" s="205">
        <f>IF(N114="sníž. přenesená",J114,0)</f>
        <v>0</v>
      </c>
      <c r="BI114" s="205">
        <f>IF(N114="nulová",J114,0)</f>
        <v>0</v>
      </c>
      <c r="BJ114" s="18" t="s">
        <v>23</v>
      </c>
      <c r="BK114" s="205">
        <f>ROUND(I114*H114,2)</f>
        <v>0</v>
      </c>
      <c r="BL114" s="18" t="s">
        <v>170</v>
      </c>
      <c r="BM114" s="18" t="s">
        <v>214</v>
      </c>
    </row>
    <row r="115" spans="2:47" s="1" customFormat="1" ht="175.5">
      <c r="B115" s="35"/>
      <c r="C115" s="57"/>
      <c r="D115" s="206" t="s">
        <v>177</v>
      </c>
      <c r="E115" s="57"/>
      <c r="F115" s="207" t="s">
        <v>215</v>
      </c>
      <c r="G115" s="57"/>
      <c r="H115" s="57"/>
      <c r="I115" s="162"/>
      <c r="J115" s="57"/>
      <c r="K115" s="57"/>
      <c r="L115" s="55"/>
      <c r="M115" s="72"/>
      <c r="N115" s="36"/>
      <c r="O115" s="36"/>
      <c r="P115" s="36"/>
      <c r="Q115" s="36"/>
      <c r="R115" s="36"/>
      <c r="S115" s="36"/>
      <c r="T115" s="73"/>
      <c r="AT115" s="18" t="s">
        <v>177</v>
      </c>
      <c r="AU115" s="18" t="s">
        <v>83</v>
      </c>
    </row>
    <row r="116" spans="2:51" s="12" customFormat="1" ht="13.5">
      <c r="B116" s="208"/>
      <c r="C116" s="209"/>
      <c r="D116" s="210" t="s">
        <v>181</v>
      </c>
      <c r="E116" s="211" t="s">
        <v>22</v>
      </c>
      <c r="F116" s="212" t="s">
        <v>216</v>
      </c>
      <c r="G116" s="209"/>
      <c r="H116" s="213">
        <v>11885.5</v>
      </c>
      <c r="I116" s="214"/>
      <c r="J116" s="209"/>
      <c r="K116" s="209"/>
      <c r="L116" s="215"/>
      <c r="M116" s="216"/>
      <c r="N116" s="217"/>
      <c r="O116" s="217"/>
      <c r="P116" s="217"/>
      <c r="Q116" s="217"/>
      <c r="R116" s="217"/>
      <c r="S116" s="217"/>
      <c r="T116" s="218"/>
      <c r="AT116" s="219" t="s">
        <v>181</v>
      </c>
      <c r="AU116" s="219" t="s">
        <v>83</v>
      </c>
      <c r="AV116" s="12" t="s">
        <v>83</v>
      </c>
      <c r="AW116" s="12" t="s">
        <v>38</v>
      </c>
      <c r="AX116" s="12" t="s">
        <v>23</v>
      </c>
      <c r="AY116" s="219" t="s">
        <v>164</v>
      </c>
    </row>
    <row r="117" spans="2:65" s="1" customFormat="1" ht="31.5" customHeight="1">
      <c r="B117" s="35"/>
      <c r="C117" s="194" t="s">
        <v>217</v>
      </c>
      <c r="D117" s="194" t="s">
        <v>166</v>
      </c>
      <c r="E117" s="195" t="s">
        <v>218</v>
      </c>
      <c r="F117" s="196" t="s">
        <v>219</v>
      </c>
      <c r="G117" s="197" t="s">
        <v>186</v>
      </c>
      <c r="H117" s="198">
        <v>28.32</v>
      </c>
      <c r="I117" s="199"/>
      <c r="J117" s="200">
        <f>ROUND(I117*H117,2)</f>
        <v>0</v>
      </c>
      <c r="K117" s="196" t="s">
        <v>175</v>
      </c>
      <c r="L117" s="55"/>
      <c r="M117" s="201" t="s">
        <v>22</v>
      </c>
      <c r="N117" s="202" t="s">
        <v>46</v>
      </c>
      <c r="O117" s="36"/>
      <c r="P117" s="203">
        <f>O117*H117</f>
        <v>0</v>
      </c>
      <c r="Q117" s="203">
        <v>0</v>
      </c>
      <c r="R117" s="203">
        <f>Q117*H117</f>
        <v>0</v>
      </c>
      <c r="S117" s="203">
        <v>0</v>
      </c>
      <c r="T117" s="204">
        <f>S117*H117</f>
        <v>0</v>
      </c>
      <c r="AR117" s="18" t="s">
        <v>170</v>
      </c>
      <c r="AT117" s="18" t="s">
        <v>166</v>
      </c>
      <c r="AU117" s="18" t="s">
        <v>83</v>
      </c>
      <c r="AY117" s="18" t="s">
        <v>164</v>
      </c>
      <c r="BE117" s="205">
        <f>IF(N117="základní",J117,0)</f>
        <v>0</v>
      </c>
      <c r="BF117" s="205">
        <f>IF(N117="snížená",J117,0)</f>
        <v>0</v>
      </c>
      <c r="BG117" s="205">
        <f>IF(N117="zákl. přenesená",J117,0)</f>
        <v>0</v>
      </c>
      <c r="BH117" s="205">
        <f>IF(N117="sníž. přenesená",J117,0)</f>
        <v>0</v>
      </c>
      <c r="BI117" s="205">
        <f>IF(N117="nulová",J117,0)</f>
        <v>0</v>
      </c>
      <c r="BJ117" s="18" t="s">
        <v>23</v>
      </c>
      <c r="BK117" s="205">
        <f>ROUND(I117*H117,2)</f>
        <v>0</v>
      </c>
      <c r="BL117" s="18" t="s">
        <v>170</v>
      </c>
      <c r="BM117" s="18" t="s">
        <v>220</v>
      </c>
    </row>
    <row r="118" spans="2:47" s="1" customFormat="1" ht="409.5">
      <c r="B118" s="35"/>
      <c r="C118" s="57"/>
      <c r="D118" s="206" t="s">
        <v>177</v>
      </c>
      <c r="E118" s="57"/>
      <c r="F118" s="207" t="s">
        <v>221</v>
      </c>
      <c r="G118" s="57"/>
      <c r="H118" s="57"/>
      <c r="I118" s="162"/>
      <c r="J118" s="57"/>
      <c r="K118" s="57"/>
      <c r="L118" s="55"/>
      <c r="M118" s="72"/>
      <c r="N118" s="36"/>
      <c r="O118" s="36"/>
      <c r="P118" s="36"/>
      <c r="Q118" s="36"/>
      <c r="R118" s="36"/>
      <c r="S118" s="36"/>
      <c r="T118" s="73"/>
      <c r="AT118" s="18" t="s">
        <v>177</v>
      </c>
      <c r="AU118" s="18" t="s">
        <v>83</v>
      </c>
    </row>
    <row r="119" spans="2:51" s="12" customFormat="1" ht="13.5">
      <c r="B119" s="208"/>
      <c r="C119" s="209"/>
      <c r="D119" s="206" t="s">
        <v>181</v>
      </c>
      <c r="E119" s="220" t="s">
        <v>22</v>
      </c>
      <c r="F119" s="221" t="s">
        <v>222</v>
      </c>
      <c r="G119" s="209"/>
      <c r="H119" s="222">
        <v>9.5</v>
      </c>
      <c r="I119" s="214"/>
      <c r="J119" s="209"/>
      <c r="K119" s="209"/>
      <c r="L119" s="215"/>
      <c r="M119" s="216"/>
      <c r="N119" s="217"/>
      <c r="O119" s="217"/>
      <c r="P119" s="217"/>
      <c r="Q119" s="217"/>
      <c r="R119" s="217"/>
      <c r="S119" s="217"/>
      <c r="T119" s="218"/>
      <c r="AT119" s="219" t="s">
        <v>181</v>
      </c>
      <c r="AU119" s="219" t="s">
        <v>83</v>
      </c>
      <c r="AV119" s="12" t="s">
        <v>83</v>
      </c>
      <c r="AW119" s="12" t="s">
        <v>38</v>
      </c>
      <c r="AX119" s="12" t="s">
        <v>75</v>
      </c>
      <c r="AY119" s="219" t="s">
        <v>164</v>
      </c>
    </row>
    <row r="120" spans="2:51" s="12" customFormat="1" ht="13.5">
      <c r="B120" s="208"/>
      <c r="C120" s="209"/>
      <c r="D120" s="206" t="s">
        <v>181</v>
      </c>
      <c r="E120" s="220" t="s">
        <v>22</v>
      </c>
      <c r="F120" s="221" t="s">
        <v>223</v>
      </c>
      <c r="G120" s="209"/>
      <c r="H120" s="222">
        <v>18.82</v>
      </c>
      <c r="I120" s="214"/>
      <c r="J120" s="209"/>
      <c r="K120" s="209"/>
      <c r="L120" s="215"/>
      <c r="M120" s="216"/>
      <c r="N120" s="217"/>
      <c r="O120" s="217"/>
      <c r="P120" s="217"/>
      <c r="Q120" s="217"/>
      <c r="R120" s="217"/>
      <c r="S120" s="217"/>
      <c r="T120" s="218"/>
      <c r="AT120" s="219" t="s">
        <v>181</v>
      </c>
      <c r="AU120" s="219" t="s">
        <v>83</v>
      </c>
      <c r="AV120" s="12" t="s">
        <v>83</v>
      </c>
      <c r="AW120" s="12" t="s">
        <v>38</v>
      </c>
      <c r="AX120" s="12" t="s">
        <v>75</v>
      </c>
      <c r="AY120" s="219" t="s">
        <v>164</v>
      </c>
    </row>
    <row r="121" spans="2:51" s="13" customFormat="1" ht="13.5">
      <c r="B121" s="223"/>
      <c r="C121" s="224"/>
      <c r="D121" s="210" t="s">
        <v>181</v>
      </c>
      <c r="E121" s="225" t="s">
        <v>22</v>
      </c>
      <c r="F121" s="226" t="s">
        <v>191</v>
      </c>
      <c r="G121" s="224"/>
      <c r="H121" s="227">
        <v>28.32</v>
      </c>
      <c r="I121" s="228"/>
      <c r="J121" s="224"/>
      <c r="K121" s="224"/>
      <c r="L121" s="229"/>
      <c r="M121" s="230"/>
      <c r="N121" s="231"/>
      <c r="O121" s="231"/>
      <c r="P121" s="231"/>
      <c r="Q121" s="231"/>
      <c r="R121" s="231"/>
      <c r="S121" s="231"/>
      <c r="T121" s="232"/>
      <c r="AT121" s="233" t="s">
        <v>181</v>
      </c>
      <c r="AU121" s="233" t="s">
        <v>83</v>
      </c>
      <c r="AV121" s="13" t="s">
        <v>170</v>
      </c>
      <c r="AW121" s="13" t="s">
        <v>38</v>
      </c>
      <c r="AX121" s="13" t="s">
        <v>23</v>
      </c>
      <c r="AY121" s="233" t="s">
        <v>164</v>
      </c>
    </row>
    <row r="122" spans="2:65" s="1" customFormat="1" ht="44.25" customHeight="1">
      <c r="B122" s="35"/>
      <c r="C122" s="194" t="s">
        <v>28</v>
      </c>
      <c r="D122" s="194" t="s">
        <v>166</v>
      </c>
      <c r="E122" s="195" t="s">
        <v>224</v>
      </c>
      <c r="F122" s="196" t="s">
        <v>225</v>
      </c>
      <c r="G122" s="197" t="s">
        <v>186</v>
      </c>
      <c r="H122" s="198">
        <v>3573.55</v>
      </c>
      <c r="I122" s="199"/>
      <c r="J122" s="200">
        <f>ROUND(I122*H122,2)</f>
        <v>0</v>
      </c>
      <c r="K122" s="196" t="s">
        <v>175</v>
      </c>
      <c r="L122" s="55"/>
      <c r="M122" s="201" t="s">
        <v>22</v>
      </c>
      <c r="N122" s="202" t="s">
        <v>46</v>
      </c>
      <c r="O122" s="36"/>
      <c r="P122" s="203">
        <f>O122*H122</f>
        <v>0</v>
      </c>
      <c r="Q122" s="203">
        <v>0</v>
      </c>
      <c r="R122" s="203">
        <f>Q122*H122</f>
        <v>0</v>
      </c>
      <c r="S122" s="203">
        <v>0</v>
      </c>
      <c r="T122" s="204">
        <f>S122*H122</f>
        <v>0</v>
      </c>
      <c r="AR122" s="18" t="s">
        <v>170</v>
      </c>
      <c r="AT122" s="18" t="s">
        <v>166</v>
      </c>
      <c r="AU122" s="18" t="s">
        <v>83</v>
      </c>
      <c r="AY122" s="18" t="s">
        <v>164</v>
      </c>
      <c r="BE122" s="205">
        <f>IF(N122="základní",J122,0)</f>
        <v>0</v>
      </c>
      <c r="BF122" s="205">
        <f>IF(N122="snížená",J122,0)</f>
        <v>0</v>
      </c>
      <c r="BG122" s="205">
        <f>IF(N122="zákl. přenesená",J122,0)</f>
        <v>0</v>
      </c>
      <c r="BH122" s="205">
        <f>IF(N122="sníž. přenesená",J122,0)</f>
        <v>0</v>
      </c>
      <c r="BI122" s="205">
        <f>IF(N122="nulová",J122,0)</f>
        <v>0</v>
      </c>
      <c r="BJ122" s="18" t="s">
        <v>23</v>
      </c>
      <c r="BK122" s="205">
        <f>ROUND(I122*H122,2)</f>
        <v>0</v>
      </c>
      <c r="BL122" s="18" t="s">
        <v>170</v>
      </c>
      <c r="BM122" s="18" t="s">
        <v>226</v>
      </c>
    </row>
    <row r="123" spans="2:47" s="1" customFormat="1" ht="229.5">
      <c r="B123" s="35"/>
      <c r="C123" s="57"/>
      <c r="D123" s="206" t="s">
        <v>177</v>
      </c>
      <c r="E123" s="57"/>
      <c r="F123" s="207" t="s">
        <v>227</v>
      </c>
      <c r="G123" s="57"/>
      <c r="H123" s="57"/>
      <c r="I123" s="162"/>
      <c r="J123" s="57"/>
      <c r="K123" s="57"/>
      <c r="L123" s="55"/>
      <c r="M123" s="72"/>
      <c r="N123" s="36"/>
      <c r="O123" s="36"/>
      <c r="P123" s="36"/>
      <c r="Q123" s="36"/>
      <c r="R123" s="36"/>
      <c r="S123" s="36"/>
      <c r="T123" s="73"/>
      <c r="AT123" s="18" t="s">
        <v>177</v>
      </c>
      <c r="AU123" s="18" t="s">
        <v>83</v>
      </c>
    </row>
    <row r="124" spans="2:51" s="12" customFormat="1" ht="13.5">
      <c r="B124" s="208"/>
      <c r="C124" s="209"/>
      <c r="D124" s="206" t="s">
        <v>181</v>
      </c>
      <c r="E124" s="220" t="s">
        <v>22</v>
      </c>
      <c r="F124" s="221" t="s">
        <v>228</v>
      </c>
      <c r="G124" s="209"/>
      <c r="H124" s="222">
        <v>2385</v>
      </c>
      <c r="I124" s="214"/>
      <c r="J124" s="209"/>
      <c r="K124" s="209"/>
      <c r="L124" s="215"/>
      <c r="M124" s="216"/>
      <c r="N124" s="217"/>
      <c r="O124" s="217"/>
      <c r="P124" s="217"/>
      <c r="Q124" s="217"/>
      <c r="R124" s="217"/>
      <c r="S124" s="217"/>
      <c r="T124" s="218"/>
      <c r="AT124" s="219" t="s">
        <v>181</v>
      </c>
      <c r="AU124" s="219" t="s">
        <v>83</v>
      </c>
      <c r="AV124" s="12" t="s">
        <v>83</v>
      </c>
      <c r="AW124" s="12" t="s">
        <v>38</v>
      </c>
      <c r="AX124" s="12" t="s">
        <v>75</v>
      </c>
      <c r="AY124" s="219" t="s">
        <v>164</v>
      </c>
    </row>
    <row r="125" spans="2:51" s="12" customFormat="1" ht="13.5">
      <c r="B125" s="208"/>
      <c r="C125" s="209"/>
      <c r="D125" s="206" t="s">
        <v>181</v>
      </c>
      <c r="E125" s="220" t="s">
        <v>22</v>
      </c>
      <c r="F125" s="221" t="s">
        <v>229</v>
      </c>
      <c r="G125" s="209"/>
      <c r="H125" s="222">
        <v>1188.55</v>
      </c>
      <c r="I125" s="214"/>
      <c r="J125" s="209"/>
      <c r="K125" s="209"/>
      <c r="L125" s="215"/>
      <c r="M125" s="216"/>
      <c r="N125" s="217"/>
      <c r="O125" s="217"/>
      <c r="P125" s="217"/>
      <c r="Q125" s="217"/>
      <c r="R125" s="217"/>
      <c r="S125" s="217"/>
      <c r="T125" s="218"/>
      <c r="AT125" s="219" t="s">
        <v>181</v>
      </c>
      <c r="AU125" s="219" t="s">
        <v>83</v>
      </c>
      <c r="AV125" s="12" t="s">
        <v>83</v>
      </c>
      <c r="AW125" s="12" t="s">
        <v>38</v>
      </c>
      <c r="AX125" s="12" t="s">
        <v>75</v>
      </c>
      <c r="AY125" s="219" t="s">
        <v>164</v>
      </c>
    </row>
    <row r="126" spans="2:51" s="13" customFormat="1" ht="13.5">
      <c r="B126" s="223"/>
      <c r="C126" s="224"/>
      <c r="D126" s="210" t="s">
        <v>181</v>
      </c>
      <c r="E126" s="225" t="s">
        <v>22</v>
      </c>
      <c r="F126" s="226" t="s">
        <v>191</v>
      </c>
      <c r="G126" s="224"/>
      <c r="H126" s="227">
        <v>3573.55</v>
      </c>
      <c r="I126" s="228"/>
      <c r="J126" s="224"/>
      <c r="K126" s="224"/>
      <c r="L126" s="229"/>
      <c r="M126" s="230"/>
      <c r="N126" s="231"/>
      <c r="O126" s="231"/>
      <c r="P126" s="231"/>
      <c r="Q126" s="231"/>
      <c r="R126" s="231"/>
      <c r="S126" s="231"/>
      <c r="T126" s="232"/>
      <c r="AT126" s="233" t="s">
        <v>181</v>
      </c>
      <c r="AU126" s="233" t="s">
        <v>83</v>
      </c>
      <c r="AV126" s="13" t="s">
        <v>170</v>
      </c>
      <c r="AW126" s="13" t="s">
        <v>38</v>
      </c>
      <c r="AX126" s="13" t="s">
        <v>23</v>
      </c>
      <c r="AY126" s="233" t="s">
        <v>164</v>
      </c>
    </row>
    <row r="127" spans="2:65" s="1" customFormat="1" ht="22.5" customHeight="1">
      <c r="B127" s="35"/>
      <c r="C127" s="194" t="s">
        <v>230</v>
      </c>
      <c r="D127" s="194" t="s">
        <v>166</v>
      </c>
      <c r="E127" s="195" t="s">
        <v>231</v>
      </c>
      <c r="F127" s="196" t="s">
        <v>232</v>
      </c>
      <c r="G127" s="197" t="s">
        <v>186</v>
      </c>
      <c r="H127" s="198">
        <v>3573.55</v>
      </c>
      <c r="I127" s="199"/>
      <c r="J127" s="200">
        <f>ROUND(I127*H127,2)</f>
        <v>0</v>
      </c>
      <c r="K127" s="196" t="s">
        <v>175</v>
      </c>
      <c r="L127" s="55"/>
      <c r="M127" s="201" t="s">
        <v>22</v>
      </c>
      <c r="N127" s="202" t="s">
        <v>46</v>
      </c>
      <c r="O127" s="36"/>
      <c r="P127" s="203">
        <f>O127*H127</f>
        <v>0</v>
      </c>
      <c r="Q127" s="203">
        <v>0</v>
      </c>
      <c r="R127" s="203">
        <f>Q127*H127</f>
        <v>0</v>
      </c>
      <c r="S127" s="203">
        <v>0</v>
      </c>
      <c r="T127" s="204">
        <f>S127*H127</f>
        <v>0</v>
      </c>
      <c r="AR127" s="18" t="s">
        <v>170</v>
      </c>
      <c r="AT127" s="18" t="s">
        <v>166</v>
      </c>
      <c r="AU127" s="18" t="s">
        <v>83</v>
      </c>
      <c r="AY127" s="18" t="s">
        <v>164</v>
      </c>
      <c r="BE127" s="205">
        <f>IF(N127="základní",J127,0)</f>
        <v>0</v>
      </c>
      <c r="BF127" s="205">
        <f>IF(N127="snížená",J127,0)</f>
        <v>0</v>
      </c>
      <c r="BG127" s="205">
        <f>IF(N127="zákl. přenesená",J127,0)</f>
        <v>0</v>
      </c>
      <c r="BH127" s="205">
        <f>IF(N127="sníž. přenesená",J127,0)</f>
        <v>0</v>
      </c>
      <c r="BI127" s="205">
        <f>IF(N127="nulová",J127,0)</f>
        <v>0</v>
      </c>
      <c r="BJ127" s="18" t="s">
        <v>23</v>
      </c>
      <c r="BK127" s="205">
        <f>ROUND(I127*H127,2)</f>
        <v>0</v>
      </c>
      <c r="BL127" s="18" t="s">
        <v>170</v>
      </c>
      <c r="BM127" s="18" t="s">
        <v>233</v>
      </c>
    </row>
    <row r="128" spans="2:51" s="12" customFormat="1" ht="13.5">
      <c r="B128" s="208"/>
      <c r="C128" s="209"/>
      <c r="D128" s="206" t="s">
        <v>181</v>
      </c>
      <c r="E128" s="220" t="s">
        <v>22</v>
      </c>
      <c r="F128" s="221" t="s">
        <v>228</v>
      </c>
      <c r="G128" s="209"/>
      <c r="H128" s="222">
        <v>2385</v>
      </c>
      <c r="I128" s="214"/>
      <c r="J128" s="209"/>
      <c r="K128" s="209"/>
      <c r="L128" s="215"/>
      <c r="M128" s="216"/>
      <c r="N128" s="217"/>
      <c r="O128" s="217"/>
      <c r="P128" s="217"/>
      <c r="Q128" s="217"/>
      <c r="R128" s="217"/>
      <c r="S128" s="217"/>
      <c r="T128" s="218"/>
      <c r="AT128" s="219" t="s">
        <v>181</v>
      </c>
      <c r="AU128" s="219" t="s">
        <v>83</v>
      </c>
      <c r="AV128" s="12" t="s">
        <v>83</v>
      </c>
      <c r="AW128" s="12" t="s">
        <v>38</v>
      </c>
      <c r="AX128" s="12" t="s">
        <v>75</v>
      </c>
      <c r="AY128" s="219" t="s">
        <v>164</v>
      </c>
    </row>
    <row r="129" spans="2:51" s="12" customFormat="1" ht="13.5">
      <c r="B129" s="208"/>
      <c r="C129" s="209"/>
      <c r="D129" s="206" t="s">
        <v>181</v>
      </c>
      <c r="E129" s="220" t="s">
        <v>22</v>
      </c>
      <c r="F129" s="221" t="s">
        <v>229</v>
      </c>
      <c r="G129" s="209"/>
      <c r="H129" s="222">
        <v>1188.55</v>
      </c>
      <c r="I129" s="214"/>
      <c r="J129" s="209"/>
      <c r="K129" s="209"/>
      <c r="L129" s="215"/>
      <c r="M129" s="216"/>
      <c r="N129" s="217"/>
      <c r="O129" s="217"/>
      <c r="P129" s="217"/>
      <c r="Q129" s="217"/>
      <c r="R129" s="217"/>
      <c r="S129" s="217"/>
      <c r="T129" s="218"/>
      <c r="AT129" s="219" t="s">
        <v>181</v>
      </c>
      <c r="AU129" s="219" t="s">
        <v>83</v>
      </c>
      <c r="AV129" s="12" t="s">
        <v>83</v>
      </c>
      <c r="AW129" s="12" t="s">
        <v>38</v>
      </c>
      <c r="AX129" s="12" t="s">
        <v>75</v>
      </c>
      <c r="AY129" s="219" t="s">
        <v>164</v>
      </c>
    </row>
    <row r="130" spans="2:51" s="13" customFormat="1" ht="13.5">
      <c r="B130" s="223"/>
      <c r="C130" s="224"/>
      <c r="D130" s="210" t="s">
        <v>181</v>
      </c>
      <c r="E130" s="225" t="s">
        <v>22</v>
      </c>
      <c r="F130" s="226" t="s">
        <v>191</v>
      </c>
      <c r="G130" s="224"/>
      <c r="H130" s="227">
        <v>3573.55</v>
      </c>
      <c r="I130" s="228"/>
      <c r="J130" s="224"/>
      <c r="K130" s="224"/>
      <c r="L130" s="229"/>
      <c r="M130" s="230"/>
      <c r="N130" s="231"/>
      <c r="O130" s="231"/>
      <c r="P130" s="231"/>
      <c r="Q130" s="231"/>
      <c r="R130" s="231"/>
      <c r="S130" s="231"/>
      <c r="T130" s="232"/>
      <c r="AT130" s="233" t="s">
        <v>181</v>
      </c>
      <c r="AU130" s="233" t="s">
        <v>83</v>
      </c>
      <c r="AV130" s="13" t="s">
        <v>170</v>
      </c>
      <c r="AW130" s="13" t="s">
        <v>38</v>
      </c>
      <c r="AX130" s="13" t="s">
        <v>23</v>
      </c>
      <c r="AY130" s="233" t="s">
        <v>164</v>
      </c>
    </row>
    <row r="131" spans="2:65" s="1" customFormat="1" ht="31.5" customHeight="1">
      <c r="B131" s="35"/>
      <c r="C131" s="194" t="s">
        <v>234</v>
      </c>
      <c r="D131" s="194" t="s">
        <v>166</v>
      </c>
      <c r="E131" s="195" t="s">
        <v>235</v>
      </c>
      <c r="F131" s="196" t="s">
        <v>236</v>
      </c>
      <c r="G131" s="197" t="s">
        <v>186</v>
      </c>
      <c r="H131" s="198">
        <v>3573.55</v>
      </c>
      <c r="I131" s="199"/>
      <c r="J131" s="200">
        <f>ROUND(I131*H131,2)</f>
        <v>0</v>
      </c>
      <c r="K131" s="196" t="s">
        <v>175</v>
      </c>
      <c r="L131" s="55"/>
      <c r="M131" s="201" t="s">
        <v>22</v>
      </c>
      <c r="N131" s="202" t="s">
        <v>46</v>
      </c>
      <c r="O131" s="36"/>
      <c r="P131" s="203">
        <f>O131*H131</f>
        <v>0</v>
      </c>
      <c r="Q131" s="203">
        <v>0</v>
      </c>
      <c r="R131" s="203">
        <f>Q131*H131</f>
        <v>0</v>
      </c>
      <c r="S131" s="203">
        <v>0</v>
      </c>
      <c r="T131" s="204">
        <f>S131*H131</f>
        <v>0</v>
      </c>
      <c r="AR131" s="18" t="s">
        <v>170</v>
      </c>
      <c r="AT131" s="18" t="s">
        <v>166</v>
      </c>
      <c r="AU131" s="18" t="s">
        <v>83</v>
      </c>
      <c r="AY131" s="18" t="s">
        <v>164</v>
      </c>
      <c r="BE131" s="205">
        <f>IF(N131="základní",J131,0)</f>
        <v>0</v>
      </c>
      <c r="BF131" s="205">
        <f>IF(N131="snížená",J131,0)</f>
        <v>0</v>
      </c>
      <c r="BG131" s="205">
        <f>IF(N131="zákl. přenesená",J131,0)</f>
        <v>0</v>
      </c>
      <c r="BH131" s="205">
        <f>IF(N131="sníž. přenesená",J131,0)</f>
        <v>0</v>
      </c>
      <c r="BI131" s="205">
        <f>IF(N131="nulová",J131,0)</f>
        <v>0</v>
      </c>
      <c r="BJ131" s="18" t="s">
        <v>23</v>
      </c>
      <c r="BK131" s="205">
        <f>ROUND(I131*H131,2)</f>
        <v>0</v>
      </c>
      <c r="BL131" s="18" t="s">
        <v>170</v>
      </c>
      <c r="BM131" s="18" t="s">
        <v>237</v>
      </c>
    </row>
    <row r="132" spans="2:47" s="1" customFormat="1" ht="67.5">
      <c r="B132" s="35"/>
      <c r="C132" s="57"/>
      <c r="D132" s="206" t="s">
        <v>177</v>
      </c>
      <c r="E132" s="57"/>
      <c r="F132" s="207" t="s">
        <v>238</v>
      </c>
      <c r="G132" s="57"/>
      <c r="H132" s="57"/>
      <c r="I132" s="162"/>
      <c r="J132" s="57"/>
      <c r="K132" s="57"/>
      <c r="L132" s="55"/>
      <c r="M132" s="72"/>
      <c r="N132" s="36"/>
      <c r="O132" s="36"/>
      <c r="P132" s="36"/>
      <c r="Q132" s="36"/>
      <c r="R132" s="36"/>
      <c r="S132" s="36"/>
      <c r="T132" s="73"/>
      <c r="AT132" s="18" t="s">
        <v>177</v>
      </c>
      <c r="AU132" s="18" t="s">
        <v>83</v>
      </c>
    </row>
    <row r="133" spans="2:51" s="12" customFormat="1" ht="13.5">
      <c r="B133" s="208"/>
      <c r="C133" s="209"/>
      <c r="D133" s="206" t="s">
        <v>181</v>
      </c>
      <c r="E133" s="220" t="s">
        <v>22</v>
      </c>
      <c r="F133" s="221" t="s">
        <v>239</v>
      </c>
      <c r="G133" s="209"/>
      <c r="H133" s="222">
        <v>2385</v>
      </c>
      <c r="I133" s="214"/>
      <c r="J133" s="209"/>
      <c r="K133" s="209"/>
      <c r="L133" s="215"/>
      <c r="M133" s="216"/>
      <c r="N133" s="217"/>
      <c r="O133" s="217"/>
      <c r="P133" s="217"/>
      <c r="Q133" s="217"/>
      <c r="R133" s="217"/>
      <c r="S133" s="217"/>
      <c r="T133" s="218"/>
      <c r="AT133" s="219" t="s">
        <v>181</v>
      </c>
      <c r="AU133" s="219" t="s">
        <v>83</v>
      </c>
      <c r="AV133" s="12" t="s">
        <v>83</v>
      </c>
      <c r="AW133" s="12" t="s">
        <v>38</v>
      </c>
      <c r="AX133" s="12" t="s">
        <v>75</v>
      </c>
      <c r="AY133" s="219" t="s">
        <v>164</v>
      </c>
    </row>
    <row r="134" spans="2:51" s="12" customFormat="1" ht="13.5">
      <c r="B134" s="208"/>
      <c r="C134" s="209"/>
      <c r="D134" s="206" t="s">
        <v>181</v>
      </c>
      <c r="E134" s="220" t="s">
        <v>22</v>
      </c>
      <c r="F134" s="221" t="s">
        <v>229</v>
      </c>
      <c r="G134" s="209"/>
      <c r="H134" s="222">
        <v>1188.55</v>
      </c>
      <c r="I134" s="214"/>
      <c r="J134" s="209"/>
      <c r="K134" s="209"/>
      <c r="L134" s="215"/>
      <c r="M134" s="216"/>
      <c r="N134" s="217"/>
      <c r="O134" s="217"/>
      <c r="P134" s="217"/>
      <c r="Q134" s="217"/>
      <c r="R134" s="217"/>
      <c r="S134" s="217"/>
      <c r="T134" s="218"/>
      <c r="AT134" s="219" t="s">
        <v>181</v>
      </c>
      <c r="AU134" s="219" t="s">
        <v>83</v>
      </c>
      <c r="AV134" s="12" t="s">
        <v>83</v>
      </c>
      <c r="AW134" s="12" t="s">
        <v>38</v>
      </c>
      <c r="AX134" s="12" t="s">
        <v>75</v>
      </c>
      <c r="AY134" s="219" t="s">
        <v>164</v>
      </c>
    </row>
    <row r="135" spans="2:51" s="13" customFormat="1" ht="13.5">
      <c r="B135" s="223"/>
      <c r="C135" s="224"/>
      <c r="D135" s="210" t="s">
        <v>181</v>
      </c>
      <c r="E135" s="225" t="s">
        <v>22</v>
      </c>
      <c r="F135" s="226" t="s">
        <v>191</v>
      </c>
      <c r="G135" s="224"/>
      <c r="H135" s="227">
        <v>3573.55</v>
      </c>
      <c r="I135" s="228"/>
      <c r="J135" s="224"/>
      <c r="K135" s="224"/>
      <c r="L135" s="229"/>
      <c r="M135" s="230"/>
      <c r="N135" s="231"/>
      <c r="O135" s="231"/>
      <c r="P135" s="231"/>
      <c r="Q135" s="231"/>
      <c r="R135" s="231"/>
      <c r="S135" s="231"/>
      <c r="T135" s="232"/>
      <c r="AT135" s="233" t="s">
        <v>181</v>
      </c>
      <c r="AU135" s="233" t="s">
        <v>83</v>
      </c>
      <c r="AV135" s="13" t="s">
        <v>170</v>
      </c>
      <c r="AW135" s="13" t="s">
        <v>38</v>
      </c>
      <c r="AX135" s="13" t="s">
        <v>23</v>
      </c>
      <c r="AY135" s="233" t="s">
        <v>164</v>
      </c>
    </row>
    <row r="136" spans="2:65" s="1" customFormat="1" ht="31.5" customHeight="1">
      <c r="B136" s="35"/>
      <c r="C136" s="194" t="s">
        <v>240</v>
      </c>
      <c r="D136" s="194" t="s">
        <v>166</v>
      </c>
      <c r="E136" s="195" t="s">
        <v>241</v>
      </c>
      <c r="F136" s="196" t="s">
        <v>242</v>
      </c>
      <c r="G136" s="197" t="s">
        <v>174</v>
      </c>
      <c r="H136" s="198">
        <v>29370</v>
      </c>
      <c r="I136" s="199"/>
      <c r="J136" s="200">
        <f>ROUND(I136*H136,2)</f>
        <v>0</v>
      </c>
      <c r="K136" s="196" t="s">
        <v>175</v>
      </c>
      <c r="L136" s="55"/>
      <c r="M136" s="201" t="s">
        <v>22</v>
      </c>
      <c r="N136" s="202" t="s">
        <v>46</v>
      </c>
      <c r="O136" s="36"/>
      <c r="P136" s="203">
        <f>O136*H136</f>
        <v>0</v>
      </c>
      <c r="Q136" s="203">
        <v>0</v>
      </c>
      <c r="R136" s="203">
        <f>Q136*H136</f>
        <v>0</v>
      </c>
      <c r="S136" s="203">
        <v>0</v>
      </c>
      <c r="T136" s="204">
        <f>S136*H136</f>
        <v>0</v>
      </c>
      <c r="AR136" s="18" t="s">
        <v>170</v>
      </c>
      <c r="AT136" s="18" t="s">
        <v>166</v>
      </c>
      <c r="AU136" s="18" t="s">
        <v>83</v>
      </c>
      <c r="AY136" s="18" t="s">
        <v>164</v>
      </c>
      <c r="BE136" s="205">
        <f>IF(N136="základní",J136,0)</f>
        <v>0</v>
      </c>
      <c r="BF136" s="205">
        <f>IF(N136="snížená",J136,0)</f>
        <v>0</v>
      </c>
      <c r="BG136" s="205">
        <f>IF(N136="zákl. přenesená",J136,0)</f>
        <v>0</v>
      </c>
      <c r="BH136" s="205">
        <f>IF(N136="sníž. přenesená",J136,0)</f>
        <v>0</v>
      </c>
      <c r="BI136" s="205">
        <f>IF(N136="nulová",J136,0)</f>
        <v>0</v>
      </c>
      <c r="BJ136" s="18" t="s">
        <v>23</v>
      </c>
      <c r="BK136" s="205">
        <f>ROUND(I136*H136,2)</f>
        <v>0</v>
      </c>
      <c r="BL136" s="18" t="s">
        <v>170</v>
      </c>
      <c r="BM136" s="18" t="s">
        <v>243</v>
      </c>
    </row>
    <row r="137" spans="2:47" s="1" customFormat="1" ht="121.5">
      <c r="B137" s="35"/>
      <c r="C137" s="57"/>
      <c r="D137" s="206" t="s">
        <v>177</v>
      </c>
      <c r="E137" s="57"/>
      <c r="F137" s="207" t="s">
        <v>244</v>
      </c>
      <c r="G137" s="57"/>
      <c r="H137" s="57"/>
      <c r="I137" s="162"/>
      <c r="J137" s="57"/>
      <c r="K137" s="57"/>
      <c r="L137" s="55"/>
      <c r="M137" s="72"/>
      <c r="N137" s="36"/>
      <c r="O137" s="36"/>
      <c r="P137" s="36"/>
      <c r="Q137" s="36"/>
      <c r="R137" s="36"/>
      <c r="S137" s="36"/>
      <c r="T137" s="73"/>
      <c r="AT137" s="18" t="s">
        <v>177</v>
      </c>
      <c r="AU137" s="18" t="s">
        <v>83</v>
      </c>
    </row>
    <row r="138" spans="2:51" s="12" customFormat="1" ht="13.5">
      <c r="B138" s="208"/>
      <c r="C138" s="209"/>
      <c r="D138" s="206" t="s">
        <v>181</v>
      </c>
      <c r="E138" s="220" t="s">
        <v>22</v>
      </c>
      <c r="F138" s="221" t="s">
        <v>245</v>
      </c>
      <c r="G138" s="209"/>
      <c r="H138" s="222">
        <v>29370</v>
      </c>
      <c r="I138" s="214"/>
      <c r="J138" s="209"/>
      <c r="K138" s="209"/>
      <c r="L138" s="215"/>
      <c r="M138" s="216"/>
      <c r="N138" s="217"/>
      <c r="O138" s="217"/>
      <c r="P138" s="217"/>
      <c r="Q138" s="217"/>
      <c r="R138" s="217"/>
      <c r="S138" s="217"/>
      <c r="T138" s="218"/>
      <c r="AT138" s="219" t="s">
        <v>181</v>
      </c>
      <c r="AU138" s="219" t="s">
        <v>83</v>
      </c>
      <c r="AV138" s="12" t="s">
        <v>83</v>
      </c>
      <c r="AW138" s="12" t="s">
        <v>38</v>
      </c>
      <c r="AX138" s="12" t="s">
        <v>75</v>
      </c>
      <c r="AY138" s="219" t="s">
        <v>164</v>
      </c>
    </row>
    <row r="139" spans="2:51" s="12" customFormat="1" ht="13.5">
      <c r="B139" s="208"/>
      <c r="C139" s="209"/>
      <c r="D139" s="206" t="s">
        <v>181</v>
      </c>
      <c r="E139" s="220" t="s">
        <v>22</v>
      </c>
      <c r="F139" s="221" t="s">
        <v>22</v>
      </c>
      <c r="G139" s="209"/>
      <c r="H139" s="222">
        <v>0</v>
      </c>
      <c r="I139" s="214"/>
      <c r="J139" s="209"/>
      <c r="K139" s="209"/>
      <c r="L139" s="215"/>
      <c r="M139" s="216"/>
      <c r="N139" s="217"/>
      <c r="O139" s="217"/>
      <c r="P139" s="217"/>
      <c r="Q139" s="217"/>
      <c r="R139" s="217"/>
      <c r="S139" s="217"/>
      <c r="T139" s="218"/>
      <c r="AT139" s="219" t="s">
        <v>181</v>
      </c>
      <c r="AU139" s="219" t="s">
        <v>83</v>
      </c>
      <c r="AV139" s="12" t="s">
        <v>83</v>
      </c>
      <c r="AW139" s="12" t="s">
        <v>38</v>
      </c>
      <c r="AX139" s="12" t="s">
        <v>75</v>
      </c>
      <c r="AY139" s="219" t="s">
        <v>164</v>
      </c>
    </row>
    <row r="140" spans="2:51" s="13" customFormat="1" ht="13.5">
      <c r="B140" s="223"/>
      <c r="C140" s="224"/>
      <c r="D140" s="210" t="s">
        <v>181</v>
      </c>
      <c r="E140" s="225" t="s">
        <v>22</v>
      </c>
      <c r="F140" s="226" t="s">
        <v>191</v>
      </c>
      <c r="G140" s="224"/>
      <c r="H140" s="227">
        <v>29370</v>
      </c>
      <c r="I140" s="228"/>
      <c r="J140" s="224"/>
      <c r="K140" s="224"/>
      <c r="L140" s="229"/>
      <c r="M140" s="230"/>
      <c r="N140" s="231"/>
      <c r="O140" s="231"/>
      <c r="P140" s="231"/>
      <c r="Q140" s="231"/>
      <c r="R140" s="231"/>
      <c r="S140" s="231"/>
      <c r="T140" s="232"/>
      <c r="AT140" s="233" t="s">
        <v>181</v>
      </c>
      <c r="AU140" s="233" t="s">
        <v>83</v>
      </c>
      <c r="AV140" s="13" t="s">
        <v>170</v>
      </c>
      <c r="AW140" s="13" t="s">
        <v>38</v>
      </c>
      <c r="AX140" s="13" t="s">
        <v>23</v>
      </c>
      <c r="AY140" s="233" t="s">
        <v>164</v>
      </c>
    </row>
    <row r="141" spans="2:65" s="1" customFormat="1" ht="31.5" customHeight="1">
      <c r="B141" s="35"/>
      <c r="C141" s="194" t="s">
        <v>246</v>
      </c>
      <c r="D141" s="194" t="s">
        <v>166</v>
      </c>
      <c r="E141" s="195" t="s">
        <v>247</v>
      </c>
      <c r="F141" s="196" t="s">
        <v>248</v>
      </c>
      <c r="G141" s="197" t="s">
        <v>174</v>
      </c>
      <c r="H141" s="198">
        <v>11885.5</v>
      </c>
      <c r="I141" s="199"/>
      <c r="J141" s="200">
        <f>ROUND(I141*H141,2)</f>
        <v>0</v>
      </c>
      <c r="K141" s="196" t="s">
        <v>175</v>
      </c>
      <c r="L141" s="55"/>
      <c r="M141" s="201" t="s">
        <v>22</v>
      </c>
      <c r="N141" s="202" t="s">
        <v>46</v>
      </c>
      <c r="O141" s="36"/>
      <c r="P141" s="203">
        <f>O141*H141</f>
        <v>0</v>
      </c>
      <c r="Q141" s="203">
        <v>0</v>
      </c>
      <c r="R141" s="203">
        <f>Q141*H141</f>
        <v>0</v>
      </c>
      <c r="S141" s="203">
        <v>0</v>
      </c>
      <c r="T141" s="204">
        <f>S141*H141</f>
        <v>0</v>
      </c>
      <c r="AR141" s="18" t="s">
        <v>170</v>
      </c>
      <c r="AT141" s="18" t="s">
        <v>166</v>
      </c>
      <c r="AU141" s="18" t="s">
        <v>83</v>
      </c>
      <c r="AY141" s="18" t="s">
        <v>164</v>
      </c>
      <c r="BE141" s="205">
        <f>IF(N141="základní",J141,0)</f>
        <v>0</v>
      </c>
      <c r="BF141" s="205">
        <f>IF(N141="snížená",J141,0)</f>
        <v>0</v>
      </c>
      <c r="BG141" s="205">
        <f>IF(N141="zákl. přenesená",J141,0)</f>
        <v>0</v>
      </c>
      <c r="BH141" s="205">
        <f>IF(N141="sníž. přenesená",J141,0)</f>
        <v>0</v>
      </c>
      <c r="BI141" s="205">
        <f>IF(N141="nulová",J141,0)</f>
        <v>0</v>
      </c>
      <c r="BJ141" s="18" t="s">
        <v>23</v>
      </c>
      <c r="BK141" s="205">
        <f>ROUND(I141*H141,2)</f>
        <v>0</v>
      </c>
      <c r="BL141" s="18" t="s">
        <v>170</v>
      </c>
      <c r="BM141" s="18" t="s">
        <v>249</v>
      </c>
    </row>
    <row r="142" spans="2:51" s="12" customFormat="1" ht="13.5">
      <c r="B142" s="208"/>
      <c r="C142" s="209"/>
      <c r="D142" s="210" t="s">
        <v>181</v>
      </c>
      <c r="E142" s="211" t="s">
        <v>22</v>
      </c>
      <c r="F142" s="212" t="s">
        <v>250</v>
      </c>
      <c r="G142" s="209"/>
      <c r="H142" s="213">
        <v>11885.5</v>
      </c>
      <c r="I142" s="214"/>
      <c r="J142" s="209"/>
      <c r="K142" s="209"/>
      <c r="L142" s="215"/>
      <c r="M142" s="216"/>
      <c r="N142" s="217"/>
      <c r="O142" s="217"/>
      <c r="P142" s="217"/>
      <c r="Q142" s="217"/>
      <c r="R142" s="217"/>
      <c r="S142" s="217"/>
      <c r="T142" s="218"/>
      <c r="AT142" s="219" t="s">
        <v>181</v>
      </c>
      <c r="AU142" s="219" t="s">
        <v>83</v>
      </c>
      <c r="AV142" s="12" t="s">
        <v>83</v>
      </c>
      <c r="AW142" s="12" t="s">
        <v>38</v>
      </c>
      <c r="AX142" s="12" t="s">
        <v>23</v>
      </c>
      <c r="AY142" s="219" t="s">
        <v>164</v>
      </c>
    </row>
    <row r="143" spans="2:65" s="1" customFormat="1" ht="22.5" customHeight="1">
      <c r="B143" s="35"/>
      <c r="C143" s="194" t="s">
        <v>251</v>
      </c>
      <c r="D143" s="194" t="s">
        <v>166</v>
      </c>
      <c r="E143" s="195" t="s">
        <v>252</v>
      </c>
      <c r="F143" s="196" t="s">
        <v>253</v>
      </c>
      <c r="G143" s="197" t="s">
        <v>174</v>
      </c>
      <c r="H143" s="198">
        <v>14300</v>
      </c>
      <c r="I143" s="199"/>
      <c r="J143" s="200">
        <f>ROUND(I143*H143,2)</f>
        <v>0</v>
      </c>
      <c r="K143" s="196" t="s">
        <v>175</v>
      </c>
      <c r="L143" s="55"/>
      <c r="M143" s="201" t="s">
        <v>22</v>
      </c>
      <c r="N143" s="202" t="s">
        <v>46</v>
      </c>
      <c r="O143" s="36"/>
      <c r="P143" s="203">
        <f>O143*H143</f>
        <v>0</v>
      </c>
      <c r="Q143" s="203">
        <v>0</v>
      </c>
      <c r="R143" s="203">
        <f>Q143*H143</f>
        <v>0</v>
      </c>
      <c r="S143" s="203">
        <v>0</v>
      </c>
      <c r="T143" s="204">
        <f>S143*H143</f>
        <v>0</v>
      </c>
      <c r="AR143" s="18" t="s">
        <v>170</v>
      </c>
      <c r="AT143" s="18" t="s">
        <v>166</v>
      </c>
      <c r="AU143" s="18" t="s">
        <v>83</v>
      </c>
      <c r="AY143" s="18" t="s">
        <v>164</v>
      </c>
      <c r="BE143" s="205">
        <f>IF(N143="základní",J143,0)</f>
        <v>0</v>
      </c>
      <c r="BF143" s="205">
        <f>IF(N143="snížená",J143,0)</f>
        <v>0</v>
      </c>
      <c r="BG143" s="205">
        <f>IF(N143="zákl. přenesená",J143,0)</f>
        <v>0</v>
      </c>
      <c r="BH143" s="205">
        <f>IF(N143="sníž. přenesená",J143,0)</f>
        <v>0</v>
      </c>
      <c r="BI143" s="205">
        <f>IF(N143="nulová",J143,0)</f>
        <v>0</v>
      </c>
      <c r="BJ143" s="18" t="s">
        <v>23</v>
      </c>
      <c r="BK143" s="205">
        <f>ROUND(I143*H143,2)</f>
        <v>0</v>
      </c>
      <c r="BL143" s="18" t="s">
        <v>170</v>
      </c>
      <c r="BM143" s="18" t="s">
        <v>254</v>
      </c>
    </row>
    <row r="144" spans="2:47" s="1" customFormat="1" ht="94.5">
      <c r="B144" s="35"/>
      <c r="C144" s="57"/>
      <c r="D144" s="206" t="s">
        <v>177</v>
      </c>
      <c r="E144" s="57"/>
      <c r="F144" s="207" t="s">
        <v>255</v>
      </c>
      <c r="G144" s="57"/>
      <c r="H144" s="57"/>
      <c r="I144" s="162"/>
      <c r="J144" s="57"/>
      <c r="K144" s="57"/>
      <c r="L144" s="55"/>
      <c r="M144" s="72"/>
      <c r="N144" s="36"/>
      <c r="O144" s="36"/>
      <c r="P144" s="36"/>
      <c r="Q144" s="36"/>
      <c r="R144" s="36"/>
      <c r="S144" s="36"/>
      <c r="T144" s="73"/>
      <c r="AT144" s="18" t="s">
        <v>177</v>
      </c>
      <c r="AU144" s="18" t="s">
        <v>83</v>
      </c>
    </row>
    <row r="145" spans="2:51" s="12" customFormat="1" ht="13.5">
      <c r="B145" s="208"/>
      <c r="C145" s="209"/>
      <c r="D145" s="210" t="s">
        <v>181</v>
      </c>
      <c r="E145" s="211" t="s">
        <v>22</v>
      </c>
      <c r="F145" s="212" t="s">
        <v>256</v>
      </c>
      <c r="G145" s="209"/>
      <c r="H145" s="213">
        <v>14300</v>
      </c>
      <c r="I145" s="214"/>
      <c r="J145" s="209"/>
      <c r="K145" s="209"/>
      <c r="L145" s="215"/>
      <c r="M145" s="216"/>
      <c r="N145" s="217"/>
      <c r="O145" s="217"/>
      <c r="P145" s="217"/>
      <c r="Q145" s="217"/>
      <c r="R145" s="217"/>
      <c r="S145" s="217"/>
      <c r="T145" s="218"/>
      <c r="AT145" s="219" t="s">
        <v>181</v>
      </c>
      <c r="AU145" s="219" t="s">
        <v>83</v>
      </c>
      <c r="AV145" s="12" t="s">
        <v>83</v>
      </c>
      <c r="AW145" s="12" t="s">
        <v>38</v>
      </c>
      <c r="AX145" s="12" t="s">
        <v>23</v>
      </c>
      <c r="AY145" s="219" t="s">
        <v>164</v>
      </c>
    </row>
    <row r="146" spans="2:65" s="1" customFormat="1" ht="22.5" customHeight="1">
      <c r="B146" s="35"/>
      <c r="C146" s="234" t="s">
        <v>8</v>
      </c>
      <c r="D146" s="234" t="s">
        <v>257</v>
      </c>
      <c r="E146" s="235" t="s">
        <v>258</v>
      </c>
      <c r="F146" s="236" t="s">
        <v>259</v>
      </c>
      <c r="G146" s="237" t="s">
        <v>260</v>
      </c>
      <c r="H146" s="238">
        <v>357.5</v>
      </c>
      <c r="I146" s="239"/>
      <c r="J146" s="240">
        <f>ROUND(I146*H146,2)</f>
        <v>0</v>
      </c>
      <c r="K146" s="236" t="s">
        <v>175</v>
      </c>
      <c r="L146" s="241"/>
      <c r="M146" s="242" t="s">
        <v>22</v>
      </c>
      <c r="N146" s="243" t="s">
        <v>46</v>
      </c>
      <c r="O146" s="36"/>
      <c r="P146" s="203">
        <f>O146*H146</f>
        <v>0</v>
      </c>
      <c r="Q146" s="203">
        <v>0.001</v>
      </c>
      <c r="R146" s="203">
        <f>Q146*H146</f>
        <v>0.3575</v>
      </c>
      <c r="S146" s="203">
        <v>0</v>
      </c>
      <c r="T146" s="204">
        <f>S146*H146</f>
        <v>0</v>
      </c>
      <c r="AR146" s="18" t="s">
        <v>211</v>
      </c>
      <c r="AT146" s="18" t="s">
        <v>257</v>
      </c>
      <c r="AU146" s="18" t="s">
        <v>83</v>
      </c>
      <c r="AY146" s="18" t="s">
        <v>164</v>
      </c>
      <c r="BE146" s="205">
        <f>IF(N146="základní",J146,0)</f>
        <v>0</v>
      </c>
      <c r="BF146" s="205">
        <f>IF(N146="snížená",J146,0)</f>
        <v>0</v>
      </c>
      <c r="BG146" s="205">
        <f>IF(N146="zákl. přenesená",J146,0)</f>
        <v>0</v>
      </c>
      <c r="BH146" s="205">
        <f>IF(N146="sníž. přenesená",J146,0)</f>
        <v>0</v>
      </c>
      <c r="BI146" s="205">
        <f>IF(N146="nulová",J146,0)</f>
        <v>0</v>
      </c>
      <c r="BJ146" s="18" t="s">
        <v>23</v>
      </c>
      <c r="BK146" s="205">
        <f>ROUND(I146*H146,2)</f>
        <v>0</v>
      </c>
      <c r="BL146" s="18" t="s">
        <v>170</v>
      </c>
      <c r="BM146" s="18" t="s">
        <v>261</v>
      </c>
    </row>
    <row r="147" spans="2:51" s="12" customFormat="1" ht="13.5">
      <c r="B147" s="208"/>
      <c r="C147" s="209"/>
      <c r="D147" s="210" t="s">
        <v>181</v>
      </c>
      <c r="E147" s="211" t="s">
        <v>22</v>
      </c>
      <c r="F147" s="212" t="s">
        <v>262</v>
      </c>
      <c r="G147" s="209"/>
      <c r="H147" s="213">
        <v>357.5</v>
      </c>
      <c r="I147" s="214"/>
      <c r="J147" s="209"/>
      <c r="K147" s="209"/>
      <c r="L147" s="215"/>
      <c r="M147" s="216"/>
      <c r="N147" s="217"/>
      <c r="O147" s="217"/>
      <c r="P147" s="217"/>
      <c r="Q147" s="217"/>
      <c r="R147" s="217"/>
      <c r="S147" s="217"/>
      <c r="T147" s="218"/>
      <c r="AT147" s="219" t="s">
        <v>181</v>
      </c>
      <c r="AU147" s="219" t="s">
        <v>83</v>
      </c>
      <c r="AV147" s="12" t="s">
        <v>83</v>
      </c>
      <c r="AW147" s="12" t="s">
        <v>38</v>
      </c>
      <c r="AX147" s="12" t="s">
        <v>23</v>
      </c>
      <c r="AY147" s="219" t="s">
        <v>164</v>
      </c>
    </row>
    <row r="148" spans="2:65" s="1" customFormat="1" ht="22.5" customHeight="1">
      <c r="B148" s="35"/>
      <c r="C148" s="194" t="s">
        <v>263</v>
      </c>
      <c r="D148" s="194" t="s">
        <v>166</v>
      </c>
      <c r="E148" s="195" t="s">
        <v>264</v>
      </c>
      <c r="F148" s="196" t="s">
        <v>265</v>
      </c>
      <c r="G148" s="197" t="s">
        <v>174</v>
      </c>
      <c r="H148" s="198">
        <v>15070</v>
      </c>
      <c r="I148" s="199"/>
      <c r="J148" s="200">
        <f>ROUND(I148*H148,2)</f>
        <v>0</v>
      </c>
      <c r="K148" s="196" t="s">
        <v>175</v>
      </c>
      <c r="L148" s="55"/>
      <c r="M148" s="201" t="s">
        <v>22</v>
      </c>
      <c r="N148" s="202" t="s">
        <v>46</v>
      </c>
      <c r="O148" s="36"/>
      <c r="P148" s="203">
        <f>O148*H148</f>
        <v>0</v>
      </c>
      <c r="Q148" s="203">
        <v>0</v>
      </c>
      <c r="R148" s="203">
        <f>Q148*H148</f>
        <v>0</v>
      </c>
      <c r="S148" s="203">
        <v>0</v>
      </c>
      <c r="T148" s="204">
        <f>S148*H148</f>
        <v>0</v>
      </c>
      <c r="AR148" s="18" t="s">
        <v>170</v>
      </c>
      <c r="AT148" s="18" t="s">
        <v>166</v>
      </c>
      <c r="AU148" s="18" t="s">
        <v>83</v>
      </c>
      <c r="AY148" s="18" t="s">
        <v>164</v>
      </c>
      <c r="BE148" s="205">
        <f>IF(N148="základní",J148,0)</f>
        <v>0</v>
      </c>
      <c r="BF148" s="205">
        <f>IF(N148="snížená",J148,0)</f>
        <v>0</v>
      </c>
      <c r="BG148" s="205">
        <f>IF(N148="zákl. přenesená",J148,0)</f>
        <v>0</v>
      </c>
      <c r="BH148" s="205">
        <f>IF(N148="sníž. přenesená",J148,0)</f>
        <v>0</v>
      </c>
      <c r="BI148" s="205">
        <f>IF(N148="nulová",J148,0)</f>
        <v>0</v>
      </c>
      <c r="BJ148" s="18" t="s">
        <v>23</v>
      </c>
      <c r="BK148" s="205">
        <f>ROUND(I148*H148,2)</f>
        <v>0</v>
      </c>
      <c r="BL148" s="18" t="s">
        <v>170</v>
      </c>
      <c r="BM148" s="18" t="s">
        <v>266</v>
      </c>
    </row>
    <row r="149" spans="2:47" s="1" customFormat="1" ht="121.5">
      <c r="B149" s="35"/>
      <c r="C149" s="57"/>
      <c r="D149" s="206" t="s">
        <v>177</v>
      </c>
      <c r="E149" s="57"/>
      <c r="F149" s="207" t="s">
        <v>267</v>
      </c>
      <c r="G149" s="57"/>
      <c r="H149" s="57"/>
      <c r="I149" s="162"/>
      <c r="J149" s="57"/>
      <c r="K149" s="57"/>
      <c r="L149" s="55"/>
      <c r="M149" s="72"/>
      <c r="N149" s="36"/>
      <c r="O149" s="36"/>
      <c r="P149" s="36"/>
      <c r="Q149" s="36"/>
      <c r="R149" s="36"/>
      <c r="S149" s="36"/>
      <c r="T149" s="73"/>
      <c r="AT149" s="18" t="s">
        <v>177</v>
      </c>
      <c r="AU149" s="18" t="s">
        <v>83</v>
      </c>
    </row>
    <row r="150" spans="2:51" s="12" customFormat="1" ht="13.5">
      <c r="B150" s="208"/>
      <c r="C150" s="209"/>
      <c r="D150" s="210" t="s">
        <v>181</v>
      </c>
      <c r="E150" s="211" t="s">
        <v>22</v>
      </c>
      <c r="F150" s="212" t="s">
        <v>268</v>
      </c>
      <c r="G150" s="209"/>
      <c r="H150" s="213">
        <v>15070</v>
      </c>
      <c r="I150" s="214"/>
      <c r="J150" s="209"/>
      <c r="K150" s="209"/>
      <c r="L150" s="215"/>
      <c r="M150" s="216"/>
      <c r="N150" s="217"/>
      <c r="O150" s="217"/>
      <c r="P150" s="217"/>
      <c r="Q150" s="217"/>
      <c r="R150" s="217"/>
      <c r="S150" s="217"/>
      <c r="T150" s="218"/>
      <c r="AT150" s="219" t="s">
        <v>181</v>
      </c>
      <c r="AU150" s="219" t="s">
        <v>83</v>
      </c>
      <c r="AV150" s="12" t="s">
        <v>83</v>
      </c>
      <c r="AW150" s="12" t="s">
        <v>38</v>
      </c>
      <c r="AX150" s="12" t="s">
        <v>23</v>
      </c>
      <c r="AY150" s="219" t="s">
        <v>164</v>
      </c>
    </row>
    <row r="151" spans="2:65" s="1" customFormat="1" ht="44.25" customHeight="1">
      <c r="B151" s="35"/>
      <c r="C151" s="194" t="s">
        <v>269</v>
      </c>
      <c r="D151" s="194" t="s">
        <v>166</v>
      </c>
      <c r="E151" s="195" t="s">
        <v>270</v>
      </c>
      <c r="F151" s="196" t="s">
        <v>271</v>
      </c>
      <c r="G151" s="197" t="s">
        <v>186</v>
      </c>
      <c r="H151" s="198">
        <v>21.03</v>
      </c>
      <c r="I151" s="199"/>
      <c r="J151" s="200">
        <f>ROUND(I151*H151,2)</f>
        <v>0</v>
      </c>
      <c r="K151" s="196" t="s">
        <v>175</v>
      </c>
      <c r="L151" s="55"/>
      <c r="M151" s="201" t="s">
        <v>22</v>
      </c>
      <c r="N151" s="202" t="s">
        <v>46</v>
      </c>
      <c r="O151" s="36"/>
      <c r="P151" s="203">
        <f>O151*H151</f>
        <v>0</v>
      </c>
      <c r="Q151" s="203">
        <v>0</v>
      </c>
      <c r="R151" s="203">
        <f>Q151*H151</f>
        <v>0</v>
      </c>
      <c r="S151" s="203">
        <v>0</v>
      </c>
      <c r="T151" s="204">
        <f>S151*H151</f>
        <v>0</v>
      </c>
      <c r="AR151" s="18" t="s">
        <v>170</v>
      </c>
      <c r="AT151" s="18" t="s">
        <v>166</v>
      </c>
      <c r="AU151" s="18" t="s">
        <v>83</v>
      </c>
      <c r="AY151" s="18" t="s">
        <v>164</v>
      </c>
      <c r="BE151" s="205">
        <f>IF(N151="základní",J151,0)</f>
        <v>0</v>
      </c>
      <c r="BF151" s="205">
        <f>IF(N151="snížená",J151,0)</f>
        <v>0</v>
      </c>
      <c r="BG151" s="205">
        <f>IF(N151="zákl. přenesená",J151,0)</f>
        <v>0</v>
      </c>
      <c r="BH151" s="205">
        <f>IF(N151="sníž. přenesená",J151,0)</f>
        <v>0</v>
      </c>
      <c r="BI151" s="205">
        <f>IF(N151="nulová",J151,0)</f>
        <v>0</v>
      </c>
      <c r="BJ151" s="18" t="s">
        <v>23</v>
      </c>
      <c r="BK151" s="205">
        <f>ROUND(I151*H151,2)</f>
        <v>0</v>
      </c>
      <c r="BL151" s="18" t="s">
        <v>170</v>
      </c>
      <c r="BM151" s="18" t="s">
        <v>272</v>
      </c>
    </row>
    <row r="152" spans="2:47" s="1" customFormat="1" ht="94.5">
      <c r="B152" s="35"/>
      <c r="C152" s="57"/>
      <c r="D152" s="206" t="s">
        <v>177</v>
      </c>
      <c r="E152" s="57"/>
      <c r="F152" s="207" t="s">
        <v>273</v>
      </c>
      <c r="G152" s="57"/>
      <c r="H152" s="57"/>
      <c r="I152" s="162"/>
      <c r="J152" s="57"/>
      <c r="K152" s="57"/>
      <c r="L152" s="55"/>
      <c r="M152" s="72"/>
      <c r="N152" s="36"/>
      <c r="O152" s="36"/>
      <c r="P152" s="36"/>
      <c r="Q152" s="36"/>
      <c r="R152" s="36"/>
      <c r="S152" s="36"/>
      <c r="T152" s="73"/>
      <c r="AT152" s="18" t="s">
        <v>177</v>
      </c>
      <c r="AU152" s="18" t="s">
        <v>83</v>
      </c>
    </row>
    <row r="153" spans="2:51" s="12" customFormat="1" ht="13.5">
      <c r="B153" s="208"/>
      <c r="C153" s="209"/>
      <c r="D153" s="210" t="s">
        <v>181</v>
      </c>
      <c r="E153" s="211" t="s">
        <v>22</v>
      </c>
      <c r="F153" s="212" t="s">
        <v>274</v>
      </c>
      <c r="G153" s="209"/>
      <c r="H153" s="213">
        <v>21.03</v>
      </c>
      <c r="I153" s="214"/>
      <c r="J153" s="209"/>
      <c r="K153" s="209"/>
      <c r="L153" s="215"/>
      <c r="M153" s="216"/>
      <c r="N153" s="217"/>
      <c r="O153" s="217"/>
      <c r="P153" s="217"/>
      <c r="Q153" s="217"/>
      <c r="R153" s="217"/>
      <c r="S153" s="217"/>
      <c r="T153" s="218"/>
      <c r="AT153" s="219" t="s">
        <v>181</v>
      </c>
      <c r="AU153" s="219" t="s">
        <v>83</v>
      </c>
      <c r="AV153" s="12" t="s">
        <v>83</v>
      </c>
      <c r="AW153" s="12" t="s">
        <v>38</v>
      </c>
      <c r="AX153" s="12" t="s">
        <v>23</v>
      </c>
      <c r="AY153" s="219" t="s">
        <v>164</v>
      </c>
    </row>
    <row r="154" spans="2:65" s="1" customFormat="1" ht="31.5" customHeight="1">
      <c r="B154" s="35"/>
      <c r="C154" s="234" t="s">
        <v>275</v>
      </c>
      <c r="D154" s="234" t="s">
        <v>257</v>
      </c>
      <c r="E154" s="235" t="s">
        <v>276</v>
      </c>
      <c r="F154" s="236" t="s">
        <v>277</v>
      </c>
      <c r="G154" s="237" t="s">
        <v>278</v>
      </c>
      <c r="H154" s="238">
        <v>42.06</v>
      </c>
      <c r="I154" s="239"/>
      <c r="J154" s="240">
        <f>ROUND(I154*H154,2)</f>
        <v>0</v>
      </c>
      <c r="K154" s="236" t="s">
        <v>175</v>
      </c>
      <c r="L154" s="241"/>
      <c r="M154" s="242" t="s">
        <v>22</v>
      </c>
      <c r="N154" s="243" t="s">
        <v>46</v>
      </c>
      <c r="O154" s="36"/>
      <c r="P154" s="203">
        <f>O154*H154</f>
        <v>0</v>
      </c>
      <c r="Q154" s="203">
        <v>1</v>
      </c>
      <c r="R154" s="203">
        <f>Q154*H154</f>
        <v>42.06</v>
      </c>
      <c r="S154" s="203">
        <v>0</v>
      </c>
      <c r="T154" s="204">
        <f>S154*H154</f>
        <v>0</v>
      </c>
      <c r="AR154" s="18" t="s">
        <v>211</v>
      </c>
      <c r="AT154" s="18" t="s">
        <v>257</v>
      </c>
      <c r="AU154" s="18" t="s">
        <v>83</v>
      </c>
      <c r="AY154" s="18" t="s">
        <v>164</v>
      </c>
      <c r="BE154" s="205">
        <f>IF(N154="základní",J154,0)</f>
        <v>0</v>
      </c>
      <c r="BF154" s="205">
        <f>IF(N154="snížená",J154,0)</f>
        <v>0</v>
      </c>
      <c r="BG154" s="205">
        <f>IF(N154="zákl. přenesená",J154,0)</f>
        <v>0</v>
      </c>
      <c r="BH154" s="205">
        <f>IF(N154="sníž. přenesená",J154,0)</f>
        <v>0</v>
      </c>
      <c r="BI154" s="205">
        <f>IF(N154="nulová",J154,0)</f>
        <v>0</v>
      </c>
      <c r="BJ154" s="18" t="s">
        <v>23</v>
      </c>
      <c r="BK154" s="205">
        <f>ROUND(I154*H154,2)</f>
        <v>0</v>
      </c>
      <c r="BL154" s="18" t="s">
        <v>170</v>
      </c>
      <c r="BM154" s="18" t="s">
        <v>279</v>
      </c>
    </row>
    <row r="155" spans="2:51" s="12" customFormat="1" ht="13.5">
      <c r="B155" s="208"/>
      <c r="C155" s="209"/>
      <c r="D155" s="206" t="s">
        <v>181</v>
      </c>
      <c r="E155" s="209"/>
      <c r="F155" s="221" t="s">
        <v>280</v>
      </c>
      <c r="G155" s="209"/>
      <c r="H155" s="222">
        <v>42.06</v>
      </c>
      <c r="I155" s="214"/>
      <c r="J155" s="209"/>
      <c r="K155" s="209"/>
      <c r="L155" s="215"/>
      <c r="M155" s="216"/>
      <c r="N155" s="217"/>
      <c r="O155" s="217"/>
      <c r="P155" s="217"/>
      <c r="Q155" s="217"/>
      <c r="R155" s="217"/>
      <c r="S155" s="217"/>
      <c r="T155" s="218"/>
      <c r="AT155" s="219" t="s">
        <v>181</v>
      </c>
      <c r="AU155" s="219" t="s">
        <v>83</v>
      </c>
      <c r="AV155" s="12" t="s">
        <v>83</v>
      </c>
      <c r="AW155" s="12" t="s">
        <v>4</v>
      </c>
      <c r="AX155" s="12" t="s">
        <v>23</v>
      </c>
      <c r="AY155" s="219" t="s">
        <v>164</v>
      </c>
    </row>
    <row r="156" spans="2:63" s="11" customFormat="1" ht="29.85" customHeight="1">
      <c r="B156" s="177"/>
      <c r="C156" s="178"/>
      <c r="D156" s="191" t="s">
        <v>74</v>
      </c>
      <c r="E156" s="192" t="s">
        <v>170</v>
      </c>
      <c r="F156" s="192" t="s">
        <v>281</v>
      </c>
      <c r="G156" s="178"/>
      <c r="H156" s="178"/>
      <c r="I156" s="181"/>
      <c r="J156" s="193">
        <f>BK156</f>
        <v>0</v>
      </c>
      <c r="K156" s="178"/>
      <c r="L156" s="183"/>
      <c r="M156" s="184"/>
      <c r="N156" s="185"/>
      <c r="O156" s="185"/>
      <c r="P156" s="186">
        <f>SUM(P157:P172)</f>
        <v>0</v>
      </c>
      <c r="Q156" s="185"/>
      <c r="R156" s="186">
        <f>SUM(R157:R172)</f>
        <v>2049.915416</v>
      </c>
      <c r="S156" s="185"/>
      <c r="T156" s="187">
        <f>SUM(T157:T172)</f>
        <v>0</v>
      </c>
      <c r="AR156" s="188" t="s">
        <v>23</v>
      </c>
      <c r="AT156" s="189" t="s">
        <v>74</v>
      </c>
      <c r="AU156" s="189" t="s">
        <v>23</v>
      </c>
      <c r="AY156" s="188" t="s">
        <v>164</v>
      </c>
      <c r="BK156" s="190">
        <f>SUM(BK157:BK172)</f>
        <v>0</v>
      </c>
    </row>
    <row r="157" spans="2:65" s="1" customFormat="1" ht="44.25" customHeight="1">
      <c r="B157" s="35"/>
      <c r="C157" s="194" t="s">
        <v>282</v>
      </c>
      <c r="D157" s="194" t="s">
        <v>166</v>
      </c>
      <c r="E157" s="195" t="s">
        <v>283</v>
      </c>
      <c r="F157" s="196" t="s">
        <v>284</v>
      </c>
      <c r="G157" s="197" t="s">
        <v>285</v>
      </c>
      <c r="H157" s="198">
        <v>52.8</v>
      </c>
      <c r="I157" s="199"/>
      <c r="J157" s="200">
        <f>ROUND(I157*H157,2)</f>
        <v>0</v>
      </c>
      <c r="K157" s="196" t="s">
        <v>175</v>
      </c>
      <c r="L157" s="55"/>
      <c r="M157" s="201" t="s">
        <v>22</v>
      </c>
      <c r="N157" s="202" t="s">
        <v>46</v>
      </c>
      <c r="O157" s="36"/>
      <c r="P157" s="203">
        <f>O157*H157</f>
        <v>0</v>
      </c>
      <c r="Q157" s="203">
        <v>0.08033</v>
      </c>
      <c r="R157" s="203">
        <f>Q157*H157</f>
        <v>4.241423999999999</v>
      </c>
      <c r="S157" s="203">
        <v>0</v>
      </c>
      <c r="T157" s="204">
        <f>S157*H157</f>
        <v>0</v>
      </c>
      <c r="AR157" s="18" t="s">
        <v>170</v>
      </c>
      <c r="AT157" s="18" t="s">
        <v>166</v>
      </c>
      <c r="AU157" s="18" t="s">
        <v>83</v>
      </c>
      <c r="AY157" s="18" t="s">
        <v>164</v>
      </c>
      <c r="BE157" s="205">
        <f>IF(N157="základní",J157,0)</f>
        <v>0</v>
      </c>
      <c r="BF157" s="205">
        <f>IF(N157="snížená",J157,0)</f>
        <v>0</v>
      </c>
      <c r="BG157" s="205">
        <f>IF(N157="zákl. přenesená",J157,0)</f>
        <v>0</v>
      </c>
      <c r="BH157" s="205">
        <f>IF(N157="sníž. přenesená",J157,0)</f>
        <v>0</v>
      </c>
      <c r="BI157" s="205">
        <f>IF(N157="nulová",J157,0)</f>
        <v>0</v>
      </c>
      <c r="BJ157" s="18" t="s">
        <v>23</v>
      </c>
      <c r="BK157" s="205">
        <f>ROUND(I157*H157,2)</f>
        <v>0</v>
      </c>
      <c r="BL157" s="18" t="s">
        <v>170</v>
      </c>
      <c r="BM157" s="18" t="s">
        <v>286</v>
      </c>
    </row>
    <row r="158" spans="2:51" s="12" customFormat="1" ht="13.5">
      <c r="B158" s="208"/>
      <c r="C158" s="209"/>
      <c r="D158" s="210" t="s">
        <v>181</v>
      </c>
      <c r="E158" s="211" t="s">
        <v>22</v>
      </c>
      <c r="F158" s="212" t="s">
        <v>287</v>
      </c>
      <c r="G158" s="209"/>
      <c r="H158" s="213">
        <v>52.8</v>
      </c>
      <c r="I158" s="214"/>
      <c r="J158" s="209"/>
      <c r="K158" s="209"/>
      <c r="L158" s="215"/>
      <c r="M158" s="216"/>
      <c r="N158" s="217"/>
      <c r="O158" s="217"/>
      <c r="P158" s="217"/>
      <c r="Q158" s="217"/>
      <c r="R158" s="217"/>
      <c r="S158" s="217"/>
      <c r="T158" s="218"/>
      <c r="AT158" s="219" t="s">
        <v>181</v>
      </c>
      <c r="AU158" s="219" t="s">
        <v>83</v>
      </c>
      <c r="AV158" s="12" t="s">
        <v>83</v>
      </c>
      <c r="AW158" s="12" t="s">
        <v>38</v>
      </c>
      <c r="AX158" s="12" t="s">
        <v>23</v>
      </c>
      <c r="AY158" s="219" t="s">
        <v>164</v>
      </c>
    </row>
    <row r="159" spans="2:65" s="1" customFormat="1" ht="31.5" customHeight="1">
      <c r="B159" s="35"/>
      <c r="C159" s="194" t="s">
        <v>288</v>
      </c>
      <c r="D159" s="194" t="s">
        <v>166</v>
      </c>
      <c r="E159" s="195" t="s">
        <v>289</v>
      </c>
      <c r="F159" s="196" t="s">
        <v>290</v>
      </c>
      <c r="G159" s="197" t="s">
        <v>291</v>
      </c>
      <c r="H159" s="198">
        <v>22</v>
      </c>
      <c r="I159" s="199"/>
      <c r="J159" s="200">
        <f>ROUND(I159*H159,2)</f>
        <v>0</v>
      </c>
      <c r="K159" s="196" t="s">
        <v>175</v>
      </c>
      <c r="L159" s="55"/>
      <c r="M159" s="201" t="s">
        <v>22</v>
      </c>
      <c r="N159" s="202" t="s">
        <v>46</v>
      </c>
      <c r="O159" s="36"/>
      <c r="P159" s="203">
        <f>O159*H159</f>
        <v>0</v>
      </c>
      <c r="Q159" s="203">
        <v>0.0065</v>
      </c>
      <c r="R159" s="203">
        <f>Q159*H159</f>
        <v>0.143</v>
      </c>
      <c r="S159" s="203">
        <v>0</v>
      </c>
      <c r="T159" s="204">
        <f>S159*H159</f>
        <v>0</v>
      </c>
      <c r="AR159" s="18" t="s">
        <v>170</v>
      </c>
      <c r="AT159" s="18" t="s">
        <v>166</v>
      </c>
      <c r="AU159" s="18" t="s">
        <v>83</v>
      </c>
      <c r="AY159" s="18" t="s">
        <v>164</v>
      </c>
      <c r="BE159" s="205">
        <f>IF(N159="základní",J159,0)</f>
        <v>0</v>
      </c>
      <c r="BF159" s="205">
        <f>IF(N159="snížená",J159,0)</f>
        <v>0</v>
      </c>
      <c r="BG159" s="205">
        <f>IF(N159="zákl. přenesená",J159,0)</f>
        <v>0</v>
      </c>
      <c r="BH159" s="205">
        <f>IF(N159="sníž. přenesená",J159,0)</f>
        <v>0</v>
      </c>
      <c r="BI159" s="205">
        <f>IF(N159="nulová",J159,0)</f>
        <v>0</v>
      </c>
      <c r="BJ159" s="18" t="s">
        <v>23</v>
      </c>
      <c r="BK159" s="205">
        <f>ROUND(I159*H159,2)</f>
        <v>0</v>
      </c>
      <c r="BL159" s="18" t="s">
        <v>170</v>
      </c>
      <c r="BM159" s="18" t="s">
        <v>292</v>
      </c>
    </row>
    <row r="160" spans="2:51" s="12" customFormat="1" ht="13.5">
      <c r="B160" s="208"/>
      <c r="C160" s="209"/>
      <c r="D160" s="210" t="s">
        <v>181</v>
      </c>
      <c r="E160" s="211" t="s">
        <v>22</v>
      </c>
      <c r="F160" s="212" t="s">
        <v>293</v>
      </c>
      <c r="G160" s="209"/>
      <c r="H160" s="213">
        <v>22</v>
      </c>
      <c r="I160" s="214"/>
      <c r="J160" s="209"/>
      <c r="K160" s="209"/>
      <c r="L160" s="215"/>
      <c r="M160" s="216"/>
      <c r="N160" s="217"/>
      <c r="O160" s="217"/>
      <c r="P160" s="217"/>
      <c r="Q160" s="217"/>
      <c r="R160" s="217"/>
      <c r="S160" s="217"/>
      <c r="T160" s="218"/>
      <c r="AT160" s="219" t="s">
        <v>181</v>
      </c>
      <c r="AU160" s="219" t="s">
        <v>83</v>
      </c>
      <c r="AV160" s="12" t="s">
        <v>83</v>
      </c>
      <c r="AW160" s="12" t="s">
        <v>38</v>
      </c>
      <c r="AX160" s="12" t="s">
        <v>23</v>
      </c>
      <c r="AY160" s="219" t="s">
        <v>164</v>
      </c>
    </row>
    <row r="161" spans="2:65" s="1" customFormat="1" ht="31.5" customHeight="1">
      <c r="B161" s="35"/>
      <c r="C161" s="194" t="s">
        <v>294</v>
      </c>
      <c r="D161" s="194" t="s">
        <v>166</v>
      </c>
      <c r="E161" s="195" t="s">
        <v>295</v>
      </c>
      <c r="F161" s="196" t="s">
        <v>296</v>
      </c>
      <c r="G161" s="197" t="s">
        <v>186</v>
      </c>
      <c r="H161" s="198">
        <v>784.9</v>
      </c>
      <c r="I161" s="199"/>
      <c r="J161" s="200">
        <f>ROUND(I161*H161,2)</f>
        <v>0</v>
      </c>
      <c r="K161" s="196" t="s">
        <v>175</v>
      </c>
      <c r="L161" s="55"/>
      <c r="M161" s="201" t="s">
        <v>22</v>
      </c>
      <c r="N161" s="202" t="s">
        <v>46</v>
      </c>
      <c r="O161" s="36"/>
      <c r="P161" s="203">
        <f>O161*H161</f>
        <v>0</v>
      </c>
      <c r="Q161" s="203">
        <v>2.43408</v>
      </c>
      <c r="R161" s="203">
        <f>Q161*H161</f>
        <v>1910.5093919999997</v>
      </c>
      <c r="S161" s="203">
        <v>0</v>
      </c>
      <c r="T161" s="204">
        <f>S161*H161</f>
        <v>0</v>
      </c>
      <c r="AR161" s="18" t="s">
        <v>170</v>
      </c>
      <c r="AT161" s="18" t="s">
        <v>166</v>
      </c>
      <c r="AU161" s="18" t="s">
        <v>83</v>
      </c>
      <c r="AY161" s="18" t="s">
        <v>164</v>
      </c>
      <c r="BE161" s="205">
        <f>IF(N161="základní",J161,0)</f>
        <v>0</v>
      </c>
      <c r="BF161" s="205">
        <f>IF(N161="snížená",J161,0)</f>
        <v>0</v>
      </c>
      <c r="BG161" s="205">
        <f>IF(N161="zákl. přenesená",J161,0)</f>
        <v>0</v>
      </c>
      <c r="BH161" s="205">
        <f>IF(N161="sníž. přenesená",J161,0)</f>
        <v>0</v>
      </c>
      <c r="BI161" s="205">
        <f>IF(N161="nulová",J161,0)</f>
        <v>0</v>
      </c>
      <c r="BJ161" s="18" t="s">
        <v>23</v>
      </c>
      <c r="BK161" s="205">
        <f>ROUND(I161*H161,2)</f>
        <v>0</v>
      </c>
      <c r="BL161" s="18" t="s">
        <v>170</v>
      </c>
      <c r="BM161" s="18" t="s">
        <v>297</v>
      </c>
    </row>
    <row r="162" spans="2:47" s="1" customFormat="1" ht="81">
      <c r="B162" s="35"/>
      <c r="C162" s="57"/>
      <c r="D162" s="206" t="s">
        <v>177</v>
      </c>
      <c r="E162" s="57"/>
      <c r="F162" s="207" t="s">
        <v>298</v>
      </c>
      <c r="G162" s="57"/>
      <c r="H162" s="57"/>
      <c r="I162" s="162"/>
      <c r="J162" s="57"/>
      <c r="K162" s="57"/>
      <c r="L162" s="55"/>
      <c r="M162" s="72"/>
      <c r="N162" s="36"/>
      <c r="O162" s="36"/>
      <c r="P162" s="36"/>
      <c r="Q162" s="36"/>
      <c r="R162" s="36"/>
      <c r="S162" s="36"/>
      <c r="T162" s="73"/>
      <c r="AT162" s="18" t="s">
        <v>177</v>
      </c>
      <c r="AU162" s="18" t="s">
        <v>83</v>
      </c>
    </row>
    <row r="163" spans="2:51" s="12" customFormat="1" ht="13.5">
      <c r="B163" s="208"/>
      <c r="C163" s="209"/>
      <c r="D163" s="210" t="s">
        <v>181</v>
      </c>
      <c r="E163" s="211" t="s">
        <v>22</v>
      </c>
      <c r="F163" s="212" t="s">
        <v>299</v>
      </c>
      <c r="G163" s="209"/>
      <c r="H163" s="213">
        <v>784.9</v>
      </c>
      <c r="I163" s="214"/>
      <c r="J163" s="209"/>
      <c r="K163" s="209"/>
      <c r="L163" s="215"/>
      <c r="M163" s="216"/>
      <c r="N163" s="217"/>
      <c r="O163" s="217"/>
      <c r="P163" s="217"/>
      <c r="Q163" s="217"/>
      <c r="R163" s="217"/>
      <c r="S163" s="217"/>
      <c r="T163" s="218"/>
      <c r="AT163" s="219" t="s">
        <v>181</v>
      </c>
      <c r="AU163" s="219" t="s">
        <v>83</v>
      </c>
      <c r="AV163" s="12" t="s">
        <v>83</v>
      </c>
      <c r="AW163" s="12" t="s">
        <v>38</v>
      </c>
      <c r="AX163" s="12" t="s">
        <v>23</v>
      </c>
      <c r="AY163" s="219" t="s">
        <v>164</v>
      </c>
    </row>
    <row r="164" spans="2:65" s="1" customFormat="1" ht="31.5" customHeight="1">
      <c r="B164" s="35"/>
      <c r="C164" s="194" t="s">
        <v>7</v>
      </c>
      <c r="D164" s="194" t="s">
        <v>166</v>
      </c>
      <c r="E164" s="195" t="s">
        <v>300</v>
      </c>
      <c r="F164" s="196" t="s">
        <v>301</v>
      </c>
      <c r="G164" s="197" t="s">
        <v>174</v>
      </c>
      <c r="H164" s="198">
        <v>1207.75</v>
      </c>
      <c r="I164" s="199"/>
      <c r="J164" s="200">
        <f>ROUND(I164*H164,2)</f>
        <v>0</v>
      </c>
      <c r="K164" s="196" t="s">
        <v>175</v>
      </c>
      <c r="L164" s="55"/>
      <c r="M164" s="201" t="s">
        <v>22</v>
      </c>
      <c r="N164" s="202" t="s">
        <v>46</v>
      </c>
      <c r="O164" s="36"/>
      <c r="P164" s="203">
        <f>O164*H164</f>
        <v>0</v>
      </c>
      <c r="Q164" s="203">
        <v>0</v>
      </c>
      <c r="R164" s="203">
        <f>Q164*H164</f>
        <v>0</v>
      </c>
      <c r="S164" s="203">
        <v>0</v>
      </c>
      <c r="T164" s="204">
        <f>S164*H164</f>
        <v>0</v>
      </c>
      <c r="AR164" s="18" t="s">
        <v>170</v>
      </c>
      <c r="AT164" s="18" t="s">
        <v>166</v>
      </c>
      <c r="AU164" s="18" t="s">
        <v>83</v>
      </c>
      <c r="AY164" s="18" t="s">
        <v>164</v>
      </c>
      <c r="BE164" s="205">
        <f>IF(N164="základní",J164,0)</f>
        <v>0</v>
      </c>
      <c r="BF164" s="205">
        <f>IF(N164="snížená",J164,0)</f>
        <v>0</v>
      </c>
      <c r="BG164" s="205">
        <f>IF(N164="zákl. přenesená",J164,0)</f>
        <v>0</v>
      </c>
      <c r="BH164" s="205">
        <f>IF(N164="sníž. přenesená",J164,0)</f>
        <v>0</v>
      </c>
      <c r="BI164" s="205">
        <f>IF(N164="nulová",J164,0)</f>
        <v>0</v>
      </c>
      <c r="BJ164" s="18" t="s">
        <v>23</v>
      </c>
      <c r="BK164" s="205">
        <f>ROUND(I164*H164,2)</f>
        <v>0</v>
      </c>
      <c r="BL164" s="18" t="s">
        <v>170</v>
      </c>
      <c r="BM164" s="18" t="s">
        <v>302</v>
      </c>
    </row>
    <row r="165" spans="2:47" s="1" customFormat="1" ht="81">
      <c r="B165" s="35"/>
      <c r="C165" s="57"/>
      <c r="D165" s="206" t="s">
        <v>177</v>
      </c>
      <c r="E165" s="57"/>
      <c r="F165" s="207" t="s">
        <v>298</v>
      </c>
      <c r="G165" s="57"/>
      <c r="H165" s="57"/>
      <c r="I165" s="162"/>
      <c r="J165" s="57"/>
      <c r="K165" s="57"/>
      <c r="L165" s="55"/>
      <c r="M165" s="72"/>
      <c r="N165" s="36"/>
      <c r="O165" s="36"/>
      <c r="P165" s="36"/>
      <c r="Q165" s="36"/>
      <c r="R165" s="36"/>
      <c r="S165" s="36"/>
      <c r="T165" s="73"/>
      <c r="AT165" s="18" t="s">
        <v>177</v>
      </c>
      <c r="AU165" s="18" t="s">
        <v>83</v>
      </c>
    </row>
    <row r="166" spans="2:51" s="12" customFormat="1" ht="13.5">
      <c r="B166" s="208"/>
      <c r="C166" s="209"/>
      <c r="D166" s="206" t="s">
        <v>181</v>
      </c>
      <c r="E166" s="220" t="s">
        <v>22</v>
      </c>
      <c r="F166" s="221" t="s">
        <v>303</v>
      </c>
      <c r="G166" s="209"/>
      <c r="H166" s="222">
        <v>505.75</v>
      </c>
      <c r="I166" s="214"/>
      <c r="J166" s="209"/>
      <c r="K166" s="209"/>
      <c r="L166" s="215"/>
      <c r="M166" s="216"/>
      <c r="N166" s="217"/>
      <c r="O166" s="217"/>
      <c r="P166" s="217"/>
      <c r="Q166" s="217"/>
      <c r="R166" s="217"/>
      <c r="S166" s="217"/>
      <c r="T166" s="218"/>
      <c r="AT166" s="219" t="s">
        <v>181</v>
      </c>
      <c r="AU166" s="219" t="s">
        <v>83</v>
      </c>
      <c r="AV166" s="12" t="s">
        <v>83</v>
      </c>
      <c r="AW166" s="12" t="s">
        <v>38</v>
      </c>
      <c r="AX166" s="12" t="s">
        <v>75</v>
      </c>
      <c r="AY166" s="219" t="s">
        <v>164</v>
      </c>
    </row>
    <row r="167" spans="2:51" s="12" customFormat="1" ht="13.5">
      <c r="B167" s="208"/>
      <c r="C167" s="209"/>
      <c r="D167" s="206" t="s">
        <v>181</v>
      </c>
      <c r="E167" s="220" t="s">
        <v>22</v>
      </c>
      <c r="F167" s="221" t="s">
        <v>304</v>
      </c>
      <c r="G167" s="209"/>
      <c r="H167" s="222">
        <v>605</v>
      </c>
      <c r="I167" s="214"/>
      <c r="J167" s="209"/>
      <c r="K167" s="209"/>
      <c r="L167" s="215"/>
      <c r="M167" s="216"/>
      <c r="N167" s="217"/>
      <c r="O167" s="217"/>
      <c r="P167" s="217"/>
      <c r="Q167" s="217"/>
      <c r="R167" s="217"/>
      <c r="S167" s="217"/>
      <c r="T167" s="218"/>
      <c r="AT167" s="219" t="s">
        <v>181</v>
      </c>
      <c r="AU167" s="219" t="s">
        <v>83</v>
      </c>
      <c r="AV167" s="12" t="s">
        <v>83</v>
      </c>
      <c r="AW167" s="12" t="s">
        <v>38</v>
      </c>
      <c r="AX167" s="12" t="s">
        <v>75</v>
      </c>
      <c r="AY167" s="219" t="s">
        <v>164</v>
      </c>
    </row>
    <row r="168" spans="2:51" s="12" customFormat="1" ht="13.5">
      <c r="B168" s="208"/>
      <c r="C168" s="209"/>
      <c r="D168" s="206" t="s">
        <v>181</v>
      </c>
      <c r="E168" s="220" t="s">
        <v>22</v>
      </c>
      <c r="F168" s="221" t="s">
        <v>305</v>
      </c>
      <c r="G168" s="209"/>
      <c r="H168" s="222">
        <v>97</v>
      </c>
      <c r="I168" s="214"/>
      <c r="J168" s="209"/>
      <c r="K168" s="209"/>
      <c r="L168" s="215"/>
      <c r="M168" s="216"/>
      <c r="N168" s="217"/>
      <c r="O168" s="217"/>
      <c r="P168" s="217"/>
      <c r="Q168" s="217"/>
      <c r="R168" s="217"/>
      <c r="S168" s="217"/>
      <c r="T168" s="218"/>
      <c r="AT168" s="219" t="s">
        <v>181</v>
      </c>
      <c r="AU168" s="219" t="s">
        <v>83</v>
      </c>
      <c r="AV168" s="12" t="s">
        <v>83</v>
      </c>
      <c r="AW168" s="12" t="s">
        <v>38</v>
      </c>
      <c r="AX168" s="12" t="s">
        <v>75</v>
      </c>
      <c r="AY168" s="219" t="s">
        <v>164</v>
      </c>
    </row>
    <row r="169" spans="2:51" s="13" customFormat="1" ht="13.5">
      <c r="B169" s="223"/>
      <c r="C169" s="224"/>
      <c r="D169" s="210" t="s">
        <v>181</v>
      </c>
      <c r="E169" s="225" t="s">
        <v>22</v>
      </c>
      <c r="F169" s="226" t="s">
        <v>191</v>
      </c>
      <c r="G169" s="224"/>
      <c r="H169" s="227">
        <v>1207.75</v>
      </c>
      <c r="I169" s="228"/>
      <c r="J169" s="224"/>
      <c r="K169" s="224"/>
      <c r="L169" s="229"/>
      <c r="M169" s="230"/>
      <c r="N169" s="231"/>
      <c r="O169" s="231"/>
      <c r="P169" s="231"/>
      <c r="Q169" s="231"/>
      <c r="R169" s="231"/>
      <c r="S169" s="231"/>
      <c r="T169" s="232"/>
      <c r="AT169" s="233" t="s">
        <v>181</v>
      </c>
      <c r="AU169" s="233" t="s">
        <v>83</v>
      </c>
      <c r="AV169" s="13" t="s">
        <v>170</v>
      </c>
      <c r="AW169" s="13" t="s">
        <v>38</v>
      </c>
      <c r="AX169" s="13" t="s">
        <v>23</v>
      </c>
      <c r="AY169" s="233" t="s">
        <v>164</v>
      </c>
    </row>
    <row r="170" spans="2:65" s="1" customFormat="1" ht="31.5" customHeight="1">
      <c r="B170" s="35"/>
      <c r="C170" s="194" t="s">
        <v>306</v>
      </c>
      <c r="D170" s="194" t="s">
        <v>166</v>
      </c>
      <c r="E170" s="195" t="s">
        <v>307</v>
      </c>
      <c r="F170" s="196" t="s">
        <v>308</v>
      </c>
      <c r="G170" s="197" t="s">
        <v>186</v>
      </c>
      <c r="H170" s="198">
        <v>65.8</v>
      </c>
      <c r="I170" s="199"/>
      <c r="J170" s="200">
        <f>ROUND(I170*H170,2)</f>
        <v>0</v>
      </c>
      <c r="K170" s="196" t="s">
        <v>175</v>
      </c>
      <c r="L170" s="55"/>
      <c r="M170" s="201" t="s">
        <v>22</v>
      </c>
      <c r="N170" s="202" t="s">
        <v>46</v>
      </c>
      <c r="O170" s="36"/>
      <c r="P170" s="203">
        <f>O170*H170</f>
        <v>0</v>
      </c>
      <c r="Q170" s="203">
        <v>2.052</v>
      </c>
      <c r="R170" s="203">
        <f>Q170*H170</f>
        <v>135.0216</v>
      </c>
      <c r="S170" s="203">
        <v>0</v>
      </c>
      <c r="T170" s="204">
        <f>S170*H170</f>
        <v>0</v>
      </c>
      <c r="AR170" s="18" t="s">
        <v>170</v>
      </c>
      <c r="AT170" s="18" t="s">
        <v>166</v>
      </c>
      <c r="AU170" s="18" t="s">
        <v>83</v>
      </c>
      <c r="AY170" s="18" t="s">
        <v>164</v>
      </c>
      <c r="BE170" s="205">
        <f>IF(N170="základní",J170,0)</f>
        <v>0</v>
      </c>
      <c r="BF170" s="205">
        <f>IF(N170="snížená",J170,0)</f>
        <v>0</v>
      </c>
      <c r="BG170" s="205">
        <f>IF(N170="zákl. přenesená",J170,0)</f>
        <v>0</v>
      </c>
      <c r="BH170" s="205">
        <f>IF(N170="sníž. přenesená",J170,0)</f>
        <v>0</v>
      </c>
      <c r="BI170" s="205">
        <f>IF(N170="nulová",J170,0)</f>
        <v>0</v>
      </c>
      <c r="BJ170" s="18" t="s">
        <v>23</v>
      </c>
      <c r="BK170" s="205">
        <f>ROUND(I170*H170,2)</f>
        <v>0</v>
      </c>
      <c r="BL170" s="18" t="s">
        <v>170</v>
      </c>
      <c r="BM170" s="18" t="s">
        <v>309</v>
      </c>
    </row>
    <row r="171" spans="2:47" s="1" customFormat="1" ht="94.5">
      <c r="B171" s="35"/>
      <c r="C171" s="57"/>
      <c r="D171" s="206" t="s">
        <v>177</v>
      </c>
      <c r="E171" s="57"/>
      <c r="F171" s="207" t="s">
        <v>310</v>
      </c>
      <c r="G171" s="57"/>
      <c r="H171" s="57"/>
      <c r="I171" s="162"/>
      <c r="J171" s="57"/>
      <c r="K171" s="57"/>
      <c r="L171" s="55"/>
      <c r="M171" s="72"/>
      <c r="N171" s="36"/>
      <c r="O171" s="36"/>
      <c r="P171" s="36"/>
      <c r="Q171" s="36"/>
      <c r="R171" s="36"/>
      <c r="S171" s="36"/>
      <c r="T171" s="73"/>
      <c r="AT171" s="18" t="s">
        <v>177</v>
      </c>
      <c r="AU171" s="18" t="s">
        <v>83</v>
      </c>
    </row>
    <row r="172" spans="2:51" s="12" customFormat="1" ht="13.5">
      <c r="B172" s="208"/>
      <c r="C172" s="209"/>
      <c r="D172" s="206" t="s">
        <v>181</v>
      </c>
      <c r="E172" s="220" t="s">
        <v>22</v>
      </c>
      <c r="F172" s="221" t="s">
        <v>311</v>
      </c>
      <c r="G172" s="209"/>
      <c r="H172" s="222">
        <v>65.8</v>
      </c>
      <c r="I172" s="214"/>
      <c r="J172" s="209"/>
      <c r="K172" s="209"/>
      <c r="L172" s="215"/>
      <c r="M172" s="216"/>
      <c r="N172" s="217"/>
      <c r="O172" s="217"/>
      <c r="P172" s="217"/>
      <c r="Q172" s="217"/>
      <c r="R172" s="217"/>
      <c r="S172" s="217"/>
      <c r="T172" s="218"/>
      <c r="AT172" s="219" t="s">
        <v>181</v>
      </c>
      <c r="AU172" s="219" t="s">
        <v>83</v>
      </c>
      <c r="AV172" s="12" t="s">
        <v>83</v>
      </c>
      <c r="AW172" s="12" t="s">
        <v>38</v>
      </c>
      <c r="AX172" s="12" t="s">
        <v>23</v>
      </c>
      <c r="AY172" s="219" t="s">
        <v>164</v>
      </c>
    </row>
    <row r="173" spans="2:63" s="11" customFormat="1" ht="29.85" customHeight="1">
      <c r="B173" s="177"/>
      <c r="C173" s="178"/>
      <c r="D173" s="191" t="s">
        <v>74</v>
      </c>
      <c r="E173" s="192" t="s">
        <v>195</v>
      </c>
      <c r="F173" s="192" t="s">
        <v>312</v>
      </c>
      <c r="G173" s="178"/>
      <c r="H173" s="178"/>
      <c r="I173" s="181"/>
      <c r="J173" s="193">
        <f>BK173</f>
        <v>0</v>
      </c>
      <c r="K173" s="178"/>
      <c r="L173" s="183"/>
      <c r="M173" s="184"/>
      <c r="N173" s="185"/>
      <c r="O173" s="185"/>
      <c r="P173" s="186">
        <f>SUM(P174:P193)</f>
        <v>0</v>
      </c>
      <c r="Q173" s="185"/>
      <c r="R173" s="186">
        <f>SUM(R174:R193)</f>
        <v>340.18899999999996</v>
      </c>
      <c r="S173" s="185"/>
      <c r="T173" s="187">
        <f>SUM(T174:T193)</f>
        <v>611.88</v>
      </c>
      <c r="AR173" s="188" t="s">
        <v>23</v>
      </c>
      <c r="AT173" s="189" t="s">
        <v>74</v>
      </c>
      <c r="AU173" s="189" t="s">
        <v>23</v>
      </c>
      <c r="AY173" s="188" t="s">
        <v>164</v>
      </c>
      <c r="BK173" s="190">
        <f>SUM(BK174:BK193)</f>
        <v>0</v>
      </c>
    </row>
    <row r="174" spans="2:65" s="1" customFormat="1" ht="31.5" customHeight="1">
      <c r="B174" s="35"/>
      <c r="C174" s="194" t="s">
        <v>313</v>
      </c>
      <c r="D174" s="194" t="s">
        <v>166</v>
      </c>
      <c r="E174" s="195" t="s">
        <v>314</v>
      </c>
      <c r="F174" s="196" t="s">
        <v>315</v>
      </c>
      <c r="G174" s="197" t="s">
        <v>174</v>
      </c>
      <c r="H174" s="198">
        <v>654</v>
      </c>
      <c r="I174" s="199"/>
      <c r="J174" s="200">
        <f>ROUND(I174*H174,2)</f>
        <v>0</v>
      </c>
      <c r="K174" s="196" t="s">
        <v>316</v>
      </c>
      <c r="L174" s="55"/>
      <c r="M174" s="201" t="s">
        <v>22</v>
      </c>
      <c r="N174" s="202" t="s">
        <v>46</v>
      </c>
      <c r="O174" s="36"/>
      <c r="P174" s="203">
        <f>O174*H174</f>
        <v>0</v>
      </c>
      <c r="Q174" s="203">
        <v>0.0835</v>
      </c>
      <c r="R174" s="203">
        <f>Q174*H174</f>
        <v>54.609</v>
      </c>
      <c r="S174" s="203">
        <v>0</v>
      </c>
      <c r="T174" s="204">
        <f>S174*H174</f>
        <v>0</v>
      </c>
      <c r="AR174" s="18" t="s">
        <v>170</v>
      </c>
      <c r="AT174" s="18" t="s">
        <v>166</v>
      </c>
      <c r="AU174" s="18" t="s">
        <v>83</v>
      </c>
      <c r="AY174" s="18" t="s">
        <v>164</v>
      </c>
      <c r="BE174" s="205">
        <f>IF(N174="základní",J174,0)</f>
        <v>0</v>
      </c>
      <c r="BF174" s="205">
        <f>IF(N174="snížená",J174,0)</f>
        <v>0</v>
      </c>
      <c r="BG174" s="205">
        <f>IF(N174="zákl. přenesená",J174,0)</f>
        <v>0</v>
      </c>
      <c r="BH174" s="205">
        <f>IF(N174="sníž. přenesená",J174,0)</f>
        <v>0</v>
      </c>
      <c r="BI174" s="205">
        <f>IF(N174="nulová",J174,0)</f>
        <v>0</v>
      </c>
      <c r="BJ174" s="18" t="s">
        <v>23</v>
      </c>
      <c r="BK174" s="205">
        <f>ROUND(I174*H174,2)</f>
        <v>0</v>
      </c>
      <c r="BL174" s="18" t="s">
        <v>170</v>
      </c>
      <c r="BM174" s="18" t="s">
        <v>317</v>
      </c>
    </row>
    <row r="175" spans="2:47" s="1" customFormat="1" ht="94.5">
      <c r="B175" s="35"/>
      <c r="C175" s="57"/>
      <c r="D175" s="206" t="s">
        <v>177</v>
      </c>
      <c r="E175" s="57"/>
      <c r="F175" s="207" t="s">
        <v>318</v>
      </c>
      <c r="G175" s="57"/>
      <c r="H175" s="57"/>
      <c r="I175" s="162"/>
      <c r="J175" s="57"/>
      <c r="K175" s="57"/>
      <c r="L175" s="55"/>
      <c r="M175" s="72"/>
      <c r="N175" s="36"/>
      <c r="O175" s="36"/>
      <c r="P175" s="36"/>
      <c r="Q175" s="36"/>
      <c r="R175" s="36"/>
      <c r="S175" s="36"/>
      <c r="T175" s="73"/>
      <c r="AT175" s="18" t="s">
        <v>177</v>
      </c>
      <c r="AU175" s="18" t="s">
        <v>83</v>
      </c>
    </row>
    <row r="176" spans="2:51" s="12" customFormat="1" ht="13.5">
      <c r="B176" s="208"/>
      <c r="C176" s="209"/>
      <c r="D176" s="210" t="s">
        <v>181</v>
      </c>
      <c r="E176" s="211" t="s">
        <v>22</v>
      </c>
      <c r="F176" s="212" t="s">
        <v>319</v>
      </c>
      <c r="G176" s="209"/>
      <c r="H176" s="213">
        <v>654</v>
      </c>
      <c r="I176" s="214"/>
      <c r="J176" s="209"/>
      <c r="K176" s="209"/>
      <c r="L176" s="215"/>
      <c r="M176" s="216"/>
      <c r="N176" s="217"/>
      <c r="O176" s="217"/>
      <c r="P176" s="217"/>
      <c r="Q176" s="217"/>
      <c r="R176" s="217"/>
      <c r="S176" s="217"/>
      <c r="T176" s="218"/>
      <c r="AT176" s="219" t="s">
        <v>181</v>
      </c>
      <c r="AU176" s="219" t="s">
        <v>83</v>
      </c>
      <c r="AV176" s="12" t="s">
        <v>83</v>
      </c>
      <c r="AW176" s="12" t="s">
        <v>38</v>
      </c>
      <c r="AX176" s="12" t="s">
        <v>23</v>
      </c>
      <c r="AY176" s="219" t="s">
        <v>164</v>
      </c>
    </row>
    <row r="177" spans="2:65" s="1" customFormat="1" ht="31.5" customHeight="1">
      <c r="B177" s="35"/>
      <c r="C177" s="234" t="s">
        <v>320</v>
      </c>
      <c r="D177" s="234" t="s">
        <v>257</v>
      </c>
      <c r="E177" s="235" t="s">
        <v>321</v>
      </c>
      <c r="F177" s="236" t="s">
        <v>322</v>
      </c>
      <c r="G177" s="237" t="s">
        <v>291</v>
      </c>
      <c r="H177" s="238">
        <v>218</v>
      </c>
      <c r="I177" s="239"/>
      <c r="J177" s="240">
        <f>ROUND(I177*H177,2)</f>
        <v>0</v>
      </c>
      <c r="K177" s="236" t="s">
        <v>175</v>
      </c>
      <c r="L177" s="241"/>
      <c r="M177" s="242" t="s">
        <v>22</v>
      </c>
      <c r="N177" s="243" t="s">
        <v>46</v>
      </c>
      <c r="O177" s="36"/>
      <c r="P177" s="203">
        <f>O177*H177</f>
        <v>0</v>
      </c>
      <c r="Q177" s="203">
        <v>1.31</v>
      </c>
      <c r="R177" s="203">
        <f>Q177*H177</f>
        <v>285.58</v>
      </c>
      <c r="S177" s="203">
        <v>0</v>
      </c>
      <c r="T177" s="204">
        <f>S177*H177</f>
        <v>0</v>
      </c>
      <c r="AR177" s="18" t="s">
        <v>211</v>
      </c>
      <c r="AT177" s="18" t="s">
        <v>257</v>
      </c>
      <c r="AU177" s="18" t="s">
        <v>83</v>
      </c>
      <c r="AY177" s="18" t="s">
        <v>164</v>
      </c>
      <c r="BE177" s="205">
        <f>IF(N177="základní",J177,0)</f>
        <v>0</v>
      </c>
      <c r="BF177" s="205">
        <f>IF(N177="snížená",J177,0)</f>
        <v>0</v>
      </c>
      <c r="BG177" s="205">
        <f>IF(N177="zákl. přenesená",J177,0)</f>
        <v>0</v>
      </c>
      <c r="BH177" s="205">
        <f>IF(N177="sníž. přenesená",J177,0)</f>
        <v>0</v>
      </c>
      <c r="BI177" s="205">
        <f>IF(N177="nulová",J177,0)</f>
        <v>0</v>
      </c>
      <c r="BJ177" s="18" t="s">
        <v>23</v>
      </c>
      <c r="BK177" s="205">
        <f>ROUND(I177*H177,2)</f>
        <v>0</v>
      </c>
      <c r="BL177" s="18" t="s">
        <v>170</v>
      </c>
      <c r="BM177" s="18" t="s">
        <v>323</v>
      </c>
    </row>
    <row r="178" spans="2:47" s="1" customFormat="1" ht="27">
      <c r="B178" s="35"/>
      <c r="C178" s="57"/>
      <c r="D178" s="206" t="s">
        <v>179</v>
      </c>
      <c r="E178" s="57"/>
      <c r="F178" s="207" t="s">
        <v>324</v>
      </c>
      <c r="G178" s="57"/>
      <c r="H178" s="57"/>
      <c r="I178" s="162"/>
      <c r="J178" s="57"/>
      <c r="K178" s="57"/>
      <c r="L178" s="55"/>
      <c r="M178" s="72"/>
      <c r="N178" s="36"/>
      <c r="O178" s="36"/>
      <c r="P178" s="36"/>
      <c r="Q178" s="36"/>
      <c r="R178" s="36"/>
      <c r="S178" s="36"/>
      <c r="T178" s="73"/>
      <c r="AT178" s="18" t="s">
        <v>179</v>
      </c>
      <c r="AU178" s="18" t="s">
        <v>83</v>
      </c>
    </row>
    <row r="179" spans="2:51" s="12" customFormat="1" ht="13.5">
      <c r="B179" s="208"/>
      <c r="C179" s="209"/>
      <c r="D179" s="210" t="s">
        <v>181</v>
      </c>
      <c r="E179" s="211" t="s">
        <v>22</v>
      </c>
      <c r="F179" s="212" t="s">
        <v>325</v>
      </c>
      <c r="G179" s="209"/>
      <c r="H179" s="213">
        <v>218</v>
      </c>
      <c r="I179" s="214"/>
      <c r="J179" s="209"/>
      <c r="K179" s="209"/>
      <c r="L179" s="215"/>
      <c r="M179" s="216"/>
      <c r="N179" s="217"/>
      <c r="O179" s="217"/>
      <c r="P179" s="217"/>
      <c r="Q179" s="217"/>
      <c r="R179" s="217"/>
      <c r="S179" s="217"/>
      <c r="T179" s="218"/>
      <c r="AT179" s="219" t="s">
        <v>181</v>
      </c>
      <c r="AU179" s="219" t="s">
        <v>83</v>
      </c>
      <c r="AV179" s="12" t="s">
        <v>83</v>
      </c>
      <c r="AW179" s="12" t="s">
        <v>38</v>
      </c>
      <c r="AX179" s="12" t="s">
        <v>23</v>
      </c>
      <c r="AY179" s="219" t="s">
        <v>164</v>
      </c>
    </row>
    <row r="180" spans="2:65" s="1" customFormat="1" ht="31.5" customHeight="1">
      <c r="B180" s="35"/>
      <c r="C180" s="194" t="s">
        <v>326</v>
      </c>
      <c r="D180" s="194" t="s">
        <v>166</v>
      </c>
      <c r="E180" s="195" t="s">
        <v>327</v>
      </c>
      <c r="F180" s="196" t="s">
        <v>173</v>
      </c>
      <c r="G180" s="197" t="s">
        <v>174</v>
      </c>
      <c r="H180" s="198">
        <v>654</v>
      </c>
      <c r="I180" s="199"/>
      <c r="J180" s="200">
        <f>ROUND(I180*H180,2)</f>
        <v>0</v>
      </c>
      <c r="K180" s="196" t="s">
        <v>316</v>
      </c>
      <c r="L180" s="55"/>
      <c r="M180" s="201" t="s">
        <v>22</v>
      </c>
      <c r="N180" s="202" t="s">
        <v>46</v>
      </c>
      <c r="O180" s="36"/>
      <c r="P180" s="203">
        <f>O180*H180</f>
        <v>0</v>
      </c>
      <c r="Q180" s="203">
        <v>0</v>
      </c>
      <c r="R180" s="203">
        <f>Q180*H180</f>
        <v>0</v>
      </c>
      <c r="S180" s="203">
        <v>0.355</v>
      </c>
      <c r="T180" s="204">
        <f>S180*H180</f>
        <v>232.17</v>
      </c>
      <c r="AR180" s="18" t="s">
        <v>170</v>
      </c>
      <c r="AT180" s="18" t="s">
        <v>166</v>
      </c>
      <c r="AU180" s="18" t="s">
        <v>83</v>
      </c>
      <c r="AY180" s="18" t="s">
        <v>164</v>
      </c>
      <c r="BE180" s="205">
        <f>IF(N180="základní",J180,0)</f>
        <v>0</v>
      </c>
      <c r="BF180" s="205">
        <f>IF(N180="snížená",J180,0)</f>
        <v>0</v>
      </c>
      <c r="BG180" s="205">
        <f>IF(N180="zákl. přenesená",J180,0)</f>
        <v>0</v>
      </c>
      <c r="BH180" s="205">
        <f>IF(N180="sníž. přenesená",J180,0)</f>
        <v>0</v>
      </c>
      <c r="BI180" s="205">
        <f>IF(N180="nulová",J180,0)</f>
        <v>0</v>
      </c>
      <c r="BJ180" s="18" t="s">
        <v>23</v>
      </c>
      <c r="BK180" s="205">
        <f>ROUND(I180*H180,2)</f>
        <v>0</v>
      </c>
      <c r="BL180" s="18" t="s">
        <v>170</v>
      </c>
      <c r="BM180" s="18" t="s">
        <v>328</v>
      </c>
    </row>
    <row r="181" spans="2:47" s="1" customFormat="1" ht="40.5">
      <c r="B181" s="35"/>
      <c r="C181" s="57"/>
      <c r="D181" s="206" t="s">
        <v>177</v>
      </c>
      <c r="E181" s="57"/>
      <c r="F181" s="207" t="s">
        <v>178</v>
      </c>
      <c r="G181" s="57"/>
      <c r="H181" s="57"/>
      <c r="I181" s="162"/>
      <c r="J181" s="57"/>
      <c r="K181" s="57"/>
      <c r="L181" s="55"/>
      <c r="M181" s="72"/>
      <c r="N181" s="36"/>
      <c r="O181" s="36"/>
      <c r="P181" s="36"/>
      <c r="Q181" s="36"/>
      <c r="R181" s="36"/>
      <c r="S181" s="36"/>
      <c r="T181" s="73"/>
      <c r="AT181" s="18" t="s">
        <v>177</v>
      </c>
      <c r="AU181" s="18" t="s">
        <v>83</v>
      </c>
    </row>
    <row r="182" spans="2:51" s="12" customFormat="1" ht="13.5">
      <c r="B182" s="208"/>
      <c r="C182" s="209"/>
      <c r="D182" s="210" t="s">
        <v>181</v>
      </c>
      <c r="E182" s="211" t="s">
        <v>22</v>
      </c>
      <c r="F182" s="212" t="s">
        <v>319</v>
      </c>
      <c r="G182" s="209"/>
      <c r="H182" s="213">
        <v>654</v>
      </c>
      <c r="I182" s="214"/>
      <c r="J182" s="209"/>
      <c r="K182" s="209"/>
      <c r="L182" s="215"/>
      <c r="M182" s="216"/>
      <c r="N182" s="217"/>
      <c r="O182" s="217"/>
      <c r="P182" s="217"/>
      <c r="Q182" s="217"/>
      <c r="R182" s="217"/>
      <c r="S182" s="217"/>
      <c r="T182" s="218"/>
      <c r="AT182" s="219" t="s">
        <v>181</v>
      </c>
      <c r="AU182" s="219" t="s">
        <v>83</v>
      </c>
      <c r="AV182" s="12" t="s">
        <v>83</v>
      </c>
      <c r="AW182" s="12" t="s">
        <v>38</v>
      </c>
      <c r="AX182" s="12" t="s">
        <v>23</v>
      </c>
      <c r="AY182" s="219" t="s">
        <v>164</v>
      </c>
    </row>
    <row r="183" spans="2:65" s="1" customFormat="1" ht="44.25" customHeight="1">
      <c r="B183" s="35"/>
      <c r="C183" s="194" t="s">
        <v>329</v>
      </c>
      <c r="D183" s="194" t="s">
        <v>166</v>
      </c>
      <c r="E183" s="195" t="s">
        <v>330</v>
      </c>
      <c r="F183" s="196" t="s">
        <v>331</v>
      </c>
      <c r="G183" s="197" t="s">
        <v>174</v>
      </c>
      <c r="H183" s="198">
        <v>654</v>
      </c>
      <c r="I183" s="199"/>
      <c r="J183" s="200">
        <f>ROUND(I183*H183,2)</f>
        <v>0</v>
      </c>
      <c r="K183" s="196" t="s">
        <v>175</v>
      </c>
      <c r="L183" s="55"/>
      <c r="M183" s="201" t="s">
        <v>22</v>
      </c>
      <c r="N183" s="202" t="s">
        <v>46</v>
      </c>
      <c r="O183" s="36"/>
      <c r="P183" s="203">
        <f>O183*H183</f>
        <v>0</v>
      </c>
      <c r="Q183" s="203">
        <v>0</v>
      </c>
      <c r="R183" s="203">
        <f>Q183*H183</f>
        <v>0</v>
      </c>
      <c r="S183" s="203">
        <v>0.13</v>
      </c>
      <c r="T183" s="204">
        <f>S183*H183</f>
        <v>85.02</v>
      </c>
      <c r="AR183" s="18" t="s">
        <v>170</v>
      </c>
      <c r="AT183" s="18" t="s">
        <v>166</v>
      </c>
      <c r="AU183" s="18" t="s">
        <v>83</v>
      </c>
      <c r="AY183" s="18" t="s">
        <v>164</v>
      </c>
      <c r="BE183" s="205">
        <f>IF(N183="základní",J183,0)</f>
        <v>0</v>
      </c>
      <c r="BF183" s="205">
        <f>IF(N183="snížená",J183,0)</f>
        <v>0</v>
      </c>
      <c r="BG183" s="205">
        <f>IF(N183="zákl. přenesená",J183,0)</f>
        <v>0</v>
      </c>
      <c r="BH183" s="205">
        <f>IF(N183="sníž. přenesená",J183,0)</f>
        <v>0</v>
      </c>
      <c r="BI183" s="205">
        <f>IF(N183="nulová",J183,0)</f>
        <v>0</v>
      </c>
      <c r="BJ183" s="18" t="s">
        <v>23</v>
      </c>
      <c r="BK183" s="205">
        <f>ROUND(I183*H183,2)</f>
        <v>0</v>
      </c>
      <c r="BL183" s="18" t="s">
        <v>170</v>
      </c>
      <c r="BM183" s="18" t="s">
        <v>332</v>
      </c>
    </row>
    <row r="184" spans="2:47" s="1" customFormat="1" ht="256.5">
      <c r="B184" s="35"/>
      <c r="C184" s="57"/>
      <c r="D184" s="206" t="s">
        <v>177</v>
      </c>
      <c r="E184" s="57"/>
      <c r="F184" s="207" t="s">
        <v>333</v>
      </c>
      <c r="G184" s="57"/>
      <c r="H184" s="57"/>
      <c r="I184" s="162"/>
      <c r="J184" s="57"/>
      <c r="K184" s="57"/>
      <c r="L184" s="55"/>
      <c r="M184" s="72"/>
      <c r="N184" s="36"/>
      <c r="O184" s="36"/>
      <c r="P184" s="36"/>
      <c r="Q184" s="36"/>
      <c r="R184" s="36"/>
      <c r="S184" s="36"/>
      <c r="T184" s="73"/>
      <c r="AT184" s="18" t="s">
        <v>177</v>
      </c>
      <c r="AU184" s="18" t="s">
        <v>83</v>
      </c>
    </row>
    <row r="185" spans="2:51" s="12" customFormat="1" ht="13.5">
      <c r="B185" s="208"/>
      <c r="C185" s="209"/>
      <c r="D185" s="210" t="s">
        <v>181</v>
      </c>
      <c r="E185" s="211" t="s">
        <v>22</v>
      </c>
      <c r="F185" s="212" t="s">
        <v>334</v>
      </c>
      <c r="G185" s="209"/>
      <c r="H185" s="213">
        <v>654</v>
      </c>
      <c r="I185" s="214"/>
      <c r="J185" s="209"/>
      <c r="K185" s="209"/>
      <c r="L185" s="215"/>
      <c r="M185" s="216"/>
      <c r="N185" s="217"/>
      <c r="O185" s="217"/>
      <c r="P185" s="217"/>
      <c r="Q185" s="217"/>
      <c r="R185" s="217"/>
      <c r="S185" s="217"/>
      <c r="T185" s="218"/>
      <c r="AT185" s="219" t="s">
        <v>181</v>
      </c>
      <c r="AU185" s="219" t="s">
        <v>83</v>
      </c>
      <c r="AV185" s="12" t="s">
        <v>83</v>
      </c>
      <c r="AW185" s="12" t="s">
        <v>38</v>
      </c>
      <c r="AX185" s="12" t="s">
        <v>23</v>
      </c>
      <c r="AY185" s="219" t="s">
        <v>164</v>
      </c>
    </row>
    <row r="186" spans="2:65" s="1" customFormat="1" ht="31.5" customHeight="1">
      <c r="B186" s="35"/>
      <c r="C186" s="194" t="s">
        <v>335</v>
      </c>
      <c r="D186" s="194" t="s">
        <v>166</v>
      </c>
      <c r="E186" s="195" t="s">
        <v>336</v>
      </c>
      <c r="F186" s="196" t="s">
        <v>337</v>
      </c>
      <c r="G186" s="197" t="s">
        <v>174</v>
      </c>
      <c r="H186" s="198">
        <v>36.96</v>
      </c>
      <c r="I186" s="199"/>
      <c r="J186" s="200">
        <f>ROUND(I186*H186,2)</f>
        <v>0</v>
      </c>
      <c r="K186" s="196" t="s">
        <v>175</v>
      </c>
      <c r="L186" s="55"/>
      <c r="M186" s="201" t="s">
        <v>22</v>
      </c>
      <c r="N186" s="202" t="s">
        <v>46</v>
      </c>
      <c r="O186" s="36"/>
      <c r="P186" s="203">
        <f>O186*H186</f>
        <v>0</v>
      </c>
      <c r="Q186" s="203">
        <v>0</v>
      </c>
      <c r="R186" s="203">
        <f>Q186*H186</f>
        <v>0</v>
      </c>
      <c r="S186" s="203">
        <v>0</v>
      </c>
      <c r="T186" s="204">
        <f>S186*H186</f>
        <v>0</v>
      </c>
      <c r="AR186" s="18" t="s">
        <v>170</v>
      </c>
      <c r="AT186" s="18" t="s">
        <v>166</v>
      </c>
      <c r="AU186" s="18" t="s">
        <v>83</v>
      </c>
      <c r="AY186" s="18" t="s">
        <v>164</v>
      </c>
      <c r="BE186" s="205">
        <f>IF(N186="základní",J186,0)</f>
        <v>0</v>
      </c>
      <c r="BF186" s="205">
        <f>IF(N186="snížená",J186,0)</f>
        <v>0</v>
      </c>
      <c r="BG186" s="205">
        <f>IF(N186="zákl. přenesená",J186,0)</f>
        <v>0</v>
      </c>
      <c r="BH186" s="205">
        <f>IF(N186="sníž. přenesená",J186,0)</f>
        <v>0</v>
      </c>
      <c r="BI186" s="205">
        <f>IF(N186="nulová",J186,0)</f>
        <v>0</v>
      </c>
      <c r="BJ186" s="18" t="s">
        <v>23</v>
      </c>
      <c r="BK186" s="205">
        <f>ROUND(I186*H186,2)</f>
        <v>0</v>
      </c>
      <c r="BL186" s="18" t="s">
        <v>170</v>
      </c>
      <c r="BM186" s="18" t="s">
        <v>338</v>
      </c>
    </row>
    <row r="187" spans="2:51" s="12" customFormat="1" ht="13.5">
      <c r="B187" s="208"/>
      <c r="C187" s="209"/>
      <c r="D187" s="210" t="s">
        <v>181</v>
      </c>
      <c r="E187" s="211" t="s">
        <v>22</v>
      </c>
      <c r="F187" s="212" t="s">
        <v>339</v>
      </c>
      <c r="G187" s="209"/>
      <c r="H187" s="213">
        <v>36.96</v>
      </c>
      <c r="I187" s="214"/>
      <c r="J187" s="209"/>
      <c r="K187" s="209"/>
      <c r="L187" s="215"/>
      <c r="M187" s="216"/>
      <c r="N187" s="217"/>
      <c r="O187" s="217"/>
      <c r="P187" s="217"/>
      <c r="Q187" s="217"/>
      <c r="R187" s="217"/>
      <c r="S187" s="217"/>
      <c r="T187" s="218"/>
      <c r="AT187" s="219" t="s">
        <v>181</v>
      </c>
      <c r="AU187" s="219" t="s">
        <v>83</v>
      </c>
      <c r="AV187" s="12" t="s">
        <v>83</v>
      </c>
      <c r="AW187" s="12" t="s">
        <v>38</v>
      </c>
      <c r="AX187" s="12" t="s">
        <v>23</v>
      </c>
      <c r="AY187" s="219" t="s">
        <v>164</v>
      </c>
    </row>
    <row r="188" spans="2:65" s="1" customFormat="1" ht="31.5" customHeight="1">
      <c r="B188" s="35"/>
      <c r="C188" s="194" t="s">
        <v>340</v>
      </c>
      <c r="D188" s="194" t="s">
        <v>166</v>
      </c>
      <c r="E188" s="195" t="s">
        <v>341</v>
      </c>
      <c r="F188" s="196" t="s">
        <v>342</v>
      </c>
      <c r="G188" s="197" t="s">
        <v>174</v>
      </c>
      <c r="H188" s="198">
        <v>36.9</v>
      </c>
      <c r="I188" s="199"/>
      <c r="J188" s="200">
        <f>ROUND(I188*H188,2)</f>
        <v>0</v>
      </c>
      <c r="K188" s="196" t="s">
        <v>175</v>
      </c>
      <c r="L188" s="55"/>
      <c r="M188" s="201" t="s">
        <v>22</v>
      </c>
      <c r="N188" s="202" t="s">
        <v>46</v>
      </c>
      <c r="O188" s="36"/>
      <c r="P188" s="203">
        <f>O188*H188</f>
        <v>0</v>
      </c>
      <c r="Q188" s="203">
        <v>0</v>
      </c>
      <c r="R188" s="203">
        <f>Q188*H188</f>
        <v>0</v>
      </c>
      <c r="S188" s="203">
        <v>0</v>
      </c>
      <c r="T188" s="204">
        <f>S188*H188</f>
        <v>0</v>
      </c>
      <c r="AR188" s="18" t="s">
        <v>170</v>
      </c>
      <c r="AT188" s="18" t="s">
        <v>166</v>
      </c>
      <c r="AU188" s="18" t="s">
        <v>83</v>
      </c>
      <c r="AY188" s="18" t="s">
        <v>164</v>
      </c>
      <c r="BE188" s="205">
        <f>IF(N188="základní",J188,0)</f>
        <v>0</v>
      </c>
      <c r="BF188" s="205">
        <f>IF(N188="snížená",J188,0)</f>
        <v>0</v>
      </c>
      <c r="BG188" s="205">
        <f>IF(N188="zákl. přenesená",J188,0)</f>
        <v>0</v>
      </c>
      <c r="BH188" s="205">
        <f>IF(N188="sníž. přenesená",J188,0)</f>
        <v>0</v>
      </c>
      <c r="BI188" s="205">
        <f>IF(N188="nulová",J188,0)</f>
        <v>0</v>
      </c>
      <c r="BJ188" s="18" t="s">
        <v>23</v>
      </c>
      <c r="BK188" s="205">
        <f>ROUND(I188*H188,2)</f>
        <v>0</v>
      </c>
      <c r="BL188" s="18" t="s">
        <v>170</v>
      </c>
      <c r="BM188" s="18" t="s">
        <v>343</v>
      </c>
    </row>
    <row r="189" spans="2:65" s="1" customFormat="1" ht="31.5" customHeight="1">
      <c r="B189" s="35"/>
      <c r="C189" s="194" t="s">
        <v>344</v>
      </c>
      <c r="D189" s="194" t="s">
        <v>166</v>
      </c>
      <c r="E189" s="195" t="s">
        <v>345</v>
      </c>
      <c r="F189" s="196" t="s">
        <v>346</v>
      </c>
      <c r="G189" s="197" t="s">
        <v>174</v>
      </c>
      <c r="H189" s="198">
        <v>1254</v>
      </c>
      <c r="I189" s="199"/>
      <c r="J189" s="200">
        <f>ROUND(I189*H189,2)</f>
        <v>0</v>
      </c>
      <c r="K189" s="196" t="s">
        <v>175</v>
      </c>
      <c r="L189" s="55"/>
      <c r="M189" s="201" t="s">
        <v>22</v>
      </c>
      <c r="N189" s="202" t="s">
        <v>46</v>
      </c>
      <c r="O189" s="36"/>
      <c r="P189" s="203">
        <f>O189*H189</f>
        <v>0</v>
      </c>
      <c r="Q189" s="203">
        <v>0</v>
      </c>
      <c r="R189" s="203">
        <f>Q189*H189</f>
        <v>0</v>
      </c>
      <c r="S189" s="203">
        <v>0</v>
      </c>
      <c r="T189" s="204">
        <f>S189*H189</f>
        <v>0</v>
      </c>
      <c r="AR189" s="18" t="s">
        <v>170</v>
      </c>
      <c r="AT189" s="18" t="s">
        <v>166</v>
      </c>
      <c r="AU189" s="18" t="s">
        <v>83</v>
      </c>
      <c r="AY189" s="18" t="s">
        <v>164</v>
      </c>
      <c r="BE189" s="205">
        <f>IF(N189="základní",J189,0)</f>
        <v>0</v>
      </c>
      <c r="BF189" s="205">
        <f>IF(N189="snížená",J189,0)</f>
        <v>0</v>
      </c>
      <c r="BG189" s="205">
        <f>IF(N189="zákl. přenesená",J189,0)</f>
        <v>0</v>
      </c>
      <c r="BH189" s="205">
        <f>IF(N189="sníž. přenesená",J189,0)</f>
        <v>0</v>
      </c>
      <c r="BI189" s="205">
        <f>IF(N189="nulová",J189,0)</f>
        <v>0</v>
      </c>
      <c r="BJ189" s="18" t="s">
        <v>23</v>
      </c>
      <c r="BK189" s="205">
        <f>ROUND(I189*H189,2)</f>
        <v>0</v>
      </c>
      <c r="BL189" s="18" t="s">
        <v>170</v>
      </c>
      <c r="BM189" s="18" t="s">
        <v>347</v>
      </c>
    </row>
    <row r="190" spans="2:51" s="12" customFormat="1" ht="13.5">
      <c r="B190" s="208"/>
      <c r="C190" s="209"/>
      <c r="D190" s="210" t="s">
        <v>181</v>
      </c>
      <c r="E190" s="211" t="s">
        <v>22</v>
      </c>
      <c r="F190" s="212" t="s">
        <v>348</v>
      </c>
      <c r="G190" s="209"/>
      <c r="H190" s="213">
        <v>1254</v>
      </c>
      <c r="I190" s="214"/>
      <c r="J190" s="209"/>
      <c r="K190" s="209"/>
      <c r="L190" s="215"/>
      <c r="M190" s="216"/>
      <c r="N190" s="217"/>
      <c r="O190" s="217"/>
      <c r="P190" s="217"/>
      <c r="Q190" s="217"/>
      <c r="R190" s="217"/>
      <c r="S190" s="217"/>
      <c r="T190" s="218"/>
      <c r="AT190" s="219" t="s">
        <v>181</v>
      </c>
      <c r="AU190" s="219" t="s">
        <v>83</v>
      </c>
      <c r="AV190" s="12" t="s">
        <v>83</v>
      </c>
      <c r="AW190" s="12" t="s">
        <v>38</v>
      </c>
      <c r="AX190" s="12" t="s">
        <v>23</v>
      </c>
      <c r="AY190" s="219" t="s">
        <v>164</v>
      </c>
    </row>
    <row r="191" spans="2:65" s="1" customFormat="1" ht="44.25" customHeight="1">
      <c r="B191" s="35"/>
      <c r="C191" s="194" t="s">
        <v>349</v>
      </c>
      <c r="D191" s="194" t="s">
        <v>166</v>
      </c>
      <c r="E191" s="195" t="s">
        <v>350</v>
      </c>
      <c r="F191" s="196" t="s">
        <v>351</v>
      </c>
      <c r="G191" s="197" t="s">
        <v>174</v>
      </c>
      <c r="H191" s="198">
        <v>1254</v>
      </c>
      <c r="I191" s="199"/>
      <c r="J191" s="200">
        <f>ROUND(I191*H191,2)</f>
        <v>0</v>
      </c>
      <c r="K191" s="196" t="s">
        <v>175</v>
      </c>
      <c r="L191" s="55"/>
      <c r="M191" s="201" t="s">
        <v>22</v>
      </c>
      <c r="N191" s="202" t="s">
        <v>46</v>
      </c>
      <c r="O191" s="36"/>
      <c r="P191" s="203">
        <f>O191*H191</f>
        <v>0</v>
      </c>
      <c r="Q191" s="203">
        <v>0</v>
      </c>
      <c r="R191" s="203">
        <f>Q191*H191</f>
        <v>0</v>
      </c>
      <c r="S191" s="203">
        <v>0.235</v>
      </c>
      <c r="T191" s="204">
        <f>S191*H191</f>
        <v>294.69</v>
      </c>
      <c r="AR191" s="18" t="s">
        <v>170</v>
      </c>
      <c r="AT191" s="18" t="s">
        <v>166</v>
      </c>
      <c r="AU191" s="18" t="s">
        <v>83</v>
      </c>
      <c r="AY191" s="18" t="s">
        <v>164</v>
      </c>
      <c r="BE191" s="205">
        <f>IF(N191="základní",J191,0)</f>
        <v>0</v>
      </c>
      <c r="BF191" s="205">
        <f>IF(N191="snížená",J191,0)</f>
        <v>0</v>
      </c>
      <c r="BG191" s="205">
        <f>IF(N191="zákl. přenesená",J191,0)</f>
        <v>0</v>
      </c>
      <c r="BH191" s="205">
        <f>IF(N191="sníž. přenesená",J191,0)</f>
        <v>0</v>
      </c>
      <c r="BI191" s="205">
        <f>IF(N191="nulová",J191,0)</f>
        <v>0</v>
      </c>
      <c r="BJ191" s="18" t="s">
        <v>23</v>
      </c>
      <c r="BK191" s="205">
        <f>ROUND(I191*H191,2)</f>
        <v>0</v>
      </c>
      <c r="BL191" s="18" t="s">
        <v>170</v>
      </c>
      <c r="BM191" s="18" t="s">
        <v>352</v>
      </c>
    </row>
    <row r="192" spans="2:47" s="1" customFormat="1" ht="256.5">
      <c r="B192" s="35"/>
      <c r="C192" s="57"/>
      <c r="D192" s="206" t="s">
        <v>177</v>
      </c>
      <c r="E192" s="57"/>
      <c r="F192" s="207" t="s">
        <v>333</v>
      </c>
      <c r="G192" s="57"/>
      <c r="H192" s="57"/>
      <c r="I192" s="162"/>
      <c r="J192" s="57"/>
      <c r="K192" s="57"/>
      <c r="L192" s="55"/>
      <c r="M192" s="72"/>
      <c r="N192" s="36"/>
      <c r="O192" s="36"/>
      <c r="P192" s="36"/>
      <c r="Q192" s="36"/>
      <c r="R192" s="36"/>
      <c r="S192" s="36"/>
      <c r="T192" s="73"/>
      <c r="AT192" s="18" t="s">
        <v>177</v>
      </c>
      <c r="AU192" s="18" t="s">
        <v>83</v>
      </c>
    </row>
    <row r="193" spans="2:51" s="12" customFormat="1" ht="13.5">
      <c r="B193" s="208"/>
      <c r="C193" s="209"/>
      <c r="D193" s="206" t="s">
        <v>181</v>
      </c>
      <c r="E193" s="220" t="s">
        <v>22</v>
      </c>
      <c r="F193" s="221" t="s">
        <v>348</v>
      </c>
      <c r="G193" s="209"/>
      <c r="H193" s="222">
        <v>1254</v>
      </c>
      <c r="I193" s="214"/>
      <c r="J193" s="209"/>
      <c r="K193" s="209"/>
      <c r="L193" s="215"/>
      <c r="M193" s="216"/>
      <c r="N193" s="217"/>
      <c r="O193" s="217"/>
      <c r="P193" s="217"/>
      <c r="Q193" s="217"/>
      <c r="R193" s="217"/>
      <c r="S193" s="217"/>
      <c r="T193" s="218"/>
      <c r="AT193" s="219" t="s">
        <v>181</v>
      </c>
      <c r="AU193" s="219" t="s">
        <v>83</v>
      </c>
      <c r="AV193" s="12" t="s">
        <v>83</v>
      </c>
      <c r="AW193" s="12" t="s">
        <v>38</v>
      </c>
      <c r="AX193" s="12" t="s">
        <v>23</v>
      </c>
      <c r="AY193" s="219" t="s">
        <v>164</v>
      </c>
    </row>
    <row r="194" spans="2:63" s="11" customFormat="1" ht="29.85" customHeight="1">
      <c r="B194" s="177"/>
      <c r="C194" s="178"/>
      <c r="D194" s="191" t="s">
        <v>74</v>
      </c>
      <c r="E194" s="192" t="s">
        <v>217</v>
      </c>
      <c r="F194" s="192" t="s">
        <v>353</v>
      </c>
      <c r="G194" s="178"/>
      <c r="H194" s="178"/>
      <c r="I194" s="181"/>
      <c r="J194" s="193">
        <f>BK194</f>
        <v>0</v>
      </c>
      <c r="K194" s="178"/>
      <c r="L194" s="183"/>
      <c r="M194" s="184"/>
      <c r="N194" s="185"/>
      <c r="O194" s="185"/>
      <c r="P194" s="186">
        <f>SUM(P195:P208)</f>
        <v>0</v>
      </c>
      <c r="Q194" s="185"/>
      <c r="R194" s="186">
        <f>SUM(R195:R208)</f>
        <v>64.00522744</v>
      </c>
      <c r="S194" s="185"/>
      <c r="T194" s="187">
        <f>SUM(T195:T208)</f>
        <v>0</v>
      </c>
      <c r="AR194" s="188" t="s">
        <v>23</v>
      </c>
      <c r="AT194" s="189" t="s">
        <v>74</v>
      </c>
      <c r="AU194" s="189" t="s">
        <v>23</v>
      </c>
      <c r="AY194" s="188" t="s">
        <v>164</v>
      </c>
      <c r="BK194" s="190">
        <f>SUM(BK195:BK208)</f>
        <v>0</v>
      </c>
    </row>
    <row r="195" spans="2:65" s="1" customFormat="1" ht="22.5" customHeight="1">
      <c r="B195" s="35"/>
      <c r="C195" s="194" t="s">
        <v>354</v>
      </c>
      <c r="D195" s="194" t="s">
        <v>166</v>
      </c>
      <c r="E195" s="195" t="s">
        <v>355</v>
      </c>
      <c r="F195" s="196" t="s">
        <v>356</v>
      </c>
      <c r="G195" s="197" t="s">
        <v>285</v>
      </c>
      <c r="H195" s="198">
        <v>16.8</v>
      </c>
      <c r="I195" s="199"/>
      <c r="J195" s="200">
        <f>ROUND(I195*H195,2)</f>
        <v>0</v>
      </c>
      <c r="K195" s="196" t="s">
        <v>175</v>
      </c>
      <c r="L195" s="55"/>
      <c r="M195" s="201" t="s">
        <v>22</v>
      </c>
      <c r="N195" s="202" t="s">
        <v>46</v>
      </c>
      <c r="O195" s="36"/>
      <c r="P195" s="203">
        <f>O195*H195</f>
        <v>0</v>
      </c>
      <c r="Q195" s="203">
        <v>1.36828</v>
      </c>
      <c r="R195" s="203">
        <f>Q195*H195</f>
        <v>22.987104</v>
      </c>
      <c r="S195" s="203">
        <v>0</v>
      </c>
      <c r="T195" s="204">
        <f>S195*H195</f>
        <v>0</v>
      </c>
      <c r="AR195" s="18" t="s">
        <v>170</v>
      </c>
      <c r="AT195" s="18" t="s">
        <v>166</v>
      </c>
      <c r="AU195" s="18" t="s">
        <v>83</v>
      </c>
      <c r="AY195" s="18" t="s">
        <v>164</v>
      </c>
      <c r="BE195" s="205">
        <f>IF(N195="základní",J195,0)</f>
        <v>0</v>
      </c>
      <c r="BF195" s="205">
        <f>IF(N195="snížená",J195,0)</f>
        <v>0</v>
      </c>
      <c r="BG195" s="205">
        <f>IF(N195="zákl. přenesená",J195,0)</f>
        <v>0</v>
      </c>
      <c r="BH195" s="205">
        <f>IF(N195="sníž. přenesená",J195,0)</f>
        <v>0</v>
      </c>
      <c r="BI195" s="205">
        <f>IF(N195="nulová",J195,0)</f>
        <v>0</v>
      </c>
      <c r="BJ195" s="18" t="s">
        <v>23</v>
      </c>
      <c r="BK195" s="205">
        <f>ROUND(I195*H195,2)</f>
        <v>0</v>
      </c>
      <c r="BL195" s="18" t="s">
        <v>170</v>
      </c>
      <c r="BM195" s="18" t="s">
        <v>357</v>
      </c>
    </row>
    <row r="196" spans="2:47" s="1" customFormat="1" ht="81">
      <c r="B196" s="35"/>
      <c r="C196" s="57"/>
      <c r="D196" s="206" t="s">
        <v>177</v>
      </c>
      <c r="E196" s="57"/>
      <c r="F196" s="207" t="s">
        <v>358</v>
      </c>
      <c r="G196" s="57"/>
      <c r="H196" s="57"/>
      <c r="I196" s="162"/>
      <c r="J196" s="57"/>
      <c r="K196" s="57"/>
      <c r="L196" s="55"/>
      <c r="M196" s="72"/>
      <c r="N196" s="36"/>
      <c r="O196" s="36"/>
      <c r="P196" s="36"/>
      <c r="Q196" s="36"/>
      <c r="R196" s="36"/>
      <c r="S196" s="36"/>
      <c r="T196" s="73"/>
      <c r="AT196" s="18" t="s">
        <v>177</v>
      </c>
      <c r="AU196" s="18" t="s">
        <v>83</v>
      </c>
    </row>
    <row r="197" spans="2:51" s="12" customFormat="1" ht="13.5">
      <c r="B197" s="208"/>
      <c r="C197" s="209"/>
      <c r="D197" s="210" t="s">
        <v>181</v>
      </c>
      <c r="E197" s="211" t="s">
        <v>22</v>
      </c>
      <c r="F197" s="212" t="s">
        <v>359</v>
      </c>
      <c r="G197" s="209"/>
      <c r="H197" s="213">
        <v>16.8</v>
      </c>
      <c r="I197" s="214"/>
      <c r="J197" s="209"/>
      <c r="K197" s="209"/>
      <c r="L197" s="215"/>
      <c r="M197" s="216"/>
      <c r="N197" s="217"/>
      <c r="O197" s="217"/>
      <c r="P197" s="217"/>
      <c r="Q197" s="217"/>
      <c r="R197" s="217"/>
      <c r="S197" s="217"/>
      <c r="T197" s="218"/>
      <c r="AT197" s="219" t="s">
        <v>181</v>
      </c>
      <c r="AU197" s="219" t="s">
        <v>83</v>
      </c>
      <c r="AV197" s="12" t="s">
        <v>83</v>
      </c>
      <c r="AW197" s="12" t="s">
        <v>38</v>
      </c>
      <c r="AX197" s="12" t="s">
        <v>23</v>
      </c>
      <c r="AY197" s="219" t="s">
        <v>164</v>
      </c>
    </row>
    <row r="198" spans="2:65" s="1" customFormat="1" ht="31.5" customHeight="1">
      <c r="B198" s="35"/>
      <c r="C198" s="234" t="s">
        <v>360</v>
      </c>
      <c r="D198" s="234" t="s">
        <v>257</v>
      </c>
      <c r="E198" s="235" t="s">
        <v>361</v>
      </c>
      <c r="F198" s="236" t="s">
        <v>362</v>
      </c>
      <c r="G198" s="237" t="s">
        <v>291</v>
      </c>
      <c r="H198" s="238">
        <v>16</v>
      </c>
      <c r="I198" s="239"/>
      <c r="J198" s="240">
        <f>ROUND(I198*H198,2)</f>
        <v>0</v>
      </c>
      <c r="K198" s="236" t="s">
        <v>22</v>
      </c>
      <c r="L198" s="241"/>
      <c r="M198" s="242" t="s">
        <v>22</v>
      </c>
      <c r="N198" s="243" t="s">
        <v>46</v>
      </c>
      <c r="O198" s="36"/>
      <c r="P198" s="203">
        <f>O198*H198</f>
        <v>0</v>
      </c>
      <c r="Q198" s="203">
        <v>2.56</v>
      </c>
      <c r="R198" s="203">
        <f>Q198*H198</f>
        <v>40.96</v>
      </c>
      <c r="S198" s="203">
        <v>0</v>
      </c>
      <c r="T198" s="204">
        <f>S198*H198</f>
        <v>0</v>
      </c>
      <c r="AR198" s="18" t="s">
        <v>211</v>
      </c>
      <c r="AT198" s="18" t="s">
        <v>257</v>
      </c>
      <c r="AU198" s="18" t="s">
        <v>83</v>
      </c>
      <c r="AY198" s="18" t="s">
        <v>164</v>
      </c>
      <c r="BE198" s="205">
        <f>IF(N198="základní",J198,0)</f>
        <v>0</v>
      </c>
      <c r="BF198" s="205">
        <f>IF(N198="snížená",J198,0)</f>
        <v>0</v>
      </c>
      <c r="BG198" s="205">
        <f>IF(N198="zákl. přenesená",J198,0)</f>
        <v>0</v>
      </c>
      <c r="BH198" s="205">
        <f>IF(N198="sníž. přenesená",J198,0)</f>
        <v>0</v>
      </c>
      <c r="BI198" s="205">
        <f>IF(N198="nulová",J198,0)</f>
        <v>0</v>
      </c>
      <c r="BJ198" s="18" t="s">
        <v>23</v>
      </c>
      <c r="BK198" s="205">
        <f>ROUND(I198*H198,2)</f>
        <v>0</v>
      </c>
      <c r="BL198" s="18" t="s">
        <v>170</v>
      </c>
      <c r="BM198" s="18" t="s">
        <v>363</v>
      </c>
    </row>
    <row r="199" spans="2:65" s="1" customFormat="1" ht="22.5" customHeight="1">
      <c r="B199" s="35"/>
      <c r="C199" s="194" t="s">
        <v>364</v>
      </c>
      <c r="D199" s="194" t="s">
        <v>166</v>
      </c>
      <c r="E199" s="195" t="s">
        <v>365</v>
      </c>
      <c r="F199" s="196" t="s">
        <v>366</v>
      </c>
      <c r="G199" s="197" t="s">
        <v>367</v>
      </c>
      <c r="H199" s="198">
        <v>2</v>
      </c>
      <c r="I199" s="199"/>
      <c r="J199" s="200">
        <f>ROUND(I199*H199,2)</f>
        <v>0</v>
      </c>
      <c r="K199" s="196" t="s">
        <v>22</v>
      </c>
      <c r="L199" s="55"/>
      <c r="M199" s="201" t="s">
        <v>22</v>
      </c>
      <c r="N199" s="202" t="s">
        <v>46</v>
      </c>
      <c r="O199" s="36"/>
      <c r="P199" s="203">
        <f>O199*H199</f>
        <v>0</v>
      </c>
      <c r="Q199" s="203">
        <v>0</v>
      </c>
      <c r="R199" s="203">
        <f>Q199*H199</f>
        <v>0</v>
      </c>
      <c r="S199" s="203">
        <v>0</v>
      </c>
      <c r="T199" s="204">
        <f>S199*H199</f>
        <v>0</v>
      </c>
      <c r="AR199" s="18" t="s">
        <v>170</v>
      </c>
      <c r="AT199" s="18" t="s">
        <v>166</v>
      </c>
      <c r="AU199" s="18" t="s">
        <v>83</v>
      </c>
      <c r="AY199" s="18" t="s">
        <v>164</v>
      </c>
      <c r="BE199" s="205">
        <f>IF(N199="základní",J199,0)</f>
        <v>0</v>
      </c>
      <c r="BF199" s="205">
        <f>IF(N199="snížená",J199,0)</f>
        <v>0</v>
      </c>
      <c r="BG199" s="205">
        <f>IF(N199="zákl. přenesená",J199,0)</f>
        <v>0</v>
      </c>
      <c r="BH199" s="205">
        <f>IF(N199="sníž. přenesená",J199,0)</f>
        <v>0</v>
      </c>
      <c r="BI199" s="205">
        <f>IF(N199="nulová",J199,0)</f>
        <v>0</v>
      </c>
      <c r="BJ199" s="18" t="s">
        <v>23</v>
      </c>
      <c r="BK199" s="205">
        <f>ROUND(I199*H199,2)</f>
        <v>0</v>
      </c>
      <c r="BL199" s="18" t="s">
        <v>170</v>
      </c>
      <c r="BM199" s="18" t="s">
        <v>368</v>
      </c>
    </row>
    <row r="200" spans="2:47" s="1" customFormat="1" ht="67.5">
      <c r="B200" s="35"/>
      <c r="C200" s="57"/>
      <c r="D200" s="210" t="s">
        <v>179</v>
      </c>
      <c r="E200" s="57"/>
      <c r="F200" s="244" t="s">
        <v>369</v>
      </c>
      <c r="G200" s="57"/>
      <c r="H200" s="57"/>
      <c r="I200" s="162"/>
      <c r="J200" s="57"/>
      <c r="K200" s="57"/>
      <c r="L200" s="55"/>
      <c r="M200" s="72"/>
      <c r="N200" s="36"/>
      <c r="O200" s="36"/>
      <c r="P200" s="36"/>
      <c r="Q200" s="36"/>
      <c r="R200" s="36"/>
      <c r="S200" s="36"/>
      <c r="T200" s="73"/>
      <c r="AT200" s="18" t="s">
        <v>179</v>
      </c>
      <c r="AU200" s="18" t="s">
        <v>83</v>
      </c>
    </row>
    <row r="201" spans="2:65" s="1" customFormat="1" ht="22.5" customHeight="1">
      <c r="B201" s="35"/>
      <c r="C201" s="194" t="s">
        <v>370</v>
      </c>
      <c r="D201" s="194" t="s">
        <v>166</v>
      </c>
      <c r="E201" s="195" t="s">
        <v>371</v>
      </c>
      <c r="F201" s="196" t="s">
        <v>372</v>
      </c>
      <c r="G201" s="197" t="s">
        <v>174</v>
      </c>
      <c r="H201" s="198">
        <v>75.6</v>
      </c>
      <c r="I201" s="199"/>
      <c r="J201" s="200">
        <f>ROUND(I201*H201,2)</f>
        <v>0</v>
      </c>
      <c r="K201" s="196" t="s">
        <v>175</v>
      </c>
      <c r="L201" s="55"/>
      <c r="M201" s="201" t="s">
        <v>22</v>
      </c>
      <c r="N201" s="202" t="s">
        <v>46</v>
      </c>
      <c r="O201" s="36"/>
      <c r="P201" s="203">
        <f>O201*H201</f>
        <v>0</v>
      </c>
      <c r="Q201" s="203">
        <v>0.00037</v>
      </c>
      <c r="R201" s="203">
        <f>Q201*H201</f>
        <v>0.027971999999999997</v>
      </c>
      <c r="S201" s="203">
        <v>0</v>
      </c>
      <c r="T201" s="204">
        <f>S201*H201</f>
        <v>0</v>
      </c>
      <c r="AR201" s="18" t="s">
        <v>170</v>
      </c>
      <c r="AT201" s="18" t="s">
        <v>166</v>
      </c>
      <c r="AU201" s="18" t="s">
        <v>83</v>
      </c>
      <c r="AY201" s="18" t="s">
        <v>164</v>
      </c>
      <c r="BE201" s="205">
        <f>IF(N201="základní",J201,0)</f>
        <v>0</v>
      </c>
      <c r="BF201" s="205">
        <f>IF(N201="snížená",J201,0)</f>
        <v>0</v>
      </c>
      <c r="BG201" s="205">
        <f>IF(N201="zákl. přenesená",J201,0)</f>
        <v>0</v>
      </c>
      <c r="BH201" s="205">
        <f>IF(N201="sníž. přenesená",J201,0)</f>
        <v>0</v>
      </c>
      <c r="BI201" s="205">
        <f>IF(N201="nulová",J201,0)</f>
        <v>0</v>
      </c>
      <c r="BJ201" s="18" t="s">
        <v>23</v>
      </c>
      <c r="BK201" s="205">
        <f>ROUND(I201*H201,2)</f>
        <v>0</v>
      </c>
      <c r="BL201" s="18" t="s">
        <v>170</v>
      </c>
      <c r="BM201" s="18" t="s">
        <v>373</v>
      </c>
    </row>
    <row r="202" spans="2:47" s="1" customFormat="1" ht="94.5">
      <c r="B202" s="35"/>
      <c r="C202" s="57"/>
      <c r="D202" s="206" t="s">
        <v>177</v>
      </c>
      <c r="E202" s="57"/>
      <c r="F202" s="207" t="s">
        <v>374</v>
      </c>
      <c r="G202" s="57"/>
      <c r="H202" s="57"/>
      <c r="I202" s="162"/>
      <c r="J202" s="57"/>
      <c r="K202" s="57"/>
      <c r="L202" s="55"/>
      <c r="M202" s="72"/>
      <c r="N202" s="36"/>
      <c r="O202" s="36"/>
      <c r="P202" s="36"/>
      <c r="Q202" s="36"/>
      <c r="R202" s="36"/>
      <c r="S202" s="36"/>
      <c r="T202" s="73"/>
      <c r="AT202" s="18" t="s">
        <v>177</v>
      </c>
      <c r="AU202" s="18" t="s">
        <v>83</v>
      </c>
    </row>
    <row r="203" spans="2:51" s="12" customFormat="1" ht="13.5">
      <c r="B203" s="208"/>
      <c r="C203" s="209"/>
      <c r="D203" s="210" t="s">
        <v>181</v>
      </c>
      <c r="E203" s="211" t="s">
        <v>22</v>
      </c>
      <c r="F203" s="212" t="s">
        <v>375</v>
      </c>
      <c r="G203" s="209"/>
      <c r="H203" s="213">
        <v>75.6</v>
      </c>
      <c r="I203" s="214"/>
      <c r="J203" s="209"/>
      <c r="K203" s="209"/>
      <c r="L203" s="215"/>
      <c r="M203" s="216"/>
      <c r="N203" s="217"/>
      <c r="O203" s="217"/>
      <c r="P203" s="217"/>
      <c r="Q203" s="217"/>
      <c r="R203" s="217"/>
      <c r="S203" s="217"/>
      <c r="T203" s="218"/>
      <c r="AT203" s="219" t="s">
        <v>181</v>
      </c>
      <c r="AU203" s="219" t="s">
        <v>83</v>
      </c>
      <c r="AV203" s="12" t="s">
        <v>83</v>
      </c>
      <c r="AW203" s="12" t="s">
        <v>38</v>
      </c>
      <c r="AX203" s="12" t="s">
        <v>23</v>
      </c>
      <c r="AY203" s="219" t="s">
        <v>164</v>
      </c>
    </row>
    <row r="204" spans="2:65" s="1" customFormat="1" ht="31.5" customHeight="1">
      <c r="B204" s="35"/>
      <c r="C204" s="194" t="s">
        <v>376</v>
      </c>
      <c r="D204" s="194" t="s">
        <v>166</v>
      </c>
      <c r="E204" s="195" t="s">
        <v>377</v>
      </c>
      <c r="F204" s="196" t="s">
        <v>378</v>
      </c>
      <c r="G204" s="197" t="s">
        <v>174</v>
      </c>
      <c r="H204" s="198">
        <v>64.152</v>
      </c>
      <c r="I204" s="199"/>
      <c r="J204" s="200">
        <f>ROUND(I204*H204,2)</f>
        <v>0</v>
      </c>
      <c r="K204" s="196" t="s">
        <v>175</v>
      </c>
      <c r="L204" s="55"/>
      <c r="M204" s="201" t="s">
        <v>22</v>
      </c>
      <c r="N204" s="202" t="s">
        <v>46</v>
      </c>
      <c r="O204" s="36"/>
      <c r="P204" s="203">
        <f>O204*H204</f>
        <v>0</v>
      </c>
      <c r="Q204" s="203">
        <v>0.00047</v>
      </c>
      <c r="R204" s="203">
        <f>Q204*H204</f>
        <v>0.030151439999999998</v>
      </c>
      <c r="S204" s="203">
        <v>0</v>
      </c>
      <c r="T204" s="204">
        <f>S204*H204</f>
        <v>0</v>
      </c>
      <c r="AR204" s="18" t="s">
        <v>170</v>
      </c>
      <c r="AT204" s="18" t="s">
        <v>166</v>
      </c>
      <c r="AU204" s="18" t="s">
        <v>83</v>
      </c>
      <c r="AY204" s="18" t="s">
        <v>164</v>
      </c>
      <c r="BE204" s="205">
        <f>IF(N204="základní",J204,0)</f>
        <v>0</v>
      </c>
      <c r="BF204" s="205">
        <f>IF(N204="snížená",J204,0)</f>
        <v>0</v>
      </c>
      <c r="BG204" s="205">
        <f>IF(N204="zákl. přenesená",J204,0)</f>
        <v>0</v>
      </c>
      <c r="BH204" s="205">
        <f>IF(N204="sníž. přenesená",J204,0)</f>
        <v>0</v>
      </c>
      <c r="BI204" s="205">
        <f>IF(N204="nulová",J204,0)</f>
        <v>0</v>
      </c>
      <c r="BJ204" s="18" t="s">
        <v>23</v>
      </c>
      <c r="BK204" s="205">
        <f>ROUND(I204*H204,2)</f>
        <v>0</v>
      </c>
      <c r="BL204" s="18" t="s">
        <v>170</v>
      </c>
      <c r="BM204" s="18" t="s">
        <v>379</v>
      </c>
    </row>
    <row r="205" spans="2:47" s="1" customFormat="1" ht="27">
      <c r="B205" s="35"/>
      <c r="C205" s="57"/>
      <c r="D205" s="206" t="s">
        <v>177</v>
      </c>
      <c r="E205" s="57"/>
      <c r="F205" s="207" t="s">
        <v>380</v>
      </c>
      <c r="G205" s="57"/>
      <c r="H205" s="57"/>
      <c r="I205" s="162"/>
      <c r="J205" s="57"/>
      <c r="K205" s="57"/>
      <c r="L205" s="55"/>
      <c r="M205" s="72"/>
      <c r="N205" s="36"/>
      <c r="O205" s="36"/>
      <c r="P205" s="36"/>
      <c r="Q205" s="36"/>
      <c r="R205" s="36"/>
      <c r="S205" s="36"/>
      <c r="T205" s="73"/>
      <c r="AT205" s="18" t="s">
        <v>177</v>
      </c>
      <c r="AU205" s="18" t="s">
        <v>83</v>
      </c>
    </row>
    <row r="206" spans="2:51" s="12" customFormat="1" ht="13.5">
      <c r="B206" s="208"/>
      <c r="C206" s="209"/>
      <c r="D206" s="210" t="s">
        <v>181</v>
      </c>
      <c r="E206" s="211" t="s">
        <v>22</v>
      </c>
      <c r="F206" s="212" t="s">
        <v>381</v>
      </c>
      <c r="G206" s="209"/>
      <c r="H206" s="213">
        <v>64.152</v>
      </c>
      <c r="I206" s="214"/>
      <c r="J206" s="209"/>
      <c r="K206" s="209"/>
      <c r="L206" s="215"/>
      <c r="M206" s="216"/>
      <c r="N206" s="217"/>
      <c r="O206" s="217"/>
      <c r="P206" s="217"/>
      <c r="Q206" s="217"/>
      <c r="R206" s="217"/>
      <c r="S206" s="217"/>
      <c r="T206" s="218"/>
      <c r="AT206" s="219" t="s">
        <v>181</v>
      </c>
      <c r="AU206" s="219" t="s">
        <v>83</v>
      </c>
      <c r="AV206" s="12" t="s">
        <v>83</v>
      </c>
      <c r="AW206" s="12" t="s">
        <v>38</v>
      </c>
      <c r="AX206" s="12" t="s">
        <v>23</v>
      </c>
      <c r="AY206" s="219" t="s">
        <v>164</v>
      </c>
    </row>
    <row r="207" spans="2:65" s="1" customFormat="1" ht="31.5" customHeight="1">
      <c r="B207" s="35"/>
      <c r="C207" s="194" t="s">
        <v>382</v>
      </c>
      <c r="D207" s="194" t="s">
        <v>166</v>
      </c>
      <c r="E207" s="195" t="s">
        <v>383</v>
      </c>
      <c r="F207" s="196" t="s">
        <v>384</v>
      </c>
      <c r="G207" s="197" t="s">
        <v>278</v>
      </c>
      <c r="H207" s="198">
        <v>874.935</v>
      </c>
      <c r="I207" s="199"/>
      <c r="J207" s="200">
        <f>ROUND(I207*H207,2)</f>
        <v>0</v>
      </c>
      <c r="K207" s="196" t="s">
        <v>22</v>
      </c>
      <c r="L207" s="55"/>
      <c r="M207" s="201" t="s">
        <v>22</v>
      </c>
      <c r="N207" s="202" t="s">
        <v>46</v>
      </c>
      <c r="O207" s="36"/>
      <c r="P207" s="203">
        <f>O207*H207</f>
        <v>0</v>
      </c>
      <c r="Q207" s="203">
        <v>0</v>
      </c>
      <c r="R207" s="203">
        <f>Q207*H207</f>
        <v>0</v>
      </c>
      <c r="S207" s="203">
        <v>0</v>
      </c>
      <c r="T207" s="204">
        <f>S207*H207</f>
        <v>0</v>
      </c>
      <c r="AR207" s="18" t="s">
        <v>170</v>
      </c>
      <c r="AT207" s="18" t="s">
        <v>166</v>
      </c>
      <c r="AU207" s="18" t="s">
        <v>83</v>
      </c>
      <c r="AY207" s="18" t="s">
        <v>164</v>
      </c>
      <c r="BE207" s="205">
        <f>IF(N207="základní",J207,0)</f>
        <v>0</v>
      </c>
      <c r="BF207" s="205">
        <f>IF(N207="snížená",J207,0)</f>
        <v>0</v>
      </c>
      <c r="BG207" s="205">
        <f>IF(N207="zákl. přenesená",J207,0)</f>
        <v>0</v>
      </c>
      <c r="BH207" s="205">
        <f>IF(N207="sníž. přenesená",J207,0)</f>
        <v>0</v>
      </c>
      <c r="BI207" s="205">
        <f>IF(N207="nulová",J207,0)</f>
        <v>0</v>
      </c>
      <c r="BJ207" s="18" t="s">
        <v>23</v>
      </c>
      <c r="BK207" s="205">
        <f>ROUND(I207*H207,2)</f>
        <v>0</v>
      </c>
      <c r="BL207" s="18" t="s">
        <v>170</v>
      </c>
      <c r="BM207" s="18" t="s">
        <v>385</v>
      </c>
    </row>
    <row r="208" spans="2:47" s="1" customFormat="1" ht="40.5">
      <c r="B208" s="35"/>
      <c r="C208" s="57"/>
      <c r="D208" s="206" t="s">
        <v>179</v>
      </c>
      <c r="E208" s="57"/>
      <c r="F208" s="207" t="s">
        <v>386</v>
      </c>
      <c r="G208" s="57"/>
      <c r="H208" s="57"/>
      <c r="I208" s="162"/>
      <c r="J208" s="57"/>
      <c r="K208" s="57"/>
      <c r="L208" s="55"/>
      <c r="M208" s="72"/>
      <c r="N208" s="36"/>
      <c r="O208" s="36"/>
      <c r="P208" s="36"/>
      <c r="Q208" s="36"/>
      <c r="R208" s="36"/>
      <c r="S208" s="36"/>
      <c r="T208" s="73"/>
      <c r="AT208" s="18" t="s">
        <v>179</v>
      </c>
      <c r="AU208" s="18" t="s">
        <v>83</v>
      </c>
    </row>
    <row r="209" spans="2:63" s="11" customFormat="1" ht="29.85" customHeight="1">
      <c r="B209" s="177"/>
      <c r="C209" s="178"/>
      <c r="D209" s="191" t="s">
        <v>74</v>
      </c>
      <c r="E209" s="192" t="s">
        <v>387</v>
      </c>
      <c r="F209" s="192" t="s">
        <v>388</v>
      </c>
      <c r="G209" s="178"/>
      <c r="H209" s="178"/>
      <c r="I209" s="181"/>
      <c r="J209" s="193">
        <f>BK209</f>
        <v>0</v>
      </c>
      <c r="K209" s="178"/>
      <c r="L209" s="183"/>
      <c r="M209" s="184"/>
      <c r="N209" s="185"/>
      <c r="O209" s="185"/>
      <c r="P209" s="186">
        <f>SUM(P210:P211)</f>
        <v>0</v>
      </c>
      <c r="Q209" s="185"/>
      <c r="R209" s="186">
        <f>SUM(R210:R211)</f>
        <v>0</v>
      </c>
      <c r="S209" s="185"/>
      <c r="T209" s="187">
        <f>SUM(T210:T211)</f>
        <v>0</v>
      </c>
      <c r="AR209" s="188" t="s">
        <v>23</v>
      </c>
      <c r="AT209" s="189" t="s">
        <v>74</v>
      </c>
      <c r="AU209" s="189" t="s">
        <v>23</v>
      </c>
      <c r="AY209" s="188" t="s">
        <v>164</v>
      </c>
      <c r="BK209" s="190">
        <f>SUM(BK210:BK211)</f>
        <v>0</v>
      </c>
    </row>
    <row r="210" spans="2:65" s="1" customFormat="1" ht="22.5" customHeight="1">
      <c r="B210" s="35"/>
      <c r="C210" s="194" t="s">
        <v>389</v>
      </c>
      <c r="D210" s="194" t="s">
        <v>166</v>
      </c>
      <c r="E210" s="195" t="s">
        <v>390</v>
      </c>
      <c r="F210" s="196" t="s">
        <v>391</v>
      </c>
      <c r="G210" s="197" t="s">
        <v>278</v>
      </c>
      <c r="H210" s="198">
        <v>2496.527</v>
      </c>
      <c r="I210" s="199"/>
      <c r="J210" s="200">
        <f>ROUND(I210*H210,2)</f>
        <v>0</v>
      </c>
      <c r="K210" s="196" t="s">
        <v>175</v>
      </c>
      <c r="L210" s="55"/>
      <c r="M210" s="201" t="s">
        <v>22</v>
      </c>
      <c r="N210" s="202" t="s">
        <v>46</v>
      </c>
      <c r="O210" s="36"/>
      <c r="P210" s="203">
        <f>O210*H210</f>
        <v>0</v>
      </c>
      <c r="Q210" s="203">
        <v>0</v>
      </c>
      <c r="R210" s="203">
        <f>Q210*H210</f>
        <v>0</v>
      </c>
      <c r="S210" s="203">
        <v>0</v>
      </c>
      <c r="T210" s="204">
        <f>S210*H210</f>
        <v>0</v>
      </c>
      <c r="AR210" s="18" t="s">
        <v>170</v>
      </c>
      <c r="AT210" s="18" t="s">
        <v>166</v>
      </c>
      <c r="AU210" s="18" t="s">
        <v>83</v>
      </c>
      <c r="AY210" s="18" t="s">
        <v>164</v>
      </c>
      <c r="BE210" s="205">
        <f>IF(N210="základní",J210,0)</f>
        <v>0</v>
      </c>
      <c r="BF210" s="205">
        <f>IF(N210="snížená",J210,0)</f>
        <v>0</v>
      </c>
      <c r="BG210" s="205">
        <f>IF(N210="zákl. přenesená",J210,0)</f>
        <v>0</v>
      </c>
      <c r="BH210" s="205">
        <f>IF(N210="sníž. přenesená",J210,0)</f>
        <v>0</v>
      </c>
      <c r="BI210" s="205">
        <f>IF(N210="nulová",J210,0)</f>
        <v>0</v>
      </c>
      <c r="BJ210" s="18" t="s">
        <v>23</v>
      </c>
      <c r="BK210" s="205">
        <f>ROUND(I210*H210,2)</f>
        <v>0</v>
      </c>
      <c r="BL210" s="18" t="s">
        <v>170</v>
      </c>
      <c r="BM210" s="18" t="s">
        <v>392</v>
      </c>
    </row>
    <row r="211" spans="2:47" s="1" customFormat="1" ht="27">
      <c r="B211" s="35"/>
      <c r="C211" s="57"/>
      <c r="D211" s="206" t="s">
        <v>177</v>
      </c>
      <c r="E211" s="57"/>
      <c r="F211" s="207" t="s">
        <v>393</v>
      </c>
      <c r="G211" s="57"/>
      <c r="H211" s="57"/>
      <c r="I211" s="162"/>
      <c r="J211" s="57"/>
      <c r="K211" s="57"/>
      <c r="L211" s="55"/>
      <c r="M211" s="245"/>
      <c r="N211" s="246"/>
      <c r="O211" s="246"/>
      <c r="P211" s="246"/>
      <c r="Q211" s="246"/>
      <c r="R211" s="246"/>
      <c r="S211" s="246"/>
      <c r="T211" s="247"/>
      <c r="AT211" s="18" t="s">
        <v>177</v>
      </c>
      <c r="AU211" s="18" t="s">
        <v>83</v>
      </c>
    </row>
    <row r="212" spans="2:12" s="1" customFormat="1" ht="6.95" customHeight="1">
      <c r="B212" s="50"/>
      <c r="C212" s="51"/>
      <c r="D212" s="51"/>
      <c r="E212" s="51"/>
      <c r="F212" s="51"/>
      <c r="G212" s="51"/>
      <c r="H212" s="51"/>
      <c r="I212" s="138"/>
      <c r="J212" s="51"/>
      <c r="K212" s="51"/>
      <c r="L212" s="55"/>
    </row>
  </sheetData>
  <sheetProtection password="CC35" sheet="1" objects="1" scenarios="1" formatColumns="0" formatRows="0" sort="0" autoFilter="0"/>
  <autoFilter ref="C87:K87"/>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92</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394</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395</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ROUNDUP(SUM(BE87:BE147),2)</f>
        <v>0</v>
      </c>
      <c r="G32" s="36"/>
      <c r="H32" s="36"/>
      <c r="I32" s="130">
        <v>0.21</v>
      </c>
      <c r="J32" s="129">
        <f>ROUNDUP(ROUNDUP((SUM(BE87:BE147)),2)*I32,1)</f>
        <v>0</v>
      </c>
      <c r="K32" s="39"/>
    </row>
    <row r="33" spans="2:11" s="1" customFormat="1" ht="14.45" customHeight="1">
      <c r="B33" s="35"/>
      <c r="C33" s="36"/>
      <c r="D33" s="36"/>
      <c r="E33" s="43" t="s">
        <v>47</v>
      </c>
      <c r="F33" s="129">
        <f>ROUNDUP(SUM(BF87:BF147),2)</f>
        <v>0</v>
      </c>
      <c r="G33" s="36"/>
      <c r="H33" s="36"/>
      <c r="I33" s="130">
        <v>0.15</v>
      </c>
      <c r="J33" s="129">
        <f>ROUNDUP(ROUNDUP((SUM(BF87:BF147)),2)*I33,1)</f>
        <v>0</v>
      </c>
      <c r="K33" s="39"/>
    </row>
    <row r="34" spans="2:11" s="1" customFormat="1" ht="14.45" customHeight="1" hidden="1">
      <c r="B34" s="35"/>
      <c r="C34" s="36"/>
      <c r="D34" s="36"/>
      <c r="E34" s="43" t="s">
        <v>48</v>
      </c>
      <c r="F34" s="129">
        <f>ROUNDUP(SUM(BG87:BG147),2)</f>
        <v>0</v>
      </c>
      <c r="G34" s="36"/>
      <c r="H34" s="36"/>
      <c r="I34" s="130">
        <v>0.21</v>
      </c>
      <c r="J34" s="129">
        <v>0</v>
      </c>
      <c r="K34" s="39"/>
    </row>
    <row r="35" spans="2:11" s="1" customFormat="1" ht="14.45" customHeight="1" hidden="1">
      <c r="B35" s="35"/>
      <c r="C35" s="36"/>
      <c r="D35" s="36"/>
      <c r="E35" s="43" t="s">
        <v>49</v>
      </c>
      <c r="F35" s="129">
        <f>ROUNDUP(SUM(BH87:BH147),2)</f>
        <v>0</v>
      </c>
      <c r="G35" s="36"/>
      <c r="H35" s="36"/>
      <c r="I35" s="130">
        <v>0.15</v>
      </c>
      <c r="J35" s="129">
        <v>0</v>
      </c>
      <c r="K35" s="39"/>
    </row>
    <row r="36" spans="2:11" s="1" customFormat="1" ht="14.45" customHeight="1" hidden="1">
      <c r="B36" s="35"/>
      <c r="C36" s="36"/>
      <c r="D36" s="36"/>
      <c r="E36" s="43" t="s">
        <v>50</v>
      </c>
      <c r="F36" s="129">
        <f>ROUNDUP(SUM(BI87:BI147),2)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394</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2.01 - Soupis prací - Střední úsek</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J87</f>
        <v>0</v>
      </c>
      <c r="K60" s="39"/>
      <c r="AU60" s="18" t="s">
        <v>141</v>
      </c>
    </row>
    <row r="61" spans="2:11" s="8" customFormat="1" ht="24.95" customHeight="1">
      <c r="B61" s="148"/>
      <c r="C61" s="149"/>
      <c r="D61" s="150" t="s">
        <v>142</v>
      </c>
      <c r="E61" s="151"/>
      <c r="F61" s="151"/>
      <c r="G61" s="151"/>
      <c r="H61" s="151"/>
      <c r="I61" s="152"/>
      <c r="J61" s="153">
        <f>J88</f>
        <v>0</v>
      </c>
      <c r="K61" s="154"/>
    </row>
    <row r="62" spans="2:11" s="9" customFormat="1" ht="19.9" customHeight="1">
      <c r="B62" s="155"/>
      <c r="C62" s="156"/>
      <c r="D62" s="157" t="s">
        <v>143</v>
      </c>
      <c r="E62" s="158"/>
      <c r="F62" s="158"/>
      <c r="G62" s="158"/>
      <c r="H62" s="158"/>
      <c r="I62" s="159"/>
      <c r="J62" s="160">
        <f>J89</f>
        <v>0</v>
      </c>
      <c r="K62" s="161"/>
    </row>
    <row r="63" spans="2:11" s="9" customFormat="1" ht="19.9" customHeight="1">
      <c r="B63" s="155"/>
      <c r="C63" s="156"/>
      <c r="D63" s="157" t="s">
        <v>396</v>
      </c>
      <c r="E63" s="158"/>
      <c r="F63" s="158"/>
      <c r="G63" s="158"/>
      <c r="H63" s="158"/>
      <c r="I63" s="159"/>
      <c r="J63" s="160">
        <f>J127</f>
        <v>0</v>
      </c>
      <c r="K63" s="161"/>
    </row>
    <row r="64" spans="2:11" s="9" customFormat="1" ht="19.9" customHeight="1">
      <c r="B64" s="155"/>
      <c r="C64" s="156"/>
      <c r="D64" s="157" t="s">
        <v>397</v>
      </c>
      <c r="E64" s="158"/>
      <c r="F64" s="158"/>
      <c r="G64" s="158"/>
      <c r="H64" s="158"/>
      <c r="I64" s="159"/>
      <c r="J64" s="160">
        <f>J141</f>
        <v>0</v>
      </c>
      <c r="K64" s="161"/>
    </row>
    <row r="65" spans="2:11" s="9" customFormat="1" ht="19.9" customHeight="1">
      <c r="B65" s="155"/>
      <c r="C65" s="156"/>
      <c r="D65" s="157" t="s">
        <v>398</v>
      </c>
      <c r="E65" s="158"/>
      <c r="F65" s="158"/>
      <c r="G65" s="158"/>
      <c r="H65" s="158"/>
      <c r="I65" s="159"/>
      <c r="J65" s="160">
        <f>J145</f>
        <v>0</v>
      </c>
      <c r="K65" s="161"/>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148</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317" t="str">
        <f>E7</f>
        <v>Radotínský potok - revitalizace toku v ř.km. 12,13 -13,43</v>
      </c>
      <c r="F75" s="294"/>
      <c r="G75" s="294"/>
      <c r="H75" s="294"/>
      <c r="I75" s="162"/>
      <c r="J75" s="57"/>
      <c r="K75" s="57"/>
      <c r="L75" s="55"/>
    </row>
    <row r="76" spans="2:12" ht="13.5">
      <c r="B76" s="22"/>
      <c r="C76" s="59" t="s">
        <v>133</v>
      </c>
      <c r="D76" s="163"/>
      <c r="E76" s="163"/>
      <c r="F76" s="163"/>
      <c r="G76" s="163"/>
      <c r="H76" s="163"/>
      <c r="J76" s="163"/>
      <c r="K76" s="163"/>
      <c r="L76" s="164"/>
    </row>
    <row r="77" spans="2:12" s="1" customFormat="1" ht="22.5" customHeight="1">
      <c r="B77" s="35"/>
      <c r="C77" s="57"/>
      <c r="D77" s="57"/>
      <c r="E77" s="317" t="s">
        <v>394</v>
      </c>
      <c r="F77" s="294"/>
      <c r="G77" s="294"/>
      <c r="H77" s="294"/>
      <c r="I77" s="162"/>
      <c r="J77" s="57"/>
      <c r="K77" s="57"/>
      <c r="L77" s="55"/>
    </row>
    <row r="78" spans="2:12" s="1" customFormat="1" ht="14.45" customHeight="1">
      <c r="B78" s="35"/>
      <c r="C78" s="59" t="s">
        <v>135</v>
      </c>
      <c r="D78" s="57"/>
      <c r="E78" s="57"/>
      <c r="F78" s="57"/>
      <c r="G78" s="57"/>
      <c r="H78" s="57"/>
      <c r="I78" s="162"/>
      <c r="J78" s="57"/>
      <c r="K78" s="57"/>
      <c r="L78" s="55"/>
    </row>
    <row r="79" spans="2:12" s="1" customFormat="1" ht="23.25" customHeight="1">
      <c r="B79" s="35"/>
      <c r="C79" s="57"/>
      <c r="D79" s="57"/>
      <c r="E79" s="291" t="str">
        <f>E11</f>
        <v>SO 2.01 - Soupis prací - Střední úsek</v>
      </c>
      <c r="F79" s="294"/>
      <c r="G79" s="294"/>
      <c r="H79" s="294"/>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5" t="str">
        <f>F14</f>
        <v>Tachlovice</v>
      </c>
      <c r="G81" s="57"/>
      <c r="H81" s="57"/>
      <c r="I81" s="166" t="s">
        <v>26</v>
      </c>
      <c r="J81" s="67" t="str">
        <f>IF(J14="","",J14)</f>
        <v>23. 2. 2015</v>
      </c>
      <c r="K81" s="57"/>
      <c r="L81" s="55"/>
    </row>
    <row r="82" spans="2:12" s="1" customFormat="1" ht="6.95" customHeight="1">
      <c r="B82" s="35"/>
      <c r="C82" s="57"/>
      <c r="D82" s="57"/>
      <c r="E82" s="57"/>
      <c r="F82" s="57"/>
      <c r="G82" s="57"/>
      <c r="H82" s="57"/>
      <c r="I82" s="162"/>
      <c r="J82" s="57"/>
      <c r="K82" s="57"/>
      <c r="L82" s="55"/>
    </row>
    <row r="83" spans="2:12" s="1" customFormat="1" ht="13.5">
      <c r="B83" s="35"/>
      <c r="C83" s="59" t="s">
        <v>30</v>
      </c>
      <c r="D83" s="57"/>
      <c r="E83" s="57"/>
      <c r="F83" s="165" t="str">
        <f>E17</f>
        <v>Povodí Vltavy, statní podnik</v>
      </c>
      <c r="G83" s="57"/>
      <c r="H83" s="57"/>
      <c r="I83" s="166" t="s">
        <v>36</v>
      </c>
      <c r="J83" s="165" t="str">
        <f>E23</f>
        <v>HG partner s.r.o.</v>
      </c>
      <c r="K83" s="57"/>
      <c r="L83" s="55"/>
    </row>
    <row r="84" spans="2:12" s="1" customFormat="1" ht="14.45" customHeight="1">
      <c r="B84" s="35"/>
      <c r="C84" s="59" t="s">
        <v>34</v>
      </c>
      <c r="D84" s="57"/>
      <c r="E84" s="57"/>
      <c r="F84" s="165"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7"/>
      <c r="C86" s="168" t="s">
        <v>149</v>
      </c>
      <c r="D86" s="169" t="s">
        <v>60</v>
      </c>
      <c r="E86" s="169" t="s">
        <v>56</v>
      </c>
      <c r="F86" s="169" t="s">
        <v>150</v>
      </c>
      <c r="G86" s="169" t="s">
        <v>151</v>
      </c>
      <c r="H86" s="169" t="s">
        <v>152</v>
      </c>
      <c r="I86" s="170" t="s">
        <v>153</v>
      </c>
      <c r="J86" s="169" t="s">
        <v>139</v>
      </c>
      <c r="K86" s="171" t="s">
        <v>154</v>
      </c>
      <c r="L86" s="172"/>
      <c r="M86" s="76" t="s">
        <v>155</v>
      </c>
      <c r="N86" s="77" t="s">
        <v>45</v>
      </c>
      <c r="O86" s="77" t="s">
        <v>156</v>
      </c>
      <c r="P86" s="77" t="s">
        <v>157</v>
      </c>
      <c r="Q86" s="77" t="s">
        <v>158</v>
      </c>
      <c r="R86" s="77" t="s">
        <v>159</v>
      </c>
      <c r="S86" s="77" t="s">
        <v>160</v>
      </c>
      <c r="T86" s="78" t="s">
        <v>161</v>
      </c>
    </row>
    <row r="87" spans="2:63" s="1" customFormat="1" ht="29.25" customHeight="1">
      <c r="B87" s="35"/>
      <c r="C87" s="82" t="s">
        <v>140</v>
      </c>
      <c r="D87" s="57"/>
      <c r="E87" s="57"/>
      <c r="F87" s="57"/>
      <c r="G87" s="57"/>
      <c r="H87" s="57"/>
      <c r="I87" s="162"/>
      <c r="J87" s="173">
        <f>BK87</f>
        <v>0</v>
      </c>
      <c r="K87" s="57"/>
      <c r="L87" s="55"/>
      <c r="M87" s="79"/>
      <c r="N87" s="80"/>
      <c r="O87" s="80"/>
      <c r="P87" s="174">
        <f>P88</f>
        <v>0</v>
      </c>
      <c r="Q87" s="80"/>
      <c r="R87" s="174">
        <f>R88</f>
        <v>82.72240038000001</v>
      </c>
      <c r="S87" s="80"/>
      <c r="T87" s="175">
        <f>T88</f>
        <v>0</v>
      </c>
      <c r="AT87" s="18" t="s">
        <v>74</v>
      </c>
      <c r="AU87" s="18" t="s">
        <v>141</v>
      </c>
      <c r="BK87" s="176">
        <f>BK88</f>
        <v>0</v>
      </c>
    </row>
    <row r="88" spans="2:63" s="11" customFormat="1" ht="37.35" customHeight="1">
      <c r="B88" s="177"/>
      <c r="C88" s="178"/>
      <c r="D88" s="179" t="s">
        <v>74</v>
      </c>
      <c r="E88" s="180" t="s">
        <v>162</v>
      </c>
      <c r="F88" s="180" t="s">
        <v>163</v>
      </c>
      <c r="G88" s="178"/>
      <c r="H88" s="178"/>
      <c r="I88" s="181"/>
      <c r="J88" s="182">
        <f>BK88</f>
        <v>0</v>
      </c>
      <c r="K88" s="178"/>
      <c r="L88" s="183"/>
      <c r="M88" s="184"/>
      <c r="N88" s="185"/>
      <c r="O88" s="185"/>
      <c r="P88" s="186">
        <f>P89+P127+P141+P145</f>
        <v>0</v>
      </c>
      <c r="Q88" s="185"/>
      <c r="R88" s="186">
        <f>R89+R127+R141+R145</f>
        <v>82.72240038000001</v>
      </c>
      <c r="S88" s="185"/>
      <c r="T88" s="187">
        <f>T89+T127+T141+T145</f>
        <v>0</v>
      </c>
      <c r="AR88" s="188" t="s">
        <v>23</v>
      </c>
      <c r="AT88" s="189" t="s">
        <v>74</v>
      </c>
      <c r="AU88" s="189" t="s">
        <v>75</v>
      </c>
      <c r="AY88" s="188" t="s">
        <v>164</v>
      </c>
      <c r="BK88" s="190">
        <f>BK89+BK127+BK141+BK145</f>
        <v>0</v>
      </c>
    </row>
    <row r="89" spans="2:63" s="11" customFormat="1" ht="19.9" customHeight="1">
      <c r="B89" s="177"/>
      <c r="C89" s="178"/>
      <c r="D89" s="191" t="s">
        <v>74</v>
      </c>
      <c r="E89" s="192" t="s">
        <v>23</v>
      </c>
      <c r="F89" s="192" t="s">
        <v>165</v>
      </c>
      <c r="G89" s="178"/>
      <c r="H89" s="178"/>
      <c r="I89" s="181"/>
      <c r="J89" s="193">
        <f>BK89</f>
        <v>0</v>
      </c>
      <c r="K89" s="178"/>
      <c r="L89" s="183"/>
      <c r="M89" s="184"/>
      <c r="N89" s="185"/>
      <c r="O89" s="185"/>
      <c r="P89" s="186">
        <f>SUM(P90:P126)</f>
        <v>0</v>
      </c>
      <c r="Q89" s="185"/>
      <c r="R89" s="186">
        <f>SUM(R90:R126)</f>
        <v>0</v>
      </c>
      <c r="S89" s="185"/>
      <c r="T89" s="187">
        <f>SUM(T90:T126)</f>
        <v>0</v>
      </c>
      <c r="AR89" s="188" t="s">
        <v>23</v>
      </c>
      <c r="AT89" s="189" t="s">
        <v>74</v>
      </c>
      <c r="AU89" s="189" t="s">
        <v>23</v>
      </c>
      <c r="AY89" s="188" t="s">
        <v>164</v>
      </c>
      <c r="BK89" s="190">
        <f>SUM(BK90:BK126)</f>
        <v>0</v>
      </c>
    </row>
    <row r="90" spans="2:65" s="1" customFormat="1" ht="22.5" customHeight="1">
      <c r="B90" s="35"/>
      <c r="C90" s="194" t="s">
        <v>23</v>
      </c>
      <c r="D90" s="194" t="s">
        <v>166</v>
      </c>
      <c r="E90" s="195" t="s">
        <v>167</v>
      </c>
      <c r="F90" s="196" t="s">
        <v>168</v>
      </c>
      <c r="G90" s="197" t="s">
        <v>169</v>
      </c>
      <c r="H90" s="198">
        <v>1</v>
      </c>
      <c r="I90" s="199"/>
      <c r="J90" s="200">
        <f>ROUND(I90*H90,2)</f>
        <v>0</v>
      </c>
      <c r="K90" s="196" t="s">
        <v>22</v>
      </c>
      <c r="L90" s="55"/>
      <c r="M90" s="201" t="s">
        <v>22</v>
      </c>
      <c r="N90" s="202" t="s">
        <v>46</v>
      </c>
      <c r="O90" s="36"/>
      <c r="P90" s="203">
        <f>O90*H90</f>
        <v>0</v>
      </c>
      <c r="Q90" s="203">
        <v>0</v>
      </c>
      <c r="R90" s="203">
        <f>Q90*H90</f>
        <v>0</v>
      </c>
      <c r="S90" s="203">
        <v>0</v>
      </c>
      <c r="T90" s="204">
        <f>S90*H90</f>
        <v>0</v>
      </c>
      <c r="AR90" s="18" t="s">
        <v>170</v>
      </c>
      <c r="AT90" s="18" t="s">
        <v>166</v>
      </c>
      <c r="AU90" s="18" t="s">
        <v>83</v>
      </c>
      <c r="AY90" s="18" t="s">
        <v>164</v>
      </c>
      <c r="BE90" s="205">
        <f>IF(N90="základní",J90,0)</f>
        <v>0</v>
      </c>
      <c r="BF90" s="205">
        <f>IF(N90="snížená",J90,0)</f>
        <v>0</v>
      </c>
      <c r="BG90" s="205">
        <f>IF(N90="zákl. přenesená",J90,0)</f>
        <v>0</v>
      </c>
      <c r="BH90" s="205">
        <f>IF(N90="sníž. přenesená",J90,0)</f>
        <v>0</v>
      </c>
      <c r="BI90" s="205">
        <f>IF(N90="nulová",J90,0)</f>
        <v>0</v>
      </c>
      <c r="BJ90" s="18" t="s">
        <v>23</v>
      </c>
      <c r="BK90" s="205">
        <f>ROUND(I90*H90,2)</f>
        <v>0</v>
      </c>
      <c r="BL90" s="18" t="s">
        <v>170</v>
      </c>
      <c r="BM90" s="18" t="s">
        <v>399</v>
      </c>
    </row>
    <row r="91" spans="2:65" s="1" customFormat="1" ht="31.5" customHeight="1">
      <c r="B91" s="35"/>
      <c r="C91" s="194" t="s">
        <v>83</v>
      </c>
      <c r="D91" s="194" t="s">
        <v>166</v>
      </c>
      <c r="E91" s="195" t="s">
        <v>400</v>
      </c>
      <c r="F91" s="196" t="s">
        <v>401</v>
      </c>
      <c r="G91" s="197" t="s">
        <v>186</v>
      </c>
      <c r="H91" s="198">
        <v>2131.9</v>
      </c>
      <c r="I91" s="199"/>
      <c r="J91" s="200">
        <f>ROUND(I91*H91,2)</f>
        <v>0</v>
      </c>
      <c r="K91" s="196" t="s">
        <v>175</v>
      </c>
      <c r="L91" s="55"/>
      <c r="M91" s="201" t="s">
        <v>22</v>
      </c>
      <c r="N91" s="202" t="s">
        <v>46</v>
      </c>
      <c r="O91" s="36"/>
      <c r="P91" s="203">
        <f>O91*H91</f>
        <v>0</v>
      </c>
      <c r="Q91" s="203">
        <v>0</v>
      </c>
      <c r="R91" s="203">
        <f>Q91*H91</f>
        <v>0</v>
      </c>
      <c r="S91" s="203">
        <v>0</v>
      </c>
      <c r="T91" s="204">
        <f>S91*H91</f>
        <v>0</v>
      </c>
      <c r="AR91" s="18" t="s">
        <v>170</v>
      </c>
      <c r="AT91" s="18" t="s">
        <v>166</v>
      </c>
      <c r="AU91" s="18" t="s">
        <v>83</v>
      </c>
      <c r="AY91" s="18" t="s">
        <v>164</v>
      </c>
      <c r="BE91" s="205">
        <f>IF(N91="základní",J91,0)</f>
        <v>0</v>
      </c>
      <c r="BF91" s="205">
        <f>IF(N91="snížená",J91,0)</f>
        <v>0</v>
      </c>
      <c r="BG91" s="205">
        <f>IF(N91="zákl. přenesená",J91,0)</f>
        <v>0</v>
      </c>
      <c r="BH91" s="205">
        <f>IF(N91="sníž. přenesená",J91,0)</f>
        <v>0</v>
      </c>
      <c r="BI91" s="205">
        <f>IF(N91="nulová",J91,0)</f>
        <v>0</v>
      </c>
      <c r="BJ91" s="18" t="s">
        <v>23</v>
      </c>
      <c r="BK91" s="205">
        <f>ROUND(I91*H91,2)</f>
        <v>0</v>
      </c>
      <c r="BL91" s="18" t="s">
        <v>170</v>
      </c>
      <c r="BM91" s="18" t="s">
        <v>402</v>
      </c>
    </row>
    <row r="92" spans="2:51" s="12" customFormat="1" ht="13.5">
      <c r="B92" s="208"/>
      <c r="C92" s="209"/>
      <c r="D92" s="210" t="s">
        <v>181</v>
      </c>
      <c r="E92" s="211" t="s">
        <v>22</v>
      </c>
      <c r="F92" s="212" t="s">
        <v>403</v>
      </c>
      <c r="G92" s="209"/>
      <c r="H92" s="213">
        <v>2131.9</v>
      </c>
      <c r="I92" s="214"/>
      <c r="J92" s="209"/>
      <c r="K92" s="209"/>
      <c r="L92" s="215"/>
      <c r="M92" s="216"/>
      <c r="N92" s="217"/>
      <c r="O92" s="217"/>
      <c r="P92" s="217"/>
      <c r="Q92" s="217"/>
      <c r="R92" s="217"/>
      <c r="S92" s="217"/>
      <c r="T92" s="218"/>
      <c r="AT92" s="219" t="s">
        <v>181</v>
      </c>
      <c r="AU92" s="219" t="s">
        <v>83</v>
      </c>
      <c r="AV92" s="12" t="s">
        <v>83</v>
      </c>
      <c r="AW92" s="12" t="s">
        <v>38</v>
      </c>
      <c r="AX92" s="12" t="s">
        <v>23</v>
      </c>
      <c r="AY92" s="219" t="s">
        <v>164</v>
      </c>
    </row>
    <row r="93" spans="2:65" s="1" customFormat="1" ht="22.5" customHeight="1">
      <c r="B93" s="35"/>
      <c r="C93" s="194" t="s">
        <v>183</v>
      </c>
      <c r="D93" s="194" t="s">
        <v>166</v>
      </c>
      <c r="E93" s="195" t="s">
        <v>192</v>
      </c>
      <c r="F93" s="196" t="s">
        <v>404</v>
      </c>
      <c r="G93" s="197" t="s">
        <v>186</v>
      </c>
      <c r="H93" s="198">
        <v>2131.9</v>
      </c>
      <c r="I93" s="199"/>
      <c r="J93" s="200">
        <f>ROUND(I93*H93,2)</f>
        <v>0</v>
      </c>
      <c r="K93" s="196" t="s">
        <v>316</v>
      </c>
      <c r="L93" s="55"/>
      <c r="M93" s="201" t="s">
        <v>22</v>
      </c>
      <c r="N93" s="202" t="s">
        <v>46</v>
      </c>
      <c r="O93" s="36"/>
      <c r="P93" s="203">
        <f>O93*H93</f>
        <v>0</v>
      </c>
      <c r="Q93" s="203">
        <v>0</v>
      </c>
      <c r="R93" s="203">
        <f>Q93*H93</f>
        <v>0</v>
      </c>
      <c r="S93" s="203">
        <v>0</v>
      </c>
      <c r="T93" s="204">
        <f>S93*H93</f>
        <v>0</v>
      </c>
      <c r="AR93" s="18" t="s">
        <v>170</v>
      </c>
      <c r="AT93" s="18" t="s">
        <v>166</v>
      </c>
      <c r="AU93" s="18" t="s">
        <v>83</v>
      </c>
      <c r="AY93" s="18" t="s">
        <v>164</v>
      </c>
      <c r="BE93" s="205">
        <f>IF(N93="základní",J93,0)</f>
        <v>0</v>
      </c>
      <c r="BF93" s="205">
        <f>IF(N93="snížená",J93,0)</f>
        <v>0</v>
      </c>
      <c r="BG93" s="205">
        <f>IF(N93="zákl. přenesená",J93,0)</f>
        <v>0</v>
      </c>
      <c r="BH93" s="205">
        <f>IF(N93="sníž. přenesená",J93,0)</f>
        <v>0</v>
      </c>
      <c r="BI93" s="205">
        <f>IF(N93="nulová",J93,0)</f>
        <v>0</v>
      </c>
      <c r="BJ93" s="18" t="s">
        <v>23</v>
      </c>
      <c r="BK93" s="205">
        <f>ROUND(I93*H93,2)</f>
        <v>0</v>
      </c>
      <c r="BL93" s="18" t="s">
        <v>170</v>
      </c>
      <c r="BM93" s="18" t="s">
        <v>405</v>
      </c>
    </row>
    <row r="94" spans="2:47" s="1" customFormat="1" ht="324">
      <c r="B94" s="35"/>
      <c r="C94" s="57"/>
      <c r="D94" s="210" t="s">
        <v>177</v>
      </c>
      <c r="E94" s="57"/>
      <c r="F94" s="244" t="s">
        <v>188</v>
      </c>
      <c r="G94" s="57"/>
      <c r="H94" s="57"/>
      <c r="I94" s="162"/>
      <c r="J94" s="57"/>
      <c r="K94" s="57"/>
      <c r="L94" s="55"/>
      <c r="M94" s="72"/>
      <c r="N94" s="36"/>
      <c r="O94" s="36"/>
      <c r="P94" s="36"/>
      <c r="Q94" s="36"/>
      <c r="R94" s="36"/>
      <c r="S94" s="36"/>
      <c r="T94" s="73"/>
      <c r="AT94" s="18" t="s">
        <v>177</v>
      </c>
      <c r="AU94" s="18" t="s">
        <v>83</v>
      </c>
    </row>
    <row r="95" spans="2:65" s="1" customFormat="1" ht="31.5" customHeight="1">
      <c r="B95" s="35"/>
      <c r="C95" s="194" t="s">
        <v>170</v>
      </c>
      <c r="D95" s="194" t="s">
        <v>166</v>
      </c>
      <c r="E95" s="195" t="s">
        <v>406</v>
      </c>
      <c r="F95" s="196" t="s">
        <v>407</v>
      </c>
      <c r="G95" s="197" t="s">
        <v>186</v>
      </c>
      <c r="H95" s="198">
        <v>8.2</v>
      </c>
      <c r="I95" s="199"/>
      <c r="J95" s="200">
        <f>ROUND(I95*H95,2)</f>
        <v>0</v>
      </c>
      <c r="K95" s="196" t="s">
        <v>175</v>
      </c>
      <c r="L95" s="55"/>
      <c r="M95" s="201" t="s">
        <v>22</v>
      </c>
      <c r="N95" s="202" t="s">
        <v>46</v>
      </c>
      <c r="O95" s="36"/>
      <c r="P95" s="203">
        <f>O95*H95</f>
        <v>0</v>
      </c>
      <c r="Q95" s="203">
        <v>0</v>
      </c>
      <c r="R95" s="203">
        <f>Q95*H95</f>
        <v>0</v>
      </c>
      <c r="S95" s="203">
        <v>0</v>
      </c>
      <c r="T95" s="204">
        <f>S95*H95</f>
        <v>0</v>
      </c>
      <c r="AR95" s="18" t="s">
        <v>170</v>
      </c>
      <c r="AT95" s="18" t="s">
        <v>166</v>
      </c>
      <c r="AU95" s="18" t="s">
        <v>83</v>
      </c>
      <c r="AY95" s="18" t="s">
        <v>164</v>
      </c>
      <c r="BE95" s="205">
        <f>IF(N95="základní",J95,0)</f>
        <v>0</v>
      </c>
      <c r="BF95" s="205">
        <f>IF(N95="snížená",J95,0)</f>
        <v>0</v>
      </c>
      <c r="BG95" s="205">
        <f>IF(N95="zákl. přenesená",J95,0)</f>
        <v>0</v>
      </c>
      <c r="BH95" s="205">
        <f>IF(N95="sníž. přenesená",J95,0)</f>
        <v>0</v>
      </c>
      <c r="BI95" s="205">
        <f>IF(N95="nulová",J95,0)</f>
        <v>0</v>
      </c>
      <c r="BJ95" s="18" t="s">
        <v>23</v>
      </c>
      <c r="BK95" s="205">
        <f>ROUND(I95*H95,2)</f>
        <v>0</v>
      </c>
      <c r="BL95" s="18" t="s">
        <v>170</v>
      </c>
      <c r="BM95" s="18" t="s">
        <v>408</v>
      </c>
    </row>
    <row r="96" spans="2:51" s="12" customFormat="1" ht="13.5">
      <c r="B96" s="208"/>
      <c r="C96" s="209"/>
      <c r="D96" s="210" t="s">
        <v>181</v>
      </c>
      <c r="E96" s="211" t="s">
        <v>22</v>
      </c>
      <c r="F96" s="212" t="s">
        <v>409</v>
      </c>
      <c r="G96" s="209"/>
      <c r="H96" s="213">
        <v>8.2</v>
      </c>
      <c r="I96" s="214"/>
      <c r="J96" s="209"/>
      <c r="K96" s="209"/>
      <c r="L96" s="215"/>
      <c r="M96" s="216"/>
      <c r="N96" s="217"/>
      <c r="O96" s="217"/>
      <c r="P96" s="217"/>
      <c r="Q96" s="217"/>
      <c r="R96" s="217"/>
      <c r="S96" s="217"/>
      <c r="T96" s="218"/>
      <c r="AT96" s="219" t="s">
        <v>181</v>
      </c>
      <c r="AU96" s="219" t="s">
        <v>83</v>
      </c>
      <c r="AV96" s="12" t="s">
        <v>83</v>
      </c>
      <c r="AW96" s="12" t="s">
        <v>38</v>
      </c>
      <c r="AX96" s="12" t="s">
        <v>23</v>
      </c>
      <c r="AY96" s="219" t="s">
        <v>164</v>
      </c>
    </row>
    <row r="97" spans="2:65" s="1" customFormat="1" ht="44.25" customHeight="1">
      <c r="B97" s="35"/>
      <c r="C97" s="194" t="s">
        <v>195</v>
      </c>
      <c r="D97" s="194" t="s">
        <v>166</v>
      </c>
      <c r="E97" s="195" t="s">
        <v>410</v>
      </c>
      <c r="F97" s="196" t="s">
        <v>411</v>
      </c>
      <c r="G97" s="197" t="s">
        <v>186</v>
      </c>
      <c r="H97" s="198">
        <v>8.2</v>
      </c>
      <c r="I97" s="199"/>
      <c r="J97" s="200">
        <f>ROUND(I97*H97,2)</f>
        <v>0</v>
      </c>
      <c r="K97" s="196" t="s">
        <v>175</v>
      </c>
      <c r="L97" s="55"/>
      <c r="M97" s="201" t="s">
        <v>22</v>
      </c>
      <c r="N97" s="202" t="s">
        <v>46</v>
      </c>
      <c r="O97" s="36"/>
      <c r="P97" s="203">
        <f>O97*H97</f>
        <v>0</v>
      </c>
      <c r="Q97" s="203">
        <v>0</v>
      </c>
      <c r="R97" s="203">
        <f>Q97*H97</f>
        <v>0</v>
      </c>
      <c r="S97" s="203">
        <v>0</v>
      </c>
      <c r="T97" s="204">
        <f>S97*H97</f>
        <v>0</v>
      </c>
      <c r="AR97" s="18" t="s">
        <v>170</v>
      </c>
      <c r="AT97" s="18" t="s">
        <v>166</v>
      </c>
      <c r="AU97" s="18" t="s">
        <v>83</v>
      </c>
      <c r="AY97" s="18" t="s">
        <v>164</v>
      </c>
      <c r="BE97" s="205">
        <f>IF(N97="základní",J97,0)</f>
        <v>0</v>
      </c>
      <c r="BF97" s="205">
        <f>IF(N97="snížená",J97,0)</f>
        <v>0</v>
      </c>
      <c r="BG97" s="205">
        <f>IF(N97="zákl. přenesená",J97,0)</f>
        <v>0</v>
      </c>
      <c r="BH97" s="205">
        <f>IF(N97="sníž. přenesená",J97,0)</f>
        <v>0</v>
      </c>
      <c r="BI97" s="205">
        <f>IF(N97="nulová",J97,0)</f>
        <v>0</v>
      </c>
      <c r="BJ97" s="18" t="s">
        <v>23</v>
      </c>
      <c r="BK97" s="205">
        <f>ROUND(I97*H97,2)</f>
        <v>0</v>
      </c>
      <c r="BL97" s="18" t="s">
        <v>170</v>
      </c>
      <c r="BM97" s="18" t="s">
        <v>412</v>
      </c>
    </row>
    <row r="98" spans="2:65" s="1" customFormat="1" ht="22.5" customHeight="1">
      <c r="B98" s="35"/>
      <c r="C98" s="194" t="s">
        <v>200</v>
      </c>
      <c r="D98" s="194" t="s">
        <v>166</v>
      </c>
      <c r="E98" s="195" t="s">
        <v>413</v>
      </c>
      <c r="F98" s="196" t="s">
        <v>414</v>
      </c>
      <c r="G98" s="197" t="s">
        <v>186</v>
      </c>
      <c r="H98" s="198">
        <v>8.2</v>
      </c>
      <c r="I98" s="199"/>
      <c r="J98" s="200">
        <f>ROUND(I98*H98,2)</f>
        <v>0</v>
      </c>
      <c r="K98" s="196" t="s">
        <v>22</v>
      </c>
      <c r="L98" s="55"/>
      <c r="M98" s="201" t="s">
        <v>22</v>
      </c>
      <c r="N98" s="202" t="s">
        <v>46</v>
      </c>
      <c r="O98" s="36"/>
      <c r="P98" s="203">
        <f>O98*H98</f>
        <v>0</v>
      </c>
      <c r="Q98" s="203">
        <v>0</v>
      </c>
      <c r="R98" s="203">
        <f>Q98*H98</f>
        <v>0</v>
      </c>
      <c r="S98" s="203">
        <v>0</v>
      </c>
      <c r="T98" s="204">
        <f>S98*H98</f>
        <v>0</v>
      </c>
      <c r="AR98" s="18" t="s">
        <v>170</v>
      </c>
      <c r="AT98" s="18" t="s">
        <v>166</v>
      </c>
      <c r="AU98" s="18" t="s">
        <v>83</v>
      </c>
      <c r="AY98" s="18" t="s">
        <v>164</v>
      </c>
      <c r="BE98" s="205">
        <f>IF(N98="základní",J98,0)</f>
        <v>0</v>
      </c>
      <c r="BF98" s="205">
        <f>IF(N98="snížená",J98,0)</f>
        <v>0</v>
      </c>
      <c r="BG98" s="205">
        <f>IF(N98="zákl. přenesená",J98,0)</f>
        <v>0</v>
      </c>
      <c r="BH98" s="205">
        <f>IF(N98="sníž. přenesená",J98,0)</f>
        <v>0</v>
      </c>
      <c r="BI98" s="205">
        <f>IF(N98="nulová",J98,0)</f>
        <v>0</v>
      </c>
      <c r="BJ98" s="18" t="s">
        <v>23</v>
      </c>
      <c r="BK98" s="205">
        <f>ROUND(I98*H98,2)</f>
        <v>0</v>
      </c>
      <c r="BL98" s="18" t="s">
        <v>170</v>
      </c>
      <c r="BM98" s="18" t="s">
        <v>415</v>
      </c>
    </row>
    <row r="99" spans="2:47" s="1" customFormat="1" ht="94.5">
      <c r="B99" s="35"/>
      <c r="C99" s="57"/>
      <c r="D99" s="206" t="s">
        <v>177</v>
      </c>
      <c r="E99" s="57"/>
      <c r="F99" s="207" t="s">
        <v>416</v>
      </c>
      <c r="G99" s="57"/>
      <c r="H99" s="57"/>
      <c r="I99" s="162"/>
      <c r="J99" s="57"/>
      <c r="K99" s="57"/>
      <c r="L99" s="55"/>
      <c r="M99" s="72"/>
      <c r="N99" s="36"/>
      <c r="O99" s="36"/>
      <c r="P99" s="36"/>
      <c r="Q99" s="36"/>
      <c r="R99" s="36"/>
      <c r="S99" s="36"/>
      <c r="T99" s="73"/>
      <c r="AT99" s="18" t="s">
        <v>177</v>
      </c>
      <c r="AU99" s="18" t="s">
        <v>83</v>
      </c>
    </row>
    <row r="100" spans="2:51" s="12" customFormat="1" ht="13.5">
      <c r="B100" s="208"/>
      <c r="C100" s="209"/>
      <c r="D100" s="210" t="s">
        <v>181</v>
      </c>
      <c r="E100" s="211" t="s">
        <v>22</v>
      </c>
      <c r="F100" s="212" t="s">
        <v>417</v>
      </c>
      <c r="G100" s="209"/>
      <c r="H100" s="213">
        <v>8.2</v>
      </c>
      <c r="I100" s="214"/>
      <c r="J100" s="209"/>
      <c r="K100" s="209"/>
      <c r="L100" s="215"/>
      <c r="M100" s="216"/>
      <c r="N100" s="217"/>
      <c r="O100" s="217"/>
      <c r="P100" s="217"/>
      <c r="Q100" s="217"/>
      <c r="R100" s="217"/>
      <c r="S100" s="217"/>
      <c r="T100" s="218"/>
      <c r="AT100" s="219" t="s">
        <v>181</v>
      </c>
      <c r="AU100" s="219" t="s">
        <v>83</v>
      </c>
      <c r="AV100" s="12" t="s">
        <v>83</v>
      </c>
      <c r="AW100" s="12" t="s">
        <v>38</v>
      </c>
      <c r="AX100" s="12" t="s">
        <v>23</v>
      </c>
      <c r="AY100" s="219" t="s">
        <v>164</v>
      </c>
    </row>
    <row r="101" spans="2:65" s="1" customFormat="1" ht="44.25" customHeight="1">
      <c r="B101" s="35"/>
      <c r="C101" s="194" t="s">
        <v>206</v>
      </c>
      <c r="D101" s="194" t="s">
        <v>166</v>
      </c>
      <c r="E101" s="195" t="s">
        <v>201</v>
      </c>
      <c r="F101" s="196" t="s">
        <v>202</v>
      </c>
      <c r="G101" s="197" t="s">
        <v>186</v>
      </c>
      <c r="H101" s="198">
        <v>107.7</v>
      </c>
      <c r="I101" s="199"/>
      <c r="J101" s="200">
        <f>ROUND(I101*H101,2)</f>
        <v>0</v>
      </c>
      <c r="K101" s="196" t="s">
        <v>316</v>
      </c>
      <c r="L101" s="55"/>
      <c r="M101" s="201" t="s">
        <v>22</v>
      </c>
      <c r="N101" s="202" t="s">
        <v>46</v>
      </c>
      <c r="O101" s="36"/>
      <c r="P101" s="203">
        <f>O101*H101</f>
        <v>0</v>
      </c>
      <c r="Q101" s="203">
        <v>0</v>
      </c>
      <c r="R101" s="203">
        <f>Q101*H101</f>
        <v>0</v>
      </c>
      <c r="S101" s="203">
        <v>0</v>
      </c>
      <c r="T101" s="204">
        <f>S101*H101</f>
        <v>0</v>
      </c>
      <c r="AR101" s="18" t="s">
        <v>170</v>
      </c>
      <c r="AT101" s="18" t="s">
        <v>166</v>
      </c>
      <c r="AU101" s="18" t="s">
        <v>83</v>
      </c>
      <c r="AY101" s="18" t="s">
        <v>164</v>
      </c>
      <c r="BE101" s="205">
        <f>IF(N101="základní",J101,0)</f>
        <v>0</v>
      </c>
      <c r="BF101" s="205">
        <f>IF(N101="snížená",J101,0)</f>
        <v>0</v>
      </c>
      <c r="BG101" s="205">
        <f>IF(N101="zákl. přenesená",J101,0)</f>
        <v>0</v>
      </c>
      <c r="BH101" s="205">
        <f>IF(N101="sníž. přenesená",J101,0)</f>
        <v>0</v>
      </c>
      <c r="BI101" s="205">
        <f>IF(N101="nulová",J101,0)</f>
        <v>0</v>
      </c>
      <c r="BJ101" s="18" t="s">
        <v>23</v>
      </c>
      <c r="BK101" s="205">
        <f>ROUND(I101*H101,2)</f>
        <v>0</v>
      </c>
      <c r="BL101" s="18" t="s">
        <v>170</v>
      </c>
      <c r="BM101" s="18" t="s">
        <v>418</v>
      </c>
    </row>
    <row r="102" spans="2:47" s="1" customFormat="1" ht="409.5">
      <c r="B102" s="35"/>
      <c r="C102" s="57"/>
      <c r="D102" s="206" t="s">
        <v>177</v>
      </c>
      <c r="E102" s="57"/>
      <c r="F102" s="207" t="s">
        <v>204</v>
      </c>
      <c r="G102" s="57"/>
      <c r="H102" s="57"/>
      <c r="I102" s="162"/>
      <c r="J102" s="57"/>
      <c r="K102" s="57"/>
      <c r="L102" s="55"/>
      <c r="M102" s="72"/>
      <c r="N102" s="36"/>
      <c r="O102" s="36"/>
      <c r="P102" s="36"/>
      <c r="Q102" s="36"/>
      <c r="R102" s="36"/>
      <c r="S102" s="36"/>
      <c r="T102" s="73"/>
      <c r="AT102" s="18" t="s">
        <v>177</v>
      </c>
      <c r="AU102" s="18" t="s">
        <v>83</v>
      </c>
    </row>
    <row r="103" spans="2:51" s="12" customFormat="1" ht="13.5">
      <c r="B103" s="208"/>
      <c r="C103" s="209"/>
      <c r="D103" s="210" t="s">
        <v>181</v>
      </c>
      <c r="E103" s="211" t="s">
        <v>22</v>
      </c>
      <c r="F103" s="212" t="s">
        <v>419</v>
      </c>
      <c r="G103" s="209"/>
      <c r="H103" s="213">
        <v>107.7</v>
      </c>
      <c r="I103" s="214"/>
      <c r="J103" s="209"/>
      <c r="K103" s="209"/>
      <c r="L103" s="215"/>
      <c r="M103" s="216"/>
      <c r="N103" s="217"/>
      <c r="O103" s="217"/>
      <c r="P103" s="217"/>
      <c r="Q103" s="217"/>
      <c r="R103" s="217"/>
      <c r="S103" s="217"/>
      <c r="T103" s="218"/>
      <c r="AT103" s="219" t="s">
        <v>181</v>
      </c>
      <c r="AU103" s="219" t="s">
        <v>83</v>
      </c>
      <c r="AV103" s="12" t="s">
        <v>83</v>
      </c>
      <c r="AW103" s="12" t="s">
        <v>38</v>
      </c>
      <c r="AX103" s="12" t="s">
        <v>23</v>
      </c>
      <c r="AY103" s="219" t="s">
        <v>164</v>
      </c>
    </row>
    <row r="104" spans="2:65" s="1" customFormat="1" ht="22.5" customHeight="1">
      <c r="B104" s="35"/>
      <c r="C104" s="194" t="s">
        <v>211</v>
      </c>
      <c r="D104" s="194" t="s">
        <v>166</v>
      </c>
      <c r="E104" s="195" t="s">
        <v>207</v>
      </c>
      <c r="F104" s="196" t="s">
        <v>208</v>
      </c>
      <c r="G104" s="197" t="s">
        <v>186</v>
      </c>
      <c r="H104" s="198">
        <v>2024.2</v>
      </c>
      <c r="I104" s="199"/>
      <c r="J104" s="200">
        <f>ROUND(I104*H104,2)</f>
        <v>0</v>
      </c>
      <c r="K104" s="196" t="s">
        <v>316</v>
      </c>
      <c r="L104" s="55"/>
      <c r="M104" s="201" t="s">
        <v>22</v>
      </c>
      <c r="N104" s="202" t="s">
        <v>46</v>
      </c>
      <c r="O104" s="36"/>
      <c r="P104" s="203">
        <f>O104*H104</f>
        <v>0</v>
      </c>
      <c r="Q104" s="203">
        <v>0</v>
      </c>
      <c r="R104" s="203">
        <f>Q104*H104</f>
        <v>0</v>
      </c>
      <c r="S104" s="203">
        <v>0</v>
      </c>
      <c r="T104" s="204">
        <f>S104*H104</f>
        <v>0</v>
      </c>
      <c r="AR104" s="18" t="s">
        <v>170</v>
      </c>
      <c r="AT104" s="18" t="s">
        <v>166</v>
      </c>
      <c r="AU104" s="18" t="s">
        <v>83</v>
      </c>
      <c r="AY104" s="18" t="s">
        <v>164</v>
      </c>
      <c r="BE104" s="205">
        <f>IF(N104="základní",J104,0)</f>
        <v>0</v>
      </c>
      <c r="BF104" s="205">
        <f>IF(N104="snížená",J104,0)</f>
        <v>0</v>
      </c>
      <c r="BG104" s="205">
        <f>IF(N104="zákl. přenesená",J104,0)</f>
        <v>0</v>
      </c>
      <c r="BH104" s="205">
        <f>IF(N104="sníž. přenesená",J104,0)</f>
        <v>0</v>
      </c>
      <c r="BI104" s="205">
        <f>IF(N104="nulová",J104,0)</f>
        <v>0</v>
      </c>
      <c r="BJ104" s="18" t="s">
        <v>23</v>
      </c>
      <c r="BK104" s="205">
        <f>ROUND(I104*H104,2)</f>
        <v>0</v>
      </c>
      <c r="BL104" s="18" t="s">
        <v>170</v>
      </c>
      <c r="BM104" s="18" t="s">
        <v>420</v>
      </c>
    </row>
    <row r="105" spans="2:47" s="1" customFormat="1" ht="409.5">
      <c r="B105" s="35"/>
      <c r="C105" s="57"/>
      <c r="D105" s="206" t="s">
        <v>177</v>
      </c>
      <c r="E105" s="57"/>
      <c r="F105" s="207" t="s">
        <v>204</v>
      </c>
      <c r="G105" s="57"/>
      <c r="H105" s="57"/>
      <c r="I105" s="162"/>
      <c r="J105" s="57"/>
      <c r="K105" s="57"/>
      <c r="L105" s="55"/>
      <c r="M105" s="72"/>
      <c r="N105" s="36"/>
      <c r="O105" s="36"/>
      <c r="P105" s="36"/>
      <c r="Q105" s="36"/>
      <c r="R105" s="36"/>
      <c r="S105" s="36"/>
      <c r="T105" s="73"/>
      <c r="AT105" s="18" t="s">
        <v>177</v>
      </c>
      <c r="AU105" s="18" t="s">
        <v>83</v>
      </c>
    </row>
    <row r="106" spans="2:51" s="12" customFormat="1" ht="13.5">
      <c r="B106" s="208"/>
      <c r="C106" s="209"/>
      <c r="D106" s="210" t="s">
        <v>181</v>
      </c>
      <c r="E106" s="211" t="s">
        <v>22</v>
      </c>
      <c r="F106" s="212" t="s">
        <v>421</v>
      </c>
      <c r="G106" s="209"/>
      <c r="H106" s="213">
        <v>2024.2</v>
      </c>
      <c r="I106" s="214"/>
      <c r="J106" s="209"/>
      <c r="K106" s="209"/>
      <c r="L106" s="215"/>
      <c r="M106" s="216"/>
      <c r="N106" s="217"/>
      <c r="O106" s="217"/>
      <c r="P106" s="217"/>
      <c r="Q106" s="217"/>
      <c r="R106" s="217"/>
      <c r="S106" s="217"/>
      <c r="T106" s="218"/>
      <c r="AT106" s="219" t="s">
        <v>181</v>
      </c>
      <c r="AU106" s="219" t="s">
        <v>83</v>
      </c>
      <c r="AV106" s="12" t="s">
        <v>83</v>
      </c>
      <c r="AW106" s="12" t="s">
        <v>38</v>
      </c>
      <c r="AX106" s="12" t="s">
        <v>23</v>
      </c>
      <c r="AY106" s="219" t="s">
        <v>164</v>
      </c>
    </row>
    <row r="107" spans="2:65" s="1" customFormat="1" ht="31.5" customHeight="1">
      <c r="B107" s="35"/>
      <c r="C107" s="194" t="s">
        <v>217</v>
      </c>
      <c r="D107" s="194" t="s">
        <v>166</v>
      </c>
      <c r="E107" s="195" t="s">
        <v>196</v>
      </c>
      <c r="F107" s="196" t="s">
        <v>422</v>
      </c>
      <c r="G107" s="197" t="s">
        <v>186</v>
      </c>
      <c r="H107" s="198">
        <v>2032.4</v>
      </c>
      <c r="I107" s="199"/>
      <c r="J107" s="200">
        <f>ROUND(I107*H107,2)</f>
        <v>0</v>
      </c>
      <c r="K107" s="196" t="s">
        <v>22</v>
      </c>
      <c r="L107" s="55"/>
      <c r="M107" s="201" t="s">
        <v>22</v>
      </c>
      <c r="N107" s="202" t="s">
        <v>46</v>
      </c>
      <c r="O107" s="36"/>
      <c r="P107" s="203">
        <f>O107*H107</f>
        <v>0</v>
      </c>
      <c r="Q107" s="203">
        <v>0</v>
      </c>
      <c r="R107" s="203">
        <f>Q107*H107</f>
        <v>0</v>
      </c>
      <c r="S107" s="203">
        <v>0</v>
      </c>
      <c r="T107" s="204">
        <f>S107*H107</f>
        <v>0</v>
      </c>
      <c r="AR107" s="18" t="s">
        <v>170</v>
      </c>
      <c r="AT107" s="18" t="s">
        <v>166</v>
      </c>
      <c r="AU107" s="18" t="s">
        <v>83</v>
      </c>
      <c r="AY107" s="18" t="s">
        <v>164</v>
      </c>
      <c r="BE107" s="205">
        <f>IF(N107="základní",J107,0)</f>
        <v>0</v>
      </c>
      <c r="BF107" s="205">
        <f>IF(N107="snížená",J107,0)</f>
        <v>0</v>
      </c>
      <c r="BG107" s="205">
        <f>IF(N107="zákl. přenesená",J107,0)</f>
        <v>0</v>
      </c>
      <c r="BH107" s="205">
        <f>IF(N107="sníž. přenesená",J107,0)</f>
        <v>0</v>
      </c>
      <c r="BI107" s="205">
        <f>IF(N107="nulová",J107,0)</f>
        <v>0</v>
      </c>
      <c r="BJ107" s="18" t="s">
        <v>23</v>
      </c>
      <c r="BK107" s="205">
        <f>ROUND(I107*H107,2)</f>
        <v>0</v>
      </c>
      <c r="BL107" s="18" t="s">
        <v>170</v>
      </c>
      <c r="BM107" s="18" t="s">
        <v>423</v>
      </c>
    </row>
    <row r="108" spans="2:51" s="12" customFormat="1" ht="13.5">
      <c r="B108" s="208"/>
      <c r="C108" s="209"/>
      <c r="D108" s="206" t="s">
        <v>181</v>
      </c>
      <c r="E108" s="220" t="s">
        <v>22</v>
      </c>
      <c r="F108" s="221" t="s">
        <v>424</v>
      </c>
      <c r="G108" s="209"/>
      <c r="H108" s="222">
        <v>2024.2</v>
      </c>
      <c r="I108" s="214"/>
      <c r="J108" s="209"/>
      <c r="K108" s="209"/>
      <c r="L108" s="215"/>
      <c r="M108" s="216"/>
      <c r="N108" s="217"/>
      <c r="O108" s="217"/>
      <c r="P108" s="217"/>
      <c r="Q108" s="217"/>
      <c r="R108" s="217"/>
      <c r="S108" s="217"/>
      <c r="T108" s="218"/>
      <c r="AT108" s="219" t="s">
        <v>181</v>
      </c>
      <c r="AU108" s="219" t="s">
        <v>83</v>
      </c>
      <c r="AV108" s="12" t="s">
        <v>83</v>
      </c>
      <c r="AW108" s="12" t="s">
        <v>38</v>
      </c>
      <c r="AX108" s="12" t="s">
        <v>75</v>
      </c>
      <c r="AY108" s="219" t="s">
        <v>164</v>
      </c>
    </row>
    <row r="109" spans="2:51" s="12" customFormat="1" ht="13.5">
      <c r="B109" s="208"/>
      <c r="C109" s="209"/>
      <c r="D109" s="206" t="s">
        <v>181</v>
      </c>
      <c r="E109" s="220" t="s">
        <v>22</v>
      </c>
      <c r="F109" s="221" t="s">
        <v>425</v>
      </c>
      <c r="G109" s="209"/>
      <c r="H109" s="222">
        <v>8.2</v>
      </c>
      <c r="I109" s="214"/>
      <c r="J109" s="209"/>
      <c r="K109" s="209"/>
      <c r="L109" s="215"/>
      <c r="M109" s="216"/>
      <c r="N109" s="217"/>
      <c r="O109" s="217"/>
      <c r="P109" s="217"/>
      <c r="Q109" s="217"/>
      <c r="R109" s="217"/>
      <c r="S109" s="217"/>
      <c r="T109" s="218"/>
      <c r="AT109" s="219" t="s">
        <v>181</v>
      </c>
      <c r="AU109" s="219" t="s">
        <v>83</v>
      </c>
      <c r="AV109" s="12" t="s">
        <v>83</v>
      </c>
      <c r="AW109" s="12" t="s">
        <v>38</v>
      </c>
      <c r="AX109" s="12" t="s">
        <v>75</v>
      </c>
      <c r="AY109" s="219" t="s">
        <v>164</v>
      </c>
    </row>
    <row r="110" spans="2:51" s="13" customFormat="1" ht="13.5">
      <c r="B110" s="223"/>
      <c r="C110" s="224"/>
      <c r="D110" s="210" t="s">
        <v>181</v>
      </c>
      <c r="E110" s="225" t="s">
        <v>22</v>
      </c>
      <c r="F110" s="226" t="s">
        <v>191</v>
      </c>
      <c r="G110" s="224"/>
      <c r="H110" s="227">
        <v>2032.4</v>
      </c>
      <c r="I110" s="228"/>
      <c r="J110" s="224"/>
      <c r="K110" s="224"/>
      <c r="L110" s="229"/>
      <c r="M110" s="230"/>
      <c r="N110" s="231"/>
      <c r="O110" s="231"/>
      <c r="P110" s="231"/>
      <c r="Q110" s="231"/>
      <c r="R110" s="231"/>
      <c r="S110" s="231"/>
      <c r="T110" s="232"/>
      <c r="AT110" s="233" t="s">
        <v>181</v>
      </c>
      <c r="AU110" s="233" t="s">
        <v>83</v>
      </c>
      <c r="AV110" s="13" t="s">
        <v>170</v>
      </c>
      <c r="AW110" s="13" t="s">
        <v>38</v>
      </c>
      <c r="AX110" s="13" t="s">
        <v>23</v>
      </c>
      <c r="AY110" s="233" t="s">
        <v>164</v>
      </c>
    </row>
    <row r="111" spans="2:65" s="1" customFormat="1" ht="22.5" customHeight="1">
      <c r="B111" s="35"/>
      <c r="C111" s="194" t="s">
        <v>28</v>
      </c>
      <c r="D111" s="194" t="s">
        <v>166</v>
      </c>
      <c r="E111" s="195" t="s">
        <v>212</v>
      </c>
      <c r="F111" s="196" t="s">
        <v>426</v>
      </c>
      <c r="G111" s="197" t="s">
        <v>174</v>
      </c>
      <c r="H111" s="198">
        <v>5060.5</v>
      </c>
      <c r="I111" s="199"/>
      <c r="J111" s="200">
        <f>ROUND(I111*H111,2)</f>
        <v>0</v>
      </c>
      <c r="K111" s="196" t="s">
        <v>316</v>
      </c>
      <c r="L111" s="55"/>
      <c r="M111" s="201" t="s">
        <v>22</v>
      </c>
      <c r="N111" s="202" t="s">
        <v>46</v>
      </c>
      <c r="O111" s="36"/>
      <c r="P111" s="203">
        <f>O111*H111</f>
        <v>0</v>
      </c>
      <c r="Q111" s="203">
        <v>0</v>
      </c>
      <c r="R111" s="203">
        <f>Q111*H111</f>
        <v>0</v>
      </c>
      <c r="S111" s="203">
        <v>0</v>
      </c>
      <c r="T111" s="204">
        <f>S111*H111</f>
        <v>0</v>
      </c>
      <c r="AR111" s="18" t="s">
        <v>170</v>
      </c>
      <c r="AT111" s="18" t="s">
        <v>166</v>
      </c>
      <c r="AU111" s="18" t="s">
        <v>83</v>
      </c>
      <c r="AY111" s="18" t="s">
        <v>164</v>
      </c>
      <c r="BE111" s="205">
        <f>IF(N111="základní",J111,0)</f>
        <v>0</v>
      </c>
      <c r="BF111" s="205">
        <f>IF(N111="snížená",J111,0)</f>
        <v>0</v>
      </c>
      <c r="BG111" s="205">
        <f>IF(N111="zákl. přenesená",J111,0)</f>
        <v>0</v>
      </c>
      <c r="BH111" s="205">
        <f>IF(N111="sníž. přenesená",J111,0)</f>
        <v>0</v>
      </c>
      <c r="BI111" s="205">
        <f>IF(N111="nulová",J111,0)</f>
        <v>0</v>
      </c>
      <c r="BJ111" s="18" t="s">
        <v>23</v>
      </c>
      <c r="BK111" s="205">
        <f>ROUND(I111*H111,2)</f>
        <v>0</v>
      </c>
      <c r="BL111" s="18" t="s">
        <v>170</v>
      </c>
      <c r="BM111" s="18" t="s">
        <v>427</v>
      </c>
    </row>
    <row r="112" spans="2:47" s="1" customFormat="1" ht="175.5">
      <c r="B112" s="35"/>
      <c r="C112" s="57"/>
      <c r="D112" s="206" t="s">
        <v>177</v>
      </c>
      <c r="E112" s="57"/>
      <c r="F112" s="207" t="s">
        <v>215</v>
      </c>
      <c r="G112" s="57"/>
      <c r="H112" s="57"/>
      <c r="I112" s="162"/>
      <c r="J112" s="57"/>
      <c r="K112" s="57"/>
      <c r="L112" s="55"/>
      <c r="M112" s="72"/>
      <c r="N112" s="36"/>
      <c r="O112" s="36"/>
      <c r="P112" s="36"/>
      <c r="Q112" s="36"/>
      <c r="R112" s="36"/>
      <c r="S112" s="36"/>
      <c r="T112" s="73"/>
      <c r="AT112" s="18" t="s">
        <v>177</v>
      </c>
      <c r="AU112" s="18" t="s">
        <v>83</v>
      </c>
    </row>
    <row r="113" spans="2:51" s="12" customFormat="1" ht="13.5">
      <c r="B113" s="208"/>
      <c r="C113" s="209"/>
      <c r="D113" s="210" t="s">
        <v>181</v>
      </c>
      <c r="E113" s="211" t="s">
        <v>22</v>
      </c>
      <c r="F113" s="212" t="s">
        <v>428</v>
      </c>
      <c r="G113" s="209"/>
      <c r="H113" s="213">
        <v>5060.5</v>
      </c>
      <c r="I113" s="214"/>
      <c r="J113" s="209"/>
      <c r="K113" s="209"/>
      <c r="L113" s="215"/>
      <c r="M113" s="216"/>
      <c r="N113" s="217"/>
      <c r="O113" s="217"/>
      <c r="P113" s="217"/>
      <c r="Q113" s="217"/>
      <c r="R113" s="217"/>
      <c r="S113" s="217"/>
      <c r="T113" s="218"/>
      <c r="AT113" s="219" t="s">
        <v>181</v>
      </c>
      <c r="AU113" s="219" t="s">
        <v>83</v>
      </c>
      <c r="AV113" s="12" t="s">
        <v>83</v>
      </c>
      <c r="AW113" s="12" t="s">
        <v>38</v>
      </c>
      <c r="AX113" s="12" t="s">
        <v>23</v>
      </c>
      <c r="AY113" s="219" t="s">
        <v>164</v>
      </c>
    </row>
    <row r="114" spans="2:65" s="1" customFormat="1" ht="22.5" customHeight="1">
      <c r="B114" s="35"/>
      <c r="C114" s="194" t="s">
        <v>230</v>
      </c>
      <c r="D114" s="194" t="s">
        <v>166</v>
      </c>
      <c r="E114" s="195" t="s">
        <v>224</v>
      </c>
      <c r="F114" s="196" t="s">
        <v>429</v>
      </c>
      <c r="G114" s="197" t="s">
        <v>186</v>
      </c>
      <c r="H114" s="198">
        <v>2636.1</v>
      </c>
      <c r="I114" s="199"/>
      <c r="J114" s="200">
        <f>ROUND(I114*H114,2)</f>
        <v>0</v>
      </c>
      <c r="K114" s="196" t="s">
        <v>316</v>
      </c>
      <c r="L114" s="55"/>
      <c r="M114" s="201" t="s">
        <v>22</v>
      </c>
      <c r="N114" s="202" t="s">
        <v>46</v>
      </c>
      <c r="O114" s="36"/>
      <c r="P114" s="203">
        <f>O114*H114</f>
        <v>0</v>
      </c>
      <c r="Q114" s="203">
        <v>0</v>
      </c>
      <c r="R114" s="203">
        <f>Q114*H114</f>
        <v>0</v>
      </c>
      <c r="S114" s="203">
        <v>0</v>
      </c>
      <c r="T114" s="204">
        <f>S114*H114</f>
        <v>0</v>
      </c>
      <c r="AR114" s="18" t="s">
        <v>170</v>
      </c>
      <c r="AT114" s="18" t="s">
        <v>166</v>
      </c>
      <c r="AU114" s="18" t="s">
        <v>83</v>
      </c>
      <c r="AY114" s="18" t="s">
        <v>164</v>
      </c>
      <c r="BE114" s="205">
        <f>IF(N114="základní",J114,0)</f>
        <v>0</v>
      </c>
      <c r="BF114" s="205">
        <f>IF(N114="snížená",J114,0)</f>
        <v>0</v>
      </c>
      <c r="BG114" s="205">
        <f>IF(N114="zákl. přenesená",J114,0)</f>
        <v>0</v>
      </c>
      <c r="BH114" s="205">
        <f>IF(N114="sníž. přenesená",J114,0)</f>
        <v>0</v>
      </c>
      <c r="BI114" s="205">
        <f>IF(N114="nulová",J114,0)</f>
        <v>0</v>
      </c>
      <c r="BJ114" s="18" t="s">
        <v>23</v>
      </c>
      <c r="BK114" s="205">
        <f>ROUND(I114*H114,2)</f>
        <v>0</v>
      </c>
      <c r="BL114" s="18" t="s">
        <v>170</v>
      </c>
      <c r="BM114" s="18" t="s">
        <v>430</v>
      </c>
    </row>
    <row r="115" spans="2:47" s="1" customFormat="1" ht="229.5">
      <c r="B115" s="35"/>
      <c r="C115" s="57"/>
      <c r="D115" s="206" t="s">
        <v>177</v>
      </c>
      <c r="E115" s="57"/>
      <c r="F115" s="207" t="s">
        <v>227</v>
      </c>
      <c r="G115" s="57"/>
      <c r="H115" s="57"/>
      <c r="I115" s="162"/>
      <c r="J115" s="57"/>
      <c r="K115" s="57"/>
      <c r="L115" s="55"/>
      <c r="M115" s="72"/>
      <c r="N115" s="36"/>
      <c r="O115" s="36"/>
      <c r="P115" s="36"/>
      <c r="Q115" s="36"/>
      <c r="R115" s="36"/>
      <c r="S115" s="36"/>
      <c r="T115" s="73"/>
      <c r="AT115" s="18" t="s">
        <v>177</v>
      </c>
      <c r="AU115" s="18" t="s">
        <v>83</v>
      </c>
    </row>
    <row r="116" spans="2:51" s="12" customFormat="1" ht="13.5">
      <c r="B116" s="208"/>
      <c r="C116" s="209"/>
      <c r="D116" s="206" t="s">
        <v>181</v>
      </c>
      <c r="E116" s="220" t="s">
        <v>22</v>
      </c>
      <c r="F116" s="221" t="s">
        <v>431</v>
      </c>
      <c r="G116" s="209"/>
      <c r="H116" s="222">
        <v>2130</v>
      </c>
      <c r="I116" s="214"/>
      <c r="J116" s="209"/>
      <c r="K116" s="209"/>
      <c r="L116" s="215"/>
      <c r="M116" s="216"/>
      <c r="N116" s="217"/>
      <c r="O116" s="217"/>
      <c r="P116" s="217"/>
      <c r="Q116" s="217"/>
      <c r="R116" s="217"/>
      <c r="S116" s="217"/>
      <c r="T116" s="218"/>
      <c r="AT116" s="219" t="s">
        <v>181</v>
      </c>
      <c r="AU116" s="219" t="s">
        <v>83</v>
      </c>
      <c r="AV116" s="12" t="s">
        <v>83</v>
      </c>
      <c r="AW116" s="12" t="s">
        <v>38</v>
      </c>
      <c r="AX116" s="12" t="s">
        <v>75</v>
      </c>
      <c r="AY116" s="219" t="s">
        <v>164</v>
      </c>
    </row>
    <row r="117" spans="2:51" s="12" customFormat="1" ht="13.5">
      <c r="B117" s="208"/>
      <c r="C117" s="209"/>
      <c r="D117" s="206" t="s">
        <v>181</v>
      </c>
      <c r="E117" s="220" t="s">
        <v>22</v>
      </c>
      <c r="F117" s="221" t="s">
        <v>432</v>
      </c>
      <c r="G117" s="209"/>
      <c r="H117" s="222">
        <v>506.1</v>
      </c>
      <c r="I117" s="214"/>
      <c r="J117" s="209"/>
      <c r="K117" s="209"/>
      <c r="L117" s="215"/>
      <c r="M117" s="216"/>
      <c r="N117" s="217"/>
      <c r="O117" s="217"/>
      <c r="P117" s="217"/>
      <c r="Q117" s="217"/>
      <c r="R117" s="217"/>
      <c r="S117" s="217"/>
      <c r="T117" s="218"/>
      <c r="AT117" s="219" t="s">
        <v>181</v>
      </c>
      <c r="AU117" s="219" t="s">
        <v>83</v>
      </c>
      <c r="AV117" s="12" t="s">
        <v>83</v>
      </c>
      <c r="AW117" s="12" t="s">
        <v>38</v>
      </c>
      <c r="AX117" s="12" t="s">
        <v>75</v>
      </c>
      <c r="AY117" s="219" t="s">
        <v>164</v>
      </c>
    </row>
    <row r="118" spans="2:51" s="13" customFormat="1" ht="13.5">
      <c r="B118" s="223"/>
      <c r="C118" s="224"/>
      <c r="D118" s="210" t="s">
        <v>181</v>
      </c>
      <c r="E118" s="225" t="s">
        <v>22</v>
      </c>
      <c r="F118" s="226" t="s">
        <v>191</v>
      </c>
      <c r="G118" s="224"/>
      <c r="H118" s="227">
        <v>2636.1</v>
      </c>
      <c r="I118" s="228"/>
      <c r="J118" s="224"/>
      <c r="K118" s="224"/>
      <c r="L118" s="229"/>
      <c r="M118" s="230"/>
      <c r="N118" s="231"/>
      <c r="O118" s="231"/>
      <c r="P118" s="231"/>
      <c r="Q118" s="231"/>
      <c r="R118" s="231"/>
      <c r="S118" s="231"/>
      <c r="T118" s="232"/>
      <c r="AT118" s="233" t="s">
        <v>181</v>
      </c>
      <c r="AU118" s="233" t="s">
        <v>83</v>
      </c>
      <c r="AV118" s="13" t="s">
        <v>170</v>
      </c>
      <c r="AW118" s="13" t="s">
        <v>38</v>
      </c>
      <c r="AX118" s="13" t="s">
        <v>23</v>
      </c>
      <c r="AY118" s="233" t="s">
        <v>164</v>
      </c>
    </row>
    <row r="119" spans="2:65" s="1" customFormat="1" ht="22.5" customHeight="1">
      <c r="B119" s="35"/>
      <c r="C119" s="194" t="s">
        <v>234</v>
      </c>
      <c r="D119" s="194" t="s">
        <v>166</v>
      </c>
      <c r="E119" s="195" t="s">
        <v>231</v>
      </c>
      <c r="F119" s="196" t="s">
        <v>232</v>
      </c>
      <c r="G119" s="197" t="s">
        <v>186</v>
      </c>
      <c r="H119" s="198">
        <v>2636.1</v>
      </c>
      <c r="I119" s="199"/>
      <c r="J119" s="200">
        <f>ROUND(I119*H119,2)</f>
        <v>0</v>
      </c>
      <c r="K119" s="196" t="s">
        <v>316</v>
      </c>
      <c r="L119" s="55"/>
      <c r="M119" s="201" t="s">
        <v>22</v>
      </c>
      <c r="N119" s="202" t="s">
        <v>46</v>
      </c>
      <c r="O119" s="36"/>
      <c r="P119" s="203">
        <f>O119*H119</f>
        <v>0</v>
      </c>
      <c r="Q119" s="203">
        <v>0</v>
      </c>
      <c r="R119" s="203">
        <f>Q119*H119</f>
        <v>0</v>
      </c>
      <c r="S119" s="203">
        <v>0</v>
      </c>
      <c r="T119" s="204">
        <f>S119*H119</f>
        <v>0</v>
      </c>
      <c r="AR119" s="18" t="s">
        <v>170</v>
      </c>
      <c r="AT119" s="18" t="s">
        <v>166</v>
      </c>
      <c r="AU119" s="18" t="s">
        <v>83</v>
      </c>
      <c r="AY119" s="18" t="s">
        <v>164</v>
      </c>
      <c r="BE119" s="205">
        <f>IF(N119="základní",J119,0)</f>
        <v>0</v>
      </c>
      <c r="BF119" s="205">
        <f>IF(N119="snížená",J119,0)</f>
        <v>0</v>
      </c>
      <c r="BG119" s="205">
        <f>IF(N119="zákl. přenesená",J119,0)</f>
        <v>0</v>
      </c>
      <c r="BH119" s="205">
        <f>IF(N119="sníž. přenesená",J119,0)</f>
        <v>0</v>
      </c>
      <c r="BI119" s="205">
        <f>IF(N119="nulová",J119,0)</f>
        <v>0</v>
      </c>
      <c r="BJ119" s="18" t="s">
        <v>23</v>
      </c>
      <c r="BK119" s="205">
        <f>ROUND(I119*H119,2)</f>
        <v>0</v>
      </c>
      <c r="BL119" s="18" t="s">
        <v>170</v>
      </c>
      <c r="BM119" s="18" t="s">
        <v>433</v>
      </c>
    </row>
    <row r="120" spans="2:65" s="1" customFormat="1" ht="22.5" customHeight="1">
      <c r="B120" s="35"/>
      <c r="C120" s="194" t="s">
        <v>240</v>
      </c>
      <c r="D120" s="194" t="s">
        <v>166</v>
      </c>
      <c r="E120" s="195" t="s">
        <v>235</v>
      </c>
      <c r="F120" s="196" t="s">
        <v>434</v>
      </c>
      <c r="G120" s="197" t="s">
        <v>186</v>
      </c>
      <c r="H120" s="198">
        <v>850.2</v>
      </c>
      <c r="I120" s="199"/>
      <c r="J120" s="200">
        <f>ROUND(I120*H120,2)</f>
        <v>0</v>
      </c>
      <c r="K120" s="196" t="s">
        <v>316</v>
      </c>
      <c r="L120" s="55"/>
      <c r="M120" s="201" t="s">
        <v>22</v>
      </c>
      <c r="N120" s="202" t="s">
        <v>46</v>
      </c>
      <c r="O120" s="36"/>
      <c r="P120" s="203">
        <f>O120*H120</f>
        <v>0</v>
      </c>
      <c r="Q120" s="203">
        <v>0</v>
      </c>
      <c r="R120" s="203">
        <f>Q120*H120</f>
        <v>0</v>
      </c>
      <c r="S120" s="203">
        <v>0</v>
      </c>
      <c r="T120" s="204">
        <f>S120*H120</f>
        <v>0</v>
      </c>
      <c r="AR120" s="18" t="s">
        <v>170</v>
      </c>
      <c r="AT120" s="18" t="s">
        <v>166</v>
      </c>
      <c r="AU120" s="18" t="s">
        <v>83</v>
      </c>
      <c r="AY120" s="18" t="s">
        <v>164</v>
      </c>
      <c r="BE120" s="205">
        <f>IF(N120="základní",J120,0)</f>
        <v>0</v>
      </c>
      <c r="BF120" s="205">
        <f>IF(N120="snížená",J120,0)</f>
        <v>0</v>
      </c>
      <c r="BG120" s="205">
        <f>IF(N120="zákl. přenesená",J120,0)</f>
        <v>0</v>
      </c>
      <c r="BH120" s="205">
        <f>IF(N120="sníž. přenesená",J120,0)</f>
        <v>0</v>
      </c>
      <c r="BI120" s="205">
        <f>IF(N120="nulová",J120,0)</f>
        <v>0</v>
      </c>
      <c r="BJ120" s="18" t="s">
        <v>23</v>
      </c>
      <c r="BK120" s="205">
        <f>ROUND(I120*H120,2)</f>
        <v>0</v>
      </c>
      <c r="BL120" s="18" t="s">
        <v>170</v>
      </c>
      <c r="BM120" s="18" t="s">
        <v>435</v>
      </c>
    </row>
    <row r="121" spans="2:47" s="1" customFormat="1" ht="67.5">
      <c r="B121" s="35"/>
      <c r="C121" s="57"/>
      <c r="D121" s="206" t="s">
        <v>177</v>
      </c>
      <c r="E121" s="57"/>
      <c r="F121" s="207" t="s">
        <v>238</v>
      </c>
      <c r="G121" s="57"/>
      <c r="H121" s="57"/>
      <c r="I121" s="162"/>
      <c r="J121" s="57"/>
      <c r="K121" s="57"/>
      <c r="L121" s="55"/>
      <c r="M121" s="72"/>
      <c r="N121" s="36"/>
      <c r="O121" s="36"/>
      <c r="P121" s="36"/>
      <c r="Q121" s="36"/>
      <c r="R121" s="36"/>
      <c r="S121" s="36"/>
      <c r="T121" s="73"/>
      <c r="AT121" s="18" t="s">
        <v>177</v>
      </c>
      <c r="AU121" s="18" t="s">
        <v>83</v>
      </c>
    </row>
    <row r="122" spans="2:51" s="12" customFormat="1" ht="13.5">
      <c r="B122" s="208"/>
      <c r="C122" s="209"/>
      <c r="D122" s="206" t="s">
        <v>181</v>
      </c>
      <c r="E122" s="220" t="s">
        <v>22</v>
      </c>
      <c r="F122" s="221" t="s">
        <v>436</v>
      </c>
      <c r="G122" s="209"/>
      <c r="H122" s="222">
        <v>344.2</v>
      </c>
      <c r="I122" s="214"/>
      <c r="J122" s="209"/>
      <c r="K122" s="209"/>
      <c r="L122" s="215"/>
      <c r="M122" s="216"/>
      <c r="N122" s="217"/>
      <c r="O122" s="217"/>
      <c r="P122" s="217"/>
      <c r="Q122" s="217"/>
      <c r="R122" s="217"/>
      <c r="S122" s="217"/>
      <c r="T122" s="218"/>
      <c r="AT122" s="219" t="s">
        <v>181</v>
      </c>
      <c r="AU122" s="219" t="s">
        <v>83</v>
      </c>
      <c r="AV122" s="12" t="s">
        <v>83</v>
      </c>
      <c r="AW122" s="12" t="s">
        <v>38</v>
      </c>
      <c r="AX122" s="12" t="s">
        <v>75</v>
      </c>
      <c r="AY122" s="219" t="s">
        <v>164</v>
      </c>
    </row>
    <row r="123" spans="2:51" s="12" customFormat="1" ht="13.5">
      <c r="B123" s="208"/>
      <c r="C123" s="209"/>
      <c r="D123" s="206" t="s">
        <v>181</v>
      </c>
      <c r="E123" s="220" t="s">
        <v>22</v>
      </c>
      <c r="F123" s="221" t="s">
        <v>437</v>
      </c>
      <c r="G123" s="209"/>
      <c r="H123" s="222">
        <v>506</v>
      </c>
      <c r="I123" s="214"/>
      <c r="J123" s="209"/>
      <c r="K123" s="209"/>
      <c r="L123" s="215"/>
      <c r="M123" s="216"/>
      <c r="N123" s="217"/>
      <c r="O123" s="217"/>
      <c r="P123" s="217"/>
      <c r="Q123" s="217"/>
      <c r="R123" s="217"/>
      <c r="S123" s="217"/>
      <c r="T123" s="218"/>
      <c r="AT123" s="219" t="s">
        <v>181</v>
      </c>
      <c r="AU123" s="219" t="s">
        <v>83</v>
      </c>
      <c r="AV123" s="12" t="s">
        <v>83</v>
      </c>
      <c r="AW123" s="12" t="s">
        <v>38</v>
      </c>
      <c r="AX123" s="12" t="s">
        <v>75</v>
      </c>
      <c r="AY123" s="219" t="s">
        <v>164</v>
      </c>
    </row>
    <row r="124" spans="2:51" s="13" customFormat="1" ht="13.5">
      <c r="B124" s="223"/>
      <c r="C124" s="224"/>
      <c r="D124" s="210" t="s">
        <v>181</v>
      </c>
      <c r="E124" s="225" t="s">
        <v>22</v>
      </c>
      <c r="F124" s="226" t="s">
        <v>191</v>
      </c>
      <c r="G124" s="224"/>
      <c r="H124" s="227">
        <v>850.2</v>
      </c>
      <c r="I124" s="228"/>
      <c r="J124" s="224"/>
      <c r="K124" s="224"/>
      <c r="L124" s="229"/>
      <c r="M124" s="230"/>
      <c r="N124" s="231"/>
      <c r="O124" s="231"/>
      <c r="P124" s="231"/>
      <c r="Q124" s="231"/>
      <c r="R124" s="231"/>
      <c r="S124" s="231"/>
      <c r="T124" s="232"/>
      <c r="AT124" s="233" t="s">
        <v>181</v>
      </c>
      <c r="AU124" s="233" t="s">
        <v>83</v>
      </c>
      <c r="AV124" s="13" t="s">
        <v>170</v>
      </c>
      <c r="AW124" s="13" t="s">
        <v>38</v>
      </c>
      <c r="AX124" s="13" t="s">
        <v>23</v>
      </c>
      <c r="AY124" s="233" t="s">
        <v>164</v>
      </c>
    </row>
    <row r="125" spans="2:65" s="1" customFormat="1" ht="22.5" customHeight="1">
      <c r="B125" s="35"/>
      <c r="C125" s="194" t="s">
        <v>251</v>
      </c>
      <c r="D125" s="194" t="s">
        <v>166</v>
      </c>
      <c r="E125" s="195" t="s">
        <v>438</v>
      </c>
      <c r="F125" s="196" t="s">
        <v>439</v>
      </c>
      <c r="G125" s="197" t="s">
        <v>174</v>
      </c>
      <c r="H125" s="198">
        <v>8390.5</v>
      </c>
      <c r="I125" s="199"/>
      <c r="J125" s="200">
        <f>ROUND(I125*H125,2)</f>
        <v>0</v>
      </c>
      <c r="K125" s="196" t="s">
        <v>22</v>
      </c>
      <c r="L125" s="55"/>
      <c r="M125" s="201" t="s">
        <v>22</v>
      </c>
      <c r="N125" s="202" t="s">
        <v>46</v>
      </c>
      <c r="O125" s="36"/>
      <c r="P125" s="203">
        <f>O125*H125</f>
        <v>0</v>
      </c>
      <c r="Q125" s="203">
        <v>0</v>
      </c>
      <c r="R125" s="203">
        <f>Q125*H125</f>
        <v>0</v>
      </c>
      <c r="S125" s="203">
        <v>0</v>
      </c>
      <c r="T125" s="204">
        <f>S125*H125</f>
        <v>0</v>
      </c>
      <c r="AR125" s="18" t="s">
        <v>170</v>
      </c>
      <c r="AT125" s="18" t="s">
        <v>166</v>
      </c>
      <c r="AU125" s="18" t="s">
        <v>83</v>
      </c>
      <c r="AY125" s="18" t="s">
        <v>164</v>
      </c>
      <c r="BE125" s="205">
        <f>IF(N125="základní",J125,0)</f>
        <v>0</v>
      </c>
      <c r="BF125" s="205">
        <f>IF(N125="snížená",J125,0)</f>
        <v>0</v>
      </c>
      <c r="BG125" s="205">
        <f>IF(N125="zákl. přenesená",J125,0)</f>
        <v>0</v>
      </c>
      <c r="BH125" s="205">
        <f>IF(N125="sníž. přenesená",J125,0)</f>
        <v>0</v>
      </c>
      <c r="BI125" s="205">
        <f>IF(N125="nulová",J125,0)</f>
        <v>0</v>
      </c>
      <c r="BJ125" s="18" t="s">
        <v>23</v>
      </c>
      <c r="BK125" s="205">
        <f>ROUND(I125*H125,2)</f>
        <v>0</v>
      </c>
      <c r="BL125" s="18" t="s">
        <v>170</v>
      </c>
      <c r="BM125" s="18" t="s">
        <v>440</v>
      </c>
    </row>
    <row r="126" spans="2:51" s="12" customFormat="1" ht="13.5">
      <c r="B126" s="208"/>
      <c r="C126" s="209"/>
      <c r="D126" s="206" t="s">
        <v>181</v>
      </c>
      <c r="E126" s="220" t="s">
        <v>22</v>
      </c>
      <c r="F126" s="221" t="s">
        <v>441</v>
      </c>
      <c r="G126" s="209"/>
      <c r="H126" s="222">
        <v>8390.5</v>
      </c>
      <c r="I126" s="214"/>
      <c r="J126" s="209"/>
      <c r="K126" s="209"/>
      <c r="L126" s="215"/>
      <c r="M126" s="216"/>
      <c r="N126" s="217"/>
      <c r="O126" s="217"/>
      <c r="P126" s="217"/>
      <c r="Q126" s="217"/>
      <c r="R126" s="217"/>
      <c r="S126" s="217"/>
      <c r="T126" s="218"/>
      <c r="AT126" s="219" t="s">
        <v>181</v>
      </c>
      <c r="AU126" s="219" t="s">
        <v>83</v>
      </c>
      <c r="AV126" s="12" t="s">
        <v>83</v>
      </c>
      <c r="AW126" s="12" t="s">
        <v>38</v>
      </c>
      <c r="AX126" s="12" t="s">
        <v>23</v>
      </c>
      <c r="AY126" s="219" t="s">
        <v>164</v>
      </c>
    </row>
    <row r="127" spans="2:63" s="11" customFormat="1" ht="29.85" customHeight="1">
      <c r="B127" s="177"/>
      <c r="C127" s="178"/>
      <c r="D127" s="191" t="s">
        <v>74</v>
      </c>
      <c r="E127" s="192" t="s">
        <v>83</v>
      </c>
      <c r="F127" s="192" t="s">
        <v>442</v>
      </c>
      <c r="G127" s="178"/>
      <c r="H127" s="178"/>
      <c r="I127" s="181"/>
      <c r="J127" s="193">
        <f>BK127</f>
        <v>0</v>
      </c>
      <c r="K127" s="178"/>
      <c r="L127" s="183"/>
      <c r="M127" s="184"/>
      <c r="N127" s="185"/>
      <c r="O127" s="185"/>
      <c r="P127" s="186">
        <f>SUM(P128:P140)</f>
        <v>0</v>
      </c>
      <c r="Q127" s="185"/>
      <c r="R127" s="186">
        <f>SUM(R128:R140)</f>
        <v>42.27326746000001</v>
      </c>
      <c r="S127" s="185"/>
      <c r="T127" s="187">
        <f>SUM(T128:T140)</f>
        <v>0</v>
      </c>
      <c r="AR127" s="188" t="s">
        <v>23</v>
      </c>
      <c r="AT127" s="189" t="s">
        <v>74</v>
      </c>
      <c r="AU127" s="189" t="s">
        <v>23</v>
      </c>
      <c r="AY127" s="188" t="s">
        <v>164</v>
      </c>
      <c r="BK127" s="190">
        <f>SUM(BK128:BK140)</f>
        <v>0</v>
      </c>
    </row>
    <row r="128" spans="2:65" s="1" customFormat="1" ht="31.5" customHeight="1">
      <c r="B128" s="35"/>
      <c r="C128" s="194" t="s">
        <v>8</v>
      </c>
      <c r="D128" s="194" t="s">
        <v>166</v>
      </c>
      <c r="E128" s="195" t="s">
        <v>443</v>
      </c>
      <c r="F128" s="196" t="s">
        <v>444</v>
      </c>
      <c r="G128" s="197" t="s">
        <v>186</v>
      </c>
      <c r="H128" s="198">
        <v>13.733</v>
      </c>
      <c r="I128" s="199"/>
      <c r="J128" s="200">
        <f>ROUND(I128*H128,2)</f>
        <v>0</v>
      </c>
      <c r="K128" s="196" t="s">
        <v>316</v>
      </c>
      <c r="L128" s="55"/>
      <c r="M128" s="201" t="s">
        <v>22</v>
      </c>
      <c r="N128" s="202" t="s">
        <v>46</v>
      </c>
      <c r="O128" s="36"/>
      <c r="P128" s="203">
        <f>O128*H128</f>
        <v>0</v>
      </c>
      <c r="Q128" s="203">
        <v>2.55178</v>
      </c>
      <c r="R128" s="203">
        <f>Q128*H128</f>
        <v>35.04359474</v>
      </c>
      <c r="S128" s="203">
        <v>0</v>
      </c>
      <c r="T128" s="204">
        <f>S128*H128</f>
        <v>0</v>
      </c>
      <c r="AR128" s="18" t="s">
        <v>170</v>
      </c>
      <c r="AT128" s="18" t="s">
        <v>166</v>
      </c>
      <c r="AU128" s="18" t="s">
        <v>83</v>
      </c>
      <c r="AY128" s="18" t="s">
        <v>164</v>
      </c>
      <c r="BE128" s="205">
        <f>IF(N128="základní",J128,0)</f>
        <v>0</v>
      </c>
      <c r="BF128" s="205">
        <f>IF(N128="snížená",J128,0)</f>
        <v>0</v>
      </c>
      <c r="BG128" s="205">
        <f>IF(N128="zákl. přenesená",J128,0)</f>
        <v>0</v>
      </c>
      <c r="BH128" s="205">
        <f>IF(N128="sníž. přenesená",J128,0)</f>
        <v>0</v>
      </c>
      <c r="BI128" s="205">
        <f>IF(N128="nulová",J128,0)</f>
        <v>0</v>
      </c>
      <c r="BJ128" s="18" t="s">
        <v>23</v>
      </c>
      <c r="BK128" s="205">
        <f>ROUND(I128*H128,2)</f>
        <v>0</v>
      </c>
      <c r="BL128" s="18" t="s">
        <v>170</v>
      </c>
      <c r="BM128" s="18" t="s">
        <v>445</v>
      </c>
    </row>
    <row r="129" spans="2:47" s="1" customFormat="1" ht="67.5">
      <c r="B129" s="35"/>
      <c r="C129" s="57"/>
      <c r="D129" s="206" t="s">
        <v>177</v>
      </c>
      <c r="E129" s="57"/>
      <c r="F129" s="207" t="s">
        <v>446</v>
      </c>
      <c r="G129" s="57"/>
      <c r="H129" s="57"/>
      <c r="I129" s="162"/>
      <c r="J129" s="57"/>
      <c r="K129" s="57"/>
      <c r="L129" s="55"/>
      <c r="M129" s="72"/>
      <c r="N129" s="36"/>
      <c r="O129" s="36"/>
      <c r="P129" s="36"/>
      <c r="Q129" s="36"/>
      <c r="R129" s="36"/>
      <c r="S129" s="36"/>
      <c r="T129" s="73"/>
      <c r="AT129" s="18" t="s">
        <v>177</v>
      </c>
      <c r="AU129" s="18" t="s">
        <v>83</v>
      </c>
    </row>
    <row r="130" spans="2:51" s="12" customFormat="1" ht="13.5">
      <c r="B130" s="208"/>
      <c r="C130" s="209"/>
      <c r="D130" s="210" t="s">
        <v>181</v>
      </c>
      <c r="E130" s="211" t="s">
        <v>22</v>
      </c>
      <c r="F130" s="212" t="s">
        <v>447</v>
      </c>
      <c r="G130" s="209"/>
      <c r="H130" s="213">
        <v>13.733</v>
      </c>
      <c r="I130" s="214"/>
      <c r="J130" s="209"/>
      <c r="K130" s="209"/>
      <c r="L130" s="215"/>
      <c r="M130" s="216"/>
      <c r="N130" s="217"/>
      <c r="O130" s="217"/>
      <c r="P130" s="217"/>
      <c r="Q130" s="217"/>
      <c r="R130" s="217"/>
      <c r="S130" s="217"/>
      <c r="T130" s="218"/>
      <c r="AT130" s="219" t="s">
        <v>181</v>
      </c>
      <c r="AU130" s="219" t="s">
        <v>83</v>
      </c>
      <c r="AV130" s="12" t="s">
        <v>83</v>
      </c>
      <c r="AW130" s="12" t="s">
        <v>38</v>
      </c>
      <c r="AX130" s="12" t="s">
        <v>23</v>
      </c>
      <c r="AY130" s="219" t="s">
        <v>164</v>
      </c>
    </row>
    <row r="131" spans="2:65" s="1" customFormat="1" ht="22.5" customHeight="1">
      <c r="B131" s="35"/>
      <c r="C131" s="194" t="s">
        <v>263</v>
      </c>
      <c r="D131" s="194" t="s">
        <v>166</v>
      </c>
      <c r="E131" s="195" t="s">
        <v>448</v>
      </c>
      <c r="F131" s="196" t="s">
        <v>449</v>
      </c>
      <c r="G131" s="197" t="s">
        <v>174</v>
      </c>
      <c r="H131" s="198">
        <v>24.808</v>
      </c>
      <c r="I131" s="199"/>
      <c r="J131" s="200">
        <f>ROUND(I131*H131,2)</f>
        <v>0</v>
      </c>
      <c r="K131" s="196" t="s">
        <v>316</v>
      </c>
      <c r="L131" s="55"/>
      <c r="M131" s="201" t="s">
        <v>22</v>
      </c>
      <c r="N131" s="202" t="s">
        <v>46</v>
      </c>
      <c r="O131" s="36"/>
      <c r="P131" s="203">
        <f>O131*H131</f>
        <v>0</v>
      </c>
      <c r="Q131" s="203">
        <v>0.00458</v>
      </c>
      <c r="R131" s="203">
        <f>Q131*H131</f>
        <v>0.11362064</v>
      </c>
      <c r="S131" s="203">
        <v>0</v>
      </c>
      <c r="T131" s="204">
        <f>S131*H131</f>
        <v>0</v>
      </c>
      <c r="AR131" s="18" t="s">
        <v>170</v>
      </c>
      <c r="AT131" s="18" t="s">
        <v>166</v>
      </c>
      <c r="AU131" s="18" t="s">
        <v>83</v>
      </c>
      <c r="AY131" s="18" t="s">
        <v>164</v>
      </c>
      <c r="BE131" s="205">
        <f>IF(N131="základní",J131,0)</f>
        <v>0</v>
      </c>
      <c r="BF131" s="205">
        <f>IF(N131="snížená",J131,0)</f>
        <v>0</v>
      </c>
      <c r="BG131" s="205">
        <f>IF(N131="zákl. přenesená",J131,0)</f>
        <v>0</v>
      </c>
      <c r="BH131" s="205">
        <f>IF(N131="sníž. přenesená",J131,0)</f>
        <v>0</v>
      </c>
      <c r="BI131" s="205">
        <f>IF(N131="nulová",J131,0)</f>
        <v>0</v>
      </c>
      <c r="BJ131" s="18" t="s">
        <v>23</v>
      </c>
      <c r="BK131" s="205">
        <f>ROUND(I131*H131,2)</f>
        <v>0</v>
      </c>
      <c r="BL131" s="18" t="s">
        <v>170</v>
      </c>
      <c r="BM131" s="18" t="s">
        <v>450</v>
      </c>
    </row>
    <row r="132" spans="2:51" s="12" customFormat="1" ht="13.5">
      <c r="B132" s="208"/>
      <c r="C132" s="209"/>
      <c r="D132" s="210" t="s">
        <v>181</v>
      </c>
      <c r="E132" s="211" t="s">
        <v>22</v>
      </c>
      <c r="F132" s="212" t="s">
        <v>451</v>
      </c>
      <c r="G132" s="209"/>
      <c r="H132" s="213">
        <v>24.808</v>
      </c>
      <c r="I132" s="214"/>
      <c r="J132" s="209"/>
      <c r="K132" s="209"/>
      <c r="L132" s="215"/>
      <c r="M132" s="216"/>
      <c r="N132" s="217"/>
      <c r="O132" s="217"/>
      <c r="P132" s="217"/>
      <c r="Q132" s="217"/>
      <c r="R132" s="217"/>
      <c r="S132" s="217"/>
      <c r="T132" s="218"/>
      <c r="AT132" s="219" t="s">
        <v>181</v>
      </c>
      <c r="AU132" s="219" t="s">
        <v>83</v>
      </c>
      <c r="AV132" s="12" t="s">
        <v>83</v>
      </c>
      <c r="AW132" s="12" t="s">
        <v>38</v>
      </c>
      <c r="AX132" s="12" t="s">
        <v>23</v>
      </c>
      <c r="AY132" s="219" t="s">
        <v>164</v>
      </c>
    </row>
    <row r="133" spans="2:65" s="1" customFormat="1" ht="22.5" customHeight="1">
      <c r="B133" s="35"/>
      <c r="C133" s="194" t="s">
        <v>269</v>
      </c>
      <c r="D133" s="194" t="s">
        <v>166</v>
      </c>
      <c r="E133" s="195" t="s">
        <v>452</v>
      </c>
      <c r="F133" s="196" t="s">
        <v>453</v>
      </c>
      <c r="G133" s="197" t="s">
        <v>174</v>
      </c>
      <c r="H133" s="198">
        <v>24.808</v>
      </c>
      <c r="I133" s="199"/>
      <c r="J133" s="200">
        <f>ROUND(I133*H133,2)</f>
        <v>0</v>
      </c>
      <c r="K133" s="196" t="s">
        <v>316</v>
      </c>
      <c r="L133" s="55"/>
      <c r="M133" s="201" t="s">
        <v>22</v>
      </c>
      <c r="N133" s="202" t="s">
        <v>46</v>
      </c>
      <c r="O133" s="36"/>
      <c r="P133" s="203">
        <f>O133*H133</f>
        <v>0</v>
      </c>
      <c r="Q133" s="203">
        <v>0</v>
      </c>
      <c r="R133" s="203">
        <f>Q133*H133</f>
        <v>0</v>
      </c>
      <c r="S133" s="203">
        <v>0</v>
      </c>
      <c r="T133" s="204">
        <f>S133*H133</f>
        <v>0</v>
      </c>
      <c r="AR133" s="18" t="s">
        <v>170</v>
      </c>
      <c r="AT133" s="18" t="s">
        <v>166</v>
      </c>
      <c r="AU133" s="18" t="s">
        <v>83</v>
      </c>
      <c r="AY133" s="18" t="s">
        <v>164</v>
      </c>
      <c r="BE133" s="205">
        <f>IF(N133="základní",J133,0)</f>
        <v>0</v>
      </c>
      <c r="BF133" s="205">
        <f>IF(N133="snížená",J133,0)</f>
        <v>0</v>
      </c>
      <c r="BG133" s="205">
        <f>IF(N133="zákl. přenesená",J133,0)</f>
        <v>0</v>
      </c>
      <c r="BH133" s="205">
        <f>IF(N133="sníž. přenesená",J133,0)</f>
        <v>0</v>
      </c>
      <c r="BI133" s="205">
        <f>IF(N133="nulová",J133,0)</f>
        <v>0</v>
      </c>
      <c r="BJ133" s="18" t="s">
        <v>23</v>
      </c>
      <c r="BK133" s="205">
        <f>ROUND(I133*H133,2)</f>
        <v>0</v>
      </c>
      <c r="BL133" s="18" t="s">
        <v>170</v>
      </c>
      <c r="BM133" s="18" t="s">
        <v>454</v>
      </c>
    </row>
    <row r="134" spans="2:51" s="12" customFormat="1" ht="13.5">
      <c r="B134" s="208"/>
      <c r="C134" s="209"/>
      <c r="D134" s="210" t="s">
        <v>181</v>
      </c>
      <c r="E134" s="211" t="s">
        <v>22</v>
      </c>
      <c r="F134" s="212" t="s">
        <v>455</v>
      </c>
      <c r="G134" s="209"/>
      <c r="H134" s="213">
        <v>24.808</v>
      </c>
      <c r="I134" s="214"/>
      <c r="J134" s="209"/>
      <c r="K134" s="209"/>
      <c r="L134" s="215"/>
      <c r="M134" s="216"/>
      <c r="N134" s="217"/>
      <c r="O134" s="217"/>
      <c r="P134" s="217"/>
      <c r="Q134" s="217"/>
      <c r="R134" s="217"/>
      <c r="S134" s="217"/>
      <c r="T134" s="218"/>
      <c r="AT134" s="219" t="s">
        <v>181</v>
      </c>
      <c r="AU134" s="219" t="s">
        <v>83</v>
      </c>
      <c r="AV134" s="12" t="s">
        <v>83</v>
      </c>
      <c r="AW134" s="12" t="s">
        <v>38</v>
      </c>
      <c r="AX134" s="12" t="s">
        <v>23</v>
      </c>
      <c r="AY134" s="219" t="s">
        <v>164</v>
      </c>
    </row>
    <row r="135" spans="2:65" s="1" customFormat="1" ht="22.5" customHeight="1">
      <c r="B135" s="35"/>
      <c r="C135" s="194" t="s">
        <v>275</v>
      </c>
      <c r="D135" s="194" t="s">
        <v>166</v>
      </c>
      <c r="E135" s="195" t="s">
        <v>456</v>
      </c>
      <c r="F135" s="196" t="s">
        <v>457</v>
      </c>
      <c r="G135" s="197" t="s">
        <v>278</v>
      </c>
      <c r="H135" s="198">
        <v>0.736</v>
      </c>
      <c r="I135" s="199"/>
      <c r="J135" s="200">
        <f>ROUND(I135*H135,2)</f>
        <v>0</v>
      </c>
      <c r="K135" s="196" t="s">
        <v>316</v>
      </c>
      <c r="L135" s="55"/>
      <c r="M135" s="201" t="s">
        <v>22</v>
      </c>
      <c r="N135" s="202" t="s">
        <v>46</v>
      </c>
      <c r="O135" s="36"/>
      <c r="P135" s="203">
        <f>O135*H135</f>
        <v>0</v>
      </c>
      <c r="Q135" s="203">
        <v>1.04753</v>
      </c>
      <c r="R135" s="203">
        <f>Q135*H135</f>
        <v>0.77098208</v>
      </c>
      <c r="S135" s="203">
        <v>0</v>
      </c>
      <c r="T135" s="204">
        <f>S135*H135</f>
        <v>0</v>
      </c>
      <c r="AR135" s="18" t="s">
        <v>170</v>
      </c>
      <c r="AT135" s="18" t="s">
        <v>166</v>
      </c>
      <c r="AU135" s="18" t="s">
        <v>83</v>
      </c>
      <c r="AY135" s="18" t="s">
        <v>164</v>
      </c>
      <c r="BE135" s="205">
        <f>IF(N135="základní",J135,0)</f>
        <v>0</v>
      </c>
      <c r="BF135" s="205">
        <f>IF(N135="snížená",J135,0)</f>
        <v>0</v>
      </c>
      <c r="BG135" s="205">
        <f>IF(N135="zákl. přenesená",J135,0)</f>
        <v>0</v>
      </c>
      <c r="BH135" s="205">
        <f>IF(N135="sníž. přenesená",J135,0)</f>
        <v>0</v>
      </c>
      <c r="BI135" s="205">
        <f>IF(N135="nulová",J135,0)</f>
        <v>0</v>
      </c>
      <c r="BJ135" s="18" t="s">
        <v>23</v>
      </c>
      <c r="BK135" s="205">
        <f>ROUND(I135*H135,2)</f>
        <v>0</v>
      </c>
      <c r="BL135" s="18" t="s">
        <v>170</v>
      </c>
      <c r="BM135" s="18" t="s">
        <v>458</v>
      </c>
    </row>
    <row r="136" spans="2:51" s="12" customFormat="1" ht="13.5">
      <c r="B136" s="208"/>
      <c r="C136" s="209"/>
      <c r="D136" s="210" t="s">
        <v>181</v>
      </c>
      <c r="E136" s="211" t="s">
        <v>22</v>
      </c>
      <c r="F136" s="212" t="s">
        <v>459</v>
      </c>
      <c r="G136" s="209"/>
      <c r="H136" s="213">
        <v>0.736</v>
      </c>
      <c r="I136" s="214"/>
      <c r="J136" s="209"/>
      <c r="K136" s="209"/>
      <c r="L136" s="215"/>
      <c r="M136" s="216"/>
      <c r="N136" s="217"/>
      <c r="O136" s="217"/>
      <c r="P136" s="217"/>
      <c r="Q136" s="217"/>
      <c r="R136" s="217"/>
      <c r="S136" s="217"/>
      <c r="T136" s="218"/>
      <c r="AT136" s="219" t="s">
        <v>181</v>
      </c>
      <c r="AU136" s="219" t="s">
        <v>83</v>
      </c>
      <c r="AV136" s="12" t="s">
        <v>83</v>
      </c>
      <c r="AW136" s="12" t="s">
        <v>38</v>
      </c>
      <c r="AX136" s="12" t="s">
        <v>23</v>
      </c>
      <c r="AY136" s="219" t="s">
        <v>164</v>
      </c>
    </row>
    <row r="137" spans="2:65" s="1" customFormat="1" ht="22.5" customHeight="1">
      <c r="B137" s="35"/>
      <c r="C137" s="194" t="s">
        <v>282</v>
      </c>
      <c r="D137" s="194" t="s">
        <v>166</v>
      </c>
      <c r="E137" s="195" t="s">
        <v>460</v>
      </c>
      <c r="F137" s="196" t="s">
        <v>461</v>
      </c>
      <c r="G137" s="197" t="s">
        <v>186</v>
      </c>
      <c r="H137" s="198">
        <v>1.717</v>
      </c>
      <c r="I137" s="199"/>
      <c r="J137" s="200">
        <f>ROUND(I137*H137,2)</f>
        <v>0</v>
      </c>
      <c r="K137" s="196" t="s">
        <v>316</v>
      </c>
      <c r="L137" s="55"/>
      <c r="M137" s="201" t="s">
        <v>22</v>
      </c>
      <c r="N137" s="202" t="s">
        <v>46</v>
      </c>
      <c r="O137" s="36"/>
      <c r="P137" s="203">
        <f>O137*H137</f>
        <v>0</v>
      </c>
      <c r="Q137" s="203">
        <v>1.98</v>
      </c>
      <c r="R137" s="203">
        <f>Q137*H137</f>
        <v>3.3996600000000003</v>
      </c>
      <c r="S137" s="203">
        <v>0</v>
      </c>
      <c r="T137" s="204">
        <f>S137*H137</f>
        <v>0</v>
      </c>
      <c r="AR137" s="18" t="s">
        <v>170</v>
      </c>
      <c r="AT137" s="18" t="s">
        <v>166</v>
      </c>
      <c r="AU137" s="18" t="s">
        <v>83</v>
      </c>
      <c r="AY137" s="18" t="s">
        <v>164</v>
      </c>
      <c r="BE137" s="205">
        <f>IF(N137="základní",J137,0)</f>
        <v>0</v>
      </c>
      <c r="BF137" s="205">
        <f>IF(N137="snížená",J137,0)</f>
        <v>0</v>
      </c>
      <c r="BG137" s="205">
        <f>IF(N137="zákl. přenesená",J137,0)</f>
        <v>0</v>
      </c>
      <c r="BH137" s="205">
        <f>IF(N137="sníž. přenesená",J137,0)</f>
        <v>0</v>
      </c>
      <c r="BI137" s="205">
        <f>IF(N137="nulová",J137,0)</f>
        <v>0</v>
      </c>
      <c r="BJ137" s="18" t="s">
        <v>23</v>
      </c>
      <c r="BK137" s="205">
        <f>ROUND(I137*H137,2)</f>
        <v>0</v>
      </c>
      <c r="BL137" s="18" t="s">
        <v>170</v>
      </c>
      <c r="BM137" s="18" t="s">
        <v>462</v>
      </c>
    </row>
    <row r="138" spans="2:51" s="12" customFormat="1" ht="13.5">
      <c r="B138" s="208"/>
      <c r="C138" s="209"/>
      <c r="D138" s="210" t="s">
        <v>181</v>
      </c>
      <c r="E138" s="211" t="s">
        <v>22</v>
      </c>
      <c r="F138" s="212" t="s">
        <v>463</v>
      </c>
      <c r="G138" s="209"/>
      <c r="H138" s="213">
        <v>1.717</v>
      </c>
      <c r="I138" s="214"/>
      <c r="J138" s="209"/>
      <c r="K138" s="209"/>
      <c r="L138" s="215"/>
      <c r="M138" s="216"/>
      <c r="N138" s="217"/>
      <c r="O138" s="217"/>
      <c r="P138" s="217"/>
      <c r="Q138" s="217"/>
      <c r="R138" s="217"/>
      <c r="S138" s="217"/>
      <c r="T138" s="218"/>
      <c r="AT138" s="219" t="s">
        <v>181</v>
      </c>
      <c r="AU138" s="219" t="s">
        <v>83</v>
      </c>
      <c r="AV138" s="12" t="s">
        <v>83</v>
      </c>
      <c r="AW138" s="12" t="s">
        <v>38</v>
      </c>
      <c r="AX138" s="12" t="s">
        <v>23</v>
      </c>
      <c r="AY138" s="219" t="s">
        <v>164</v>
      </c>
    </row>
    <row r="139" spans="2:65" s="1" customFormat="1" ht="44.25" customHeight="1">
      <c r="B139" s="35"/>
      <c r="C139" s="194" t="s">
        <v>294</v>
      </c>
      <c r="D139" s="194" t="s">
        <v>166</v>
      </c>
      <c r="E139" s="195" t="s">
        <v>464</v>
      </c>
      <c r="F139" s="196" t="s">
        <v>465</v>
      </c>
      <c r="G139" s="197" t="s">
        <v>285</v>
      </c>
      <c r="H139" s="198">
        <v>13</v>
      </c>
      <c r="I139" s="199"/>
      <c r="J139" s="200">
        <f>ROUND(I139*H139,2)</f>
        <v>0</v>
      </c>
      <c r="K139" s="196" t="s">
        <v>316</v>
      </c>
      <c r="L139" s="55"/>
      <c r="M139" s="201" t="s">
        <v>22</v>
      </c>
      <c r="N139" s="202" t="s">
        <v>46</v>
      </c>
      <c r="O139" s="36"/>
      <c r="P139" s="203">
        <f>O139*H139</f>
        <v>0</v>
      </c>
      <c r="Q139" s="203">
        <v>0.22657</v>
      </c>
      <c r="R139" s="203">
        <f>Q139*H139</f>
        <v>2.94541</v>
      </c>
      <c r="S139" s="203">
        <v>0</v>
      </c>
      <c r="T139" s="204">
        <f>S139*H139</f>
        <v>0</v>
      </c>
      <c r="AR139" s="18" t="s">
        <v>170</v>
      </c>
      <c r="AT139" s="18" t="s">
        <v>166</v>
      </c>
      <c r="AU139" s="18" t="s">
        <v>83</v>
      </c>
      <c r="AY139" s="18" t="s">
        <v>164</v>
      </c>
      <c r="BE139" s="205">
        <f>IF(N139="základní",J139,0)</f>
        <v>0</v>
      </c>
      <c r="BF139" s="205">
        <f>IF(N139="snížená",J139,0)</f>
        <v>0</v>
      </c>
      <c r="BG139" s="205">
        <f>IF(N139="zákl. přenesená",J139,0)</f>
        <v>0</v>
      </c>
      <c r="BH139" s="205">
        <f>IF(N139="sníž. přenesená",J139,0)</f>
        <v>0</v>
      </c>
      <c r="BI139" s="205">
        <f>IF(N139="nulová",J139,0)</f>
        <v>0</v>
      </c>
      <c r="BJ139" s="18" t="s">
        <v>23</v>
      </c>
      <c r="BK139" s="205">
        <f>ROUND(I139*H139,2)</f>
        <v>0</v>
      </c>
      <c r="BL139" s="18" t="s">
        <v>170</v>
      </c>
      <c r="BM139" s="18" t="s">
        <v>466</v>
      </c>
    </row>
    <row r="140" spans="2:51" s="12" customFormat="1" ht="13.5">
      <c r="B140" s="208"/>
      <c r="C140" s="209"/>
      <c r="D140" s="206" t="s">
        <v>181</v>
      </c>
      <c r="E140" s="220" t="s">
        <v>22</v>
      </c>
      <c r="F140" s="221" t="s">
        <v>467</v>
      </c>
      <c r="G140" s="209"/>
      <c r="H140" s="222">
        <v>13</v>
      </c>
      <c r="I140" s="214"/>
      <c r="J140" s="209"/>
      <c r="K140" s="209"/>
      <c r="L140" s="215"/>
      <c r="M140" s="216"/>
      <c r="N140" s="217"/>
      <c r="O140" s="217"/>
      <c r="P140" s="217"/>
      <c r="Q140" s="217"/>
      <c r="R140" s="217"/>
      <c r="S140" s="217"/>
      <c r="T140" s="218"/>
      <c r="AT140" s="219" t="s">
        <v>181</v>
      </c>
      <c r="AU140" s="219" t="s">
        <v>83</v>
      </c>
      <c r="AV140" s="12" t="s">
        <v>83</v>
      </c>
      <c r="AW140" s="12" t="s">
        <v>38</v>
      </c>
      <c r="AX140" s="12" t="s">
        <v>23</v>
      </c>
      <c r="AY140" s="219" t="s">
        <v>164</v>
      </c>
    </row>
    <row r="141" spans="2:63" s="11" customFormat="1" ht="29.85" customHeight="1">
      <c r="B141" s="177"/>
      <c r="C141" s="178"/>
      <c r="D141" s="191" t="s">
        <v>74</v>
      </c>
      <c r="E141" s="192" t="s">
        <v>183</v>
      </c>
      <c r="F141" s="192" t="s">
        <v>468</v>
      </c>
      <c r="G141" s="178"/>
      <c r="H141" s="178"/>
      <c r="I141" s="181"/>
      <c r="J141" s="193">
        <f>BK141</f>
        <v>0</v>
      </c>
      <c r="K141" s="178"/>
      <c r="L141" s="183"/>
      <c r="M141" s="184"/>
      <c r="N141" s="185"/>
      <c r="O141" s="185"/>
      <c r="P141" s="186">
        <f>SUM(P142:P144)</f>
        <v>0</v>
      </c>
      <c r="Q141" s="185"/>
      <c r="R141" s="186">
        <f>SUM(R142:R144)</f>
        <v>40.44913292</v>
      </c>
      <c r="S141" s="185"/>
      <c r="T141" s="187">
        <f>SUM(T142:T144)</f>
        <v>0</v>
      </c>
      <c r="AR141" s="188" t="s">
        <v>23</v>
      </c>
      <c r="AT141" s="189" t="s">
        <v>74</v>
      </c>
      <c r="AU141" s="189" t="s">
        <v>23</v>
      </c>
      <c r="AY141" s="188" t="s">
        <v>164</v>
      </c>
      <c r="BK141" s="190">
        <f>SUM(BK142:BK144)</f>
        <v>0</v>
      </c>
    </row>
    <row r="142" spans="2:65" s="1" customFormat="1" ht="22.5" customHeight="1">
      <c r="B142" s="35"/>
      <c r="C142" s="194" t="s">
        <v>7</v>
      </c>
      <c r="D142" s="194" t="s">
        <v>166</v>
      </c>
      <c r="E142" s="195" t="s">
        <v>469</v>
      </c>
      <c r="F142" s="196" t="s">
        <v>470</v>
      </c>
      <c r="G142" s="197" t="s">
        <v>186</v>
      </c>
      <c r="H142" s="198">
        <v>14</v>
      </c>
      <c r="I142" s="199"/>
      <c r="J142" s="200">
        <f>ROUND(I142*H142,2)</f>
        <v>0</v>
      </c>
      <c r="K142" s="196" t="s">
        <v>316</v>
      </c>
      <c r="L142" s="55"/>
      <c r="M142" s="201" t="s">
        <v>22</v>
      </c>
      <c r="N142" s="202" t="s">
        <v>46</v>
      </c>
      <c r="O142" s="36"/>
      <c r="P142" s="203">
        <f>O142*H142</f>
        <v>0</v>
      </c>
      <c r="Q142" s="203">
        <v>2.88922378</v>
      </c>
      <c r="R142" s="203">
        <f>Q142*H142</f>
        <v>40.44913292</v>
      </c>
      <c r="S142" s="203">
        <v>0</v>
      </c>
      <c r="T142" s="204">
        <f>S142*H142</f>
        <v>0</v>
      </c>
      <c r="AR142" s="18" t="s">
        <v>170</v>
      </c>
      <c r="AT142" s="18" t="s">
        <v>166</v>
      </c>
      <c r="AU142" s="18" t="s">
        <v>83</v>
      </c>
      <c r="AY142" s="18" t="s">
        <v>164</v>
      </c>
      <c r="BE142" s="205">
        <f>IF(N142="základní",J142,0)</f>
        <v>0</v>
      </c>
      <c r="BF142" s="205">
        <f>IF(N142="snížená",J142,0)</f>
        <v>0</v>
      </c>
      <c r="BG142" s="205">
        <f>IF(N142="zákl. přenesená",J142,0)</f>
        <v>0</v>
      </c>
      <c r="BH142" s="205">
        <f>IF(N142="sníž. přenesená",J142,0)</f>
        <v>0</v>
      </c>
      <c r="BI142" s="205">
        <f>IF(N142="nulová",J142,0)</f>
        <v>0</v>
      </c>
      <c r="BJ142" s="18" t="s">
        <v>23</v>
      </c>
      <c r="BK142" s="205">
        <f>ROUND(I142*H142,2)</f>
        <v>0</v>
      </c>
      <c r="BL142" s="18" t="s">
        <v>170</v>
      </c>
      <c r="BM142" s="18" t="s">
        <v>471</v>
      </c>
    </row>
    <row r="143" spans="2:47" s="1" customFormat="1" ht="27">
      <c r="B143" s="35"/>
      <c r="C143" s="57"/>
      <c r="D143" s="206" t="s">
        <v>179</v>
      </c>
      <c r="E143" s="57"/>
      <c r="F143" s="207" t="s">
        <v>472</v>
      </c>
      <c r="G143" s="57"/>
      <c r="H143" s="57"/>
      <c r="I143" s="162"/>
      <c r="J143" s="57"/>
      <c r="K143" s="57"/>
      <c r="L143" s="55"/>
      <c r="M143" s="72"/>
      <c r="N143" s="36"/>
      <c r="O143" s="36"/>
      <c r="P143" s="36"/>
      <c r="Q143" s="36"/>
      <c r="R143" s="36"/>
      <c r="S143" s="36"/>
      <c r="T143" s="73"/>
      <c r="AT143" s="18" t="s">
        <v>179</v>
      </c>
      <c r="AU143" s="18" t="s">
        <v>83</v>
      </c>
    </row>
    <row r="144" spans="2:51" s="12" customFormat="1" ht="13.5">
      <c r="B144" s="208"/>
      <c r="C144" s="209"/>
      <c r="D144" s="206" t="s">
        <v>181</v>
      </c>
      <c r="E144" s="220" t="s">
        <v>22</v>
      </c>
      <c r="F144" s="221" t="s">
        <v>473</v>
      </c>
      <c r="G144" s="209"/>
      <c r="H144" s="222">
        <v>14</v>
      </c>
      <c r="I144" s="214"/>
      <c r="J144" s="209"/>
      <c r="K144" s="209"/>
      <c r="L144" s="215"/>
      <c r="M144" s="216"/>
      <c r="N144" s="217"/>
      <c r="O144" s="217"/>
      <c r="P144" s="217"/>
      <c r="Q144" s="217"/>
      <c r="R144" s="217"/>
      <c r="S144" s="217"/>
      <c r="T144" s="218"/>
      <c r="AT144" s="219" t="s">
        <v>181</v>
      </c>
      <c r="AU144" s="219" t="s">
        <v>83</v>
      </c>
      <c r="AV144" s="12" t="s">
        <v>83</v>
      </c>
      <c r="AW144" s="12" t="s">
        <v>38</v>
      </c>
      <c r="AX144" s="12" t="s">
        <v>23</v>
      </c>
      <c r="AY144" s="219" t="s">
        <v>164</v>
      </c>
    </row>
    <row r="145" spans="2:63" s="11" customFormat="1" ht="29.85" customHeight="1">
      <c r="B145" s="177"/>
      <c r="C145" s="178"/>
      <c r="D145" s="191" t="s">
        <v>74</v>
      </c>
      <c r="E145" s="192" t="s">
        <v>387</v>
      </c>
      <c r="F145" s="192" t="s">
        <v>474</v>
      </c>
      <c r="G145" s="178"/>
      <c r="H145" s="178"/>
      <c r="I145" s="181"/>
      <c r="J145" s="193">
        <f>BK145</f>
        <v>0</v>
      </c>
      <c r="K145" s="178"/>
      <c r="L145" s="183"/>
      <c r="M145" s="184"/>
      <c r="N145" s="185"/>
      <c r="O145" s="185"/>
      <c r="P145" s="186">
        <f>SUM(P146:P147)</f>
        <v>0</v>
      </c>
      <c r="Q145" s="185"/>
      <c r="R145" s="186">
        <f>SUM(R146:R147)</f>
        <v>0</v>
      </c>
      <c r="S145" s="185"/>
      <c r="T145" s="187">
        <f>SUM(T146:T147)</f>
        <v>0</v>
      </c>
      <c r="AR145" s="188" t="s">
        <v>23</v>
      </c>
      <c r="AT145" s="189" t="s">
        <v>74</v>
      </c>
      <c r="AU145" s="189" t="s">
        <v>23</v>
      </c>
      <c r="AY145" s="188" t="s">
        <v>164</v>
      </c>
      <c r="BK145" s="190">
        <f>SUM(BK146:BK147)</f>
        <v>0</v>
      </c>
    </row>
    <row r="146" spans="2:65" s="1" customFormat="1" ht="22.5" customHeight="1">
      <c r="B146" s="35"/>
      <c r="C146" s="194" t="s">
        <v>306</v>
      </c>
      <c r="D146" s="194" t="s">
        <v>166</v>
      </c>
      <c r="E146" s="195" t="s">
        <v>390</v>
      </c>
      <c r="F146" s="196" t="s">
        <v>391</v>
      </c>
      <c r="G146" s="197" t="s">
        <v>278</v>
      </c>
      <c r="H146" s="198">
        <v>82.722</v>
      </c>
      <c r="I146" s="199"/>
      <c r="J146" s="200">
        <f>ROUND(I146*H146,2)</f>
        <v>0</v>
      </c>
      <c r="K146" s="196" t="s">
        <v>316</v>
      </c>
      <c r="L146" s="55"/>
      <c r="M146" s="201" t="s">
        <v>22</v>
      </c>
      <c r="N146" s="202" t="s">
        <v>46</v>
      </c>
      <c r="O146" s="36"/>
      <c r="P146" s="203">
        <f>O146*H146</f>
        <v>0</v>
      </c>
      <c r="Q146" s="203">
        <v>0</v>
      </c>
      <c r="R146" s="203">
        <f>Q146*H146</f>
        <v>0</v>
      </c>
      <c r="S146" s="203">
        <v>0</v>
      </c>
      <c r="T146" s="204">
        <f>S146*H146</f>
        <v>0</v>
      </c>
      <c r="AR146" s="18" t="s">
        <v>170</v>
      </c>
      <c r="AT146" s="18" t="s">
        <v>166</v>
      </c>
      <c r="AU146" s="18" t="s">
        <v>83</v>
      </c>
      <c r="AY146" s="18" t="s">
        <v>164</v>
      </c>
      <c r="BE146" s="205">
        <f>IF(N146="základní",J146,0)</f>
        <v>0</v>
      </c>
      <c r="BF146" s="205">
        <f>IF(N146="snížená",J146,0)</f>
        <v>0</v>
      </c>
      <c r="BG146" s="205">
        <f>IF(N146="zákl. přenesená",J146,0)</f>
        <v>0</v>
      </c>
      <c r="BH146" s="205">
        <f>IF(N146="sníž. přenesená",J146,0)</f>
        <v>0</v>
      </c>
      <c r="BI146" s="205">
        <f>IF(N146="nulová",J146,0)</f>
        <v>0</v>
      </c>
      <c r="BJ146" s="18" t="s">
        <v>23</v>
      </c>
      <c r="BK146" s="205">
        <f>ROUND(I146*H146,2)</f>
        <v>0</v>
      </c>
      <c r="BL146" s="18" t="s">
        <v>170</v>
      </c>
      <c r="BM146" s="18" t="s">
        <v>475</v>
      </c>
    </row>
    <row r="147" spans="2:47" s="1" customFormat="1" ht="27">
      <c r="B147" s="35"/>
      <c r="C147" s="57"/>
      <c r="D147" s="206" t="s">
        <v>177</v>
      </c>
      <c r="E147" s="57"/>
      <c r="F147" s="207" t="s">
        <v>393</v>
      </c>
      <c r="G147" s="57"/>
      <c r="H147" s="57"/>
      <c r="I147" s="162"/>
      <c r="J147" s="57"/>
      <c r="K147" s="57"/>
      <c r="L147" s="55"/>
      <c r="M147" s="245"/>
      <c r="N147" s="246"/>
      <c r="O147" s="246"/>
      <c r="P147" s="246"/>
      <c r="Q147" s="246"/>
      <c r="R147" s="246"/>
      <c r="S147" s="246"/>
      <c r="T147" s="247"/>
      <c r="AT147" s="18" t="s">
        <v>177</v>
      </c>
      <c r="AU147" s="18" t="s">
        <v>83</v>
      </c>
    </row>
    <row r="148" spans="2:12" s="1" customFormat="1" ht="6.95" customHeight="1">
      <c r="B148" s="50"/>
      <c r="C148" s="51"/>
      <c r="D148" s="51"/>
      <c r="E148" s="51"/>
      <c r="F148" s="51"/>
      <c r="G148" s="51"/>
      <c r="H148" s="51"/>
      <c r="I148" s="138"/>
      <c r="J148" s="51"/>
      <c r="K148" s="51"/>
      <c r="L148" s="55"/>
    </row>
  </sheetData>
  <sheetProtection password="CC35" sheet="1" objects="1" scenarios="1" formatColumns="0" formatRows="0" sort="0" autoFilter="0"/>
  <autoFilter ref="C86:K86"/>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95</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394</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476</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ROUNDUP(J94,2)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ROUNDUP(SUM(BE94:BE303),2)</f>
        <v>0</v>
      </c>
      <c r="G32" s="36"/>
      <c r="H32" s="36"/>
      <c r="I32" s="130">
        <v>0.21</v>
      </c>
      <c r="J32" s="129">
        <f>ROUNDUP(ROUNDUP((SUM(BE94:BE303)),2)*I32,1)</f>
        <v>0</v>
      </c>
      <c r="K32" s="39"/>
    </row>
    <row r="33" spans="2:11" s="1" customFormat="1" ht="14.45" customHeight="1">
      <c r="B33" s="35"/>
      <c r="C33" s="36"/>
      <c r="D33" s="36"/>
      <c r="E33" s="43" t="s">
        <v>47</v>
      </c>
      <c r="F33" s="129">
        <f>ROUNDUP(SUM(BF94:BF303),2)</f>
        <v>0</v>
      </c>
      <c r="G33" s="36"/>
      <c r="H33" s="36"/>
      <c r="I33" s="130">
        <v>0.15</v>
      </c>
      <c r="J33" s="129">
        <f>ROUNDUP(ROUNDUP((SUM(BF94:BF303)),2)*I33,1)</f>
        <v>0</v>
      </c>
      <c r="K33" s="39"/>
    </row>
    <row r="34" spans="2:11" s="1" customFormat="1" ht="14.45" customHeight="1" hidden="1">
      <c r="B34" s="35"/>
      <c r="C34" s="36"/>
      <c r="D34" s="36"/>
      <c r="E34" s="43" t="s">
        <v>48</v>
      </c>
      <c r="F34" s="129">
        <f>ROUNDUP(SUM(BG94:BG303),2)</f>
        <v>0</v>
      </c>
      <c r="G34" s="36"/>
      <c r="H34" s="36"/>
      <c r="I34" s="130">
        <v>0.21</v>
      </c>
      <c r="J34" s="129">
        <v>0</v>
      </c>
      <c r="K34" s="39"/>
    </row>
    <row r="35" spans="2:11" s="1" customFormat="1" ht="14.45" customHeight="1" hidden="1">
      <c r="B35" s="35"/>
      <c r="C35" s="36"/>
      <c r="D35" s="36"/>
      <c r="E35" s="43" t="s">
        <v>49</v>
      </c>
      <c r="F35" s="129">
        <f>ROUNDUP(SUM(BH94:BH303),2)</f>
        <v>0</v>
      </c>
      <c r="G35" s="36"/>
      <c r="H35" s="36"/>
      <c r="I35" s="130">
        <v>0.15</v>
      </c>
      <c r="J35" s="129">
        <v>0</v>
      </c>
      <c r="K35" s="39"/>
    </row>
    <row r="36" spans="2:11" s="1" customFormat="1" ht="14.45" customHeight="1" hidden="1">
      <c r="B36" s="35"/>
      <c r="C36" s="36"/>
      <c r="D36" s="36"/>
      <c r="E36" s="43" t="s">
        <v>50</v>
      </c>
      <c r="F36" s="129">
        <f>ROUNDUP(SUM(BI94:BI303),2)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394</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2.02 - Soupis prací - Vodní nádrž</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J94</f>
        <v>0</v>
      </c>
      <c r="K60" s="39"/>
      <c r="AU60" s="18" t="s">
        <v>141</v>
      </c>
    </row>
    <row r="61" spans="2:11" s="8" customFormat="1" ht="24.95" customHeight="1">
      <c r="B61" s="148"/>
      <c r="C61" s="149"/>
      <c r="D61" s="150" t="s">
        <v>142</v>
      </c>
      <c r="E61" s="151"/>
      <c r="F61" s="151"/>
      <c r="G61" s="151"/>
      <c r="H61" s="151"/>
      <c r="I61" s="152"/>
      <c r="J61" s="153">
        <f>J95</f>
        <v>0</v>
      </c>
      <c r="K61" s="154"/>
    </row>
    <row r="62" spans="2:11" s="9" customFormat="1" ht="19.9" customHeight="1">
      <c r="B62" s="155"/>
      <c r="C62" s="156"/>
      <c r="D62" s="157" t="s">
        <v>143</v>
      </c>
      <c r="E62" s="158"/>
      <c r="F62" s="158"/>
      <c r="G62" s="158"/>
      <c r="H62" s="158"/>
      <c r="I62" s="159"/>
      <c r="J62" s="160">
        <f>J96</f>
        <v>0</v>
      </c>
      <c r="K62" s="161"/>
    </row>
    <row r="63" spans="2:11" s="9" customFormat="1" ht="19.9" customHeight="1">
      <c r="B63" s="155"/>
      <c r="C63" s="156"/>
      <c r="D63" s="157" t="s">
        <v>396</v>
      </c>
      <c r="E63" s="158"/>
      <c r="F63" s="158"/>
      <c r="G63" s="158"/>
      <c r="H63" s="158"/>
      <c r="I63" s="159"/>
      <c r="J63" s="160">
        <f>J150</f>
        <v>0</v>
      </c>
      <c r="K63" s="161"/>
    </row>
    <row r="64" spans="2:11" s="9" customFormat="1" ht="19.9" customHeight="1">
      <c r="B64" s="155"/>
      <c r="C64" s="156"/>
      <c r="D64" s="157" t="s">
        <v>397</v>
      </c>
      <c r="E64" s="158"/>
      <c r="F64" s="158"/>
      <c r="G64" s="158"/>
      <c r="H64" s="158"/>
      <c r="I64" s="159"/>
      <c r="J64" s="160">
        <f>J160</f>
        <v>0</v>
      </c>
      <c r="K64" s="161"/>
    </row>
    <row r="65" spans="2:11" s="9" customFormat="1" ht="19.9" customHeight="1">
      <c r="B65" s="155"/>
      <c r="C65" s="156"/>
      <c r="D65" s="157" t="s">
        <v>144</v>
      </c>
      <c r="E65" s="158"/>
      <c r="F65" s="158"/>
      <c r="G65" s="158"/>
      <c r="H65" s="158"/>
      <c r="I65" s="159"/>
      <c r="J65" s="160">
        <f>J183</f>
        <v>0</v>
      </c>
      <c r="K65" s="161"/>
    </row>
    <row r="66" spans="2:11" s="9" customFormat="1" ht="19.9" customHeight="1">
      <c r="B66" s="155"/>
      <c r="C66" s="156"/>
      <c r="D66" s="157" t="s">
        <v>145</v>
      </c>
      <c r="E66" s="158"/>
      <c r="F66" s="158"/>
      <c r="G66" s="158"/>
      <c r="H66" s="158"/>
      <c r="I66" s="159"/>
      <c r="J66" s="160">
        <f>J223</f>
        <v>0</v>
      </c>
      <c r="K66" s="161"/>
    </row>
    <row r="67" spans="2:11" s="9" customFormat="1" ht="19.9" customHeight="1">
      <c r="B67" s="155"/>
      <c r="C67" s="156"/>
      <c r="D67" s="157" t="s">
        <v>477</v>
      </c>
      <c r="E67" s="158"/>
      <c r="F67" s="158"/>
      <c r="G67" s="158"/>
      <c r="H67" s="158"/>
      <c r="I67" s="159"/>
      <c r="J67" s="160">
        <f>J243</f>
        <v>0</v>
      </c>
      <c r="K67" s="161"/>
    </row>
    <row r="68" spans="2:11" s="9" customFormat="1" ht="19.9" customHeight="1">
      <c r="B68" s="155"/>
      <c r="C68" s="156"/>
      <c r="D68" s="157" t="s">
        <v>146</v>
      </c>
      <c r="E68" s="158"/>
      <c r="F68" s="158"/>
      <c r="G68" s="158"/>
      <c r="H68" s="158"/>
      <c r="I68" s="159"/>
      <c r="J68" s="160">
        <f>J251</f>
        <v>0</v>
      </c>
      <c r="K68" s="161"/>
    </row>
    <row r="69" spans="2:11" s="9" customFormat="1" ht="19.9" customHeight="1">
      <c r="B69" s="155"/>
      <c r="C69" s="156"/>
      <c r="D69" s="157" t="s">
        <v>398</v>
      </c>
      <c r="E69" s="158"/>
      <c r="F69" s="158"/>
      <c r="G69" s="158"/>
      <c r="H69" s="158"/>
      <c r="I69" s="159"/>
      <c r="J69" s="160">
        <f>J272</f>
        <v>0</v>
      </c>
      <c r="K69" s="161"/>
    </row>
    <row r="70" spans="2:11" s="8" customFormat="1" ht="24.95" customHeight="1">
      <c r="B70" s="148"/>
      <c r="C70" s="149"/>
      <c r="D70" s="150" t="s">
        <v>478</v>
      </c>
      <c r="E70" s="151"/>
      <c r="F70" s="151"/>
      <c r="G70" s="151"/>
      <c r="H70" s="151"/>
      <c r="I70" s="152"/>
      <c r="J70" s="153">
        <f>J275</f>
        <v>0</v>
      </c>
      <c r="K70" s="154"/>
    </row>
    <row r="71" spans="2:11" s="9" customFormat="1" ht="19.9" customHeight="1">
      <c r="B71" s="155"/>
      <c r="C71" s="156"/>
      <c r="D71" s="157" t="s">
        <v>479</v>
      </c>
      <c r="E71" s="158"/>
      <c r="F71" s="158"/>
      <c r="G71" s="158"/>
      <c r="H71" s="158"/>
      <c r="I71" s="159"/>
      <c r="J71" s="160">
        <f>J276</f>
        <v>0</v>
      </c>
      <c r="K71" s="161"/>
    </row>
    <row r="72" spans="2:11" s="9" customFormat="1" ht="19.9" customHeight="1">
      <c r="B72" s="155"/>
      <c r="C72" s="156"/>
      <c r="D72" s="157" t="s">
        <v>480</v>
      </c>
      <c r="E72" s="158"/>
      <c r="F72" s="158"/>
      <c r="G72" s="158"/>
      <c r="H72" s="158"/>
      <c r="I72" s="159"/>
      <c r="J72" s="160">
        <f>J299</f>
        <v>0</v>
      </c>
      <c r="K72" s="161"/>
    </row>
    <row r="73" spans="2:11" s="1" customFormat="1" ht="21.75" customHeight="1">
      <c r="B73" s="35"/>
      <c r="C73" s="36"/>
      <c r="D73" s="36"/>
      <c r="E73" s="36"/>
      <c r="F73" s="36"/>
      <c r="G73" s="36"/>
      <c r="H73" s="36"/>
      <c r="I73" s="117"/>
      <c r="J73" s="36"/>
      <c r="K73" s="39"/>
    </row>
    <row r="74" spans="2:11" s="1" customFormat="1" ht="6.95" customHeight="1">
      <c r="B74" s="50"/>
      <c r="C74" s="51"/>
      <c r="D74" s="51"/>
      <c r="E74" s="51"/>
      <c r="F74" s="51"/>
      <c r="G74" s="51"/>
      <c r="H74" s="51"/>
      <c r="I74" s="138"/>
      <c r="J74" s="51"/>
      <c r="K74" s="52"/>
    </row>
    <row r="78" spans="2:12" s="1" customFormat="1" ht="6.95" customHeight="1">
      <c r="B78" s="53"/>
      <c r="C78" s="54"/>
      <c r="D78" s="54"/>
      <c r="E78" s="54"/>
      <c r="F78" s="54"/>
      <c r="G78" s="54"/>
      <c r="H78" s="54"/>
      <c r="I78" s="141"/>
      <c r="J78" s="54"/>
      <c r="K78" s="54"/>
      <c r="L78" s="55"/>
    </row>
    <row r="79" spans="2:12" s="1" customFormat="1" ht="36.95" customHeight="1">
      <c r="B79" s="35"/>
      <c r="C79" s="56" t="s">
        <v>148</v>
      </c>
      <c r="D79" s="57"/>
      <c r="E79" s="57"/>
      <c r="F79" s="57"/>
      <c r="G79" s="57"/>
      <c r="H79" s="57"/>
      <c r="I79" s="162"/>
      <c r="J79" s="57"/>
      <c r="K79" s="57"/>
      <c r="L79" s="55"/>
    </row>
    <row r="80" spans="2:12" s="1" customFormat="1" ht="6.95" customHeight="1">
      <c r="B80" s="35"/>
      <c r="C80" s="57"/>
      <c r="D80" s="57"/>
      <c r="E80" s="57"/>
      <c r="F80" s="57"/>
      <c r="G80" s="57"/>
      <c r="H80" s="57"/>
      <c r="I80" s="162"/>
      <c r="J80" s="57"/>
      <c r="K80" s="57"/>
      <c r="L80" s="55"/>
    </row>
    <row r="81" spans="2:12" s="1" customFormat="1" ht="14.45" customHeight="1">
      <c r="B81" s="35"/>
      <c r="C81" s="59" t="s">
        <v>16</v>
      </c>
      <c r="D81" s="57"/>
      <c r="E81" s="57"/>
      <c r="F81" s="57"/>
      <c r="G81" s="57"/>
      <c r="H81" s="57"/>
      <c r="I81" s="162"/>
      <c r="J81" s="57"/>
      <c r="K81" s="57"/>
      <c r="L81" s="55"/>
    </row>
    <row r="82" spans="2:12" s="1" customFormat="1" ht="22.5" customHeight="1">
      <c r="B82" s="35"/>
      <c r="C82" s="57"/>
      <c r="D82" s="57"/>
      <c r="E82" s="317" t="str">
        <f>E7</f>
        <v>Radotínský potok - revitalizace toku v ř.km. 12,13 -13,43</v>
      </c>
      <c r="F82" s="294"/>
      <c r="G82" s="294"/>
      <c r="H82" s="294"/>
      <c r="I82" s="162"/>
      <c r="J82" s="57"/>
      <c r="K82" s="57"/>
      <c r="L82" s="55"/>
    </row>
    <row r="83" spans="2:12" ht="13.5">
      <c r="B83" s="22"/>
      <c r="C83" s="59" t="s">
        <v>133</v>
      </c>
      <c r="D83" s="163"/>
      <c r="E83" s="163"/>
      <c r="F83" s="163"/>
      <c r="G83" s="163"/>
      <c r="H83" s="163"/>
      <c r="J83" s="163"/>
      <c r="K83" s="163"/>
      <c r="L83" s="164"/>
    </row>
    <row r="84" spans="2:12" s="1" customFormat="1" ht="22.5" customHeight="1">
      <c r="B84" s="35"/>
      <c r="C84" s="57"/>
      <c r="D84" s="57"/>
      <c r="E84" s="317" t="s">
        <v>394</v>
      </c>
      <c r="F84" s="294"/>
      <c r="G84" s="294"/>
      <c r="H84" s="294"/>
      <c r="I84" s="162"/>
      <c r="J84" s="57"/>
      <c r="K84" s="57"/>
      <c r="L84" s="55"/>
    </row>
    <row r="85" spans="2:12" s="1" customFormat="1" ht="14.45" customHeight="1">
      <c r="B85" s="35"/>
      <c r="C85" s="59" t="s">
        <v>135</v>
      </c>
      <c r="D85" s="57"/>
      <c r="E85" s="57"/>
      <c r="F85" s="57"/>
      <c r="G85" s="57"/>
      <c r="H85" s="57"/>
      <c r="I85" s="162"/>
      <c r="J85" s="57"/>
      <c r="K85" s="57"/>
      <c r="L85" s="55"/>
    </row>
    <row r="86" spans="2:12" s="1" customFormat="1" ht="23.25" customHeight="1">
      <c r="B86" s="35"/>
      <c r="C86" s="57"/>
      <c r="D86" s="57"/>
      <c r="E86" s="291" t="str">
        <f>E11</f>
        <v>SO 2.02 - Soupis prací - Vodní nádrž</v>
      </c>
      <c r="F86" s="294"/>
      <c r="G86" s="294"/>
      <c r="H86" s="294"/>
      <c r="I86" s="162"/>
      <c r="J86" s="57"/>
      <c r="K86" s="57"/>
      <c r="L86" s="55"/>
    </row>
    <row r="87" spans="2:12" s="1" customFormat="1" ht="6.95" customHeight="1">
      <c r="B87" s="35"/>
      <c r="C87" s="57"/>
      <c r="D87" s="57"/>
      <c r="E87" s="57"/>
      <c r="F87" s="57"/>
      <c r="G87" s="57"/>
      <c r="H87" s="57"/>
      <c r="I87" s="162"/>
      <c r="J87" s="57"/>
      <c r="K87" s="57"/>
      <c r="L87" s="55"/>
    </row>
    <row r="88" spans="2:12" s="1" customFormat="1" ht="18" customHeight="1">
      <c r="B88" s="35"/>
      <c r="C88" s="59" t="s">
        <v>24</v>
      </c>
      <c r="D88" s="57"/>
      <c r="E88" s="57"/>
      <c r="F88" s="165" t="str">
        <f>F14</f>
        <v>Tachlovice</v>
      </c>
      <c r="G88" s="57"/>
      <c r="H88" s="57"/>
      <c r="I88" s="166" t="s">
        <v>26</v>
      </c>
      <c r="J88" s="67" t="str">
        <f>IF(J14="","",J14)</f>
        <v>23. 2. 2015</v>
      </c>
      <c r="K88" s="57"/>
      <c r="L88" s="55"/>
    </row>
    <row r="89" spans="2:12" s="1" customFormat="1" ht="6.95" customHeight="1">
      <c r="B89" s="35"/>
      <c r="C89" s="57"/>
      <c r="D89" s="57"/>
      <c r="E89" s="57"/>
      <c r="F89" s="57"/>
      <c r="G89" s="57"/>
      <c r="H89" s="57"/>
      <c r="I89" s="162"/>
      <c r="J89" s="57"/>
      <c r="K89" s="57"/>
      <c r="L89" s="55"/>
    </row>
    <row r="90" spans="2:12" s="1" customFormat="1" ht="13.5">
      <c r="B90" s="35"/>
      <c r="C90" s="59" t="s">
        <v>30</v>
      </c>
      <c r="D90" s="57"/>
      <c r="E90" s="57"/>
      <c r="F90" s="165" t="str">
        <f>E17</f>
        <v>Povodí Vltavy, statní podnik</v>
      </c>
      <c r="G90" s="57"/>
      <c r="H90" s="57"/>
      <c r="I90" s="166" t="s">
        <v>36</v>
      </c>
      <c r="J90" s="165" t="str">
        <f>E23</f>
        <v>HG partner s.r.o.</v>
      </c>
      <c r="K90" s="57"/>
      <c r="L90" s="55"/>
    </row>
    <row r="91" spans="2:12" s="1" customFormat="1" ht="14.45" customHeight="1">
      <c r="B91" s="35"/>
      <c r="C91" s="59" t="s">
        <v>34</v>
      </c>
      <c r="D91" s="57"/>
      <c r="E91" s="57"/>
      <c r="F91" s="165" t="str">
        <f>IF(E20="","",E20)</f>
        <v/>
      </c>
      <c r="G91" s="57"/>
      <c r="H91" s="57"/>
      <c r="I91" s="162"/>
      <c r="J91" s="57"/>
      <c r="K91" s="57"/>
      <c r="L91" s="55"/>
    </row>
    <row r="92" spans="2:12" s="1" customFormat="1" ht="10.35" customHeight="1">
      <c r="B92" s="35"/>
      <c r="C92" s="57"/>
      <c r="D92" s="57"/>
      <c r="E92" s="57"/>
      <c r="F92" s="57"/>
      <c r="G92" s="57"/>
      <c r="H92" s="57"/>
      <c r="I92" s="162"/>
      <c r="J92" s="57"/>
      <c r="K92" s="57"/>
      <c r="L92" s="55"/>
    </row>
    <row r="93" spans="2:20" s="10" customFormat="1" ht="29.25" customHeight="1">
      <c r="B93" s="167"/>
      <c r="C93" s="168" t="s">
        <v>149</v>
      </c>
      <c r="D93" s="169" t="s">
        <v>60</v>
      </c>
      <c r="E93" s="169" t="s">
        <v>56</v>
      </c>
      <c r="F93" s="169" t="s">
        <v>150</v>
      </c>
      <c r="G93" s="169" t="s">
        <v>151</v>
      </c>
      <c r="H93" s="169" t="s">
        <v>152</v>
      </c>
      <c r="I93" s="170" t="s">
        <v>153</v>
      </c>
      <c r="J93" s="169" t="s">
        <v>139</v>
      </c>
      <c r="K93" s="171" t="s">
        <v>154</v>
      </c>
      <c r="L93" s="172"/>
      <c r="M93" s="76" t="s">
        <v>155</v>
      </c>
      <c r="N93" s="77" t="s">
        <v>45</v>
      </c>
      <c r="O93" s="77" t="s">
        <v>156</v>
      </c>
      <c r="P93" s="77" t="s">
        <v>157</v>
      </c>
      <c r="Q93" s="77" t="s">
        <v>158</v>
      </c>
      <c r="R93" s="77" t="s">
        <v>159</v>
      </c>
      <c r="S93" s="77" t="s">
        <v>160</v>
      </c>
      <c r="T93" s="78" t="s">
        <v>161</v>
      </c>
    </row>
    <row r="94" spans="2:63" s="1" customFormat="1" ht="29.25" customHeight="1">
      <c r="B94" s="35"/>
      <c r="C94" s="82" t="s">
        <v>140</v>
      </c>
      <c r="D94" s="57"/>
      <c r="E94" s="57"/>
      <c r="F94" s="57"/>
      <c r="G94" s="57"/>
      <c r="H94" s="57"/>
      <c r="I94" s="162"/>
      <c r="J94" s="173">
        <f>BK94</f>
        <v>0</v>
      </c>
      <c r="K94" s="57"/>
      <c r="L94" s="55"/>
      <c r="M94" s="79"/>
      <c r="N94" s="80"/>
      <c r="O94" s="80"/>
      <c r="P94" s="174">
        <f>P95+P275</f>
        <v>0</v>
      </c>
      <c r="Q94" s="80"/>
      <c r="R94" s="174">
        <f>R95+R275</f>
        <v>3872.426943222</v>
      </c>
      <c r="S94" s="80"/>
      <c r="T94" s="175">
        <f>T95+T275</f>
        <v>1117.1999999999998</v>
      </c>
      <c r="AT94" s="18" t="s">
        <v>74</v>
      </c>
      <c r="AU94" s="18" t="s">
        <v>141</v>
      </c>
      <c r="BK94" s="176">
        <f>BK95+BK275</f>
        <v>0</v>
      </c>
    </row>
    <row r="95" spans="2:63" s="11" customFormat="1" ht="37.35" customHeight="1">
      <c r="B95" s="177"/>
      <c r="C95" s="178"/>
      <c r="D95" s="179" t="s">
        <v>74</v>
      </c>
      <c r="E95" s="180" t="s">
        <v>162</v>
      </c>
      <c r="F95" s="180" t="s">
        <v>163</v>
      </c>
      <c r="G95" s="178"/>
      <c r="H95" s="178"/>
      <c r="I95" s="181"/>
      <c r="J95" s="182">
        <f>BK95</f>
        <v>0</v>
      </c>
      <c r="K95" s="178"/>
      <c r="L95" s="183"/>
      <c r="M95" s="184"/>
      <c r="N95" s="185"/>
      <c r="O95" s="185"/>
      <c r="P95" s="186">
        <f>P96+P150+P160+P183+P223+P243+P251+P272</f>
        <v>0</v>
      </c>
      <c r="Q95" s="185"/>
      <c r="R95" s="186">
        <f>R96+R150+R160+R183+R223+R243+R251+R272</f>
        <v>3872.163583222</v>
      </c>
      <c r="S95" s="185"/>
      <c r="T95" s="187">
        <f>T96+T150+T160+T183+T223+T243+T251+T272</f>
        <v>1117.1999999999998</v>
      </c>
      <c r="AR95" s="188" t="s">
        <v>23</v>
      </c>
      <c r="AT95" s="189" t="s">
        <v>74</v>
      </c>
      <c r="AU95" s="189" t="s">
        <v>75</v>
      </c>
      <c r="AY95" s="188" t="s">
        <v>164</v>
      </c>
      <c r="BK95" s="190">
        <f>BK96+BK150+BK160+BK183+BK223+BK243+BK251+BK272</f>
        <v>0</v>
      </c>
    </row>
    <row r="96" spans="2:63" s="11" customFormat="1" ht="19.9" customHeight="1">
      <c r="B96" s="177"/>
      <c r="C96" s="178"/>
      <c r="D96" s="191" t="s">
        <v>74</v>
      </c>
      <c r="E96" s="192" t="s">
        <v>23</v>
      </c>
      <c r="F96" s="192" t="s">
        <v>165</v>
      </c>
      <c r="G96" s="178"/>
      <c r="H96" s="178"/>
      <c r="I96" s="181"/>
      <c r="J96" s="193">
        <f>BK96</f>
        <v>0</v>
      </c>
      <c r="K96" s="178"/>
      <c r="L96" s="183"/>
      <c r="M96" s="184"/>
      <c r="N96" s="185"/>
      <c r="O96" s="185"/>
      <c r="P96" s="186">
        <f>SUM(P97:P149)</f>
        <v>0</v>
      </c>
      <c r="Q96" s="185"/>
      <c r="R96" s="186">
        <f>SUM(R97:R149)</f>
        <v>0.1278</v>
      </c>
      <c r="S96" s="185"/>
      <c r="T96" s="187">
        <f>SUM(T97:T149)</f>
        <v>0</v>
      </c>
      <c r="AR96" s="188" t="s">
        <v>23</v>
      </c>
      <c r="AT96" s="189" t="s">
        <v>74</v>
      </c>
      <c r="AU96" s="189" t="s">
        <v>23</v>
      </c>
      <c r="AY96" s="188" t="s">
        <v>164</v>
      </c>
      <c r="BK96" s="190">
        <f>SUM(BK97:BK149)</f>
        <v>0</v>
      </c>
    </row>
    <row r="97" spans="2:65" s="1" customFormat="1" ht="44.25" customHeight="1">
      <c r="B97" s="35"/>
      <c r="C97" s="194" t="s">
        <v>23</v>
      </c>
      <c r="D97" s="194" t="s">
        <v>166</v>
      </c>
      <c r="E97" s="195" t="s">
        <v>481</v>
      </c>
      <c r="F97" s="196" t="s">
        <v>482</v>
      </c>
      <c r="G97" s="197" t="s">
        <v>186</v>
      </c>
      <c r="H97" s="198">
        <v>9</v>
      </c>
      <c r="I97" s="199"/>
      <c r="J97" s="200">
        <f>ROUND(I97*H97,2)</f>
        <v>0</v>
      </c>
      <c r="K97" s="196" t="s">
        <v>316</v>
      </c>
      <c r="L97" s="55"/>
      <c r="M97" s="201" t="s">
        <v>22</v>
      </c>
      <c r="N97" s="202" t="s">
        <v>46</v>
      </c>
      <c r="O97" s="36"/>
      <c r="P97" s="203">
        <f>O97*H97</f>
        <v>0</v>
      </c>
      <c r="Q97" s="203">
        <v>0</v>
      </c>
      <c r="R97" s="203">
        <f>Q97*H97</f>
        <v>0</v>
      </c>
      <c r="S97" s="203">
        <v>0</v>
      </c>
      <c r="T97" s="204">
        <f>S97*H97</f>
        <v>0</v>
      </c>
      <c r="AR97" s="18" t="s">
        <v>170</v>
      </c>
      <c r="AT97" s="18" t="s">
        <v>166</v>
      </c>
      <c r="AU97" s="18" t="s">
        <v>83</v>
      </c>
      <c r="AY97" s="18" t="s">
        <v>164</v>
      </c>
      <c r="BE97" s="205">
        <f>IF(N97="základní",J97,0)</f>
        <v>0</v>
      </c>
      <c r="BF97" s="205">
        <f>IF(N97="snížená",J97,0)</f>
        <v>0</v>
      </c>
      <c r="BG97" s="205">
        <f>IF(N97="zákl. přenesená",J97,0)</f>
        <v>0</v>
      </c>
      <c r="BH97" s="205">
        <f>IF(N97="sníž. přenesená",J97,0)</f>
        <v>0</v>
      </c>
      <c r="BI97" s="205">
        <f>IF(N97="nulová",J97,0)</f>
        <v>0</v>
      </c>
      <c r="BJ97" s="18" t="s">
        <v>23</v>
      </c>
      <c r="BK97" s="205">
        <f>ROUND(I97*H97,2)</f>
        <v>0</v>
      </c>
      <c r="BL97" s="18" t="s">
        <v>170</v>
      </c>
      <c r="BM97" s="18" t="s">
        <v>483</v>
      </c>
    </row>
    <row r="98" spans="2:47" s="1" customFormat="1" ht="324">
      <c r="B98" s="35"/>
      <c r="C98" s="57"/>
      <c r="D98" s="206" t="s">
        <v>177</v>
      </c>
      <c r="E98" s="57"/>
      <c r="F98" s="207" t="s">
        <v>484</v>
      </c>
      <c r="G98" s="57"/>
      <c r="H98" s="57"/>
      <c r="I98" s="162"/>
      <c r="J98" s="57"/>
      <c r="K98" s="57"/>
      <c r="L98" s="55"/>
      <c r="M98" s="72"/>
      <c r="N98" s="36"/>
      <c r="O98" s="36"/>
      <c r="P98" s="36"/>
      <c r="Q98" s="36"/>
      <c r="R98" s="36"/>
      <c r="S98" s="36"/>
      <c r="T98" s="73"/>
      <c r="AT98" s="18" t="s">
        <v>177</v>
      </c>
      <c r="AU98" s="18" t="s">
        <v>83</v>
      </c>
    </row>
    <row r="99" spans="2:51" s="12" customFormat="1" ht="13.5">
      <c r="B99" s="208"/>
      <c r="C99" s="209"/>
      <c r="D99" s="210" t="s">
        <v>181</v>
      </c>
      <c r="E99" s="211" t="s">
        <v>22</v>
      </c>
      <c r="F99" s="212" t="s">
        <v>485</v>
      </c>
      <c r="G99" s="209"/>
      <c r="H99" s="213">
        <v>9</v>
      </c>
      <c r="I99" s="214"/>
      <c r="J99" s="209"/>
      <c r="K99" s="209"/>
      <c r="L99" s="215"/>
      <c r="M99" s="216"/>
      <c r="N99" s="217"/>
      <c r="O99" s="217"/>
      <c r="P99" s="217"/>
      <c r="Q99" s="217"/>
      <c r="R99" s="217"/>
      <c r="S99" s="217"/>
      <c r="T99" s="218"/>
      <c r="AT99" s="219" t="s">
        <v>181</v>
      </c>
      <c r="AU99" s="219" t="s">
        <v>83</v>
      </c>
      <c r="AV99" s="12" t="s">
        <v>83</v>
      </c>
      <c r="AW99" s="12" t="s">
        <v>38</v>
      </c>
      <c r="AX99" s="12" t="s">
        <v>23</v>
      </c>
      <c r="AY99" s="219" t="s">
        <v>164</v>
      </c>
    </row>
    <row r="100" spans="2:65" s="1" customFormat="1" ht="22.5" customHeight="1">
      <c r="B100" s="35"/>
      <c r="C100" s="194" t="s">
        <v>83</v>
      </c>
      <c r="D100" s="194" t="s">
        <v>166</v>
      </c>
      <c r="E100" s="195" t="s">
        <v>184</v>
      </c>
      <c r="F100" s="196" t="s">
        <v>486</v>
      </c>
      <c r="G100" s="197" t="s">
        <v>186</v>
      </c>
      <c r="H100" s="198">
        <v>14767.6</v>
      </c>
      <c r="I100" s="199"/>
      <c r="J100" s="200">
        <f>ROUND(I100*H100,2)</f>
        <v>0</v>
      </c>
      <c r="K100" s="196" t="s">
        <v>316</v>
      </c>
      <c r="L100" s="55"/>
      <c r="M100" s="201" t="s">
        <v>22</v>
      </c>
      <c r="N100" s="202" t="s">
        <v>46</v>
      </c>
      <c r="O100" s="36"/>
      <c r="P100" s="203">
        <f>O100*H100</f>
        <v>0</v>
      </c>
      <c r="Q100" s="203">
        <v>0</v>
      </c>
      <c r="R100" s="203">
        <f>Q100*H100</f>
        <v>0</v>
      </c>
      <c r="S100" s="203">
        <v>0</v>
      </c>
      <c r="T100" s="204">
        <f>S100*H100</f>
        <v>0</v>
      </c>
      <c r="AR100" s="18" t="s">
        <v>170</v>
      </c>
      <c r="AT100" s="18" t="s">
        <v>166</v>
      </c>
      <c r="AU100" s="18" t="s">
        <v>83</v>
      </c>
      <c r="AY100" s="18" t="s">
        <v>164</v>
      </c>
      <c r="BE100" s="205">
        <f>IF(N100="základní",J100,0)</f>
        <v>0</v>
      </c>
      <c r="BF100" s="205">
        <f>IF(N100="snížená",J100,0)</f>
        <v>0</v>
      </c>
      <c r="BG100" s="205">
        <f>IF(N100="zákl. přenesená",J100,0)</f>
        <v>0</v>
      </c>
      <c r="BH100" s="205">
        <f>IF(N100="sníž. přenesená",J100,0)</f>
        <v>0</v>
      </c>
      <c r="BI100" s="205">
        <f>IF(N100="nulová",J100,0)</f>
        <v>0</v>
      </c>
      <c r="BJ100" s="18" t="s">
        <v>23</v>
      </c>
      <c r="BK100" s="205">
        <f>ROUND(I100*H100,2)</f>
        <v>0</v>
      </c>
      <c r="BL100" s="18" t="s">
        <v>170</v>
      </c>
      <c r="BM100" s="18" t="s">
        <v>487</v>
      </c>
    </row>
    <row r="101" spans="2:47" s="1" customFormat="1" ht="324">
      <c r="B101" s="35"/>
      <c r="C101" s="57"/>
      <c r="D101" s="206" t="s">
        <v>177</v>
      </c>
      <c r="E101" s="57"/>
      <c r="F101" s="207" t="s">
        <v>188</v>
      </c>
      <c r="G101" s="57"/>
      <c r="H101" s="57"/>
      <c r="I101" s="162"/>
      <c r="J101" s="57"/>
      <c r="K101" s="57"/>
      <c r="L101" s="55"/>
      <c r="M101" s="72"/>
      <c r="N101" s="36"/>
      <c r="O101" s="36"/>
      <c r="P101" s="36"/>
      <c r="Q101" s="36"/>
      <c r="R101" s="36"/>
      <c r="S101" s="36"/>
      <c r="T101" s="73"/>
      <c r="AT101" s="18" t="s">
        <v>177</v>
      </c>
      <c r="AU101" s="18" t="s">
        <v>83</v>
      </c>
    </row>
    <row r="102" spans="2:51" s="12" customFormat="1" ht="13.5">
      <c r="B102" s="208"/>
      <c r="C102" s="209"/>
      <c r="D102" s="210" t="s">
        <v>181</v>
      </c>
      <c r="E102" s="211" t="s">
        <v>22</v>
      </c>
      <c r="F102" s="212" t="s">
        <v>488</v>
      </c>
      <c r="G102" s="209"/>
      <c r="H102" s="213">
        <v>14767.6</v>
      </c>
      <c r="I102" s="214"/>
      <c r="J102" s="209"/>
      <c r="K102" s="209"/>
      <c r="L102" s="215"/>
      <c r="M102" s="216"/>
      <c r="N102" s="217"/>
      <c r="O102" s="217"/>
      <c r="P102" s="217"/>
      <c r="Q102" s="217"/>
      <c r="R102" s="217"/>
      <c r="S102" s="217"/>
      <c r="T102" s="218"/>
      <c r="AT102" s="219" t="s">
        <v>181</v>
      </c>
      <c r="AU102" s="219" t="s">
        <v>83</v>
      </c>
      <c r="AV102" s="12" t="s">
        <v>83</v>
      </c>
      <c r="AW102" s="12" t="s">
        <v>38</v>
      </c>
      <c r="AX102" s="12" t="s">
        <v>23</v>
      </c>
      <c r="AY102" s="219" t="s">
        <v>164</v>
      </c>
    </row>
    <row r="103" spans="2:65" s="1" customFormat="1" ht="22.5" customHeight="1">
      <c r="B103" s="35"/>
      <c r="C103" s="194" t="s">
        <v>183</v>
      </c>
      <c r="D103" s="194" t="s">
        <v>166</v>
      </c>
      <c r="E103" s="195" t="s">
        <v>192</v>
      </c>
      <c r="F103" s="196" t="s">
        <v>404</v>
      </c>
      <c r="G103" s="197" t="s">
        <v>186</v>
      </c>
      <c r="H103" s="198">
        <v>14767.6</v>
      </c>
      <c r="I103" s="199"/>
      <c r="J103" s="200">
        <f>ROUND(I103*H103,2)</f>
        <v>0</v>
      </c>
      <c r="K103" s="196" t="s">
        <v>316</v>
      </c>
      <c r="L103" s="55"/>
      <c r="M103" s="201" t="s">
        <v>22</v>
      </c>
      <c r="N103" s="202" t="s">
        <v>46</v>
      </c>
      <c r="O103" s="36"/>
      <c r="P103" s="203">
        <f>O103*H103</f>
        <v>0</v>
      </c>
      <c r="Q103" s="203">
        <v>0</v>
      </c>
      <c r="R103" s="203">
        <f>Q103*H103</f>
        <v>0</v>
      </c>
      <c r="S103" s="203">
        <v>0</v>
      </c>
      <c r="T103" s="204">
        <f>S103*H103</f>
        <v>0</v>
      </c>
      <c r="AR103" s="18" t="s">
        <v>170</v>
      </c>
      <c r="AT103" s="18" t="s">
        <v>166</v>
      </c>
      <c r="AU103" s="18" t="s">
        <v>83</v>
      </c>
      <c r="AY103" s="18" t="s">
        <v>164</v>
      </c>
      <c r="BE103" s="205">
        <f>IF(N103="základní",J103,0)</f>
        <v>0</v>
      </c>
      <c r="BF103" s="205">
        <f>IF(N103="snížená",J103,0)</f>
        <v>0</v>
      </c>
      <c r="BG103" s="205">
        <f>IF(N103="zákl. přenesená",J103,0)</f>
        <v>0</v>
      </c>
      <c r="BH103" s="205">
        <f>IF(N103="sníž. přenesená",J103,0)</f>
        <v>0</v>
      </c>
      <c r="BI103" s="205">
        <f>IF(N103="nulová",J103,0)</f>
        <v>0</v>
      </c>
      <c r="BJ103" s="18" t="s">
        <v>23</v>
      </c>
      <c r="BK103" s="205">
        <f>ROUND(I103*H103,2)</f>
        <v>0</v>
      </c>
      <c r="BL103" s="18" t="s">
        <v>170</v>
      </c>
      <c r="BM103" s="18" t="s">
        <v>405</v>
      </c>
    </row>
    <row r="104" spans="2:47" s="1" customFormat="1" ht="324">
      <c r="B104" s="35"/>
      <c r="C104" s="57"/>
      <c r="D104" s="210" t="s">
        <v>177</v>
      </c>
      <c r="E104" s="57"/>
      <c r="F104" s="244" t="s">
        <v>188</v>
      </c>
      <c r="G104" s="57"/>
      <c r="H104" s="57"/>
      <c r="I104" s="162"/>
      <c r="J104" s="57"/>
      <c r="K104" s="57"/>
      <c r="L104" s="55"/>
      <c r="M104" s="72"/>
      <c r="N104" s="36"/>
      <c r="O104" s="36"/>
      <c r="P104" s="36"/>
      <c r="Q104" s="36"/>
      <c r="R104" s="36"/>
      <c r="S104" s="36"/>
      <c r="T104" s="73"/>
      <c r="AT104" s="18" t="s">
        <v>177</v>
      </c>
      <c r="AU104" s="18" t="s">
        <v>83</v>
      </c>
    </row>
    <row r="105" spans="2:65" s="1" customFormat="1" ht="31.5" customHeight="1">
      <c r="B105" s="35"/>
      <c r="C105" s="194" t="s">
        <v>170</v>
      </c>
      <c r="D105" s="194" t="s">
        <v>166</v>
      </c>
      <c r="E105" s="195" t="s">
        <v>406</v>
      </c>
      <c r="F105" s="196" t="s">
        <v>407</v>
      </c>
      <c r="G105" s="197" t="s">
        <v>186</v>
      </c>
      <c r="H105" s="198">
        <v>1756.3</v>
      </c>
      <c r="I105" s="199"/>
      <c r="J105" s="200">
        <f>ROUND(I105*H105,2)</f>
        <v>0</v>
      </c>
      <c r="K105" s="196" t="s">
        <v>175</v>
      </c>
      <c r="L105" s="55"/>
      <c r="M105" s="201" t="s">
        <v>22</v>
      </c>
      <c r="N105" s="202" t="s">
        <v>46</v>
      </c>
      <c r="O105" s="36"/>
      <c r="P105" s="203">
        <f>O105*H105</f>
        <v>0</v>
      </c>
      <c r="Q105" s="203">
        <v>0</v>
      </c>
      <c r="R105" s="203">
        <f>Q105*H105</f>
        <v>0</v>
      </c>
      <c r="S105" s="203">
        <v>0</v>
      </c>
      <c r="T105" s="204">
        <f>S105*H105</f>
        <v>0</v>
      </c>
      <c r="AR105" s="18" t="s">
        <v>170</v>
      </c>
      <c r="AT105" s="18" t="s">
        <v>166</v>
      </c>
      <c r="AU105" s="18" t="s">
        <v>83</v>
      </c>
      <c r="AY105" s="18" t="s">
        <v>164</v>
      </c>
      <c r="BE105" s="205">
        <f>IF(N105="základní",J105,0)</f>
        <v>0</v>
      </c>
      <c r="BF105" s="205">
        <f>IF(N105="snížená",J105,0)</f>
        <v>0</v>
      </c>
      <c r="BG105" s="205">
        <f>IF(N105="zákl. přenesená",J105,0)</f>
        <v>0</v>
      </c>
      <c r="BH105" s="205">
        <f>IF(N105="sníž. přenesená",J105,0)</f>
        <v>0</v>
      </c>
      <c r="BI105" s="205">
        <f>IF(N105="nulová",J105,0)</f>
        <v>0</v>
      </c>
      <c r="BJ105" s="18" t="s">
        <v>23</v>
      </c>
      <c r="BK105" s="205">
        <f>ROUND(I105*H105,2)</f>
        <v>0</v>
      </c>
      <c r="BL105" s="18" t="s">
        <v>170</v>
      </c>
      <c r="BM105" s="18" t="s">
        <v>408</v>
      </c>
    </row>
    <row r="106" spans="2:51" s="12" customFormat="1" ht="13.5">
      <c r="B106" s="208"/>
      <c r="C106" s="209"/>
      <c r="D106" s="210" t="s">
        <v>181</v>
      </c>
      <c r="E106" s="211" t="s">
        <v>22</v>
      </c>
      <c r="F106" s="212" t="s">
        <v>489</v>
      </c>
      <c r="G106" s="209"/>
      <c r="H106" s="213">
        <v>1756.3</v>
      </c>
      <c r="I106" s="214"/>
      <c r="J106" s="209"/>
      <c r="K106" s="209"/>
      <c r="L106" s="215"/>
      <c r="M106" s="216"/>
      <c r="N106" s="217"/>
      <c r="O106" s="217"/>
      <c r="P106" s="217"/>
      <c r="Q106" s="217"/>
      <c r="R106" s="217"/>
      <c r="S106" s="217"/>
      <c r="T106" s="218"/>
      <c r="AT106" s="219" t="s">
        <v>181</v>
      </c>
      <c r="AU106" s="219" t="s">
        <v>83</v>
      </c>
      <c r="AV106" s="12" t="s">
        <v>83</v>
      </c>
      <c r="AW106" s="12" t="s">
        <v>38</v>
      </c>
      <c r="AX106" s="12" t="s">
        <v>23</v>
      </c>
      <c r="AY106" s="219" t="s">
        <v>164</v>
      </c>
    </row>
    <row r="107" spans="2:65" s="1" customFormat="1" ht="44.25" customHeight="1">
      <c r="B107" s="35"/>
      <c r="C107" s="194" t="s">
        <v>195</v>
      </c>
      <c r="D107" s="194" t="s">
        <v>166</v>
      </c>
      <c r="E107" s="195" t="s">
        <v>410</v>
      </c>
      <c r="F107" s="196" t="s">
        <v>411</v>
      </c>
      <c r="G107" s="197" t="s">
        <v>186</v>
      </c>
      <c r="H107" s="198">
        <v>1756.3</v>
      </c>
      <c r="I107" s="199"/>
      <c r="J107" s="200">
        <f>ROUND(I107*H107,2)</f>
        <v>0</v>
      </c>
      <c r="K107" s="196" t="s">
        <v>175</v>
      </c>
      <c r="L107" s="55"/>
      <c r="M107" s="201" t="s">
        <v>22</v>
      </c>
      <c r="N107" s="202" t="s">
        <v>46</v>
      </c>
      <c r="O107" s="36"/>
      <c r="P107" s="203">
        <f>O107*H107</f>
        <v>0</v>
      </c>
      <c r="Q107" s="203">
        <v>0</v>
      </c>
      <c r="R107" s="203">
        <f>Q107*H107</f>
        <v>0</v>
      </c>
      <c r="S107" s="203">
        <v>0</v>
      </c>
      <c r="T107" s="204">
        <f>S107*H107</f>
        <v>0</v>
      </c>
      <c r="AR107" s="18" t="s">
        <v>170</v>
      </c>
      <c r="AT107" s="18" t="s">
        <v>166</v>
      </c>
      <c r="AU107" s="18" t="s">
        <v>83</v>
      </c>
      <c r="AY107" s="18" t="s">
        <v>164</v>
      </c>
      <c r="BE107" s="205">
        <f>IF(N107="základní",J107,0)</f>
        <v>0</v>
      </c>
      <c r="BF107" s="205">
        <f>IF(N107="snížená",J107,0)</f>
        <v>0</v>
      </c>
      <c r="BG107" s="205">
        <f>IF(N107="zákl. přenesená",J107,0)</f>
        <v>0</v>
      </c>
      <c r="BH107" s="205">
        <f>IF(N107="sníž. přenesená",J107,0)</f>
        <v>0</v>
      </c>
      <c r="BI107" s="205">
        <f>IF(N107="nulová",J107,0)</f>
        <v>0</v>
      </c>
      <c r="BJ107" s="18" t="s">
        <v>23</v>
      </c>
      <c r="BK107" s="205">
        <f>ROUND(I107*H107,2)</f>
        <v>0</v>
      </c>
      <c r="BL107" s="18" t="s">
        <v>170</v>
      </c>
      <c r="BM107" s="18" t="s">
        <v>412</v>
      </c>
    </row>
    <row r="108" spans="2:65" s="1" customFormat="1" ht="22.5" customHeight="1">
      <c r="B108" s="35"/>
      <c r="C108" s="194" t="s">
        <v>200</v>
      </c>
      <c r="D108" s="194" t="s">
        <v>166</v>
      </c>
      <c r="E108" s="195" t="s">
        <v>413</v>
      </c>
      <c r="F108" s="196" t="s">
        <v>414</v>
      </c>
      <c r="G108" s="197" t="s">
        <v>186</v>
      </c>
      <c r="H108" s="198">
        <v>1756.3</v>
      </c>
      <c r="I108" s="199"/>
      <c r="J108" s="200">
        <f>ROUND(I108*H108,2)</f>
        <v>0</v>
      </c>
      <c r="K108" s="196" t="s">
        <v>22</v>
      </c>
      <c r="L108" s="55"/>
      <c r="M108" s="201" t="s">
        <v>22</v>
      </c>
      <c r="N108" s="202" t="s">
        <v>46</v>
      </c>
      <c r="O108" s="36"/>
      <c r="P108" s="203">
        <f>O108*H108</f>
        <v>0</v>
      </c>
      <c r="Q108" s="203">
        <v>0</v>
      </c>
      <c r="R108" s="203">
        <f>Q108*H108</f>
        <v>0</v>
      </c>
      <c r="S108" s="203">
        <v>0</v>
      </c>
      <c r="T108" s="204">
        <f>S108*H108</f>
        <v>0</v>
      </c>
      <c r="AR108" s="18" t="s">
        <v>170</v>
      </c>
      <c r="AT108" s="18" t="s">
        <v>166</v>
      </c>
      <c r="AU108" s="18" t="s">
        <v>83</v>
      </c>
      <c r="AY108" s="18" t="s">
        <v>164</v>
      </c>
      <c r="BE108" s="205">
        <f>IF(N108="základní",J108,0)</f>
        <v>0</v>
      </c>
      <c r="BF108" s="205">
        <f>IF(N108="snížená",J108,0)</f>
        <v>0</v>
      </c>
      <c r="BG108" s="205">
        <f>IF(N108="zákl. přenesená",J108,0)</f>
        <v>0</v>
      </c>
      <c r="BH108" s="205">
        <f>IF(N108="sníž. přenesená",J108,0)</f>
        <v>0</v>
      </c>
      <c r="BI108" s="205">
        <f>IF(N108="nulová",J108,0)</f>
        <v>0</v>
      </c>
      <c r="BJ108" s="18" t="s">
        <v>23</v>
      </c>
      <c r="BK108" s="205">
        <f>ROUND(I108*H108,2)</f>
        <v>0</v>
      </c>
      <c r="BL108" s="18" t="s">
        <v>170</v>
      </c>
      <c r="BM108" s="18" t="s">
        <v>415</v>
      </c>
    </row>
    <row r="109" spans="2:47" s="1" customFormat="1" ht="94.5">
      <c r="B109" s="35"/>
      <c r="C109" s="57"/>
      <c r="D109" s="206" t="s">
        <v>177</v>
      </c>
      <c r="E109" s="57"/>
      <c r="F109" s="207" t="s">
        <v>416</v>
      </c>
      <c r="G109" s="57"/>
      <c r="H109" s="57"/>
      <c r="I109" s="162"/>
      <c r="J109" s="57"/>
      <c r="K109" s="57"/>
      <c r="L109" s="55"/>
      <c r="M109" s="72"/>
      <c r="N109" s="36"/>
      <c r="O109" s="36"/>
      <c r="P109" s="36"/>
      <c r="Q109" s="36"/>
      <c r="R109" s="36"/>
      <c r="S109" s="36"/>
      <c r="T109" s="73"/>
      <c r="AT109" s="18" t="s">
        <v>177</v>
      </c>
      <c r="AU109" s="18" t="s">
        <v>83</v>
      </c>
    </row>
    <row r="110" spans="2:51" s="12" customFormat="1" ht="13.5">
      <c r="B110" s="208"/>
      <c r="C110" s="209"/>
      <c r="D110" s="210" t="s">
        <v>181</v>
      </c>
      <c r="E110" s="211" t="s">
        <v>22</v>
      </c>
      <c r="F110" s="212" t="s">
        <v>490</v>
      </c>
      <c r="G110" s="209"/>
      <c r="H110" s="213">
        <v>1756.3</v>
      </c>
      <c r="I110" s="214"/>
      <c r="J110" s="209"/>
      <c r="K110" s="209"/>
      <c r="L110" s="215"/>
      <c r="M110" s="216"/>
      <c r="N110" s="217"/>
      <c r="O110" s="217"/>
      <c r="P110" s="217"/>
      <c r="Q110" s="217"/>
      <c r="R110" s="217"/>
      <c r="S110" s="217"/>
      <c r="T110" s="218"/>
      <c r="AT110" s="219" t="s">
        <v>181</v>
      </c>
      <c r="AU110" s="219" t="s">
        <v>83</v>
      </c>
      <c r="AV110" s="12" t="s">
        <v>83</v>
      </c>
      <c r="AW110" s="12" t="s">
        <v>38</v>
      </c>
      <c r="AX110" s="12" t="s">
        <v>23</v>
      </c>
      <c r="AY110" s="219" t="s">
        <v>164</v>
      </c>
    </row>
    <row r="111" spans="2:65" s="1" customFormat="1" ht="44.25" customHeight="1">
      <c r="B111" s="35"/>
      <c r="C111" s="194" t="s">
        <v>206</v>
      </c>
      <c r="D111" s="194" t="s">
        <v>166</v>
      </c>
      <c r="E111" s="195" t="s">
        <v>201</v>
      </c>
      <c r="F111" s="196" t="s">
        <v>202</v>
      </c>
      <c r="G111" s="197" t="s">
        <v>186</v>
      </c>
      <c r="H111" s="198">
        <v>985.9</v>
      </c>
      <c r="I111" s="199"/>
      <c r="J111" s="200">
        <f>ROUND(I111*H111,2)</f>
        <v>0</v>
      </c>
      <c r="K111" s="196" t="s">
        <v>316</v>
      </c>
      <c r="L111" s="55"/>
      <c r="M111" s="201" t="s">
        <v>22</v>
      </c>
      <c r="N111" s="202" t="s">
        <v>46</v>
      </c>
      <c r="O111" s="36"/>
      <c r="P111" s="203">
        <f>O111*H111</f>
        <v>0</v>
      </c>
      <c r="Q111" s="203">
        <v>0</v>
      </c>
      <c r="R111" s="203">
        <f>Q111*H111</f>
        <v>0</v>
      </c>
      <c r="S111" s="203">
        <v>0</v>
      </c>
      <c r="T111" s="204">
        <f>S111*H111</f>
        <v>0</v>
      </c>
      <c r="AR111" s="18" t="s">
        <v>170</v>
      </c>
      <c r="AT111" s="18" t="s">
        <v>166</v>
      </c>
      <c r="AU111" s="18" t="s">
        <v>83</v>
      </c>
      <c r="AY111" s="18" t="s">
        <v>164</v>
      </c>
      <c r="BE111" s="205">
        <f>IF(N111="základní",J111,0)</f>
        <v>0</v>
      </c>
      <c r="BF111" s="205">
        <f>IF(N111="snížená",J111,0)</f>
        <v>0</v>
      </c>
      <c r="BG111" s="205">
        <f>IF(N111="zákl. přenesená",J111,0)</f>
        <v>0</v>
      </c>
      <c r="BH111" s="205">
        <f>IF(N111="sníž. přenesená",J111,0)</f>
        <v>0</v>
      </c>
      <c r="BI111" s="205">
        <f>IF(N111="nulová",J111,0)</f>
        <v>0</v>
      </c>
      <c r="BJ111" s="18" t="s">
        <v>23</v>
      </c>
      <c r="BK111" s="205">
        <f>ROUND(I111*H111,2)</f>
        <v>0</v>
      </c>
      <c r="BL111" s="18" t="s">
        <v>170</v>
      </c>
      <c r="BM111" s="18" t="s">
        <v>418</v>
      </c>
    </row>
    <row r="112" spans="2:47" s="1" customFormat="1" ht="409.5">
      <c r="B112" s="35"/>
      <c r="C112" s="57"/>
      <c r="D112" s="206" t="s">
        <v>177</v>
      </c>
      <c r="E112" s="57"/>
      <c r="F112" s="207" t="s">
        <v>204</v>
      </c>
      <c r="G112" s="57"/>
      <c r="H112" s="57"/>
      <c r="I112" s="162"/>
      <c r="J112" s="57"/>
      <c r="K112" s="57"/>
      <c r="L112" s="55"/>
      <c r="M112" s="72"/>
      <c r="N112" s="36"/>
      <c r="O112" s="36"/>
      <c r="P112" s="36"/>
      <c r="Q112" s="36"/>
      <c r="R112" s="36"/>
      <c r="S112" s="36"/>
      <c r="T112" s="73"/>
      <c r="AT112" s="18" t="s">
        <v>177</v>
      </c>
      <c r="AU112" s="18" t="s">
        <v>83</v>
      </c>
    </row>
    <row r="113" spans="2:51" s="12" customFormat="1" ht="13.5">
      <c r="B113" s="208"/>
      <c r="C113" s="209"/>
      <c r="D113" s="210" t="s">
        <v>181</v>
      </c>
      <c r="E113" s="211" t="s">
        <v>22</v>
      </c>
      <c r="F113" s="212" t="s">
        <v>491</v>
      </c>
      <c r="G113" s="209"/>
      <c r="H113" s="213">
        <v>985.9</v>
      </c>
      <c r="I113" s="214"/>
      <c r="J113" s="209"/>
      <c r="K113" s="209"/>
      <c r="L113" s="215"/>
      <c r="M113" s="216"/>
      <c r="N113" s="217"/>
      <c r="O113" s="217"/>
      <c r="P113" s="217"/>
      <c r="Q113" s="217"/>
      <c r="R113" s="217"/>
      <c r="S113" s="217"/>
      <c r="T113" s="218"/>
      <c r="AT113" s="219" t="s">
        <v>181</v>
      </c>
      <c r="AU113" s="219" t="s">
        <v>83</v>
      </c>
      <c r="AV113" s="12" t="s">
        <v>83</v>
      </c>
      <c r="AW113" s="12" t="s">
        <v>38</v>
      </c>
      <c r="AX113" s="12" t="s">
        <v>23</v>
      </c>
      <c r="AY113" s="219" t="s">
        <v>164</v>
      </c>
    </row>
    <row r="114" spans="2:65" s="1" customFormat="1" ht="22.5" customHeight="1">
      <c r="B114" s="35"/>
      <c r="C114" s="194" t="s">
        <v>211</v>
      </c>
      <c r="D114" s="194" t="s">
        <v>166</v>
      </c>
      <c r="E114" s="195" t="s">
        <v>207</v>
      </c>
      <c r="F114" s="196" t="s">
        <v>208</v>
      </c>
      <c r="G114" s="197" t="s">
        <v>186</v>
      </c>
      <c r="H114" s="198">
        <v>13781.7</v>
      </c>
      <c r="I114" s="199"/>
      <c r="J114" s="200">
        <f>ROUND(I114*H114,2)</f>
        <v>0</v>
      </c>
      <c r="K114" s="196" t="s">
        <v>316</v>
      </c>
      <c r="L114" s="55"/>
      <c r="M114" s="201" t="s">
        <v>22</v>
      </c>
      <c r="N114" s="202" t="s">
        <v>46</v>
      </c>
      <c r="O114" s="36"/>
      <c r="P114" s="203">
        <f>O114*H114</f>
        <v>0</v>
      </c>
      <c r="Q114" s="203">
        <v>0</v>
      </c>
      <c r="R114" s="203">
        <f>Q114*H114</f>
        <v>0</v>
      </c>
      <c r="S114" s="203">
        <v>0</v>
      </c>
      <c r="T114" s="204">
        <f>S114*H114</f>
        <v>0</v>
      </c>
      <c r="AR114" s="18" t="s">
        <v>170</v>
      </c>
      <c r="AT114" s="18" t="s">
        <v>166</v>
      </c>
      <c r="AU114" s="18" t="s">
        <v>83</v>
      </c>
      <c r="AY114" s="18" t="s">
        <v>164</v>
      </c>
      <c r="BE114" s="205">
        <f>IF(N114="základní",J114,0)</f>
        <v>0</v>
      </c>
      <c r="BF114" s="205">
        <f>IF(N114="snížená",J114,0)</f>
        <v>0</v>
      </c>
      <c r="BG114" s="205">
        <f>IF(N114="zákl. přenesená",J114,0)</f>
        <v>0</v>
      </c>
      <c r="BH114" s="205">
        <f>IF(N114="sníž. přenesená",J114,0)</f>
        <v>0</v>
      </c>
      <c r="BI114" s="205">
        <f>IF(N114="nulová",J114,0)</f>
        <v>0</v>
      </c>
      <c r="BJ114" s="18" t="s">
        <v>23</v>
      </c>
      <c r="BK114" s="205">
        <f>ROUND(I114*H114,2)</f>
        <v>0</v>
      </c>
      <c r="BL114" s="18" t="s">
        <v>170</v>
      </c>
      <c r="BM114" s="18" t="s">
        <v>420</v>
      </c>
    </row>
    <row r="115" spans="2:47" s="1" customFormat="1" ht="409.5">
      <c r="B115" s="35"/>
      <c r="C115" s="57"/>
      <c r="D115" s="206" t="s">
        <v>177</v>
      </c>
      <c r="E115" s="57"/>
      <c r="F115" s="207" t="s">
        <v>204</v>
      </c>
      <c r="G115" s="57"/>
      <c r="H115" s="57"/>
      <c r="I115" s="162"/>
      <c r="J115" s="57"/>
      <c r="K115" s="57"/>
      <c r="L115" s="55"/>
      <c r="M115" s="72"/>
      <c r="N115" s="36"/>
      <c r="O115" s="36"/>
      <c r="P115" s="36"/>
      <c r="Q115" s="36"/>
      <c r="R115" s="36"/>
      <c r="S115" s="36"/>
      <c r="T115" s="73"/>
      <c r="AT115" s="18" t="s">
        <v>177</v>
      </c>
      <c r="AU115" s="18" t="s">
        <v>83</v>
      </c>
    </row>
    <row r="116" spans="2:51" s="12" customFormat="1" ht="13.5">
      <c r="B116" s="208"/>
      <c r="C116" s="209"/>
      <c r="D116" s="210" t="s">
        <v>181</v>
      </c>
      <c r="E116" s="211" t="s">
        <v>22</v>
      </c>
      <c r="F116" s="212" t="s">
        <v>492</v>
      </c>
      <c r="G116" s="209"/>
      <c r="H116" s="213">
        <v>13781.7</v>
      </c>
      <c r="I116" s="214"/>
      <c r="J116" s="209"/>
      <c r="K116" s="209"/>
      <c r="L116" s="215"/>
      <c r="M116" s="216"/>
      <c r="N116" s="217"/>
      <c r="O116" s="217"/>
      <c r="P116" s="217"/>
      <c r="Q116" s="217"/>
      <c r="R116" s="217"/>
      <c r="S116" s="217"/>
      <c r="T116" s="218"/>
      <c r="AT116" s="219" t="s">
        <v>181</v>
      </c>
      <c r="AU116" s="219" t="s">
        <v>83</v>
      </c>
      <c r="AV116" s="12" t="s">
        <v>83</v>
      </c>
      <c r="AW116" s="12" t="s">
        <v>38</v>
      </c>
      <c r="AX116" s="12" t="s">
        <v>23</v>
      </c>
      <c r="AY116" s="219" t="s">
        <v>164</v>
      </c>
    </row>
    <row r="117" spans="2:65" s="1" customFormat="1" ht="31.5" customHeight="1">
      <c r="B117" s="35"/>
      <c r="C117" s="194" t="s">
        <v>217</v>
      </c>
      <c r="D117" s="194" t="s">
        <v>166</v>
      </c>
      <c r="E117" s="195" t="s">
        <v>196</v>
      </c>
      <c r="F117" s="196" t="s">
        <v>422</v>
      </c>
      <c r="G117" s="197" t="s">
        <v>186</v>
      </c>
      <c r="H117" s="198">
        <v>15538</v>
      </c>
      <c r="I117" s="199"/>
      <c r="J117" s="200">
        <f>ROUND(I117*H117,2)</f>
        <v>0</v>
      </c>
      <c r="K117" s="196" t="s">
        <v>22</v>
      </c>
      <c r="L117" s="55"/>
      <c r="M117" s="201" t="s">
        <v>22</v>
      </c>
      <c r="N117" s="202" t="s">
        <v>46</v>
      </c>
      <c r="O117" s="36"/>
      <c r="P117" s="203">
        <f>O117*H117</f>
        <v>0</v>
      </c>
      <c r="Q117" s="203">
        <v>0</v>
      </c>
      <c r="R117" s="203">
        <f>Q117*H117</f>
        <v>0</v>
      </c>
      <c r="S117" s="203">
        <v>0</v>
      </c>
      <c r="T117" s="204">
        <f>S117*H117</f>
        <v>0</v>
      </c>
      <c r="AR117" s="18" t="s">
        <v>170</v>
      </c>
      <c r="AT117" s="18" t="s">
        <v>166</v>
      </c>
      <c r="AU117" s="18" t="s">
        <v>83</v>
      </c>
      <c r="AY117" s="18" t="s">
        <v>164</v>
      </c>
      <c r="BE117" s="205">
        <f>IF(N117="základní",J117,0)</f>
        <v>0</v>
      </c>
      <c r="BF117" s="205">
        <f>IF(N117="snížená",J117,0)</f>
        <v>0</v>
      </c>
      <c r="BG117" s="205">
        <f>IF(N117="zákl. přenesená",J117,0)</f>
        <v>0</v>
      </c>
      <c r="BH117" s="205">
        <f>IF(N117="sníž. přenesená",J117,0)</f>
        <v>0</v>
      </c>
      <c r="BI117" s="205">
        <f>IF(N117="nulová",J117,0)</f>
        <v>0</v>
      </c>
      <c r="BJ117" s="18" t="s">
        <v>23</v>
      </c>
      <c r="BK117" s="205">
        <f>ROUND(I117*H117,2)</f>
        <v>0</v>
      </c>
      <c r="BL117" s="18" t="s">
        <v>170</v>
      </c>
      <c r="BM117" s="18" t="s">
        <v>423</v>
      </c>
    </row>
    <row r="118" spans="2:51" s="12" customFormat="1" ht="13.5">
      <c r="B118" s="208"/>
      <c r="C118" s="209"/>
      <c r="D118" s="206" t="s">
        <v>181</v>
      </c>
      <c r="E118" s="220" t="s">
        <v>22</v>
      </c>
      <c r="F118" s="221" t="s">
        <v>493</v>
      </c>
      <c r="G118" s="209"/>
      <c r="H118" s="222">
        <v>13781.7</v>
      </c>
      <c r="I118" s="214"/>
      <c r="J118" s="209"/>
      <c r="K118" s="209"/>
      <c r="L118" s="215"/>
      <c r="M118" s="216"/>
      <c r="N118" s="217"/>
      <c r="O118" s="217"/>
      <c r="P118" s="217"/>
      <c r="Q118" s="217"/>
      <c r="R118" s="217"/>
      <c r="S118" s="217"/>
      <c r="T118" s="218"/>
      <c r="AT118" s="219" t="s">
        <v>181</v>
      </c>
      <c r="AU118" s="219" t="s">
        <v>83</v>
      </c>
      <c r="AV118" s="12" t="s">
        <v>83</v>
      </c>
      <c r="AW118" s="12" t="s">
        <v>38</v>
      </c>
      <c r="AX118" s="12" t="s">
        <v>75</v>
      </c>
      <c r="AY118" s="219" t="s">
        <v>164</v>
      </c>
    </row>
    <row r="119" spans="2:51" s="12" customFormat="1" ht="13.5">
      <c r="B119" s="208"/>
      <c r="C119" s="209"/>
      <c r="D119" s="206" t="s">
        <v>181</v>
      </c>
      <c r="E119" s="220" t="s">
        <v>22</v>
      </c>
      <c r="F119" s="221" t="s">
        <v>494</v>
      </c>
      <c r="G119" s="209"/>
      <c r="H119" s="222">
        <v>1756.3</v>
      </c>
      <c r="I119" s="214"/>
      <c r="J119" s="209"/>
      <c r="K119" s="209"/>
      <c r="L119" s="215"/>
      <c r="M119" s="216"/>
      <c r="N119" s="217"/>
      <c r="O119" s="217"/>
      <c r="P119" s="217"/>
      <c r="Q119" s="217"/>
      <c r="R119" s="217"/>
      <c r="S119" s="217"/>
      <c r="T119" s="218"/>
      <c r="AT119" s="219" t="s">
        <v>181</v>
      </c>
      <c r="AU119" s="219" t="s">
        <v>83</v>
      </c>
      <c r="AV119" s="12" t="s">
        <v>83</v>
      </c>
      <c r="AW119" s="12" t="s">
        <v>38</v>
      </c>
      <c r="AX119" s="12" t="s">
        <v>75</v>
      </c>
      <c r="AY119" s="219" t="s">
        <v>164</v>
      </c>
    </row>
    <row r="120" spans="2:51" s="13" customFormat="1" ht="13.5">
      <c r="B120" s="223"/>
      <c r="C120" s="224"/>
      <c r="D120" s="210" t="s">
        <v>181</v>
      </c>
      <c r="E120" s="225" t="s">
        <v>22</v>
      </c>
      <c r="F120" s="226" t="s">
        <v>191</v>
      </c>
      <c r="G120" s="224"/>
      <c r="H120" s="227">
        <v>15538</v>
      </c>
      <c r="I120" s="228"/>
      <c r="J120" s="224"/>
      <c r="K120" s="224"/>
      <c r="L120" s="229"/>
      <c r="M120" s="230"/>
      <c r="N120" s="231"/>
      <c r="O120" s="231"/>
      <c r="P120" s="231"/>
      <c r="Q120" s="231"/>
      <c r="R120" s="231"/>
      <c r="S120" s="231"/>
      <c r="T120" s="232"/>
      <c r="AT120" s="233" t="s">
        <v>181</v>
      </c>
      <c r="AU120" s="233" t="s">
        <v>83</v>
      </c>
      <c r="AV120" s="13" t="s">
        <v>170</v>
      </c>
      <c r="AW120" s="13" t="s">
        <v>38</v>
      </c>
      <c r="AX120" s="13" t="s">
        <v>23</v>
      </c>
      <c r="AY120" s="233" t="s">
        <v>164</v>
      </c>
    </row>
    <row r="121" spans="2:65" s="1" customFormat="1" ht="22.5" customHeight="1">
      <c r="B121" s="35"/>
      <c r="C121" s="194" t="s">
        <v>28</v>
      </c>
      <c r="D121" s="194" t="s">
        <v>166</v>
      </c>
      <c r="E121" s="195" t="s">
        <v>212</v>
      </c>
      <c r="F121" s="196" t="s">
        <v>426</v>
      </c>
      <c r="G121" s="197" t="s">
        <v>174</v>
      </c>
      <c r="H121" s="198">
        <v>36694.25</v>
      </c>
      <c r="I121" s="199"/>
      <c r="J121" s="200">
        <f>ROUND(I121*H121,2)</f>
        <v>0</v>
      </c>
      <c r="K121" s="196" t="s">
        <v>316</v>
      </c>
      <c r="L121" s="55"/>
      <c r="M121" s="201" t="s">
        <v>22</v>
      </c>
      <c r="N121" s="202" t="s">
        <v>46</v>
      </c>
      <c r="O121" s="36"/>
      <c r="P121" s="203">
        <f>O121*H121</f>
        <v>0</v>
      </c>
      <c r="Q121" s="203">
        <v>0</v>
      </c>
      <c r="R121" s="203">
        <f>Q121*H121</f>
        <v>0</v>
      </c>
      <c r="S121" s="203">
        <v>0</v>
      </c>
      <c r="T121" s="204">
        <f>S121*H121</f>
        <v>0</v>
      </c>
      <c r="AR121" s="18" t="s">
        <v>170</v>
      </c>
      <c r="AT121" s="18" t="s">
        <v>166</v>
      </c>
      <c r="AU121" s="18" t="s">
        <v>83</v>
      </c>
      <c r="AY121" s="18" t="s">
        <v>164</v>
      </c>
      <c r="BE121" s="205">
        <f>IF(N121="základní",J121,0)</f>
        <v>0</v>
      </c>
      <c r="BF121" s="205">
        <f>IF(N121="snížená",J121,0)</f>
        <v>0</v>
      </c>
      <c r="BG121" s="205">
        <f>IF(N121="zákl. přenesená",J121,0)</f>
        <v>0</v>
      </c>
      <c r="BH121" s="205">
        <f>IF(N121="sníž. přenesená",J121,0)</f>
        <v>0</v>
      </c>
      <c r="BI121" s="205">
        <f>IF(N121="nulová",J121,0)</f>
        <v>0</v>
      </c>
      <c r="BJ121" s="18" t="s">
        <v>23</v>
      </c>
      <c r="BK121" s="205">
        <f>ROUND(I121*H121,2)</f>
        <v>0</v>
      </c>
      <c r="BL121" s="18" t="s">
        <v>170</v>
      </c>
      <c r="BM121" s="18" t="s">
        <v>427</v>
      </c>
    </row>
    <row r="122" spans="2:47" s="1" customFormat="1" ht="175.5">
      <c r="B122" s="35"/>
      <c r="C122" s="57"/>
      <c r="D122" s="206" t="s">
        <v>177</v>
      </c>
      <c r="E122" s="57"/>
      <c r="F122" s="207" t="s">
        <v>215</v>
      </c>
      <c r="G122" s="57"/>
      <c r="H122" s="57"/>
      <c r="I122" s="162"/>
      <c r="J122" s="57"/>
      <c r="K122" s="57"/>
      <c r="L122" s="55"/>
      <c r="M122" s="72"/>
      <c r="N122" s="36"/>
      <c r="O122" s="36"/>
      <c r="P122" s="36"/>
      <c r="Q122" s="36"/>
      <c r="R122" s="36"/>
      <c r="S122" s="36"/>
      <c r="T122" s="73"/>
      <c r="AT122" s="18" t="s">
        <v>177</v>
      </c>
      <c r="AU122" s="18" t="s">
        <v>83</v>
      </c>
    </row>
    <row r="123" spans="2:51" s="12" customFormat="1" ht="13.5">
      <c r="B123" s="208"/>
      <c r="C123" s="209"/>
      <c r="D123" s="206" t="s">
        <v>181</v>
      </c>
      <c r="E123" s="220" t="s">
        <v>22</v>
      </c>
      <c r="F123" s="221" t="s">
        <v>495</v>
      </c>
      <c r="G123" s="209"/>
      <c r="H123" s="222">
        <v>2240</v>
      </c>
      <c r="I123" s="214"/>
      <c r="J123" s="209"/>
      <c r="K123" s="209"/>
      <c r="L123" s="215"/>
      <c r="M123" s="216"/>
      <c r="N123" s="217"/>
      <c r="O123" s="217"/>
      <c r="P123" s="217"/>
      <c r="Q123" s="217"/>
      <c r="R123" s="217"/>
      <c r="S123" s="217"/>
      <c r="T123" s="218"/>
      <c r="AT123" s="219" t="s">
        <v>181</v>
      </c>
      <c r="AU123" s="219" t="s">
        <v>83</v>
      </c>
      <c r="AV123" s="12" t="s">
        <v>83</v>
      </c>
      <c r="AW123" s="12" t="s">
        <v>38</v>
      </c>
      <c r="AX123" s="12" t="s">
        <v>75</v>
      </c>
      <c r="AY123" s="219" t="s">
        <v>164</v>
      </c>
    </row>
    <row r="124" spans="2:51" s="12" customFormat="1" ht="13.5">
      <c r="B124" s="208"/>
      <c r="C124" s="209"/>
      <c r="D124" s="206" t="s">
        <v>181</v>
      </c>
      <c r="E124" s="220" t="s">
        <v>22</v>
      </c>
      <c r="F124" s="221" t="s">
        <v>496</v>
      </c>
      <c r="G124" s="209"/>
      <c r="H124" s="222">
        <v>34454.25</v>
      </c>
      <c r="I124" s="214"/>
      <c r="J124" s="209"/>
      <c r="K124" s="209"/>
      <c r="L124" s="215"/>
      <c r="M124" s="216"/>
      <c r="N124" s="217"/>
      <c r="O124" s="217"/>
      <c r="P124" s="217"/>
      <c r="Q124" s="217"/>
      <c r="R124" s="217"/>
      <c r="S124" s="217"/>
      <c r="T124" s="218"/>
      <c r="AT124" s="219" t="s">
        <v>181</v>
      </c>
      <c r="AU124" s="219" t="s">
        <v>83</v>
      </c>
      <c r="AV124" s="12" t="s">
        <v>83</v>
      </c>
      <c r="AW124" s="12" t="s">
        <v>38</v>
      </c>
      <c r="AX124" s="12" t="s">
        <v>75</v>
      </c>
      <c r="AY124" s="219" t="s">
        <v>164</v>
      </c>
    </row>
    <row r="125" spans="2:51" s="13" customFormat="1" ht="13.5">
      <c r="B125" s="223"/>
      <c r="C125" s="224"/>
      <c r="D125" s="210" t="s">
        <v>181</v>
      </c>
      <c r="E125" s="225" t="s">
        <v>22</v>
      </c>
      <c r="F125" s="226" t="s">
        <v>191</v>
      </c>
      <c r="G125" s="224"/>
      <c r="H125" s="227">
        <v>36694.25</v>
      </c>
      <c r="I125" s="228"/>
      <c r="J125" s="224"/>
      <c r="K125" s="224"/>
      <c r="L125" s="229"/>
      <c r="M125" s="230"/>
      <c r="N125" s="231"/>
      <c r="O125" s="231"/>
      <c r="P125" s="231"/>
      <c r="Q125" s="231"/>
      <c r="R125" s="231"/>
      <c r="S125" s="231"/>
      <c r="T125" s="232"/>
      <c r="AT125" s="233" t="s">
        <v>181</v>
      </c>
      <c r="AU125" s="233" t="s">
        <v>83</v>
      </c>
      <c r="AV125" s="13" t="s">
        <v>170</v>
      </c>
      <c r="AW125" s="13" t="s">
        <v>38</v>
      </c>
      <c r="AX125" s="13" t="s">
        <v>23</v>
      </c>
      <c r="AY125" s="233" t="s">
        <v>164</v>
      </c>
    </row>
    <row r="126" spans="2:65" s="1" customFormat="1" ht="22.5" customHeight="1">
      <c r="B126" s="35"/>
      <c r="C126" s="194" t="s">
        <v>230</v>
      </c>
      <c r="D126" s="194" t="s">
        <v>166</v>
      </c>
      <c r="E126" s="195" t="s">
        <v>224</v>
      </c>
      <c r="F126" s="196" t="s">
        <v>429</v>
      </c>
      <c r="G126" s="197" t="s">
        <v>186</v>
      </c>
      <c r="H126" s="198">
        <v>3695.425</v>
      </c>
      <c r="I126" s="199"/>
      <c r="J126" s="200">
        <f>ROUND(I126*H126,2)</f>
        <v>0</v>
      </c>
      <c r="K126" s="196" t="s">
        <v>316</v>
      </c>
      <c r="L126" s="55"/>
      <c r="M126" s="201" t="s">
        <v>22</v>
      </c>
      <c r="N126" s="202" t="s">
        <v>46</v>
      </c>
      <c r="O126" s="36"/>
      <c r="P126" s="203">
        <f>O126*H126</f>
        <v>0</v>
      </c>
      <c r="Q126" s="203">
        <v>0</v>
      </c>
      <c r="R126" s="203">
        <f>Q126*H126</f>
        <v>0</v>
      </c>
      <c r="S126" s="203">
        <v>0</v>
      </c>
      <c r="T126" s="204">
        <f>S126*H126</f>
        <v>0</v>
      </c>
      <c r="AR126" s="18" t="s">
        <v>170</v>
      </c>
      <c r="AT126" s="18" t="s">
        <v>166</v>
      </c>
      <c r="AU126" s="18" t="s">
        <v>83</v>
      </c>
      <c r="AY126" s="18" t="s">
        <v>164</v>
      </c>
      <c r="BE126" s="205">
        <f>IF(N126="základní",J126,0)</f>
        <v>0</v>
      </c>
      <c r="BF126" s="205">
        <f>IF(N126="snížená",J126,0)</f>
        <v>0</v>
      </c>
      <c r="BG126" s="205">
        <f>IF(N126="zákl. přenesená",J126,0)</f>
        <v>0</v>
      </c>
      <c r="BH126" s="205">
        <f>IF(N126="sníž. přenesená",J126,0)</f>
        <v>0</v>
      </c>
      <c r="BI126" s="205">
        <f>IF(N126="nulová",J126,0)</f>
        <v>0</v>
      </c>
      <c r="BJ126" s="18" t="s">
        <v>23</v>
      </c>
      <c r="BK126" s="205">
        <f>ROUND(I126*H126,2)</f>
        <v>0</v>
      </c>
      <c r="BL126" s="18" t="s">
        <v>170</v>
      </c>
      <c r="BM126" s="18" t="s">
        <v>430</v>
      </c>
    </row>
    <row r="127" spans="2:47" s="1" customFormat="1" ht="229.5">
      <c r="B127" s="35"/>
      <c r="C127" s="57"/>
      <c r="D127" s="206" t="s">
        <v>177</v>
      </c>
      <c r="E127" s="57"/>
      <c r="F127" s="207" t="s">
        <v>227</v>
      </c>
      <c r="G127" s="57"/>
      <c r="H127" s="57"/>
      <c r="I127" s="162"/>
      <c r="J127" s="57"/>
      <c r="K127" s="57"/>
      <c r="L127" s="55"/>
      <c r="M127" s="72"/>
      <c r="N127" s="36"/>
      <c r="O127" s="36"/>
      <c r="P127" s="36"/>
      <c r="Q127" s="36"/>
      <c r="R127" s="36"/>
      <c r="S127" s="36"/>
      <c r="T127" s="73"/>
      <c r="AT127" s="18" t="s">
        <v>177</v>
      </c>
      <c r="AU127" s="18" t="s">
        <v>83</v>
      </c>
    </row>
    <row r="128" spans="2:51" s="12" customFormat="1" ht="13.5">
      <c r="B128" s="208"/>
      <c r="C128" s="209"/>
      <c r="D128" s="206" t="s">
        <v>181</v>
      </c>
      <c r="E128" s="220" t="s">
        <v>22</v>
      </c>
      <c r="F128" s="221" t="s">
        <v>497</v>
      </c>
      <c r="G128" s="209"/>
      <c r="H128" s="222">
        <v>3445.425</v>
      </c>
      <c r="I128" s="214"/>
      <c r="J128" s="209"/>
      <c r="K128" s="209"/>
      <c r="L128" s="215"/>
      <c r="M128" s="216"/>
      <c r="N128" s="217"/>
      <c r="O128" s="217"/>
      <c r="P128" s="217"/>
      <c r="Q128" s="217"/>
      <c r="R128" s="217"/>
      <c r="S128" s="217"/>
      <c r="T128" s="218"/>
      <c r="AT128" s="219" t="s">
        <v>181</v>
      </c>
      <c r="AU128" s="219" t="s">
        <v>83</v>
      </c>
      <c r="AV128" s="12" t="s">
        <v>83</v>
      </c>
      <c r="AW128" s="12" t="s">
        <v>38</v>
      </c>
      <c r="AX128" s="12" t="s">
        <v>75</v>
      </c>
      <c r="AY128" s="219" t="s">
        <v>164</v>
      </c>
    </row>
    <row r="129" spans="2:51" s="12" customFormat="1" ht="13.5">
      <c r="B129" s="208"/>
      <c r="C129" s="209"/>
      <c r="D129" s="206" t="s">
        <v>181</v>
      </c>
      <c r="E129" s="220" t="s">
        <v>22</v>
      </c>
      <c r="F129" s="221" t="s">
        <v>498</v>
      </c>
      <c r="G129" s="209"/>
      <c r="H129" s="222">
        <v>250</v>
      </c>
      <c r="I129" s="214"/>
      <c r="J129" s="209"/>
      <c r="K129" s="209"/>
      <c r="L129" s="215"/>
      <c r="M129" s="216"/>
      <c r="N129" s="217"/>
      <c r="O129" s="217"/>
      <c r="P129" s="217"/>
      <c r="Q129" s="217"/>
      <c r="R129" s="217"/>
      <c r="S129" s="217"/>
      <c r="T129" s="218"/>
      <c r="AT129" s="219" t="s">
        <v>181</v>
      </c>
      <c r="AU129" s="219" t="s">
        <v>83</v>
      </c>
      <c r="AV129" s="12" t="s">
        <v>83</v>
      </c>
      <c r="AW129" s="12" t="s">
        <v>38</v>
      </c>
      <c r="AX129" s="12" t="s">
        <v>75</v>
      </c>
      <c r="AY129" s="219" t="s">
        <v>164</v>
      </c>
    </row>
    <row r="130" spans="2:51" s="13" customFormat="1" ht="13.5">
      <c r="B130" s="223"/>
      <c r="C130" s="224"/>
      <c r="D130" s="210" t="s">
        <v>181</v>
      </c>
      <c r="E130" s="225" t="s">
        <v>22</v>
      </c>
      <c r="F130" s="226" t="s">
        <v>191</v>
      </c>
      <c r="G130" s="224"/>
      <c r="H130" s="227">
        <v>3695.425</v>
      </c>
      <c r="I130" s="228"/>
      <c r="J130" s="224"/>
      <c r="K130" s="224"/>
      <c r="L130" s="229"/>
      <c r="M130" s="230"/>
      <c r="N130" s="231"/>
      <c r="O130" s="231"/>
      <c r="P130" s="231"/>
      <c r="Q130" s="231"/>
      <c r="R130" s="231"/>
      <c r="S130" s="231"/>
      <c r="T130" s="232"/>
      <c r="AT130" s="233" t="s">
        <v>181</v>
      </c>
      <c r="AU130" s="233" t="s">
        <v>83</v>
      </c>
      <c r="AV130" s="13" t="s">
        <v>170</v>
      </c>
      <c r="AW130" s="13" t="s">
        <v>38</v>
      </c>
      <c r="AX130" s="13" t="s">
        <v>23</v>
      </c>
      <c r="AY130" s="233" t="s">
        <v>164</v>
      </c>
    </row>
    <row r="131" spans="2:65" s="1" customFormat="1" ht="22.5" customHeight="1">
      <c r="B131" s="35"/>
      <c r="C131" s="194" t="s">
        <v>234</v>
      </c>
      <c r="D131" s="194" t="s">
        <v>166</v>
      </c>
      <c r="E131" s="195" t="s">
        <v>231</v>
      </c>
      <c r="F131" s="196" t="s">
        <v>232</v>
      </c>
      <c r="G131" s="197" t="s">
        <v>186</v>
      </c>
      <c r="H131" s="198">
        <v>3695.425</v>
      </c>
      <c r="I131" s="199"/>
      <c r="J131" s="200">
        <f>ROUND(I131*H131,2)</f>
        <v>0</v>
      </c>
      <c r="K131" s="196" t="s">
        <v>316</v>
      </c>
      <c r="L131" s="55"/>
      <c r="M131" s="201" t="s">
        <v>22</v>
      </c>
      <c r="N131" s="202" t="s">
        <v>46</v>
      </c>
      <c r="O131" s="36"/>
      <c r="P131" s="203">
        <f>O131*H131</f>
        <v>0</v>
      </c>
      <c r="Q131" s="203">
        <v>0</v>
      </c>
      <c r="R131" s="203">
        <f>Q131*H131</f>
        <v>0</v>
      </c>
      <c r="S131" s="203">
        <v>0</v>
      </c>
      <c r="T131" s="204">
        <f>S131*H131</f>
        <v>0</v>
      </c>
      <c r="AR131" s="18" t="s">
        <v>170</v>
      </c>
      <c r="AT131" s="18" t="s">
        <v>166</v>
      </c>
      <c r="AU131" s="18" t="s">
        <v>83</v>
      </c>
      <c r="AY131" s="18" t="s">
        <v>164</v>
      </c>
      <c r="BE131" s="205">
        <f>IF(N131="základní",J131,0)</f>
        <v>0</v>
      </c>
      <c r="BF131" s="205">
        <f>IF(N131="snížená",J131,0)</f>
        <v>0</v>
      </c>
      <c r="BG131" s="205">
        <f>IF(N131="zákl. přenesená",J131,0)</f>
        <v>0</v>
      </c>
      <c r="BH131" s="205">
        <f>IF(N131="sníž. přenesená",J131,0)</f>
        <v>0</v>
      </c>
      <c r="BI131" s="205">
        <f>IF(N131="nulová",J131,0)</f>
        <v>0</v>
      </c>
      <c r="BJ131" s="18" t="s">
        <v>23</v>
      </c>
      <c r="BK131" s="205">
        <f>ROUND(I131*H131,2)</f>
        <v>0</v>
      </c>
      <c r="BL131" s="18" t="s">
        <v>170</v>
      </c>
      <c r="BM131" s="18" t="s">
        <v>433</v>
      </c>
    </row>
    <row r="132" spans="2:65" s="1" customFormat="1" ht="22.5" customHeight="1">
      <c r="B132" s="35"/>
      <c r="C132" s="194" t="s">
        <v>240</v>
      </c>
      <c r="D132" s="194" t="s">
        <v>166</v>
      </c>
      <c r="E132" s="195" t="s">
        <v>235</v>
      </c>
      <c r="F132" s="196" t="s">
        <v>434</v>
      </c>
      <c r="G132" s="197" t="s">
        <v>186</v>
      </c>
      <c r="H132" s="198">
        <v>3695.425</v>
      </c>
      <c r="I132" s="199"/>
      <c r="J132" s="200">
        <f>ROUND(I132*H132,2)</f>
        <v>0</v>
      </c>
      <c r="K132" s="196" t="s">
        <v>316</v>
      </c>
      <c r="L132" s="55"/>
      <c r="M132" s="201" t="s">
        <v>22</v>
      </c>
      <c r="N132" s="202" t="s">
        <v>46</v>
      </c>
      <c r="O132" s="36"/>
      <c r="P132" s="203">
        <f>O132*H132</f>
        <v>0</v>
      </c>
      <c r="Q132" s="203">
        <v>0</v>
      </c>
      <c r="R132" s="203">
        <f>Q132*H132</f>
        <v>0</v>
      </c>
      <c r="S132" s="203">
        <v>0</v>
      </c>
      <c r="T132" s="204">
        <f>S132*H132</f>
        <v>0</v>
      </c>
      <c r="AR132" s="18" t="s">
        <v>170</v>
      </c>
      <c r="AT132" s="18" t="s">
        <v>166</v>
      </c>
      <c r="AU132" s="18" t="s">
        <v>83</v>
      </c>
      <c r="AY132" s="18" t="s">
        <v>164</v>
      </c>
      <c r="BE132" s="205">
        <f>IF(N132="základní",J132,0)</f>
        <v>0</v>
      </c>
      <c r="BF132" s="205">
        <f>IF(N132="snížená",J132,0)</f>
        <v>0</v>
      </c>
      <c r="BG132" s="205">
        <f>IF(N132="zákl. přenesená",J132,0)</f>
        <v>0</v>
      </c>
      <c r="BH132" s="205">
        <f>IF(N132="sníž. přenesená",J132,0)</f>
        <v>0</v>
      </c>
      <c r="BI132" s="205">
        <f>IF(N132="nulová",J132,0)</f>
        <v>0</v>
      </c>
      <c r="BJ132" s="18" t="s">
        <v>23</v>
      </c>
      <c r="BK132" s="205">
        <f>ROUND(I132*H132,2)</f>
        <v>0</v>
      </c>
      <c r="BL132" s="18" t="s">
        <v>170</v>
      </c>
      <c r="BM132" s="18" t="s">
        <v>435</v>
      </c>
    </row>
    <row r="133" spans="2:47" s="1" customFormat="1" ht="67.5">
      <c r="B133" s="35"/>
      <c r="C133" s="57"/>
      <c r="D133" s="206" t="s">
        <v>177</v>
      </c>
      <c r="E133" s="57"/>
      <c r="F133" s="207" t="s">
        <v>238</v>
      </c>
      <c r="G133" s="57"/>
      <c r="H133" s="57"/>
      <c r="I133" s="162"/>
      <c r="J133" s="57"/>
      <c r="K133" s="57"/>
      <c r="L133" s="55"/>
      <c r="M133" s="72"/>
      <c r="N133" s="36"/>
      <c r="O133" s="36"/>
      <c r="P133" s="36"/>
      <c r="Q133" s="36"/>
      <c r="R133" s="36"/>
      <c r="S133" s="36"/>
      <c r="T133" s="73"/>
      <c r="AT133" s="18" t="s">
        <v>177</v>
      </c>
      <c r="AU133" s="18" t="s">
        <v>83</v>
      </c>
    </row>
    <row r="134" spans="2:51" s="12" customFormat="1" ht="13.5">
      <c r="B134" s="208"/>
      <c r="C134" s="209"/>
      <c r="D134" s="210" t="s">
        <v>181</v>
      </c>
      <c r="E134" s="211" t="s">
        <v>22</v>
      </c>
      <c r="F134" s="212" t="s">
        <v>499</v>
      </c>
      <c r="G134" s="209"/>
      <c r="H134" s="213">
        <v>3695.425</v>
      </c>
      <c r="I134" s="214"/>
      <c r="J134" s="209"/>
      <c r="K134" s="209"/>
      <c r="L134" s="215"/>
      <c r="M134" s="216"/>
      <c r="N134" s="217"/>
      <c r="O134" s="217"/>
      <c r="P134" s="217"/>
      <c r="Q134" s="217"/>
      <c r="R134" s="217"/>
      <c r="S134" s="217"/>
      <c r="T134" s="218"/>
      <c r="AT134" s="219" t="s">
        <v>181</v>
      </c>
      <c r="AU134" s="219" t="s">
        <v>83</v>
      </c>
      <c r="AV134" s="12" t="s">
        <v>83</v>
      </c>
      <c r="AW134" s="12" t="s">
        <v>38</v>
      </c>
      <c r="AX134" s="12" t="s">
        <v>23</v>
      </c>
      <c r="AY134" s="219" t="s">
        <v>164</v>
      </c>
    </row>
    <row r="135" spans="2:65" s="1" customFormat="1" ht="22.5" customHeight="1">
      <c r="B135" s="35"/>
      <c r="C135" s="194" t="s">
        <v>251</v>
      </c>
      <c r="D135" s="194" t="s">
        <v>166</v>
      </c>
      <c r="E135" s="195" t="s">
        <v>500</v>
      </c>
      <c r="F135" s="196" t="s">
        <v>501</v>
      </c>
      <c r="G135" s="197" t="s">
        <v>186</v>
      </c>
      <c r="H135" s="198">
        <v>1785.8</v>
      </c>
      <c r="I135" s="199"/>
      <c r="J135" s="200">
        <f>ROUND(I135*H135,2)</f>
        <v>0</v>
      </c>
      <c r="K135" s="196" t="s">
        <v>316</v>
      </c>
      <c r="L135" s="55"/>
      <c r="M135" s="201" t="s">
        <v>22</v>
      </c>
      <c r="N135" s="202" t="s">
        <v>46</v>
      </c>
      <c r="O135" s="36"/>
      <c r="P135" s="203">
        <f>O135*H135</f>
        <v>0</v>
      </c>
      <c r="Q135" s="203">
        <v>0</v>
      </c>
      <c r="R135" s="203">
        <f>Q135*H135</f>
        <v>0</v>
      </c>
      <c r="S135" s="203">
        <v>0</v>
      </c>
      <c r="T135" s="204">
        <f>S135*H135</f>
        <v>0</v>
      </c>
      <c r="AR135" s="18" t="s">
        <v>170</v>
      </c>
      <c r="AT135" s="18" t="s">
        <v>166</v>
      </c>
      <c r="AU135" s="18" t="s">
        <v>83</v>
      </c>
      <c r="AY135" s="18" t="s">
        <v>164</v>
      </c>
      <c r="BE135" s="205">
        <f>IF(N135="základní",J135,0)</f>
        <v>0</v>
      </c>
      <c r="BF135" s="205">
        <f>IF(N135="snížená",J135,0)</f>
        <v>0</v>
      </c>
      <c r="BG135" s="205">
        <f>IF(N135="zákl. přenesená",J135,0)</f>
        <v>0</v>
      </c>
      <c r="BH135" s="205">
        <f>IF(N135="sníž. přenesená",J135,0)</f>
        <v>0</v>
      </c>
      <c r="BI135" s="205">
        <f>IF(N135="nulová",J135,0)</f>
        <v>0</v>
      </c>
      <c r="BJ135" s="18" t="s">
        <v>23</v>
      </c>
      <c r="BK135" s="205">
        <f>ROUND(I135*H135,2)</f>
        <v>0</v>
      </c>
      <c r="BL135" s="18" t="s">
        <v>170</v>
      </c>
      <c r="BM135" s="18" t="s">
        <v>502</v>
      </c>
    </row>
    <row r="136" spans="2:47" s="1" customFormat="1" ht="67.5">
      <c r="B136" s="35"/>
      <c r="C136" s="57"/>
      <c r="D136" s="206" t="s">
        <v>177</v>
      </c>
      <c r="E136" s="57"/>
      <c r="F136" s="207" t="s">
        <v>238</v>
      </c>
      <c r="G136" s="57"/>
      <c r="H136" s="57"/>
      <c r="I136" s="162"/>
      <c r="J136" s="57"/>
      <c r="K136" s="57"/>
      <c r="L136" s="55"/>
      <c r="M136" s="72"/>
      <c r="N136" s="36"/>
      <c r="O136" s="36"/>
      <c r="P136" s="36"/>
      <c r="Q136" s="36"/>
      <c r="R136" s="36"/>
      <c r="S136" s="36"/>
      <c r="T136" s="73"/>
      <c r="AT136" s="18" t="s">
        <v>177</v>
      </c>
      <c r="AU136" s="18" t="s">
        <v>83</v>
      </c>
    </row>
    <row r="137" spans="2:51" s="12" customFormat="1" ht="13.5">
      <c r="B137" s="208"/>
      <c r="C137" s="209"/>
      <c r="D137" s="210" t="s">
        <v>181</v>
      </c>
      <c r="E137" s="211" t="s">
        <v>22</v>
      </c>
      <c r="F137" s="212" t="s">
        <v>503</v>
      </c>
      <c r="G137" s="209"/>
      <c r="H137" s="213">
        <v>1785.8</v>
      </c>
      <c r="I137" s="214"/>
      <c r="J137" s="209"/>
      <c r="K137" s="209"/>
      <c r="L137" s="215"/>
      <c r="M137" s="216"/>
      <c r="N137" s="217"/>
      <c r="O137" s="217"/>
      <c r="P137" s="217"/>
      <c r="Q137" s="217"/>
      <c r="R137" s="217"/>
      <c r="S137" s="217"/>
      <c r="T137" s="218"/>
      <c r="AT137" s="219" t="s">
        <v>181</v>
      </c>
      <c r="AU137" s="219" t="s">
        <v>83</v>
      </c>
      <c r="AV137" s="12" t="s">
        <v>83</v>
      </c>
      <c r="AW137" s="12" t="s">
        <v>38</v>
      </c>
      <c r="AX137" s="12" t="s">
        <v>23</v>
      </c>
      <c r="AY137" s="219" t="s">
        <v>164</v>
      </c>
    </row>
    <row r="138" spans="2:65" s="1" customFormat="1" ht="22.5" customHeight="1">
      <c r="B138" s="35"/>
      <c r="C138" s="194" t="s">
        <v>8</v>
      </c>
      <c r="D138" s="194" t="s">
        <v>166</v>
      </c>
      <c r="E138" s="195" t="s">
        <v>438</v>
      </c>
      <c r="F138" s="196" t="s">
        <v>439</v>
      </c>
      <c r="G138" s="197" t="s">
        <v>174</v>
      </c>
      <c r="H138" s="198">
        <v>37066.25</v>
      </c>
      <c r="I138" s="199"/>
      <c r="J138" s="200">
        <f>ROUND(I138*H138,2)</f>
        <v>0</v>
      </c>
      <c r="K138" s="196" t="s">
        <v>22</v>
      </c>
      <c r="L138" s="55"/>
      <c r="M138" s="201" t="s">
        <v>22</v>
      </c>
      <c r="N138" s="202" t="s">
        <v>46</v>
      </c>
      <c r="O138" s="36"/>
      <c r="P138" s="203">
        <f>O138*H138</f>
        <v>0</v>
      </c>
      <c r="Q138" s="203">
        <v>0</v>
      </c>
      <c r="R138" s="203">
        <f>Q138*H138</f>
        <v>0</v>
      </c>
      <c r="S138" s="203">
        <v>0</v>
      </c>
      <c r="T138" s="204">
        <f>S138*H138</f>
        <v>0</v>
      </c>
      <c r="AR138" s="18" t="s">
        <v>170</v>
      </c>
      <c r="AT138" s="18" t="s">
        <v>166</v>
      </c>
      <c r="AU138" s="18" t="s">
        <v>83</v>
      </c>
      <c r="AY138" s="18" t="s">
        <v>164</v>
      </c>
      <c r="BE138" s="205">
        <f>IF(N138="základní",J138,0)</f>
        <v>0</v>
      </c>
      <c r="BF138" s="205">
        <f>IF(N138="snížená",J138,0)</f>
        <v>0</v>
      </c>
      <c r="BG138" s="205">
        <f>IF(N138="zákl. přenesená",J138,0)</f>
        <v>0</v>
      </c>
      <c r="BH138" s="205">
        <f>IF(N138="sníž. přenesená",J138,0)</f>
        <v>0</v>
      </c>
      <c r="BI138" s="205">
        <f>IF(N138="nulová",J138,0)</f>
        <v>0</v>
      </c>
      <c r="BJ138" s="18" t="s">
        <v>23</v>
      </c>
      <c r="BK138" s="205">
        <f>ROUND(I138*H138,2)</f>
        <v>0</v>
      </c>
      <c r="BL138" s="18" t="s">
        <v>170</v>
      </c>
      <c r="BM138" s="18" t="s">
        <v>440</v>
      </c>
    </row>
    <row r="139" spans="2:51" s="12" customFormat="1" ht="13.5">
      <c r="B139" s="208"/>
      <c r="C139" s="209"/>
      <c r="D139" s="210" t="s">
        <v>181</v>
      </c>
      <c r="E139" s="211" t="s">
        <v>22</v>
      </c>
      <c r="F139" s="212" t="s">
        <v>504</v>
      </c>
      <c r="G139" s="209"/>
      <c r="H139" s="213">
        <v>37066.25</v>
      </c>
      <c r="I139" s="214"/>
      <c r="J139" s="209"/>
      <c r="K139" s="209"/>
      <c r="L139" s="215"/>
      <c r="M139" s="216"/>
      <c r="N139" s="217"/>
      <c r="O139" s="217"/>
      <c r="P139" s="217"/>
      <c r="Q139" s="217"/>
      <c r="R139" s="217"/>
      <c r="S139" s="217"/>
      <c r="T139" s="218"/>
      <c r="AT139" s="219" t="s">
        <v>181</v>
      </c>
      <c r="AU139" s="219" t="s">
        <v>83</v>
      </c>
      <c r="AV139" s="12" t="s">
        <v>83</v>
      </c>
      <c r="AW139" s="12" t="s">
        <v>38</v>
      </c>
      <c r="AX139" s="12" t="s">
        <v>23</v>
      </c>
      <c r="AY139" s="219" t="s">
        <v>164</v>
      </c>
    </row>
    <row r="140" spans="2:65" s="1" customFormat="1" ht="22.5" customHeight="1">
      <c r="B140" s="35"/>
      <c r="C140" s="194" t="s">
        <v>263</v>
      </c>
      <c r="D140" s="194" t="s">
        <v>166</v>
      </c>
      <c r="E140" s="195" t="s">
        <v>252</v>
      </c>
      <c r="F140" s="196" t="s">
        <v>253</v>
      </c>
      <c r="G140" s="197" t="s">
        <v>174</v>
      </c>
      <c r="H140" s="198">
        <v>5112</v>
      </c>
      <c r="I140" s="199"/>
      <c r="J140" s="200">
        <f>ROUND(I140*H140,2)</f>
        <v>0</v>
      </c>
      <c r="K140" s="196" t="s">
        <v>316</v>
      </c>
      <c r="L140" s="55"/>
      <c r="M140" s="201" t="s">
        <v>22</v>
      </c>
      <c r="N140" s="202" t="s">
        <v>46</v>
      </c>
      <c r="O140" s="36"/>
      <c r="P140" s="203">
        <f>O140*H140</f>
        <v>0</v>
      </c>
      <c r="Q140" s="203">
        <v>0</v>
      </c>
      <c r="R140" s="203">
        <f>Q140*H140</f>
        <v>0</v>
      </c>
      <c r="S140" s="203">
        <v>0</v>
      </c>
      <c r="T140" s="204">
        <f>S140*H140</f>
        <v>0</v>
      </c>
      <c r="AR140" s="18" t="s">
        <v>170</v>
      </c>
      <c r="AT140" s="18" t="s">
        <v>166</v>
      </c>
      <c r="AU140" s="18" t="s">
        <v>83</v>
      </c>
      <c r="AY140" s="18" t="s">
        <v>164</v>
      </c>
      <c r="BE140" s="205">
        <f>IF(N140="základní",J140,0)</f>
        <v>0</v>
      </c>
      <c r="BF140" s="205">
        <f>IF(N140="snížená",J140,0)</f>
        <v>0</v>
      </c>
      <c r="BG140" s="205">
        <f>IF(N140="zákl. přenesená",J140,0)</f>
        <v>0</v>
      </c>
      <c r="BH140" s="205">
        <f>IF(N140="sníž. přenesená",J140,0)</f>
        <v>0</v>
      </c>
      <c r="BI140" s="205">
        <f>IF(N140="nulová",J140,0)</f>
        <v>0</v>
      </c>
      <c r="BJ140" s="18" t="s">
        <v>23</v>
      </c>
      <c r="BK140" s="205">
        <f>ROUND(I140*H140,2)</f>
        <v>0</v>
      </c>
      <c r="BL140" s="18" t="s">
        <v>170</v>
      </c>
      <c r="BM140" s="18" t="s">
        <v>505</v>
      </c>
    </row>
    <row r="141" spans="2:47" s="1" customFormat="1" ht="94.5">
      <c r="B141" s="35"/>
      <c r="C141" s="57"/>
      <c r="D141" s="206" t="s">
        <v>177</v>
      </c>
      <c r="E141" s="57"/>
      <c r="F141" s="207" t="s">
        <v>255</v>
      </c>
      <c r="G141" s="57"/>
      <c r="H141" s="57"/>
      <c r="I141" s="162"/>
      <c r="J141" s="57"/>
      <c r="K141" s="57"/>
      <c r="L141" s="55"/>
      <c r="M141" s="72"/>
      <c r="N141" s="36"/>
      <c r="O141" s="36"/>
      <c r="P141" s="36"/>
      <c r="Q141" s="36"/>
      <c r="R141" s="36"/>
      <c r="S141" s="36"/>
      <c r="T141" s="73"/>
      <c r="AT141" s="18" t="s">
        <v>177</v>
      </c>
      <c r="AU141" s="18" t="s">
        <v>83</v>
      </c>
    </row>
    <row r="142" spans="2:51" s="12" customFormat="1" ht="13.5">
      <c r="B142" s="208"/>
      <c r="C142" s="209"/>
      <c r="D142" s="206" t="s">
        <v>181</v>
      </c>
      <c r="E142" s="220" t="s">
        <v>22</v>
      </c>
      <c r="F142" s="221" t="s">
        <v>506</v>
      </c>
      <c r="G142" s="209"/>
      <c r="H142" s="222">
        <v>2612</v>
      </c>
      <c r="I142" s="214"/>
      <c r="J142" s="209"/>
      <c r="K142" s="209"/>
      <c r="L142" s="215"/>
      <c r="M142" s="216"/>
      <c r="N142" s="217"/>
      <c r="O142" s="217"/>
      <c r="P142" s="217"/>
      <c r="Q142" s="217"/>
      <c r="R142" s="217"/>
      <c r="S142" s="217"/>
      <c r="T142" s="218"/>
      <c r="AT142" s="219" t="s">
        <v>181</v>
      </c>
      <c r="AU142" s="219" t="s">
        <v>83</v>
      </c>
      <c r="AV142" s="12" t="s">
        <v>83</v>
      </c>
      <c r="AW142" s="12" t="s">
        <v>38</v>
      </c>
      <c r="AX142" s="12" t="s">
        <v>75</v>
      </c>
      <c r="AY142" s="219" t="s">
        <v>164</v>
      </c>
    </row>
    <row r="143" spans="2:51" s="12" customFormat="1" ht="13.5">
      <c r="B143" s="208"/>
      <c r="C143" s="209"/>
      <c r="D143" s="206" t="s">
        <v>181</v>
      </c>
      <c r="E143" s="220" t="s">
        <v>22</v>
      </c>
      <c r="F143" s="221" t="s">
        <v>507</v>
      </c>
      <c r="G143" s="209"/>
      <c r="H143" s="222">
        <v>2500</v>
      </c>
      <c r="I143" s="214"/>
      <c r="J143" s="209"/>
      <c r="K143" s="209"/>
      <c r="L143" s="215"/>
      <c r="M143" s="216"/>
      <c r="N143" s="217"/>
      <c r="O143" s="217"/>
      <c r="P143" s="217"/>
      <c r="Q143" s="217"/>
      <c r="R143" s="217"/>
      <c r="S143" s="217"/>
      <c r="T143" s="218"/>
      <c r="AT143" s="219" t="s">
        <v>181</v>
      </c>
      <c r="AU143" s="219" t="s">
        <v>83</v>
      </c>
      <c r="AV143" s="12" t="s">
        <v>83</v>
      </c>
      <c r="AW143" s="12" t="s">
        <v>38</v>
      </c>
      <c r="AX143" s="12" t="s">
        <v>75</v>
      </c>
      <c r="AY143" s="219" t="s">
        <v>164</v>
      </c>
    </row>
    <row r="144" spans="2:51" s="13" customFormat="1" ht="13.5">
      <c r="B144" s="223"/>
      <c r="C144" s="224"/>
      <c r="D144" s="210" t="s">
        <v>181</v>
      </c>
      <c r="E144" s="225" t="s">
        <v>22</v>
      </c>
      <c r="F144" s="226" t="s">
        <v>191</v>
      </c>
      <c r="G144" s="224"/>
      <c r="H144" s="227">
        <v>5112</v>
      </c>
      <c r="I144" s="228"/>
      <c r="J144" s="224"/>
      <c r="K144" s="224"/>
      <c r="L144" s="229"/>
      <c r="M144" s="230"/>
      <c r="N144" s="231"/>
      <c r="O144" s="231"/>
      <c r="P144" s="231"/>
      <c r="Q144" s="231"/>
      <c r="R144" s="231"/>
      <c r="S144" s="231"/>
      <c r="T144" s="232"/>
      <c r="AT144" s="233" t="s">
        <v>181</v>
      </c>
      <c r="AU144" s="233" t="s">
        <v>83</v>
      </c>
      <c r="AV144" s="13" t="s">
        <v>170</v>
      </c>
      <c r="AW144" s="13" t="s">
        <v>38</v>
      </c>
      <c r="AX144" s="13" t="s">
        <v>23</v>
      </c>
      <c r="AY144" s="233" t="s">
        <v>164</v>
      </c>
    </row>
    <row r="145" spans="2:65" s="1" customFormat="1" ht="22.5" customHeight="1">
      <c r="B145" s="35"/>
      <c r="C145" s="234" t="s">
        <v>269</v>
      </c>
      <c r="D145" s="234" t="s">
        <v>257</v>
      </c>
      <c r="E145" s="235" t="s">
        <v>258</v>
      </c>
      <c r="F145" s="236" t="s">
        <v>259</v>
      </c>
      <c r="G145" s="237" t="s">
        <v>260</v>
      </c>
      <c r="H145" s="238">
        <v>127.8</v>
      </c>
      <c r="I145" s="239"/>
      <c r="J145" s="240">
        <f>ROUND(I145*H145,2)</f>
        <v>0</v>
      </c>
      <c r="K145" s="236" t="s">
        <v>316</v>
      </c>
      <c r="L145" s="241"/>
      <c r="M145" s="242" t="s">
        <v>22</v>
      </c>
      <c r="N145" s="243" t="s">
        <v>46</v>
      </c>
      <c r="O145" s="36"/>
      <c r="P145" s="203">
        <f>O145*H145</f>
        <v>0</v>
      </c>
      <c r="Q145" s="203">
        <v>0.001</v>
      </c>
      <c r="R145" s="203">
        <f>Q145*H145</f>
        <v>0.1278</v>
      </c>
      <c r="S145" s="203">
        <v>0</v>
      </c>
      <c r="T145" s="204">
        <f>S145*H145</f>
        <v>0</v>
      </c>
      <c r="AR145" s="18" t="s">
        <v>211</v>
      </c>
      <c r="AT145" s="18" t="s">
        <v>257</v>
      </c>
      <c r="AU145" s="18" t="s">
        <v>83</v>
      </c>
      <c r="AY145" s="18" t="s">
        <v>164</v>
      </c>
      <c r="BE145" s="205">
        <f>IF(N145="základní",J145,0)</f>
        <v>0</v>
      </c>
      <c r="BF145" s="205">
        <f>IF(N145="snížená",J145,0)</f>
        <v>0</v>
      </c>
      <c r="BG145" s="205">
        <f>IF(N145="zákl. přenesená",J145,0)</f>
        <v>0</v>
      </c>
      <c r="BH145" s="205">
        <f>IF(N145="sníž. přenesená",J145,0)</f>
        <v>0</v>
      </c>
      <c r="BI145" s="205">
        <f>IF(N145="nulová",J145,0)</f>
        <v>0</v>
      </c>
      <c r="BJ145" s="18" t="s">
        <v>23</v>
      </c>
      <c r="BK145" s="205">
        <f>ROUND(I145*H145,2)</f>
        <v>0</v>
      </c>
      <c r="BL145" s="18" t="s">
        <v>170</v>
      </c>
      <c r="BM145" s="18" t="s">
        <v>508</v>
      </c>
    </row>
    <row r="146" spans="2:51" s="12" customFormat="1" ht="13.5">
      <c r="B146" s="208"/>
      <c r="C146" s="209"/>
      <c r="D146" s="210" t="s">
        <v>181</v>
      </c>
      <c r="E146" s="211" t="s">
        <v>22</v>
      </c>
      <c r="F146" s="212" t="s">
        <v>509</v>
      </c>
      <c r="G146" s="209"/>
      <c r="H146" s="213">
        <v>127.8</v>
      </c>
      <c r="I146" s="214"/>
      <c r="J146" s="209"/>
      <c r="K146" s="209"/>
      <c r="L146" s="215"/>
      <c r="M146" s="216"/>
      <c r="N146" s="217"/>
      <c r="O146" s="217"/>
      <c r="P146" s="217"/>
      <c r="Q146" s="217"/>
      <c r="R146" s="217"/>
      <c r="S146" s="217"/>
      <c r="T146" s="218"/>
      <c r="AT146" s="219" t="s">
        <v>181</v>
      </c>
      <c r="AU146" s="219" t="s">
        <v>83</v>
      </c>
      <c r="AV146" s="12" t="s">
        <v>83</v>
      </c>
      <c r="AW146" s="12" t="s">
        <v>38</v>
      </c>
      <c r="AX146" s="12" t="s">
        <v>23</v>
      </c>
      <c r="AY146" s="219" t="s">
        <v>164</v>
      </c>
    </row>
    <row r="147" spans="2:65" s="1" customFormat="1" ht="22.5" customHeight="1">
      <c r="B147" s="35"/>
      <c r="C147" s="194" t="s">
        <v>275</v>
      </c>
      <c r="D147" s="194" t="s">
        <v>166</v>
      </c>
      <c r="E147" s="195" t="s">
        <v>264</v>
      </c>
      <c r="F147" s="196" t="s">
        <v>265</v>
      </c>
      <c r="G147" s="197" t="s">
        <v>174</v>
      </c>
      <c r="H147" s="198">
        <v>10150</v>
      </c>
      <c r="I147" s="199"/>
      <c r="J147" s="200">
        <f>ROUND(I147*H147,2)</f>
        <v>0</v>
      </c>
      <c r="K147" s="196" t="s">
        <v>316</v>
      </c>
      <c r="L147" s="55"/>
      <c r="M147" s="201" t="s">
        <v>22</v>
      </c>
      <c r="N147" s="202" t="s">
        <v>46</v>
      </c>
      <c r="O147" s="36"/>
      <c r="P147" s="203">
        <f>O147*H147</f>
        <v>0</v>
      </c>
      <c r="Q147" s="203">
        <v>0</v>
      </c>
      <c r="R147" s="203">
        <f>Q147*H147</f>
        <v>0</v>
      </c>
      <c r="S147" s="203">
        <v>0</v>
      </c>
      <c r="T147" s="204">
        <f>S147*H147</f>
        <v>0</v>
      </c>
      <c r="AR147" s="18" t="s">
        <v>170</v>
      </c>
      <c r="AT147" s="18" t="s">
        <v>166</v>
      </c>
      <c r="AU147" s="18" t="s">
        <v>83</v>
      </c>
      <c r="AY147" s="18" t="s">
        <v>164</v>
      </c>
      <c r="BE147" s="205">
        <f>IF(N147="základní",J147,0)</f>
        <v>0</v>
      </c>
      <c r="BF147" s="205">
        <f>IF(N147="snížená",J147,0)</f>
        <v>0</v>
      </c>
      <c r="BG147" s="205">
        <f>IF(N147="zákl. přenesená",J147,0)</f>
        <v>0</v>
      </c>
      <c r="BH147" s="205">
        <f>IF(N147="sníž. přenesená",J147,0)</f>
        <v>0</v>
      </c>
      <c r="BI147" s="205">
        <f>IF(N147="nulová",J147,0)</f>
        <v>0</v>
      </c>
      <c r="BJ147" s="18" t="s">
        <v>23</v>
      </c>
      <c r="BK147" s="205">
        <f>ROUND(I147*H147,2)</f>
        <v>0</v>
      </c>
      <c r="BL147" s="18" t="s">
        <v>170</v>
      </c>
      <c r="BM147" s="18" t="s">
        <v>510</v>
      </c>
    </row>
    <row r="148" spans="2:47" s="1" customFormat="1" ht="121.5">
      <c r="B148" s="35"/>
      <c r="C148" s="57"/>
      <c r="D148" s="206" t="s">
        <v>177</v>
      </c>
      <c r="E148" s="57"/>
      <c r="F148" s="207" t="s">
        <v>267</v>
      </c>
      <c r="G148" s="57"/>
      <c r="H148" s="57"/>
      <c r="I148" s="162"/>
      <c r="J148" s="57"/>
      <c r="K148" s="57"/>
      <c r="L148" s="55"/>
      <c r="M148" s="72"/>
      <c r="N148" s="36"/>
      <c r="O148" s="36"/>
      <c r="P148" s="36"/>
      <c r="Q148" s="36"/>
      <c r="R148" s="36"/>
      <c r="S148" s="36"/>
      <c r="T148" s="73"/>
      <c r="AT148" s="18" t="s">
        <v>177</v>
      </c>
      <c r="AU148" s="18" t="s">
        <v>83</v>
      </c>
    </row>
    <row r="149" spans="2:51" s="12" customFormat="1" ht="13.5">
      <c r="B149" s="208"/>
      <c r="C149" s="209"/>
      <c r="D149" s="206" t="s">
        <v>181</v>
      </c>
      <c r="E149" s="220" t="s">
        <v>22</v>
      </c>
      <c r="F149" s="221" t="s">
        <v>511</v>
      </c>
      <c r="G149" s="209"/>
      <c r="H149" s="222">
        <v>10150</v>
      </c>
      <c r="I149" s="214"/>
      <c r="J149" s="209"/>
      <c r="K149" s="209"/>
      <c r="L149" s="215"/>
      <c r="M149" s="216"/>
      <c r="N149" s="217"/>
      <c r="O149" s="217"/>
      <c r="P149" s="217"/>
      <c r="Q149" s="217"/>
      <c r="R149" s="217"/>
      <c r="S149" s="217"/>
      <c r="T149" s="218"/>
      <c r="AT149" s="219" t="s">
        <v>181</v>
      </c>
      <c r="AU149" s="219" t="s">
        <v>83</v>
      </c>
      <c r="AV149" s="12" t="s">
        <v>83</v>
      </c>
      <c r="AW149" s="12" t="s">
        <v>38</v>
      </c>
      <c r="AX149" s="12" t="s">
        <v>23</v>
      </c>
      <c r="AY149" s="219" t="s">
        <v>164</v>
      </c>
    </row>
    <row r="150" spans="2:63" s="11" customFormat="1" ht="29.85" customHeight="1">
      <c r="B150" s="177"/>
      <c r="C150" s="178"/>
      <c r="D150" s="191" t="s">
        <v>74</v>
      </c>
      <c r="E150" s="192" t="s">
        <v>83</v>
      </c>
      <c r="F150" s="192" t="s">
        <v>442</v>
      </c>
      <c r="G150" s="178"/>
      <c r="H150" s="178"/>
      <c r="I150" s="181"/>
      <c r="J150" s="193">
        <f>BK150</f>
        <v>0</v>
      </c>
      <c r="K150" s="178"/>
      <c r="L150" s="183"/>
      <c r="M150" s="184"/>
      <c r="N150" s="185"/>
      <c r="O150" s="185"/>
      <c r="P150" s="186">
        <f>SUM(P151:P159)</f>
        <v>0</v>
      </c>
      <c r="Q150" s="185"/>
      <c r="R150" s="186">
        <f>SUM(R151:R159)</f>
        <v>171.0713312</v>
      </c>
      <c r="S150" s="185"/>
      <c r="T150" s="187">
        <f>SUM(T151:T159)</f>
        <v>0</v>
      </c>
      <c r="AR150" s="188" t="s">
        <v>23</v>
      </c>
      <c r="AT150" s="189" t="s">
        <v>74</v>
      </c>
      <c r="AU150" s="189" t="s">
        <v>23</v>
      </c>
      <c r="AY150" s="188" t="s">
        <v>164</v>
      </c>
      <c r="BK150" s="190">
        <f>SUM(BK151:BK159)</f>
        <v>0</v>
      </c>
    </row>
    <row r="151" spans="2:65" s="1" customFormat="1" ht="22.5" customHeight="1">
      <c r="B151" s="35"/>
      <c r="C151" s="194" t="s">
        <v>282</v>
      </c>
      <c r="D151" s="194" t="s">
        <v>166</v>
      </c>
      <c r="E151" s="195" t="s">
        <v>512</v>
      </c>
      <c r="F151" s="196" t="s">
        <v>513</v>
      </c>
      <c r="G151" s="197" t="s">
        <v>186</v>
      </c>
      <c r="H151" s="198">
        <v>67.04</v>
      </c>
      <c r="I151" s="199"/>
      <c r="J151" s="200">
        <f>ROUND(I151*H151,2)</f>
        <v>0</v>
      </c>
      <c r="K151" s="196" t="s">
        <v>316</v>
      </c>
      <c r="L151" s="55"/>
      <c r="M151" s="201" t="s">
        <v>22</v>
      </c>
      <c r="N151" s="202" t="s">
        <v>46</v>
      </c>
      <c r="O151" s="36"/>
      <c r="P151" s="203">
        <f>O151*H151</f>
        <v>0</v>
      </c>
      <c r="Q151" s="203">
        <v>2.55178</v>
      </c>
      <c r="R151" s="203">
        <f>Q151*H151</f>
        <v>171.0713312</v>
      </c>
      <c r="S151" s="203">
        <v>0</v>
      </c>
      <c r="T151" s="204">
        <f>S151*H151</f>
        <v>0</v>
      </c>
      <c r="AR151" s="18" t="s">
        <v>170</v>
      </c>
      <c r="AT151" s="18" t="s">
        <v>166</v>
      </c>
      <c r="AU151" s="18" t="s">
        <v>83</v>
      </c>
      <c r="AY151" s="18" t="s">
        <v>164</v>
      </c>
      <c r="BE151" s="205">
        <f>IF(N151="základní",J151,0)</f>
        <v>0</v>
      </c>
      <c r="BF151" s="205">
        <f>IF(N151="snížená",J151,0)</f>
        <v>0</v>
      </c>
      <c r="BG151" s="205">
        <f>IF(N151="zákl. přenesená",J151,0)</f>
        <v>0</v>
      </c>
      <c r="BH151" s="205">
        <f>IF(N151="sníž. přenesená",J151,0)</f>
        <v>0</v>
      </c>
      <c r="BI151" s="205">
        <f>IF(N151="nulová",J151,0)</f>
        <v>0</v>
      </c>
      <c r="BJ151" s="18" t="s">
        <v>23</v>
      </c>
      <c r="BK151" s="205">
        <f>ROUND(I151*H151,2)</f>
        <v>0</v>
      </c>
      <c r="BL151" s="18" t="s">
        <v>170</v>
      </c>
      <c r="BM151" s="18" t="s">
        <v>514</v>
      </c>
    </row>
    <row r="152" spans="2:47" s="1" customFormat="1" ht="67.5">
      <c r="B152" s="35"/>
      <c r="C152" s="57"/>
      <c r="D152" s="206" t="s">
        <v>177</v>
      </c>
      <c r="E152" s="57"/>
      <c r="F152" s="207" t="s">
        <v>515</v>
      </c>
      <c r="G152" s="57"/>
      <c r="H152" s="57"/>
      <c r="I152" s="162"/>
      <c r="J152" s="57"/>
      <c r="K152" s="57"/>
      <c r="L152" s="55"/>
      <c r="M152" s="72"/>
      <c r="N152" s="36"/>
      <c r="O152" s="36"/>
      <c r="P152" s="36"/>
      <c r="Q152" s="36"/>
      <c r="R152" s="36"/>
      <c r="S152" s="36"/>
      <c r="T152" s="73"/>
      <c r="AT152" s="18" t="s">
        <v>177</v>
      </c>
      <c r="AU152" s="18" t="s">
        <v>83</v>
      </c>
    </row>
    <row r="153" spans="2:51" s="12" customFormat="1" ht="13.5">
      <c r="B153" s="208"/>
      <c r="C153" s="209"/>
      <c r="D153" s="206" t="s">
        <v>181</v>
      </c>
      <c r="E153" s="220" t="s">
        <v>22</v>
      </c>
      <c r="F153" s="221" t="s">
        <v>516</v>
      </c>
      <c r="G153" s="209"/>
      <c r="H153" s="222">
        <v>4.05</v>
      </c>
      <c r="I153" s="214"/>
      <c r="J153" s="209"/>
      <c r="K153" s="209"/>
      <c r="L153" s="215"/>
      <c r="M153" s="216"/>
      <c r="N153" s="217"/>
      <c r="O153" s="217"/>
      <c r="P153" s="217"/>
      <c r="Q153" s="217"/>
      <c r="R153" s="217"/>
      <c r="S153" s="217"/>
      <c r="T153" s="218"/>
      <c r="AT153" s="219" t="s">
        <v>181</v>
      </c>
      <c r="AU153" s="219" t="s">
        <v>83</v>
      </c>
      <c r="AV153" s="12" t="s">
        <v>83</v>
      </c>
      <c r="AW153" s="12" t="s">
        <v>38</v>
      </c>
      <c r="AX153" s="12" t="s">
        <v>75</v>
      </c>
      <c r="AY153" s="219" t="s">
        <v>164</v>
      </c>
    </row>
    <row r="154" spans="2:51" s="12" customFormat="1" ht="13.5">
      <c r="B154" s="208"/>
      <c r="C154" s="209"/>
      <c r="D154" s="206" t="s">
        <v>181</v>
      </c>
      <c r="E154" s="220" t="s">
        <v>22</v>
      </c>
      <c r="F154" s="221" t="s">
        <v>517</v>
      </c>
      <c r="G154" s="209"/>
      <c r="H154" s="222">
        <v>32.8</v>
      </c>
      <c r="I154" s="214"/>
      <c r="J154" s="209"/>
      <c r="K154" s="209"/>
      <c r="L154" s="215"/>
      <c r="M154" s="216"/>
      <c r="N154" s="217"/>
      <c r="O154" s="217"/>
      <c r="P154" s="217"/>
      <c r="Q154" s="217"/>
      <c r="R154" s="217"/>
      <c r="S154" s="217"/>
      <c r="T154" s="218"/>
      <c r="AT154" s="219" t="s">
        <v>181</v>
      </c>
      <c r="AU154" s="219" t="s">
        <v>83</v>
      </c>
      <c r="AV154" s="12" t="s">
        <v>83</v>
      </c>
      <c r="AW154" s="12" t="s">
        <v>38</v>
      </c>
      <c r="AX154" s="12" t="s">
        <v>75</v>
      </c>
      <c r="AY154" s="219" t="s">
        <v>164</v>
      </c>
    </row>
    <row r="155" spans="2:51" s="12" customFormat="1" ht="13.5">
      <c r="B155" s="208"/>
      <c r="C155" s="209"/>
      <c r="D155" s="206" t="s">
        <v>181</v>
      </c>
      <c r="E155" s="220" t="s">
        <v>22</v>
      </c>
      <c r="F155" s="221" t="s">
        <v>518</v>
      </c>
      <c r="G155" s="209"/>
      <c r="H155" s="222">
        <v>24</v>
      </c>
      <c r="I155" s="214"/>
      <c r="J155" s="209"/>
      <c r="K155" s="209"/>
      <c r="L155" s="215"/>
      <c r="M155" s="216"/>
      <c r="N155" s="217"/>
      <c r="O155" s="217"/>
      <c r="P155" s="217"/>
      <c r="Q155" s="217"/>
      <c r="R155" s="217"/>
      <c r="S155" s="217"/>
      <c r="T155" s="218"/>
      <c r="AT155" s="219" t="s">
        <v>181</v>
      </c>
      <c r="AU155" s="219" t="s">
        <v>83</v>
      </c>
      <c r="AV155" s="12" t="s">
        <v>83</v>
      </c>
      <c r="AW155" s="12" t="s">
        <v>38</v>
      </c>
      <c r="AX155" s="12" t="s">
        <v>75</v>
      </c>
      <c r="AY155" s="219" t="s">
        <v>164</v>
      </c>
    </row>
    <row r="156" spans="2:51" s="12" customFormat="1" ht="13.5">
      <c r="B156" s="208"/>
      <c r="C156" s="209"/>
      <c r="D156" s="206" t="s">
        <v>181</v>
      </c>
      <c r="E156" s="220" t="s">
        <v>22</v>
      </c>
      <c r="F156" s="221" t="s">
        <v>519</v>
      </c>
      <c r="G156" s="209"/>
      <c r="H156" s="222">
        <v>0.09</v>
      </c>
      <c r="I156" s="214"/>
      <c r="J156" s="209"/>
      <c r="K156" s="209"/>
      <c r="L156" s="215"/>
      <c r="M156" s="216"/>
      <c r="N156" s="217"/>
      <c r="O156" s="217"/>
      <c r="P156" s="217"/>
      <c r="Q156" s="217"/>
      <c r="R156" s="217"/>
      <c r="S156" s="217"/>
      <c r="T156" s="218"/>
      <c r="AT156" s="219" t="s">
        <v>181</v>
      </c>
      <c r="AU156" s="219" t="s">
        <v>83</v>
      </c>
      <c r="AV156" s="12" t="s">
        <v>83</v>
      </c>
      <c r="AW156" s="12" t="s">
        <v>38</v>
      </c>
      <c r="AX156" s="12" t="s">
        <v>75</v>
      </c>
      <c r="AY156" s="219" t="s">
        <v>164</v>
      </c>
    </row>
    <row r="157" spans="2:51" s="14" customFormat="1" ht="13.5">
      <c r="B157" s="248"/>
      <c r="C157" s="249"/>
      <c r="D157" s="206" t="s">
        <v>181</v>
      </c>
      <c r="E157" s="250" t="s">
        <v>22</v>
      </c>
      <c r="F157" s="251" t="s">
        <v>520</v>
      </c>
      <c r="G157" s="249"/>
      <c r="H157" s="252">
        <v>60.94</v>
      </c>
      <c r="I157" s="253"/>
      <c r="J157" s="249"/>
      <c r="K157" s="249"/>
      <c r="L157" s="254"/>
      <c r="M157" s="255"/>
      <c r="N157" s="256"/>
      <c r="O157" s="256"/>
      <c r="P157" s="256"/>
      <c r="Q157" s="256"/>
      <c r="R157" s="256"/>
      <c r="S157" s="256"/>
      <c r="T157" s="257"/>
      <c r="AT157" s="258" t="s">
        <v>181</v>
      </c>
      <c r="AU157" s="258" t="s">
        <v>83</v>
      </c>
      <c r="AV157" s="14" t="s">
        <v>183</v>
      </c>
      <c r="AW157" s="14" t="s">
        <v>38</v>
      </c>
      <c r="AX157" s="14" t="s">
        <v>75</v>
      </c>
      <c r="AY157" s="258" t="s">
        <v>164</v>
      </c>
    </row>
    <row r="158" spans="2:51" s="12" customFormat="1" ht="13.5">
      <c r="B158" s="208"/>
      <c r="C158" s="209"/>
      <c r="D158" s="206" t="s">
        <v>181</v>
      </c>
      <c r="E158" s="220" t="s">
        <v>22</v>
      </c>
      <c r="F158" s="221" t="s">
        <v>521</v>
      </c>
      <c r="G158" s="209"/>
      <c r="H158" s="222">
        <v>6.1</v>
      </c>
      <c r="I158" s="214"/>
      <c r="J158" s="209"/>
      <c r="K158" s="209"/>
      <c r="L158" s="215"/>
      <c r="M158" s="216"/>
      <c r="N158" s="217"/>
      <c r="O158" s="217"/>
      <c r="P158" s="217"/>
      <c r="Q158" s="217"/>
      <c r="R158" s="217"/>
      <c r="S158" s="217"/>
      <c r="T158" s="218"/>
      <c r="AT158" s="219" t="s">
        <v>181</v>
      </c>
      <c r="AU158" s="219" t="s">
        <v>83</v>
      </c>
      <c r="AV158" s="12" t="s">
        <v>83</v>
      </c>
      <c r="AW158" s="12" t="s">
        <v>38</v>
      </c>
      <c r="AX158" s="12" t="s">
        <v>75</v>
      </c>
      <c r="AY158" s="219" t="s">
        <v>164</v>
      </c>
    </row>
    <row r="159" spans="2:51" s="13" customFormat="1" ht="13.5">
      <c r="B159" s="223"/>
      <c r="C159" s="224"/>
      <c r="D159" s="206" t="s">
        <v>181</v>
      </c>
      <c r="E159" s="259" t="s">
        <v>22</v>
      </c>
      <c r="F159" s="260" t="s">
        <v>191</v>
      </c>
      <c r="G159" s="224"/>
      <c r="H159" s="261">
        <v>67.04</v>
      </c>
      <c r="I159" s="228"/>
      <c r="J159" s="224"/>
      <c r="K159" s="224"/>
      <c r="L159" s="229"/>
      <c r="M159" s="230"/>
      <c r="N159" s="231"/>
      <c r="O159" s="231"/>
      <c r="P159" s="231"/>
      <c r="Q159" s="231"/>
      <c r="R159" s="231"/>
      <c r="S159" s="231"/>
      <c r="T159" s="232"/>
      <c r="AT159" s="233" t="s">
        <v>181</v>
      </c>
      <c r="AU159" s="233" t="s">
        <v>83</v>
      </c>
      <c r="AV159" s="13" t="s">
        <v>170</v>
      </c>
      <c r="AW159" s="13" t="s">
        <v>38</v>
      </c>
      <c r="AX159" s="13" t="s">
        <v>23</v>
      </c>
      <c r="AY159" s="233" t="s">
        <v>164</v>
      </c>
    </row>
    <row r="160" spans="2:63" s="11" customFormat="1" ht="29.85" customHeight="1">
      <c r="B160" s="177"/>
      <c r="C160" s="178"/>
      <c r="D160" s="191" t="s">
        <v>74</v>
      </c>
      <c r="E160" s="192" t="s">
        <v>183</v>
      </c>
      <c r="F160" s="192" t="s">
        <v>468</v>
      </c>
      <c r="G160" s="178"/>
      <c r="H160" s="178"/>
      <c r="I160" s="181"/>
      <c r="J160" s="193">
        <f>BK160</f>
        <v>0</v>
      </c>
      <c r="K160" s="178"/>
      <c r="L160" s="183"/>
      <c r="M160" s="184"/>
      <c r="N160" s="185"/>
      <c r="O160" s="185"/>
      <c r="P160" s="186">
        <f>SUM(P161:P182)</f>
        <v>0</v>
      </c>
      <c r="Q160" s="185"/>
      <c r="R160" s="186">
        <f>SUM(R161:R182)</f>
        <v>14.614891462000001</v>
      </c>
      <c r="S160" s="185"/>
      <c r="T160" s="187">
        <f>SUM(T161:T182)</f>
        <v>0</v>
      </c>
      <c r="AR160" s="188" t="s">
        <v>23</v>
      </c>
      <c r="AT160" s="189" t="s">
        <v>74</v>
      </c>
      <c r="AU160" s="189" t="s">
        <v>23</v>
      </c>
      <c r="AY160" s="188" t="s">
        <v>164</v>
      </c>
      <c r="BK160" s="190">
        <f>SUM(BK161:BK182)</f>
        <v>0</v>
      </c>
    </row>
    <row r="161" spans="2:65" s="1" customFormat="1" ht="31.5" customHeight="1">
      <c r="B161" s="35"/>
      <c r="C161" s="194" t="s">
        <v>294</v>
      </c>
      <c r="D161" s="194" t="s">
        <v>166</v>
      </c>
      <c r="E161" s="195" t="s">
        <v>522</v>
      </c>
      <c r="F161" s="196" t="s">
        <v>523</v>
      </c>
      <c r="G161" s="197" t="s">
        <v>367</v>
      </c>
      <c r="H161" s="198">
        <v>1</v>
      </c>
      <c r="I161" s="199"/>
      <c r="J161" s="200">
        <f>ROUND(I161*H161,2)</f>
        <v>0</v>
      </c>
      <c r="K161" s="196" t="s">
        <v>22</v>
      </c>
      <c r="L161" s="55"/>
      <c r="M161" s="201" t="s">
        <v>22</v>
      </c>
      <c r="N161" s="202" t="s">
        <v>46</v>
      </c>
      <c r="O161" s="36"/>
      <c r="P161" s="203">
        <f>O161*H161</f>
        <v>0</v>
      </c>
      <c r="Q161" s="203">
        <v>0</v>
      </c>
      <c r="R161" s="203">
        <f>Q161*H161</f>
        <v>0</v>
      </c>
      <c r="S161" s="203">
        <v>0</v>
      </c>
      <c r="T161" s="204">
        <f>S161*H161</f>
        <v>0</v>
      </c>
      <c r="AR161" s="18" t="s">
        <v>170</v>
      </c>
      <c r="AT161" s="18" t="s">
        <v>166</v>
      </c>
      <c r="AU161" s="18" t="s">
        <v>83</v>
      </c>
      <c r="AY161" s="18" t="s">
        <v>164</v>
      </c>
      <c r="BE161" s="205">
        <f>IF(N161="základní",J161,0)</f>
        <v>0</v>
      </c>
      <c r="BF161" s="205">
        <f>IF(N161="snížená",J161,0)</f>
        <v>0</v>
      </c>
      <c r="BG161" s="205">
        <f>IF(N161="zákl. přenesená",J161,0)</f>
        <v>0</v>
      </c>
      <c r="BH161" s="205">
        <f>IF(N161="sníž. přenesená",J161,0)</f>
        <v>0</v>
      </c>
      <c r="BI161" s="205">
        <f>IF(N161="nulová",J161,0)</f>
        <v>0</v>
      </c>
      <c r="BJ161" s="18" t="s">
        <v>23</v>
      </c>
      <c r="BK161" s="205">
        <f>ROUND(I161*H161,2)</f>
        <v>0</v>
      </c>
      <c r="BL161" s="18" t="s">
        <v>170</v>
      </c>
      <c r="BM161" s="18" t="s">
        <v>524</v>
      </c>
    </row>
    <row r="162" spans="2:47" s="1" customFormat="1" ht="135">
      <c r="B162" s="35"/>
      <c r="C162" s="57"/>
      <c r="D162" s="210" t="s">
        <v>179</v>
      </c>
      <c r="E162" s="57"/>
      <c r="F162" s="244" t="s">
        <v>525</v>
      </c>
      <c r="G162" s="57"/>
      <c r="H162" s="57"/>
      <c r="I162" s="162"/>
      <c r="J162" s="57"/>
      <c r="K162" s="57"/>
      <c r="L162" s="55"/>
      <c r="M162" s="72"/>
      <c r="N162" s="36"/>
      <c r="O162" s="36"/>
      <c r="P162" s="36"/>
      <c r="Q162" s="36"/>
      <c r="R162" s="36"/>
      <c r="S162" s="36"/>
      <c r="T162" s="73"/>
      <c r="AT162" s="18" t="s">
        <v>179</v>
      </c>
      <c r="AU162" s="18" t="s">
        <v>83</v>
      </c>
    </row>
    <row r="163" spans="2:65" s="1" customFormat="1" ht="57" customHeight="1">
      <c r="B163" s="35"/>
      <c r="C163" s="194" t="s">
        <v>7</v>
      </c>
      <c r="D163" s="194" t="s">
        <v>166</v>
      </c>
      <c r="E163" s="195" t="s">
        <v>526</v>
      </c>
      <c r="F163" s="196" t="s">
        <v>527</v>
      </c>
      <c r="G163" s="197" t="s">
        <v>186</v>
      </c>
      <c r="H163" s="198">
        <v>6.325</v>
      </c>
      <c r="I163" s="199"/>
      <c r="J163" s="200">
        <f>ROUND(I163*H163,2)</f>
        <v>0</v>
      </c>
      <c r="K163" s="196" t="s">
        <v>316</v>
      </c>
      <c r="L163" s="55"/>
      <c r="M163" s="201" t="s">
        <v>22</v>
      </c>
      <c r="N163" s="202" t="s">
        <v>46</v>
      </c>
      <c r="O163" s="36"/>
      <c r="P163" s="203">
        <f>O163*H163</f>
        <v>0</v>
      </c>
      <c r="Q163" s="203">
        <v>0</v>
      </c>
      <c r="R163" s="203">
        <f>Q163*H163</f>
        <v>0</v>
      </c>
      <c r="S163" s="203">
        <v>0</v>
      </c>
      <c r="T163" s="204">
        <f>S163*H163</f>
        <v>0</v>
      </c>
      <c r="AR163" s="18" t="s">
        <v>170</v>
      </c>
      <c r="AT163" s="18" t="s">
        <v>166</v>
      </c>
      <c r="AU163" s="18" t="s">
        <v>83</v>
      </c>
      <c r="AY163" s="18" t="s">
        <v>164</v>
      </c>
      <c r="BE163" s="205">
        <f>IF(N163="základní",J163,0)</f>
        <v>0</v>
      </c>
      <c r="BF163" s="205">
        <f>IF(N163="snížená",J163,0)</f>
        <v>0</v>
      </c>
      <c r="BG163" s="205">
        <f>IF(N163="zákl. přenesená",J163,0)</f>
        <v>0</v>
      </c>
      <c r="BH163" s="205">
        <f>IF(N163="sníž. přenesená",J163,0)</f>
        <v>0</v>
      </c>
      <c r="BI163" s="205">
        <f>IF(N163="nulová",J163,0)</f>
        <v>0</v>
      </c>
      <c r="BJ163" s="18" t="s">
        <v>23</v>
      </c>
      <c r="BK163" s="205">
        <f>ROUND(I163*H163,2)</f>
        <v>0</v>
      </c>
      <c r="BL163" s="18" t="s">
        <v>170</v>
      </c>
      <c r="BM163" s="18" t="s">
        <v>528</v>
      </c>
    </row>
    <row r="164" spans="2:47" s="1" customFormat="1" ht="243">
      <c r="B164" s="35"/>
      <c r="C164" s="57"/>
      <c r="D164" s="206" t="s">
        <v>177</v>
      </c>
      <c r="E164" s="57"/>
      <c r="F164" s="207" t="s">
        <v>529</v>
      </c>
      <c r="G164" s="57"/>
      <c r="H164" s="57"/>
      <c r="I164" s="162"/>
      <c r="J164" s="57"/>
      <c r="K164" s="57"/>
      <c r="L164" s="55"/>
      <c r="M164" s="72"/>
      <c r="N164" s="36"/>
      <c r="O164" s="36"/>
      <c r="P164" s="36"/>
      <c r="Q164" s="36"/>
      <c r="R164" s="36"/>
      <c r="S164" s="36"/>
      <c r="T164" s="73"/>
      <c r="AT164" s="18" t="s">
        <v>177</v>
      </c>
      <c r="AU164" s="18" t="s">
        <v>83</v>
      </c>
    </row>
    <row r="165" spans="2:51" s="12" customFormat="1" ht="13.5">
      <c r="B165" s="208"/>
      <c r="C165" s="209"/>
      <c r="D165" s="210" t="s">
        <v>181</v>
      </c>
      <c r="E165" s="211" t="s">
        <v>22</v>
      </c>
      <c r="F165" s="212" t="s">
        <v>530</v>
      </c>
      <c r="G165" s="209"/>
      <c r="H165" s="213">
        <v>6.325</v>
      </c>
      <c r="I165" s="214"/>
      <c r="J165" s="209"/>
      <c r="K165" s="209"/>
      <c r="L165" s="215"/>
      <c r="M165" s="216"/>
      <c r="N165" s="217"/>
      <c r="O165" s="217"/>
      <c r="P165" s="217"/>
      <c r="Q165" s="217"/>
      <c r="R165" s="217"/>
      <c r="S165" s="217"/>
      <c r="T165" s="218"/>
      <c r="AT165" s="219" t="s">
        <v>181</v>
      </c>
      <c r="AU165" s="219" t="s">
        <v>83</v>
      </c>
      <c r="AV165" s="12" t="s">
        <v>83</v>
      </c>
      <c r="AW165" s="12" t="s">
        <v>38</v>
      </c>
      <c r="AX165" s="12" t="s">
        <v>23</v>
      </c>
      <c r="AY165" s="219" t="s">
        <v>164</v>
      </c>
    </row>
    <row r="166" spans="2:65" s="1" customFormat="1" ht="57" customHeight="1">
      <c r="B166" s="35"/>
      <c r="C166" s="194" t="s">
        <v>306</v>
      </c>
      <c r="D166" s="194" t="s">
        <v>166</v>
      </c>
      <c r="E166" s="195" t="s">
        <v>531</v>
      </c>
      <c r="F166" s="196" t="s">
        <v>532</v>
      </c>
      <c r="G166" s="197" t="s">
        <v>174</v>
      </c>
      <c r="H166" s="198">
        <v>37.08</v>
      </c>
      <c r="I166" s="199"/>
      <c r="J166" s="200">
        <f>ROUND(I166*H166,2)</f>
        <v>0</v>
      </c>
      <c r="K166" s="196" t="s">
        <v>316</v>
      </c>
      <c r="L166" s="55"/>
      <c r="M166" s="201" t="s">
        <v>22</v>
      </c>
      <c r="N166" s="202" t="s">
        <v>46</v>
      </c>
      <c r="O166" s="36"/>
      <c r="P166" s="203">
        <f>O166*H166</f>
        <v>0</v>
      </c>
      <c r="Q166" s="203">
        <v>0.00765</v>
      </c>
      <c r="R166" s="203">
        <f>Q166*H166</f>
        <v>0.28366199999999997</v>
      </c>
      <c r="S166" s="203">
        <v>0</v>
      </c>
      <c r="T166" s="204">
        <f>S166*H166</f>
        <v>0</v>
      </c>
      <c r="AR166" s="18" t="s">
        <v>170</v>
      </c>
      <c r="AT166" s="18" t="s">
        <v>166</v>
      </c>
      <c r="AU166" s="18" t="s">
        <v>83</v>
      </c>
      <c r="AY166" s="18" t="s">
        <v>164</v>
      </c>
      <c r="BE166" s="205">
        <f>IF(N166="základní",J166,0)</f>
        <v>0</v>
      </c>
      <c r="BF166" s="205">
        <f>IF(N166="snížená",J166,0)</f>
        <v>0</v>
      </c>
      <c r="BG166" s="205">
        <f>IF(N166="zákl. přenesená",J166,0)</f>
        <v>0</v>
      </c>
      <c r="BH166" s="205">
        <f>IF(N166="sníž. přenesená",J166,0)</f>
        <v>0</v>
      </c>
      <c r="BI166" s="205">
        <f>IF(N166="nulová",J166,0)</f>
        <v>0</v>
      </c>
      <c r="BJ166" s="18" t="s">
        <v>23</v>
      </c>
      <c r="BK166" s="205">
        <f>ROUND(I166*H166,2)</f>
        <v>0</v>
      </c>
      <c r="BL166" s="18" t="s">
        <v>170</v>
      </c>
      <c r="BM166" s="18" t="s">
        <v>533</v>
      </c>
    </row>
    <row r="167" spans="2:47" s="1" customFormat="1" ht="175.5">
      <c r="B167" s="35"/>
      <c r="C167" s="57"/>
      <c r="D167" s="206" t="s">
        <v>177</v>
      </c>
      <c r="E167" s="57"/>
      <c r="F167" s="207" t="s">
        <v>534</v>
      </c>
      <c r="G167" s="57"/>
      <c r="H167" s="57"/>
      <c r="I167" s="162"/>
      <c r="J167" s="57"/>
      <c r="K167" s="57"/>
      <c r="L167" s="55"/>
      <c r="M167" s="72"/>
      <c r="N167" s="36"/>
      <c r="O167" s="36"/>
      <c r="P167" s="36"/>
      <c r="Q167" s="36"/>
      <c r="R167" s="36"/>
      <c r="S167" s="36"/>
      <c r="T167" s="73"/>
      <c r="AT167" s="18" t="s">
        <v>177</v>
      </c>
      <c r="AU167" s="18" t="s">
        <v>83</v>
      </c>
    </row>
    <row r="168" spans="2:51" s="12" customFormat="1" ht="13.5">
      <c r="B168" s="208"/>
      <c r="C168" s="209"/>
      <c r="D168" s="206" t="s">
        <v>181</v>
      </c>
      <c r="E168" s="220" t="s">
        <v>22</v>
      </c>
      <c r="F168" s="221" t="s">
        <v>535</v>
      </c>
      <c r="G168" s="209"/>
      <c r="H168" s="222">
        <v>9.68</v>
      </c>
      <c r="I168" s="214"/>
      <c r="J168" s="209"/>
      <c r="K168" s="209"/>
      <c r="L168" s="215"/>
      <c r="M168" s="216"/>
      <c r="N168" s="217"/>
      <c r="O168" s="217"/>
      <c r="P168" s="217"/>
      <c r="Q168" s="217"/>
      <c r="R168" s="217"/>
      <c r="S168" s="217"/>
      <c r="T168" s="218"/>
      <c r="AT168" s="219" t="s">
        <v>181</v>
      </c>
      <c r="AU168" s="219" t="s">
        <v>83</v>
      </c>
      <c r="AV168" s="12" t="s">
        <v>83</v>
      </c>
      <c r="AW168" s="12" t="s">
        <v>38</v>
      </c>
      <c r="AX168" s="12" t="s">
        <v>75</v>
      </c>
      <c r="AY168" s="219" t="s">
        <v>164</v>
      </c>
    </row>
    <row r="169" spans="2:51" s="12" customFormat="1" ht="13.5">
      <c r="B169" s="208"/>
      <c r="C169" s="209"/>
      <c r="D169" s="206" t="s">
        <v>181</v>
      </c>
      <c r="E169" s="220" t="s">
        <v>22</v>
      </c>
      <c r="F169" s="221" t="s">
        <v>536</v>
      </c>
      <c r="G169" s="209"/>
      <c r="H169" s="222">
        <v>27.4</v>
      </c>
      <c r="I169" s="214"/>
      <c r="J169" s="209"/>
      <c r="K169" s="209"/>
      <c r="L169" s="215"/>
      <c r="M169" s="216"/>
      <c r="N169" s="217"/>
      <c r="O169" s="217"/>
      <c r="P169" s="217"/>
      <c r="Q169" s="217"/>
      <c r="R169" s="217"/>
      <c r="S169" s="217"/>
      <c r="T169" s="218"/>
      <c r="AT169" s="219" t="s">
        <v>181</v>
      </c>
      <c r="AU169" s="219" t="s">
        <v>83</v>
      </c>
      <c r="AV169" s="12" t="s">
        <v>83</v>
      </c>
      <c r="AW169" s="12" t="s">
        <v>38</v>
      </c>
      <c r="AX169" s="12" t="s">
        <v>75</v>
      </c>
      <c r="AY169" s="219" t="s">
        <v>164</v>
      </c>
    </row>
    <row r="170" spans="2:51" s="13" customFormat="1" ht="13.5">
      <c r="B170" s="223"/>
      <c r="C170" s="224"/>
      <c r="D170" s="210" t="s">
        <v>181</v>
      </c>
      <c r="E170" s="225" t="s">
        <v>22</v>
      </c>
      <c r="F170" s="226" t="s">
        <v>191</v>
      </c>
      <c r="G170" s="224"/>
      <c r="H170" s="227">
        <v>37.08</v>
      </c>
      <c r="I170" s="228"/>
      <c r="J170" s="224"/>
      <c r="K170" s="224"/>
      <c r="L170" s="229"/>
      <c r="M170" s="230"/>
      <c r="N170" s="231"/>
      <c r="O170" s="231"/>
      <c r="P170" s="231"/>
      <c r="Q170" s="231"/>
      <c r="R170" s="231"/>
      <c r="S170" s="231"/>
      <c r="T170" s="232"/>
      <c r="AT170" s="233" t="s">
        <v>181</v>
      </c>
      <c r="AU170" s="233" t="s">
        <v>83</v>
      </c>
      <c r="AV170" s="13" t="s">
        <v>170</v>
      </c>
      <c r="AW170" s="13" t="s">
        <v>38</v>
      </c>
      <c r="AX170" s="13" t="s">
        <v>23</v>
      </c>
      <c r="AY170" s="233" t="s">
        <v>164</v>
      </c>
    </row>
    <row r="171" spans="2:65" s="1" customFormat="1" ht="57" customHeight="1">
      <c r="B171" s="35"/>
      <c r="C171" s="194" t="s">
        <v>335</v>
      </c>
      <c r="D171" s="194" t="s">
        <v>166</v>
      </c>
      <c r="E171" s="195" t="s">
        <v>537</v>
      </c>
      <c r="F171" s="196" t="s">
        <v>538</v>
      </c>
      <c r="G171" s="197" t="s">
        <v>174</v>
      </c>
      <c r="H171" s="198">
        <v>37.08</v>
      </c>
      <c r="I171" s="199"/>
      <c r="J171" s="200">
        <f>ROUND(I171*H171,2)</f>
        <v>0</v>
      </c>
      <c r="K171" s="196" t="s">
        <v>316</v>
      </c>
      <c r="L171" s="55"/>
      <c r="M171" s="201" t="s">
        <v>22</v>
      </c>
      <c r="N171" s="202" t="s">
        <v>46</v>
      </c>
      <c r="O171" s="36"/>
      <c r="P171" s="203">
        <f>O171*H171</f>
        <v>0</v>
      </c>
      <c r="Q171" s="203">
        <v>0.00086</v>
      </c>
      <c r="R171" s="203">
        <f>Q171*H171</f>
        <v>0.031888799999999995</v>
      </c>
      <c r="S171" s="203">
        <v>0</v>
      </c>
      <c r="T171" s="204">
        <f>S171*H171</f>
        <v>0</v>
      </c>
      <c r="AR171" s="18" t="s">
        <v>170</v>
      </c>
      <c r="AT171" s="18" t="s">
        <v>166</v>
      </c>
      <c r="AU171" s="18" t="s">
        <v>83</v>
      </c>
      <c r="AY171" s="18" t="s">
        <v>164</v>
      </c>
      <c r="BE171" s="205">
        <f>IF(N171="základní",J171,0)</f>
        <v>0</v>
      </c>
      <c r="BF171" s="205">
        <f>IF(N171="snížená",J171,0)</f>
        <v>0</v>
      </c>
      <c r="BG171" s="205">
        <f>IF(N171="zákl. přenesená",J171,0)</f>
        <v>0</v>
      </c>
      <c r="BH171" s="205">
        <f>IF(N171="sníž. přenesená",J171,0)</f>
        <v>0</v>
      </c>
      <c r="BI171" s="205">
        <f>IF(N171="nulová",J171,0)</f>
        <v>0</v>
      </c>
      <c r="BJ171" s="18" t="s">
        <v>23</v>
      </c>
      <c r="BK171" s="205">
        <f>ROUND(I171*H171,2)</f>
        <v>0</v>
      </c>
      <c r="BL171" s="18" t="s">
        <v>170</v>
      </c>
      <c r="BM171" s="18" t="s">
        <v>539</v>
      </c>
    </row>
    <row r="172" spans="2:47" s="1" customFormat="1" ht="175.5">
      <c r="B172" s="35"/>
      <c r="C172" s="57"/>
      <c r="D172" s="210" t="s">
        <v>177</v>
      </c>
      <c r="E172" s="57"/>
      <c r="F172" s="244" t="s">
        <v>534</v>
      </c>
      <c r="G172" s="57"/>
      <c r="H172" s="57"/>
      <c r="I172" s="162"/>
      <c r="J172" s="57"/>
      <c r="K172" s="57"/>
      <c r="L172" s="55"/>
      <c r="M172" s="72"/>
      <c r="N172" s="36"/>
      <c r="O172" s="36"/>
      <c r="P172" s="36"/>
      <c r="Q172" s="36"/>
      <c r="R172" s="36"/>
      <c r="S172" s="36"/>
      <c r="T172" s="73"/>
      <c r="AT172" s="18" t="s">
        <v>177</v>
      </c>
      <c r="AU172" s="18" t="s">
        <v>83</v>
      </c>
    </row>
    <row r="173" spans="2:65" s="1" customFormat="1" ht="69.75" customHeight="1">
      <c r="B173" s="35"/>
      <c r="C173" s="194" t="s">
        <v>340</v>
      </c>
      <c r="D173" s="194" t="s">
        <v>166</v>
      </c>
      <c r="E173" s="195" t="s">
        <v>540</v>
      </c>
      <c r="F173" s="196" t="s">
        <v>541</v>
      </c>
      <c r="G173" s="197" t="s">
        <v>278</v>
      </c>
      <c r="H173" s="198">
        <v>0.138</v>
      </c>
      <c r="I173" s="199"/>
      <c r="J173" s="200">
        <f>ROUND(I173*H173,2)</f>
        <v>0</v>
      </c>
      <c r="K173" s="196" t="s">
        <v>316</v>
      </c>
      <c r="L173" s="55"/>
      <c r="M173" s="201" t="s">
        <v>22</v>
      </c>
      <c r="N173" s="202" t="s">
        <v>46</v>
      </c>
      <c r="O173" s="36"/>
      <c r="P173" s="203">
        <f>O173*H173</f>
        <v>0</v>
      </c>
      <c r="Q173" s="203">
        <v>1.03003</v>
      </c>
      <c r="R173" s="203">
        <f>Q173*H173</f>
        <v>0.14214414</v>
      </c>
      <c r="S173" s="203">
        <v>0</v>
      </c>
      <c r="T173" s="204">
        <f>S173*H173</f>
        <v>0</v>
      </c>
      <c r="AR173" s="18" t="s">
        <v>170</v>
      </c>
      <c r="AT173" s="18" t="s">
        <v>166</v>
      </c>
      <c r="AU173" s="18" t="s">
        <v>83</v>
      </c>
      <c r="AY173" s="18" t="s">
        <v>164</v>
      </c>
      <c r="BE173" s="205">
        <f>IF(N173="základní",J173,0)</f>
        <v>0</v>
      </c>
      <c r="BF173" s="205">
        <f>IF(N173="snížená",J173,0)</f>
        <v>0</v>
      </c>
      <c r="BG173" s="205">
        <f>IF(N173="zákl. přenesená",J173,0)</f>
        <v>0</v>
      </c>
      <c r="BH173" s="205">
        <f>IF(N173="sníž. přenesená",J173,0)</f>
        <v>0</v>
      </c>
      <c r="BI173" s="205">
        <f>IF(N173="nulová",J173,0)</f>
        <v>0</v>
      </c>
      <c r="BJ173" s="18" t="s">
        <v>23</v>
      </c>
      <c r="BK173" s="205">
        <f>ROUND(I173*H173,2)</f>
        <v>0</v>
      </c>
      <c r="BL173" s="18" t="s">
        <v>170</v>
      </c>
      <c r="BM173" s="18" t="s">
        <v>542</v>
      </c>
    </row>
    <row r="174" spans="2:47" s="1" customFormat="1" ht="94.5">
      <c r="B174" s="35"/>
      <c r="C174" s="57"/>
      <c r="D174" s="206" t="s">
        <v>177</v>
      </c>
      <c r="E174" s="57"/>
      <c r="F174" s="207" t="s">
        <v>543</v>
      </c>
      <c r="G174" s="57"/>
      <c r="H174" s="57"/>
      <c r="I174" s="162"/>
      <c r="J174" s="57"/>
      <c r="K174" s="57"/>
      <c r="L174" s="55"/>
      <c r="M174" s="72"/>
      <c r="N174" s="36"/>
      <c r="O174" s="36"/>
      <c r="P174" s="36"/>
      <c r="Q174" s="36"/>
      <c r="R174" s="36"/>
      <c r="S174" s="36"/>
      <c r="T174" s="73"/>
      <c r="AT174" s="18" t="s">
        <v>177</v>
      </c>
      <c r="AU174" s="18" t="s">
        <v>83</v>
      </c>
    </row>
    <row r="175" spans="2:51" s="12" customFormat="1" ht="13.5">
      <c r="B175" s="208"/>
      <c r="C175" s="209"/>
      <c r="D175" s="206" t="s">
        <v>181</v>
      </c>
      <c r="E175" s="220" t="s">
        <v>22</v>
      </c>
      <c r="F175" s="221" t="s">
        <v>544</v>
      </c>
      <c r="G175" s="209"/>
      <c r="H175" s="222">
        <v>0.108</v>
      </c>
      <c r="I175" s="214"/>
      <c r="J175" s="209"/>
      <c r="K175" s="209"/>
      <c r="L175" s="215"/>
      <c r="M175" s="216"/>
      <c r="N175" s="217"/>
      <c r="O175" s="217"/>
      <c r="P175" s="217"/>
      <c r="Q175" s="217"/>
      <c r="R175" s="217"/>
      <c r="S175" s="217"/>
      <c r="T175" s="218"/>
      <c r="AT175" s="219" t="s">
        <v>181</v>
      </c>
      <c r="AU175" s="219" t="s">
        <v>83</v>
      </c>
      <c r="AV175" s="12" t="s">
        <v>83</v>
      </c>
      <c r="AW175" s="12" t="s">
        <v>38</v>
      </c>
      <c r="AX175" s="12" t="s">
        <v>75</v>
      </c>
      <c r="AY175" s="219" t="s">
        <v>164</v>
      </c>
    </row>
    <row r="176" spans="2:51" s="12" customFormat="1" ht="13.5">
      <c r="B176" s="208"/>
      <c r="C176" s="209"/>
      <c r="D176" s="206" t="s">
        <v>181</v>
      </c>
      <c r="E176" s="220" t="s">
        <v>22</v>
      </c>
      <c r="F176" s="221" t="s">
        <v>545</v>
      </c>
      <c r="G176" s="209"/>
      <c r="H176" s="222">
        <v>0.03</v>
      </c>
      <c r="I176" s="214"/>
      <c r="J176" s="209"/>
      <c r="K176" s="209"/>
      <c r="L176" s="215"/>
      <c r="M176" s="216"/>
      <c r="N176" s="217"/>
      <c r="O176" s="217"/>
      <c r="P176" s="217"/>
      <c r="Q176" s="217"/>
      <c r="R176" s="217"/>
      <c r="S176" s="217"/>
      <c r="T176" s="218"/>
      <c r="AT176" s="219" t="s">
        <v>181</v>
      </c>
      <c r="AU176" s="219" t="s">
        <v>83</v>
      </c>
      <c r="AV176" s="12" t="s">
        <v>83</v>
      </c>
      <c r="AW176" s="12" t="s">
        <v>38</v>
      </c>
      <c r="AX176" s="12" t="s">
        <v>75</v>
      </c>
      <c r="AY176" s="219" t="s">
        <v>164</v>
      </c>
    </row>
    <row r="177" spans="2:51" s="13" customFormat="1" ht="13.5">
      <c r="B177" s="223"/>
      <c r="C177" s="224"/>
      <c r="D177" s="210" t="s">
        <v>181</v>
      </c>
      <c r="E177" s="225" t="s">
        <v>22</v>
      </c>
      <c r="F177" s="226" t="s">
        <v>191</v>
      </c>
      <c r="G177" s="224"/>
      <c r="H177" s="227">
        <v>0.138</v>
      </c>
      <c r="I177" s="228"/>
      <c r="J177" s="224"/>
      <c r="K177" s="224"/>
      <c r="L177" s="229"/>
      <c r="M177" s="230"/>
      <c r="N177" s="231"/>
      <c r="O177" s="231"/>
      <c r="P177" s="231"/>
      <c r="Q177" s="231"/>
      <c r="R177" s="231"/>
      <c r="S177" s="231"/>
      <c r="T177" s="232"/>
      <c r="AT177" s="233" t="s">
        <v>181</v>
      </c>
      <c r="AU177" s="233" t="s">
        <v>83</v>
      </c>
      <c r="AV177" s="13" t="s">
        <v>170</v>
      </c>
      <c r="AW177" s="13" t="s">
        <v>38</v>
      </c>
      <c r="AX177" s="13" t="s">
        <v>23</v>
      </c>
      <c r="AY177" s="233" t="s">
        <v>164</v>
      </c>
    </row>
    <row r="178" spans="2:65" s="1" customFormat="1" ht="22.5" customHeight="1">
      <c r="B178" s="35"/>
      <c r="C178" s="194" t="s">
        <v>354</v>
      </c>
      <c r="D178" s="194" t="s">
        <v>166</v>
      </c>
      <c r="E178" s="195" t="s">
        <v>469</v>
      </c>
      <c r="F178" s="196" t="s">
        <v>470</v>
      </c>
      <c r="G178" s="197" t="s">
        <v>186</v>
      </c>
      <c r="H178" s="198">
        <v>4.9</v>
      </c>
      <c r="I178" s="199"/>
      <c r="J178" s="200">
        <f>ROUND(I178*H178,2)</f>
        <v>0</v>
      </c>
      <c r="K178" s="196" t="s">
        <v>316</v>
      </c>
      <c r="L178" s="55"/>
      <c r="M178" s="201" t="s">
        <v>22</v>
      </c>
      <c r="N178" s="202" t="s">
        <v>46</v>
      </c>
      <c r="O178" s="36"/>
      <c r="P178" s="203">
        <f>O178*H178</f>
        <v>0</v>
      </c>
      <c r="Q178" s="203">
        <v>2.88922378</v>
      </c>
      <c r="R178" s="203">
        <f>Q178*H178</f>
        <v>14.157196522000001</v>
      </c>
      <c r="S178" s="203">
        <v>0</v>
      </c>
      <c r="T178" s="204">
        <f>S178*H178</f>
        <v>0</v>
      </c>
      <c r="AR178" s="18" t="s">
        <v>170</v>
      </c>
      <c r="AT178" s="18" t="s">
        <v>166</v>
      </c>
      <c r="AU178" s="18" t="s">
        <v>83</v>
      </c>
      <c r="AY178" s="18" t="s">
        <v>164</v>
      </c>
      <c r="BE178" s="205">
        <f>IF(N178="základní",J178,0)</f>
        <v>0</v>
      </c>
      <c r="BF178" s="205">
        <f>IF(N178="snížená",J178,0)</f>
        <v>0</v>
      </c>
      <c r="BG178" s="205">
        <f>IF(N178="zákl. přenesená",J178,0)</f>
        <v>0</v>
      </c>
      <c r="BH178" s="205">
        <f>IF(N178="sníž. přenesená",J178,0)</f>
        <v>0</v>
      </c>
      <c r="BI178" s="205">
        <f>IF(N178="nulová",J178,0)</f>
        <v>0</v>
      </c>
      <c r="BJ178" s="18" t="s">
        <v>23</v>
      </c>
      <c r="BK178" s="205">
        <f>ROUND(I178*H178,2)</f>
        <v>0</v>
      </c>
      <c r="BL178" s="18" t="s">
        <v>170</v>
      </c>
      <c r="BM178" s="18" t="s">
        <v>471</v>
      </c>
    </row>
    <row r="179" spans="2:47" s="1" customFormat="1" ht="27">
      <c r="B179" s="35"/>
      <c r="C179" s="57"/>
      <c r="D179" s="206" t="s">
        <v>179</v>
      </c>
      <c r="E179" s="57"/>
      <c r="F179" s="207" t="s">
        <v>472</v>
      </c>
      <c r="G179" s="57"/>
      <c r="H179" s="57"/>
      <c r="I179" s="162"/>
      <c r="J179" s="57"/>
      <c r="K179" s="57"/>
      <c r="L179" s="55"/>
      <c r="M179" s="72"/>
      <c r="N179" s="36"/>
      <c r="O179" s="36"/>
      <c r="P179" s="36"/>
      <c r="Q179" s="36"/>
      <c r="R179" s="36"/>
      <c r="S179" s="36"/>
      <c r="T179" s="73"/>
      <c r="AT179" s="18" t="s">
        <v>179</v>
      </c>
      <c r="AU179" s="18" t="s">
        <v>83</v>
      </c>
    </row>
    <row r="180" spans="2:51" s="12" customFormat="1" ht="13.5">
      <c r="B180" s="208"/>
      <c r="C180" s="209"/>
      <c r="D180" s="206" t="s">
        <v>181</v>
      </c>
      <c r="E180" s="220" t="s">
        <v>22</v>
      </c>
      <c r="F180" s="221" t="s">
        <v>546</v>
      </c>
      <c r="G180" s="209"/>
      <c r="H180" s="222">
        <v>3.85</v>
      </c>
      <c r="I180" s="214"/>
      <c r="J180" s="209"/>
      <c r="K180" s="209"/>
      <c r="L180" s="215"/>
      <c r="M180" s="216"/>
      <c r="N180" s="217"/>
      <c r="O180" s="217"/>
      <c r="P180" s="217"/>
      <c r="Q180" s="217"/>
      <c r="R180" s="217"/>
      <c r="S180" s="217"/>
      <c r="T180" s="218"/>
      <c r="AT180" s="219" t="s">
        <v>181</v>
      </c>
      <c r="AU180" s="219" t="s">
        <v>83</v>
      </c>
      <c r="AV180" s="12" t="s">
        <v>83</v>
      </c>
      <c r="AW180" s="12" t="s">
        <v>38</v>
      </c>
      <c r="AX180" s="12" t="s">
        <v>75</v>
      </c>
      <c r="AY180" s="219" t="s">
        <v>164</v>
      </c>
    </row>
    <row r="181" spans="2:51" s="12" customFormat="1" ht="13.5">
      <c r="B181" s="208"/>
      <c r="C181" s="209"/>
      <c r="D181" s="206" t="s">
        <v>181</v>
      </c>
      <c r="E181" s="220" t="s">
        <v>22</v>
      </c>
      <c r="F181" s="221" t="s">
        <v>547</v>
      </c>
      <c r="G181" s="209"/>
      <c r="H181" s="222">
        <v>1.05</v>
      </c>
      <c r="I181" s="214"/>
      <c r="J181" s="209"/>
      <c r="K181" s="209"/>
      <c r="L181" s="215"/>
      <c r="M181" s="216"/>
      <c r="N181" s="217"/>
      <c r="O181" s="217"/>
      <c r="P181" s="217"/>
      <c r="Q181" s="217"/>
      <c r="R181" s="217"/>
      <c r="S181" s="217"/>
      <c r="T181" s="218"/>
      <c r="AT181" s="219" t="s">
        <v>181</v>
      </c>
      <c r="AU181" s="219" t="s">
        <v>83</v>
      </c>
      <c r="AV181" s="12" t="s">
        <v>83</v>
      </c>
      <c r="AW181" s="12" t="s">
        <v>38</v>
      </c>
      <c r="AX181" s="12" t="s">
        <v>75</v>
      </c>
      <c r="AY181" s="219" t="s">
        <v>164</v>
      </c>
    </row>
    <row r="182" spans="2:51" s="13" customFormat="1" ht="13.5">
      <c r="B182" s="223"/>
      <c r="C182" s="224"/>
      <c r="D182" s="206" t="s">
        <v>181</v>
      </c>
      <c r="E182" s="259" t="s">
        <v>22</v>
      </c>
      <c r="F182" s="260" t="s">
        <v>191</v>
      </c>
      <c r="G182" s="224"/>
      <c r="H182" s="261">
        <v>4.9</v>
      </c>
      <c r="I182" s="228"/>
      <c r="J182" s="224"/>
      <c r="K182" s="224"/>
      <c r="L182" s="229"/>
      <c r="M182" s="230"/>
      <c r="N182" s="231"/>
      <c r="O182" s="231"/>
      <c r="P182" s="231"/>
      <c r="Q182" s="231"/>
      <c r="R182" s="231"/>
      <c r="S182" s="231"/>
      <c r="T182" s="232"/>
      <c r="AT182" s="233" t="s">
        <v>181</v>
      </c>
      <c r="AU182" s="233" t="s">
        <v>83</v>
      </c>
      <c r="AV182" s="13" t="s">
        <v>170</v>
      </c>
      <c r="AW182" s="13" t="s">
        <v>38</v>
      </c>
      <c r="AX182" s="13" t="s">
        <v>23</v>
      </c>
      <c r="AY182" s="233" t="s">
        <v>164</v>
      </c>
    </row>
    <row r="183" spans="2:63" s="11" customFormat="1" ht="29.85" customHeight="1">
      <c r="B183" s="177"/>
      <c r="C183" s="178"/>
      <c r="D183" s="191" t="s">
        <v>74</v>
      </c>
      <c r="E183" s="192" t="s">
        <v>170</v>
      </c>
      <c r="F183" s="192" t="s">
        <v>281</v>
      </c>
      <c r="G183" s="178"/>
      <c r="H183" s="178"/>
      <c r="I183" s="181"/>
      <c r="J183" s="193">
        <f>BK183</f>
        <v>0</v>
      </c>
      <c r="K183" s="178"/>
      <c r="L183" s="183"/>
      <c r="M183" s="184"/>
      <c r="N183" s="185"/>
      <c r="O183" s="185"/>
      <c r="P183" s="186">
        <f>SUM(P184:P222)</f>
        <v>0</v>
      </c>
      <c r="Q183" s="185"/>
      <c r="R183" s="186">
        <f>SUM(R184:R222)</f>
        <v>3218.389346</v>
      </c>
      <c r="S183" s="185"/>
      <c r="T183" s="187">
        <f>SUM(T184:T222)</f>
        <v>0</v>
      </c>
      <c r="AR183" s="188" t="s">
        <v>23</v>
      </c>
      <c r="AT183" s="189" t="s">
        <v>74</v>
      </c>
      <c r="AU183" s="189" t="s">
        <v>23</v>
      </c>
      <c r="AY183" s="188" t="s">
        <v>164</v>
      </c>
      <c r="BK183" s="190">
        <f>SUM(BK184:BK222)</f>
        <v>0</v>
      </c>
    </row>
    <row r="184" spans="2:65" s="1" customFormat="1" ht="22.5" customHeight="1">
      <c r="B184" s="35"/>
      <c r="C184" s="194" t="s">
        <v>360</v>
      </c>
      <c r="D184" s="194" t="s">
        <v>166</v>
      </c>
      <c r="E184" s="195" t="s">
        <v>548</v>
      </c>
      <c r="F184" s="196" t="s">
        <v>549</v>
      </c>
      <c r="G184" s="197" t="s">
        <v>174</v>
      </c>
      <c r="H184" s="198">
        <v>23.25</v>
      </c>
      <c r="I184" s="199"/>
      <c r="J184" s="200">
        <f>ROUND(I184*H184,2)</f>
        <v>0</v>
      </c>
      <c r="K184" s="196" t="s">
        <v>316</v>
      </c>
      <c r="L184" s="55"/>
      <c r="M184" s="201" t="s">
        <v>22</v>
      </c>
      <c r="N184" s="202" t="s">
        <v>46</v>
      </c>
      <c r="O184" s="36"/>
      <c r="P184" s="203">
        <f>O184*H184</f>
        <v>0</v>
      </c>
      <c r="Q184" s="203">
        <v>0</v>
      </c>
      <c r="R184" s="203">
        <f>Q184*H184</f>
        <v>0</v>
      </c>
      <c r="S184" s="203">
        <v>0</v>
      </c>
      <c r="T184" s="204">
        <f>S184*H184</f>
        <v>0</v>
      </c>
      <c r="AR184" s="18" t="s">
        <v>170</v>
      </c>
      <c r="AT184" s="18" t="s">
        <v>166</v>
      </c>
      <c r="AU184" s="18" t="s">
        <v>83</v>
      </c>
      <c r="AY184" s="18" t="s">
        <v>164</v>
      </c>
      <c r="BE184" s="205">
        <f>IF(N184="základní",J184,0)</f>
        <v>0</v>
      </c>
      <c r="BF184" s="205">
        <f>IF(N184="snížená",J184,0)</f>
        <v>0</v>
      </c>
      <c r="BG184" s="205">
        <f>IF(N184="zákl. přenesená",J184,0)</f>
        <v>0</v>
      </c>
      <c r="BH184" s="205">
        <f>IF(N184="sníž. přenesená",J184,0)</f>
        <v>0</v>
      </c>
      <c r="BI184" s="205">
        <f>IF(N184="nulová",J184,0)</f>
        <v>0</v>
      </c>
      <c r="BJ184" s="18" t="s">
        <v>23</v>
      </c>
      <c r="BK184" s="205">
        <f>ROUND(I184*H184,2)</f>
        <v>0</v>
      </c>
      <c r="BL184" s="18" t="s">
        <v>170</v>
      </c>
      <c r="BM184" s="18" t="s">
        <v>550</v>
      </c>
    </row>
    <row r="185" spans="2:47" s="1" customFormat="1" ht="135">
      <c r="B185" s="35"/>
      <c r="C185" s="57"/>
      <c r="D185" s="206" t="s">
        <v>177</v>
      </c>
      <c r="E185" s="57"/>
      <c r="F185" s="207" t="s">
        <v>551</v>
      </c>
      <c r="G185" s="57"/>
      <c r="H185" s="57"/>
      <c r="I185" s="162"/>
      <c r="J185" s="57"/>
      <c r="K185" s="57"/>
      <c r="L185" s="55"/>
      <c r="M185" s="72"/>
      <c r="N185" s="36"/>
      <c r="O185" s="36"/>
      <c r="P185" s="36"/>
      <c r="Q185" s="36"/>
      <c r="R185" s="36"/>
      <c r="S185" s="36"/>
      <c r="T185" s="73"/>
      <c r="AT185" s="18" t="s">
        <v>177</v>
      </c>
      <c r="AU185" s="18" t="s">
        <v>83</v>
      </c>
    </row>
    <row r="186" spans="2:51" s="12" customFormat="1" ht="13.5">
      <c r="B186" s="208"/>
      <c r="C186" s="209"/>
      <c r="D186" s="210" t="s">
        <v>181</v>
      </c>
      <c r="E186" s="211" t="s">
        <v>22</v>
      </c>
      <c r="F186" s="212" t="s">
        <v>552</v>
      </c>
      <c r="G186" s="209"/>
      <c r="H186" s="213">
        <v>23.25</v>
      </c>
      <c r="I186" s="214"/>
      <c r="J186" s="209"/>
      <c r="K186" s="209"/>
      <c r="L186" s="215"/>
      <c r="M186" s="216"/>
      <c r="N186" s="217"/>
      <c r="O186" s="217"/>
      <c r="P186" s="217"/>
      <c r="Q186" s="217"/>
      <c r="R186" s="217"/>
      <c r="S186" s="217"/>
      <c r="T186" s="218"/>
      <c r="AT186" s="219" t="s">
        <v>181</v>
      </c>
      <c r="AU186" s="219" t="s">
        <v>83</v>
      </c>
      <c r="AV186" s="12" t="s">
        <v>83</v>
      </c>
      <c r="AW186" s="12" t="s">
        <v>38</v>
      </c>
      <c r="AX186" s="12" t="s">
        <v>23</v>
      </c>
      <c r="AY186" s="219" t="s">
        <v>164</v>
      </c>
    </row>
    <row r="187" spans="2:65" s="1" customFormat="1" ht="31.5" customHeight="1">
      <c r="B187" s="35"/>
      <c r="C187" s="194" t="s">
        <v>364</v>
      </c>
      <c r="D187" s="194" t="s">
        <v>166</v>
      </c>
      <c r="E187" s="195" t="s">
        <v>553</v>
      </c>
      <c r="F187" s="196" t="s">
        <v>554</v>
      </c>
      <c r="G187" s="197" t="s">
        <v>174</v>
      </c>
      <c r="H187" s="198">
        <v>6.5</v>
      </c>
      <c r="I187" s="199"/>
      <c r="J187" s="200">
        <f>ROUND(I187*H187,2)</f>
        <v>0</v>
      </c>
      <c r="K187" s="196" t="s">
        <v>316</v>
      </c>
      <c r="L187" s="55"/>
      <c r="M187" s="201" t="s">
        <v>22</v>
      </c>
      <c r="N187" s="202" t="s">
        <v>46</v>
      </c>
      <c r="O187" s="36"/>
      <c r="P187" s="203">
        <f>O187*H187</f>
        <v>0</v>
      </c>
      <c r="Q187" s="203">
        <v>0.43744</v>
      </c>
      <c r="R187" s="203">
        <f>Q187*H187</f>
        <v>2.84336</v>
      </c>
      <c r="S187" s="203">
        <v>0</v>
      </c>
      <c r="T187" s="204">
        <f>S187*H187</f>
        <v>0</v>
      </c>
      <c r="AR187" s="18" t="s">
        <v>170</v>
      </c>
      <c r="AT187" s="18" t="s">
        <v>166</v>
      </c>
      <c r="AU187" s="18" t="s">
        <v>83</v>
      </c>
      <c r="AY187" s="18" t="s">
        <v>164</v>
      </c>
      <c r="BE187" s="205">
        <f>IF(N187="základní",J187,0)</f>
        <v>0</v>
      </c>
      <c r="BF187" s="205">
        <f>IF(N187="snížená",J187,0)</f>
        <v>0</v>
      </c>
      <c r="BG187" s="205">
        <f>IF(N187="zákl. přenesená",J187,0)</f>
        <v>0</v>
      </c>
      <c r="BH187" s="205">
        <f>IF(N187="sníž. přenesená",J187,0)</f>
        <v>0</v>
      </c>
      <c r="BI187" s="205">
        <f>IF(N187="nulová",J187,0)</f>
        <v>0</v>
      </c>
      <c r="BJ187" s="18" t="s">
        <v>23</v>
      </c>
      <c r="BK187" s="205">
        <f>ROUND(I187*H187,2)</f>
        <v>0</v>
      </c>
      <c r="BL187" s="18" t="s">
        <v>170</v>
      </c>
      <c r="BM187" s="18" t="s">
        <v>555</v>
      </c>
    </row>
    <row r="188" spans="2:47" s="1" customFormat="1" ht="81">
      <c r="B188" s="35"/>
      <c r="C188" s="57"/>
      <c r="D188" s="206" t="s">
        <v>177</v>
      </c>
      <c r="E188" s="57"/>
      <c r="F188" s="207" t="s">
        <v>556</v>
      </c>
      <c r="G188" s="57"/>
      <c r="H188" s="57"/>
      <c r="I188" s="162"/>
      <c r="J188" s="57"/>
      <c r="K188" s="57"/>
      <c r="L188" s="55"/>
      <c r="M188" s="72"/>
      <c r="N188" s="36"/>
      <c r="O188" s="36"/>
      <c r="P188" s="36"/>
      <c r="Q188" s="36"/>
      <c r="R188" s="36"/>
      <c r="S188" s="36"/>
      <c r="T188" s="73"/>
      <c r="AT188" s="18" t="s">
        <v>177</v>
      </c>
      <c r="AU188" s="18" t="s">
        <v>83</v>
      </c>
    </row>
    <row r="189" spans="2:51" s="12" customFormat="1" ht="13.5">
      <c r="B189" s="208"/>
      <c r="C189" s="209"/>
      <c r="D189" s="210" t="s">
        <v>181</v>
      </c>
      <c r="E189" s="211" t="s">
        <v>22</v>
      </c>
      <c r="F189" s="212" t="s">
        <v>557</v>
      </c>
      <c r="G189" s="209"/>
      <c r="H189" s="213">
        <v>6.5</v>
      </c>
      <c r="I189" s="214"/>
      <c r="J189" s="209"/>
      <c r="K189" s="209"/>
      <c r="L189" s="215"/>
      <c r="M189" s="216"/>
      <c r="N189" s="217"/>
      <c r="O189" s="217"/>
      <c r="P189" s="217"/>
      <c r="Q189" s="217"/>
      <c r="R189" s="217"/>
      <c r="S189" s="217"/>
      <c r="T189" s="218"/>
      <c r="AT189" s="219" t="s">
        <v>181</v>
      </c>
      <c r="AU189" s="219" t="s">
        <v>83</v>
      </c>
      <c r="AV189" s="12" t="s">
        <v>83</v>
      </c>
      <c r="AW189" s="12" t="s">
        <v>38</v>
      </c>
      <c r="AX189" s="12" t="s">
        <v>23</v>
      </c>
      <c r="AY189" s="219" t="s">
        <v>164</v>
      </c>
    </row>
    <row r="190" spans="2:65" s="1" customFormat="1" ht="31.5" customHeight="1">
      <c r="B190" s="35"/>
      <c r="C190" s="194" t="s">
        <v>370</v>
      </c>
      <c r="D190" s="194" t="s">
        <v>166</v>
      </c>
      <c r="E190" s="195" t="s">
        <v>558</v>
      </c>
      <c r="F190" s="196" t="s">
        <v>559</v>
      </c>
      <c r="G190" s="197" t="s">
        <v>174</v>
      </c>
      <c r="H190" s="198">
        <v>6.5</v>
      </c>
      <c r="I190" s="199"/>
      <c r="J190" s="200">
        <f>ROUND(I190*H190,2)</f>
        <v>0</v>
      </c>
      <c r="K190" s="196" t="s">
        <v>316</v>
      </c>
      <c r="L190" s="55"/>
      <c r="M190" s="201" t="s">
        <v>22</v>
      </c>
      <c r="N190" s="202" t="s">
        <v>46</v>
      </c>
      <c r="O190" s="36"/>
      <c r="P190" s="203">
        <f>O190*H190</f>
        <v>0</v>
      </c>
      <c r="Q190" s="203">
        <v>0</v>
      </c>
      <c r="R190" s="203">
        <f>Q190*H190</f>
        <v>0</v>
      </c>
      <c r="S190" s="203">
        <v>0</v>
      </c>
      <c r="T190" s="204">
        <f>S190*H190</f>
        <v>0</v>
      </c>
      <c r="AR190" s="18" t="s">
        <v>170</v>
      </c>
      <c r="AT190" s="18" t="s">
        <v>166</v>
      </c>
      <c r="AU190" s="18" t="s">
        <v>83</v>
      </c>
      <c r="AY190" s="18" t="s">
        <v>164</v>
      </c>
      <c r="BE190" s="205">
        <f>IF(N190="základní",J190,0)</f>
        <v>0</v>
      </c>
      <c r="BF190" s="205">
        <f>IF(N190="snížená",J190,0)</f>
        <v>0</v>
      </c>
      <c r="BG190" s="205">
        <f>IF(N190="zákl. přenesená",J190,0)</f>
        <v>0</v>
      </c>
      <c r="BH190" s="205">
        <f>IF(N190="sníž. přenesená",J190,0)</f>
        <v>0</v>
      </c>
      <c r="BI190" s="205">
        <f>IF(N190="nulová",J190,0)</f>
        <v>0</v>
      </c>
      <c r="BJ190" s="18" t="s">
        <v>23</v>
      </c>
      <c r="BK190" s="205">
        <f>ROUND(I190*H190,2)</f>
        <v>0</v>
      </c>
      <c r="BL190" s="18" t="s">
        <v>170</v>
      </c>
      <c r="BM190" s="18" t="s">
        <v>560</v>
      </c>
    </row>
    <row r="191" spans="2:47" s="1" customFormat="1" ht="108">
      <c r="B191" s="35"/>
      <c r="C191" s="57"/>
      <c r="D191" s="206" t="s">
        <v>177</v>
      </c>
      <c r="E191" s="57"/>
      <c r="F191" s="207" t="s">
        <v>561</v>
      </c>
      <c r="G191" s="57"/>
      <c r="H191" s="57"/>
      <c r="I191" s="162"/>
      <c r="J191" s="57"/>
      <c r="K191" s="57"/>
      <c r="L191" s="55"/>
      <c r="M191" s="72"/>
      <c r="N191" s="36"/>
      <c r="O191" s="36"/>
      <c r="P191" s="36"/>
      <c r="Q191" s="36"/>
      <c r="R191" s="36"/>
      <c r="S191" s="36"/>
      <c r="T191" s="73"/>
      <c r="AT191" s="18" t="s">
        <v>177</v>
      </c>
      <c r="AU191" s="18" t="s">
        <v>83</v>
      </c>
    </row>
    <row r="192" spans="2:51" s="12" customFormat="1" ht="13.5">
      <c r="B192" s="208"/>
      <c r="C192" s="209"/>
      <c r="D192" s="210" t="s">
        <v>181</v>
      </c>
      <c r="E192" s="211" t="s">
        <v>22</v>
      </c>
      <c r="F192" s="212" t="s">
        <v>562</v>
      </c>
      <c r="G192" s="209"/>
      <c r="H192" s="213">
        <v>6.5</v>
      </c>
      <c r="I192" s="214"/>
      <c r="J192" s="209"/>
      <c r="K192" s="209"/>
      <c r="L192" s="215"/>
      <c r="M192" s="216"/>
      <c r="N192" s="217"/>
      <c r="O192" s="217"/>
      <c r="P192" s="217"/>
      <c r="Q192" s="217"/>
      <c r="R192" s="217"/>
      <c r="S192" s="217"/>
      <c r="T192" s="218"/>
      <c r="AT192" s="219" t="s">
        <v>181</v>
      </c>
      <c r="AU192" s="219" t="s">
        <v>83</v>
      </c>
      <c r="AV192" s="12" t="s">
        <v>83</v>
      </c>
      <c r="AW192" s="12" t="s">
        <v>38</v>
      </c>
      <c r="AX192" s="12" t="s">
        <v>23</v>
      </c>
      <c r="AY192" s="219" t="s">
        <v>164</v>
      </c>
    </row>
    <row r="193" spans="2:65" s="1" customFormat="1" ht="31.5" customHeight="1">
      <c r="B193" s="35"/>
      <c r="C193" s="194" t="s">
        <v>376</v>
      </c>
      <c r="D193" s="194" t="s">
        <v>166</v>
      </c>
      <c r="E193" s="195" t="s">
        <v>563</v>
      </c>
      <c r="F193" s="196" t="s">
        <v>564</v>
      </c>
      <c r="G193" s="197" t="s">
        <v>174</v>
      </c>
      <c r="H193" s="198">
        <v>399.6</v>
      </c>
      <c r="I193" s="199"/>
      <c r="J193" s="200">
        <f>ROUND(I193*H193,2)</f>
        <v>0</v>
      </c>
      <c r="K193" s="196" t="s">
        <v>316</v>
      </c>
      <c r="L193" s="55"/>
      <c r="M193" s="201" t="s">
        <v>22</v>
      </c>
      <c r="N193" s="202" t="s">
        <v>46</v>
      </c>
      <c r="O193" s="36"/>
      <c r="P193" s="203">
        <f>O193*H193</f>
        <v>0</v>
      </c>
      <c r="Q193" s="203">
        <v>0.60876</v>
      </c>
      <c r="R193" s="203">
        <f>Q193*H193</f>
        <v>243.260496</v>
      </c>
      <c r="S193" s="203">
        <v>0</v>
      </c>
      <c r="T193" s="204">
        <f>S193*H193</f>
        <v>0</v>
      </c>
      <c r="AR193" s="18" t="s">
        <v>170</v>
      </c>
      <c r="AT193" s="18" t="s">
        <v>166</v>
      </c>
      <c r="AU193" s="18" t="s">
        <v>83</v>
      </c>
      <c r="AY193" s="18" t="s">
        <v>164</v>
      </c>
      <c r="BE193" s="205">
        <f>IF(N193="základní",J193,0)</f>
        <v>0</v>
      </c>
      <c r="BF193" s="205">
        <f>IF(N193="snížená",J193,0)</f>
        <v>0</v>
      </c>
      <c r="BG193" s="205">
        <f>IF(N193="zákl. přenesená",J193,0)</f>
        <v>0</v>
      </c>
      <c r="BH193" s="205">
        <f>IF(N193="sníž. přenesená",J193,0)</f>
        <v>0</v>
      </c>
      <c r="BI193" s="205">
        <f>IF(N193="nulová",J193,0)</f>
        <v>0</v>
      </c>
      <c r="BJ193" s="18" t="s">
        <v>23</v>
      </c>
      <c r="BK193" s="205">
        <f>ROUND(I193*H193,2)</f>
        <v>0</v>
      </c>
      <c r="BL193" s="18" t="s">
        <v>170</v>
      </c>
      <c r="BM193" s="18" t="s">
        <v>565</v>
      </c>
    </row>
    <row r="194" spans="2:47" s="1" customFormat="1" ht="81">
      <c r="B194" s="35"/>
      <c r="C194" s="57"/>
      <c r="D194" s="206" t="s">
        <v>177</v>
      </c>
      <c r="E194" s="57"/>
      <c r="F194" s="207" t="s">
        <v>556</v>
      </c>
      <c r="G194" s="57"/>
      <c r="H194" s="57"/>
      <c r="I194" s="162"/>
      <c r="J194" s="57"/>
      <c r="K194" s="57"/>
      <c r="L194" s="55"/>
      <c r="M194" s="72"/>
      <c r="N194" s="36"/>
      <c r="O194" s="36"/>
      <c r="P194" s="36"/>
      <c r="Q194" s="36"/>
      <c r="R194" s="36"/>
      <c r="S194" s="36"/>
      <c r="T194" s="73"/>
      <c r="AT194" s="18" t="s">
        <v>177</v>
      </c>
      <c r="AU194" s="18" t="s">
        <v>83</v>
      </c>
    </row>
    <row r="195" spans="2:51" s="12" customFormat="1" ht="13.5">
      <c r="B195" s="208"/>
      <c r="C195" s="209"/>
      <c r="D195" s="206" t="s">
        <v>181</v>
      </c>
      <c r="E195" s="220" t="s">
        <v>22</v>
      </c>
      <c r="F195" s="221" t="s">
        <v>566</v>
      </c>
      <c r="G195" s="209"/>
      <c r="H195" s="222">
        <v>1.6</v>
      </c>
      <c r="I195" s="214"/>
      <c r="J195" s="209"/>
      <c r="K195" s="209"/>
      <c r="L195" s="215"/>
      <c r="M195" s="216"/>
      <c r="N195" s="217"/>
      <c r="O195" s="217"/>
      <c r="P195" s="217"/>
      <c r="Q195" s="217"/>
      <c r="R195" s="217"/>
      <c r="S195" s="217"/>
      <c r="T195" s="218"/>
      <c r="AT195" s="219" t="s">
        <v>181</v>
      </c>
      <c r="AU195" s="219" t="s">
        <v>83</v>
      </c>
      <c r="AV195" s="12" t="s">
        <v>83</v>
      </c>
      <c r="AW195" s="12" t="s">
        <v>38</v>
      </c>
      <c r="AX195" s="12" t="s">
        <v>75</v>
      </c>
      <c r="AY195" s="219" t="s">
        <v>164</v>
      </c>
    </row>
    <row r="196" spans="2:51" s="12" customFormat="1" ht="13.5">
      <c r="B196" s="208"/>
      <c r="C196" s="209"/>
      <c r="D196" s="206" t="s">
        <v>181</v>
      </c>
      <c r="E196" s="220" t="s">
        <v>22</v>
      </c>
      <c r="F196" s="221" t="s">
        <v>567</v>
      </c>
      <c r="G196" s="209"/>
      <c r="H196" s="222">
        <v>25</v>
      </c>
      <c r="I196" s="214"/>
      <c r="J196" s="209"/>
      <c r="K196" s="209"/>
      <c r="L196" s="215"/>
      <c r="M196" s="216"/>
      <c r="N196" s="217"/>
      <c r="O196" s="217"/>
      <c r="P196" s="217"/>
      <c r="Q196" s="217"/>
      <c r="R196" s="217"/>
      <c r="S196" s="217"/>
      <c r="T196" s="218"/>
      <c r="AT196" s="219" t="s">
        <v>181</v>
      </c>
      <c r="AU196" s="219" t="s">
        <v>83</v>
      </c>
      <c r="AV196" s="12" t="s">
        <v>83</v>
      </c>
      <c r="AW196" s="12" t="s">
        <v>38</v>
      </c>
      <c r="AX196" s="12" t="s">
        <v>75</v>
      </c>
      <c r="AY196" s="219" t="s">
        <v>164</v>
      </c>
    </row>
    <row r="197" spans="2:51" s="12" customFormat="1" ht="13.5">
      <c r="B197" s="208"/>
      <c r="C197" s="209"/>
      <c r="D197" s="206" t="s">
        <v>181</v>
      </c>
      <c r="E197" s="220" t="s">
        <v>22</v>
      </c>
      <c r="F197" s="221" t="s">
        <v>568</v>
      </c>
      <c r="G197" s="209"/>
      <c r="H197" s="222">
        <v>373</v>
      </c>
      <c r="I197" s="214"/>
      <c r="J197" s="209"/>
      <c r="K197" s="209"/>
      <c r="L197" s="215"/>
      <c r="M197" s="216"/>
      <c r="N197" s="217"/>
      <c r="O197" s="217"/>
      <c r="P197" s="217"/>
      <c r="Q197" s="217"/>
      <c r="R197" s="217"/>
      <c r="S197" s="217"/>
      <c r="T197" s="218"/>
      <c r="AT197" s="219" t="s">
        <v>181</v>
      </c>
      <c r="AU197" s="219" t="s">
        <v>83</v>
      </c>
      <c r="AV197" s="12" t="s">
        <v>83</v>
      </c>
      <c r="AW197" s="12" t="s">
        <v>38</v>
      </c>
      <c r="AX197" s="12" t="s">
        <v>75</v>
      </c>
      <c r="AY197" s="219" t="s">
        <v>164</v>
      </c>
    </row>
    <row r="198" spans="2:51" s="13" customFormat="1" ht="13.5">
      <c r="B198" s="223"/>
      <c r="C198" s="224"/>
      <c r="D198" s="210" t="s">
        <v>181</v>
      </c>
      <c r="E198" s="225" t="s">
        <v>22</v>
      </c>
      <c r="F198" s="226" t="s">
        <v>191</v>
      </c>
      <c r="G198" s="224"/>
      <c r="H198" s="227">
        <v>399.6</v>
      </c>
      <c r="I198" s="228"/>
      <c r="J198" s="224"/>
      <c r="K198" s="224"/>
      <c r="L198" s="229"/>
      <c r="M198" s="230"/>
      <c r="N198" s="231"/>
      <c r="O198" s="231"/>
      <c r="P198" s="231"/>
      <c r="Q198" s="231"/>
      <c r="R198" s="231"/>
      <c r="S198" s="231"/>
      <c r="T198" s="232"/>
      <c r="AT198" s="233" t="s">
        <v>181</v>
      </c>
      <c r="AU198" s="233" t="s">
        <v>83</v>
      </c>
      <c r="AV198" s="13" t="s">
        <v>170</v>
      </c>
      <c r="AW198" s="13" t="s">
        <v>38</v>
      </c>
      <c r="AX198" s="13" t="s">
        <v>23</v>
      </c>
      <c r="AY198" s="233" t="s">
        <v>164</v>
      </c>
    </row>
    <row r="199" spans="2:65" s="1" customFormat="1" ht="31.5" customHeight="1">
      <c r="B199" s="35"/>
      <c r="C199" s="194" t="s">
        <v>569</v>
      </c>
      <c r="D199" s="194" t="s">
        <v>166</v>
      </c>
      <c r="E199" s="195" t="s">
        <v>570</v>
      </c>
      <c r="F199" s="196" t="s">
        <v>571</v>
      </c>
      <c r="G199" s="197" t="s">
        <v>174</v>
      </c>
      <c r="H199" s="198">
        <v>374.6</v>
      </c>
      <c r="I199" s="199"/>
      <c r="J199" s="200">
        <f>ROUND(I199*H199,2)</f>
        <v>0</v>
      </c>
      <c r="K199" s="196" t="s">
        <v>316</v>
      </c>
      <c r="L199" s="55"/>
      <c r="M199" s="201" t="s">
        <v>22</v>
      </c>
      <c r="N199" s="202" t="s">
        <v>46</v>
      </c>
      <c r="O199" s="36"/>
      <c r="P199" s="203">
        <f>O199*H199</f>
        <v>0</v>
      </c>
      <c r="Q199" s="203">
        <v>0</v>
      </c>
      <c r="R199" s="203">
        <f>Q199*H199</f>
        <v>0</v>
      </c>
      <c r="S199" s="203">
        <v>0</v>
      </c>
      <c r="T199" s="204">
        <f>S199*H199</f>
        <v>0</v>
      </c>
      <c r="AR199" s="18" t="s">
        <v>170</v>
      </c>
      <c r="AT199" s="18" t="s">
        <v>166</v>
      </c>
      <c r="AU199" s="18" t="s">
        <v>83</v>
      </c>
      <c r="AY199" s="18" t="s">
        <v>164</v>
      </c>
      <c r="BE199" s="205">
        <f>IF(N199="základní",J199,0)</f>
        <v>0</v>
      </c>
      <c r="BF199" s="205">
        <f>IF(N199="snížená",J199,0)</f>
        <v>0</v>
      </c>
      <c r="BG199" s="205">
        <f>IF(N199="zákl. přenesená",J199,0)</f>
        <v>0</v>
      </c>
      <c r="BH199" s="205">
        <f>IF(N199="sníž. přenesená",J199,0)</f>
        <v>0</v>
      </c>
      <c r="BI199" s="205">
        <f>IF(N199="nulová",J199,0)</f>
        <v>0</v>
      </c>
      <c r="BJ199" s="18" t="s">
        <v>23</v>
      </c>
      <c r="BK199" s="205">
        <f>ROUND(I199*H199,2)</f>
        <v>0</v>
      </c>
      <c r="BL199" s="18" t="s">
        <v>170</v>
      </c>
      <c r="BM199" s="18" t="s">
        <v>572</v>
      </c>
    </row>
    <row r="200" spans="2:47" s="1" customFormat="1" ht="108">
      <c r="B200" s="35"/>
      <c r="C200" s="57"/>
      <c r="D200" s="206" t="s">
        <v>177</v>
      </c>
      <c r="E200" s="57"/>
      <c r="F200" s="207" t="s">
        <v>561</v>
      </c>
      <c r="G200" s="57"/>
      <c r="H200" s="57"/>
      <c r="I200" s="162"/>
      <c r="J200" s="57"/>
      <c r="K200" s="57"/>
      <c r="L200" s="55"/>
      <c r="M200" s="72"/>
      <c r="N200" s="36"/>
      <c r="O200" s="36"/>
      <c r="P200" s="36"/>
      <c r="Q200" s="36"/>
      <c r="R200" s="36"/>
      <c r="S200" s="36"/>
      <c r="T200" s="73"/>
      <c r="AT200" s="18" t="s">
        <v>177</v>
      </c>
      <c r="AU200" s="18" t="s">
        <v>83</v>
      </c>
    </row>
    <row r="201" spans="2:51" s="12" customFormat="1" ht="13.5">
      <c r="B201" s="208"/>
      <c r="C201" s="209"/>
      <c r="D201" s="210" t="s">
        <v>181</v>
      </c>
      <c r="E201" s="211" t="s">
        <v>22</v>
      </c>
      <c r="F201" s="212" t="s">
        <v>573</v>
      </c>
      <c r="G201" s="209"/>
      <c r="H201" s="213">
        <v>374.6</v>
      </c>
      <c r="I201" s="214"/>
      <c r="J201" s="209"/>
      <c r="K201" s="209"/>
      <c r="L201" s="215"/>
      <c r="M201" s="216"/>
      <c r="N201" s="217"/>
      <c r="O201" s="217"/>
      <c r="P201" s="217"/>
      <c r="Q201" s="217"/>
      <c r="R201" s="217"/>
      <c r="S201" s="217"/>
      <c r="T201" s="218"/>
      <c r="AT201" s="219" t="s">
        <v>181</v>
      </c>
      <c r="AU201" s="219" t="s">
        <v>83</v>
      </c>
      <c r="AV201" s="12" t="s">
        <v>83</v>
      </c>
      <c r="AW201" s="12" t="s">
        <v>38</v>
      </c>
      <c r="AX201" s="12" t="s">
        <v>23</v>
      </c>
      <c r="AY201" s="219" t="s">
        <v>164</v>
      </c>
    </row>
    <row r="202" spans="2:65" s="1" customFormat="1" ht="31.5" customHeight="1">
      <c r="B202" s="35"/>
      <c r="C202" s="194" t="s">
        <v>574</v>
      </c>
      <c r="D202" s="194" t="s">
        <v>166</v>
      </c>
      <c r="E202" s="195" t="s">
        <v>575</v>
      </c>
      <c r="F202" s="196" t="s">
        <v>576</v>
      </c>
      <c r="G202" s="197" t="s">
        <v>186</v>
      </c>
      <c r="H202" s="198">
        <v>78.5</v>
      </c>
      <c r="I202" s="199"/>
      <c r="J202" s="200">
        <f>ROUND(I202*H202,2)</f>
        <v>0</v>
      </c>
      <c r="K202" s="196" t="s">
        <v>316</v>
      </c>
      <c r="L202" s="55"/>
      <c r="M202" s="201" t="s">
        <v>22</v>
      </c>
      <c r="N202" s="202" t="s">
        <v>46</v>
      </c>
      <c r="O202" s="36"/>
      <c r="P202" s="203">
        <f>O202*H202</f>
        <v>0</v>
      </c>
      <c r="Q202" s="203">
        <v>1.7535</v>
      </c>
      <c r="R202" s="203">
        <f>Q202*H202</f>
        <v>137.64975</v>
      </c>
      <c r="S202" s="203">
        <v>0</v>
      </c>
      <c r="T202" s="204">
        <f>S202*H202</f>
        <v>0</v>
      </c>
      <c r="AR202" s="18" t="s">
        <v>170</v>
      </c>
      <c r="AT202" s="18" t="s">
        <v>166</v>
      </c>
      <c r="AU202" s="18" t="s">
        <v>83</v>
      </c>
      <c r="AY202" s="18" t="s">
        <v>164</v>
      </c>
      <c r="BE202" s="205">
        <f>IF(N202="základní",J202,0)</f>
        <v>0</v>
      </c>
      <c r="BF202" s="205">
        <f>IF(N202="snížená",J202,0)</f>
        <v>0</v>
      </c>
      <c r="BG202" s="205">
        <f>IF(N202="zákl. přenesená",J202,0)</f>
        <v>0</v>
      </c>
      <c r="BH202" s="205">
        <f>IF(N202="sníž. přenesená",J202,0)</f>
        <v>0</v>
      </c>
      <c r="BI202" s="205">
        <f>IF(N202="nulová",J202,0)</f>
        <v>0</v>
      </c>
      <c r="BJ202" s="18" t="s">
        <v>23</v>
      </c>
      <c r="BK202" s="205">
        <f>ROUND(I202*H202,2)</f>
        <v>0</v>
      </c>
      <c r="BL202" s="18" t="s">
        <v>170</v>
      </c>
      <c r="BM202" s="18" t="s">
        <v>577</v>
      </c>
    </row>
    <row r="203" spans="2:47" s="1" customFormat="1" ht="81">
      <c r="B203" s="35"/>
      <c r="C203" s="57"/>
      <c r="D203" s="206" t="s">
        <v>177</v>
      </c>
      <c r="E203" s="57"/>
      <c r="F203" s="207" t="s">
        <v>578</v>
      </c>
      <c r="G203" s="57"/>
      <c r="H203" s="57"/>
      <c r="I203" s="162"/>
      <c r="J203" s="57"/>
      <c r="K203" s="57"/>
      <c r="L203" s="55"/>
      <c r="M203" s="72"/>
      <c r="N203" s="36"/>
      <c r="O203" s="36"/>
      <c r="P203" s="36"/>
      <c r="Q203" s="36"/>
      <c r="R203" s="36"/>
      <c r="S203" s="36"/>
      <c r="T203" s="73"/>
      <c r="AT203" s="18" t="s">
        <v>177</v>
      </c>
      <c r="AU203" s="18" t="s">
        <v>83</v>
      </c>
    </row>
    <row r="204" spans="2:51" s="12" customFormat="1" ht="13.5">
      <c r="B204" s="208"/>
      <c r="C204" s="209"/>
      <c r="D204" s="210" t="s">
        <v>181</v>
      </c>
      <c r="E204" s="211" t="s">
        <v>22</v>
      </c>
      <c r="F204" s="212" t="s">
        <v>579</v>
      </c>
      <c r="G204" s="209"/>
      <c r="H204" s="213">
        <v>78.5</v>
      </c>
      <c r="I204" s="214"/>
      <c r="J204" s="209"/>
      <c r="K204" s="209"/>
      <c r="L204" s="215"/>
      <c r="M204" s="216"/>
      <c r="N204" s="217"/>
      <c r="O204" s="217"/>
      <c r="P204" s="217"/>
      <c r="Q204" s="217"/>
      <c r="R204" s="217"/>
      <c r="S204" s="217"/>
      <c r="T204" s="218"/>
      <c r="AT204" s="219" t="s">
        <v>181</v>
      </c>
      <c r="AU204" s="219" t="s">
        <v>83</v>
      </c>
      <c r="AV204" s="12" t="s">
        <v>83</v>
      </c>
      <c r="AW204" s="12" t="s">
        <v>38</v>
      </c>
      <c r="AX204" s="12" t="s">
        <v>23</v>
      </c>
      <c r="AY204" s="219" t="s">
        <v>164</v>
      </c>
    </row>
    <row r="205" spans="2:65" s="1" customFormat="1" ht="22.5" customHeight="1">
      <c r="B205" s="35"/>
      <c r="C205" s="194" t="s">
        <v>580</v>
      </c>
      <c r="D205" s="194" t="s">
        <v>166</v>
      </c>
      <c r="E205" s="195" t="s">
        <v>581</v>
      </c>
      <c r="F205" s="196" t="s">
        <v>582</v>
      </c>
      <c r="G205" s="197" t="s">
        <v>186</v>
      </c>
      <c r="H205" s="198">
        <v>3.5</v>
      </c>
      <c r="I205" s="199"/>
      <c r="J205" s="200">
        <f>ROUND(I205*H205,2)</f>
        <v>0</v>
      </c>
      <c r="K205" s="196" t="s">
        <v>22</v>
      </c>
      <c r="L205" s="55"/>
      <c r="M205" s="201" t="s">
        <v>22</v>
      </c>
      <c r="N205" s="202" t="s">
        <v>46</v>
      </c>
      <c r="O205" s="36"/>
      <c r="P205" s="203">
        <f>O205*H205</f>
        <v>0</v>
      </c>
      <c r="Q205" s="203">
        <v>2.205</v>
      </c>
      <c r="R205" s="203">
        <f>Q205*H205</f>
        <v>7.7175</v>
      </c>
      <c r="S205" s="203">
        <v>0</v>
      </c>
      <c r="T205" s="204">
        <f>S205*H205</f>
        <v>0</v>
      </c>
      <c r="AR205" s="18" t="s">
        <v>170</v>
      </c>
      <c r="AT205" s="18" t="s">
        <v>166</v>
      </c>
      <c r="AU205" s="18" t="s">
        <v>83</v>
      </c>
      <c r="AY205" s="18" t="s">
        <v>164</v>
      </c>
      <c r="BE205" s="205">
        <f>IF(N205="základní",J205,0)</f>
        <v>0</v>
      </c>
      <c r="BF205" s="205">
        <f>IF(N205="snížená",J205,0)</f>
        <v>0</v>
      </c>
      <c r="BG205" s="205">
        <f>IF(N205="zákl. přenesená",J205,0)</f>
        <v>0</v>
      </c>
      <c r="BH205" s="205">
        <f>IF(N205="sníž. přenesená",J205,0)</f>
        <v>0</v>
      </c>
      <c r="BI205" s="205">
        <f>IF(N205="nulová",J205,0)</f>
        <v>0</v>
      </c>
      <c r="BJ205" s="18" t="s">
        <v>23</v>
      </c>
      <c r="BK205" s="205">
        <f>ROUND(I205*H205,2)</f>
        <v>0</v>
      </c>
      <c r="BL205" s="18" t="s">
        <v>170</v>
      </c>
      <c r="BM205" s="18" t="s">
        <v>583</v>
      </c>
    </row>
    <row r="206" spans="2:51" s="12" customFormat="1" ht="13.5">
      <c r="B206" s="208"/>
      <c r="C206" s="209"/>
      <c r="D206" s="210" t="s">
        <v>181</v>
      </c>
      <c r="E206" s="211" t="s">
        <v>22</v>
      </c>
      <c r="F206" s="212" t="s">
        <v>584</v>
      </c>
      <c r="G206" s="209"/>
      <c r="H206" s="213">
        <v>3.5</v>
      </c>
      <c r="I206" s="214"/>
      <c r="J206" s="209"/>
      <c r="K206" s="209"/>
      <c r="L206" s="215"/>
      <c r="M206" s="216"/>
      <c r="N206" s="217"/>
      <c r="O206" s="217"/>
      <c r="P206" s="217"/>
      <c r="Q206" s="217"/>
      <c r="R206" s="217"/>
      <c r="S206" s="217"/>
      <c r="T206" s="218"/>
      <c r="AT206" s="219" t="s">
        <v>181</v>
      </c>
      <c r="AU206" s="219" t="s">
        <v>83</v>
      </c>
      <c r="AV206" s="12" t="s">
        <v>83</v>
      </c>
      <c r="AW206" s="12" t="s">
        <v>38</v>
      </c>
      <c r="AX206" s="12" t="s">
        <v>23</v>
      </c>
      <c r="AY206" s="219" t="s">
        <v>164</v>
      </c>
    </row>
    <row r="207" spans="2:65" s="1" customFormat="1" ht="22.5" customHeight="1">
      <c r="B207" s="35"/>
      <c r="C207" s="194" t="s">
        <v>389</v>
      </c>
      <c r="D207" s="194" t="s">
        <v>166</v>
      </c>
      <c r="E207" s="195" t="s">
        <v>295</v>
      </c>
      <c r="F207" s="196" t="s">
        <v>585</v>
      </c>
      <c r="G207" s="197" t="s">
        <v>186</v>
      </c>
      <c r="H207" s="198">
        <v>1159.5</v>
      </c>
      <c r="I207" s="199"/>
      <c r="J207" s="200">
        <f>ROUND(I207*H207,2)</f>
        <v>0</v>
      </c>
      <c r="K207" s="196" t="s">
        <v>316</v>
      </c>
      <c r="L207" s="55"/>
      <c r="M207" s="201" t="s">
        <v>22</v>
      </c>
      <c r="N207" s="202" t="s">
        <v>46</v>
      </c>
      <c r="O207" s="36"/>
      <c r="P207" s="203">
        <f>O207*H207</f>
        <v>0</v>
      </c>
      <c r="Q207" s="203">
        <v>2.43408</v>
      </c>
      <c r="R207" s="203">
        <f>Q207*H207</f>
        <v>2822.31576</v>
      </c>
      <c r="S207" s="203">
        <v>0</v>
      </c>
      <c r="T207" s="204">
        <f>S207*H207</f>
        <v>0</v>
      </c>
      <c r="AR207" s="18" t="s">
        <v>170</v>
      </c>
      <c r="AT207" s="18" t="s">
        <v>166</v>
      </c>
      <c r="AU207" s="18" t="s">
        <v>83</v>
      </c>
      <c r="AY207" s="18" t="s">
        <v>164</v>
      </c>
      <c r="BE207" s="205">
        <f>IF(N207="základní",J207,0)</f>
        <v>0</v>
      </c>
      <c r="BF207" s="205">
        <f>IF(N207="snížená",J207,0)</f>
        <v>0</v>
      </c>
      <c r="BG207" s="205">
        <f>IF(N207="zákl. přenesená",J207,0)</f>
        <v>0</v>
      </c>
      <c r="BH207" s="205">
        <f>IF(N207="sníž. přenesená",J207,0)</f>
        <v>0</v>
      </c>
      <c r="BI207" s="205">
        <f>IF(N207="nulová",J207,0)</f>
        <v>0</v>
      </c>
      <c r="BJ207" s="18" t="s">
        <v>23</v>
      </c>
      <c r="BK207" s="205">
        <f>ROUND(I207*H207,2)</f>
        <v>0</v>
      </c>
      <c r="BL207" s="18" t="s">
        <v>170</v>
      </c>
      <c r="BM207" s="18" t="s">
        <v>586</v>
      </c>
    </row>
    <row r="208" spans="2:47" s="1" customFormat="1" ht="81">
      <c r="B208" s="35"/>
      <c r="C208" s="57"/>
      <c r="D208" s="206" t="s">
        <v>177</v>
      </c>
      <c r="E208" s="57"/>
      <c r="F208" s="207" t="s">
        <v>298</v>
      </c>
      <c r="G208" s="57"/>
      <c r="H208" s="57"/>
      <c r="I208" s="162"/>
      <c r="J208" s="57"/>
      <c r="K208" s="57"/>
      <c r="L208" s="55"/>
      <c r="M208" s="72"/>
      <c r="N208" s="36"/>
      <c r="O208" s="36"/>
      <c r="P208" s="36"/>
      <c r="Q208" s="36"/>
      <c r="R208" s="36"/>
      <c r="S208" s="36"/>
      <c r="T208" s="73"/>
      <c r="AT208" s="18" t="s">
        <v>177</v>
      </c>
      <c r="AU208" s="18" t="s">
        <v>83</v>
      </c>
    </row>
    <row r="209" spans="2:51" s="12" customFormat="1" ht="13.5">
      <c r="B209" s="208"/>
      <c r="C209" s="209"/>
      <c r="D209" s="206" t="s">
        <v>181</v>
      </c>
      <c r="E209" s="220" t="s">
        <v>22</v>
      </c>
      <c r="F209" s="221" t="s">
        <v>587</v>
      </c>
      <c r="G209" s="209"/>
      <c r="H209" s="222">
        <v>832.5</v>
      </c>
      <c r="I209" s="214"/>
      <c r="J209" s="209"/>
      <c r="K209" s="209"/>
      <c r="L209" s="215"/>
      <c r="M209" s="216"/>
      <c r="N209" s="217"/>
      <c r="O209" s="217"/>
      <c r="P209" s="217"/>
      <c r="Q209" s="217"/>
      <c r="R209" s="217"/>
      <c r="S209" s="217"/>
      <c r="T209" s="218"/>
      <c r="AT209" s="219" t="s">
        <v>181</v>
      </c>
      <c r="AU209" s="219" t="s">
        <v>83</v>
      </c>
      <c r="AV209" s="12" t="s">
        <v>83</v>
      </c>
      <c r="AW209" s="12" t="s">
        <v>38</v>
      </c>
      <c r="AX209" s="12" t="s">
        <v>75</v>
      </c>
      <c r="AY209" s="219" t="s">
        <v>164</v>
      </c>
    </row>
    <row r="210" spans="2:51" s="12" customFormat="1" ht="13.5">
      <c r="B210" s="208"/>
      <c r="C210" s="209"/>
      <c r="D210" s="206" t="s">
        <v>181</v>
      </c>
      <c r="E210" s="220" t="s">
        <v>22</v>
      </c>
      <c r="F210" s="221" t="s">
        <v>588</v>
      </c>
      <c r="G210" s="209"/>
      <c r="H210" s="222">
        <v>327</v>
      </c>
      <c r="I210" s="214"/>
      <c r="J210" s="209"/>
      <c r="K210" s="209"/>
      <c r="L210" s="215"/>
      <c r="M210" s="216"/>
      <c r="N210" s="217"/>
      <c r="O210" s="217"/>
      <c r="P210" s="217"/>
      <c r="Q210" s="217"/>
      <c r="R210" s="217"/>
      <c r="S210" s="217"/>
      <c r="T210" s="218"/>
      <c r="AT210" s="219" t="s">
        <v>181</v>
      </c>
      <c r="AU210" s="219" t="s">
        <v>83</v>
      </c>
      <c r="AV210" s="12" t="s">
        <v>83</v>
      </c>
      <c r="AW210" s="12" t="s">
        <v>38</v>
      </c>
      <c r="AX210" s="12" t="s">
        <v>75</v>
      </c>
      <c r="AY210" s="219" t="s">
        <v>164</v>
      </c>
    </row>
    <row r="211" spans="2:51" s="13" customFormat="1" ht="13.5">
      <c r="B211" s="223"/>
      <c r="C211" s="224"/>
      <c r="D211" s="210" t="s">
        <v>181</v>
      </c>
      <c r="E211" s="225" t="s">
        <v>22</v>
      </c>
      <c r="F211" s="226" t="s">
        <v>191</v>
      </c>
      <c r="G211" s="224"/>
      <c r="H211" s="227">
        <v>1159.5</v>
      </c>
      <c r="I211" s="228"/>
      <c r="J211" s="224"/>
      <c r="K211" s="224"/>
      <c r="L211" s="229"/>
      <c r="M211" s="230"/>
      <c r="N211" s="231"/>
      <c r="O211" s="231"/>
      <c r="P211" s="231"/>
      <c r="Q211" s="231"/>
      <c r="R211" s="231"/>
      <c r="S211" s="231"/>
      <c r="T211" s="232"/>
      <c r="AT211" s="233" t="s">
        <v>181</v>
      </c>
      <c r="AU211" s="233" t="s">
        <v>83</v>
      </c>
      <c r="AV211" s="13" t="s">
        <v>170</v>
      </c>
      <c r="AW211" s="13" t="s">
        <v>38</v>
      </c>
      <c r="AX211" s="13" t="s">
        <v>23</v>
      </c>
      <c r="AY211" s="233" t="s">
        <v>164</v>
      </c>
    </row>
    <row r="212" spans="2:65" s="1" customFormat="1" ht="22.5" customHeight="1">
      <c r="B212" s="35"/>
      <c r="C212" s="194" t="s">
        <v>288</v>
      </c>
      <c r="D212" s="194" t="s">
        <v>166</v>
      </c>
      <c r="E212" s="195" t="s">
        <v>300</v>
      </c>
      <c r="F212" s="196" t="s">
        <v>589</v>
      </c>
      <c r="G212" s="197" t="s">
        <v>174</v>
      </c>
      <c r="H212" s="198">
        <v>1570</v>
      </c>
      <c r="I212" s="199"/>
      <c r="J212" s="200">
        <f>ROUND(I212*H212,2)</f>
        <v>0</v>
      </c>
      <c r="K212" s="196" t="s">
        <v>316</v>
      </c>
      <c r="L212" s="55"/>
      <c r="M212" s="201" t="s">
        <v>22</v>
      </c>
      <c r="N212" s="202" t="s">
        <v>46</v>
      </c>
      <c r="O212" s="36"/>
      <c r="P212" s="203">
        <f>O212*H212</f>
        <v>0</v>
      </c>
      <c r="Q212" s="203">
        <v>0</v>
      </c>
      <c r="R212" s="203">
        <f>Q212*H212</f>
        <v>0</v>
      </c>
      <c r="S212" s="203">
        <v>0</v>
      </c>
      <c r="T212" s="204">
        <f>S212*H212</f>
        <v>0</v>
      </c>
      <c r="AR212" s="18" t="s">
        <v>170</v>
      </c>
      <c r="AT212" s="18" t="s">
        <v>166</v>
      </c>
      <c r="AU212" s="18" t="s">
        <v>83</v>
      </c>
      <c r="AY212" s="18" t="s">
        <v>164</v>
      </c>
      <c r="BE212" s="205">
        <f>IF(N212="základní",J212,0)</f>
        <v>0</v>
      </c>
      <c r="BF212" s="205">
        <f>IF(N212="snížená",J212,0)</f>
        <v>0</v>
      </c>
      <c r="BG212" s="205">
        <f>IF(N212="zákl. přenesená",J212,0)</f>
        <v>0</v>
      </c>
      <c r="BH212" s="205">
        <f>IF(N212="sníž. přenesená",J212,0)</f>
        <v>0</v>
      </c>
      <c r="BI212" s="205">
        <f>IF(N212="nulová",J212,0)</f>
        <v>0</v>
      </c>
      <c r="BJ212" s="18" t="s">
        <v>23</v>
      </c>
      <c r="BK212" s="205">
        <f>ROUND(I212*H212,2)</f>
        <v>0</v>
      </c>
      <c r="BL212" s="18" t="s">
        <v>170</v>
      </c>
      <c r="BM212" s="18" t="s">
        <v>590</v>
      </c>
    </row>
    <row r="213" spans="2:47" s="1" customFormat="1" ht="81">
      <c r="B213" s="35"/>
      <c r="C213" s="57"/>
      <c r="D213" s="206" t="s">
        <v>177</v>
      </c>
      <c r="E213" s="57"/>
      <c r="F213" s="207" t="s">
        <v>298</v>
      </c>
      <c r="G213" s="57"/>
      <c r="H213" s="57"/>
      <c r="I213" s="162"/>
      <c r="J213" s="57"/>
      <c r="K213" s="57"/>
      <c r="L213" s="55"/>
      <c r="M213" s="72"/>
      <c r="N213" s="36"/>
      <c r="O213" s="36"/>
      <c r="P213" s="36"/>
      <c r="Q213" s="36"/>
      <c r="R213" s="36"/>
      <c r="S213" s="36"/>
      <c r="T213" s="73"/>
      <c r="AT213" s="18" t="s">
        <v>177</v>
      </c>
      <c r="AU213" s="18" t="s">
        <v>83</v>
      </c>
    </row>
    <row r="214" spans="2:51" s="12" customFormat="1" ht="13.5">
      <c r="B214" s="208"/>
      <c r="C214" s="209"/>
      <c r="D214" s="206" t="s">
        <v>181</v>
      </c>
      <c r="E214" s="220" t="s">
        <v>22</v>
      </c>
      <c r="F214" s="221" t="s">
        <v>591</v>
      </c>
      <c r="G214" s="209"/>
      <c r="H214" s="222">
        <v>660</v>
      </c>
      <c r="I214" s="214"/>
      <c r="J214" s="209"/>
      <c r="K214" s="209"/>
      <c r="L214" s="215"/>
      <c r="M214" s="216"/>
      <c r="N214" s="217"/>
      <c r="O214" s="217"/>
      <c r="P214" s="217"/>
      <c r="Q214" s="217"/>
      <c r="R214" s="217"/>
      <c r="S214" s="217"/>
      <c r="T214" s="218"/>
      <c r="AT214" s="219" t="s">
        <v>181</v>
      </c>
      <c r="AU214" s="219" t="s">
        <v>83</v>
      </c>
      <c r="AV214" s="12" t="s">
        <v>83</v>
      </c>
      <c r="AW214" s="12" t="s">
        <v>38</v>
      </c>
      <c r="AX214" s="12" t="s">
        <v>75</v>
      </c>
      <c r="AY214" s="219" t="s">
        <v>164</v>
      </c>
    </row>
    <row r="215" spans="2:51" s="12" customFormat="1" ht="13.5">
      <c r="B215" s="208"/>
      <c r="C215" s="209"/>
      <c r="D215" s="206" t="s">
        <v>181</v>
      </c>
      <c r="E215" s="220" t="s">
        <v>22</v>
      </c>
      <c r="F215" s="221" t="s">
        <v>592</v>
      </c>
      <c r="G215" s="209"/>
      <c r="H215" s="222">
        <v>910</v>
      </c>
      <c r="I215" s="214"/>
      <c r="J215" s="209"/>
      <c r="K215" s="209"/>
      <c r="L215" s="215"/>
      <c r="M215" s="216"/>
      <c r="N215" s="217"/>
      <c r="O215" s="217"/>
      <c r="P215" s="217"/>
      <c r="Q215" s="217"/>
      <c r="R215" s="217"/>
      <c r="S215" s="217"/>
      <c r="T215" s="218"/>
      <c r="AT215" s="219" t="s">
        <v>181</v>
      </c>
      <c r="AU215" s="219" t="s">
        <v>83</v>
      </c>
      <c r="AV215" s="12" t="s">
        <v>83</v>
      </c>
      <c r="AW215" s="12" t="s">
        <v>38</v>
      </c>
      <c r="AX215" s="12" t="s">
        <v>75</v>
      </c>
      <c r="AY215" s="219" t="s">
        <v>164</v>
      </c>
    </row>
    <row r="216" spans="2:51" s="13" customFormat="1" ht="13.5">
      <c r="B216" s="223"/>
      <c r="C216" s="224"/>
      <c r="D216" s="210" t="s">
        <v>181</v>
      </c>
      <c r="E216" s="225" t="s">
        <v>22</v>
      </c>
      <c r="F216" s="226" t="s">
        <v>191</v>
      </c>
      <c r="G216" s="224"/>
      <c r="H216" s="227">
        <v>1570</v>
      </c>
      <c r="I216" s="228"/>
      <c r="J216" s="224"/>
      <c r="K216" s="224"/>
      <c r="L216" s="229"/>
      <c r="M216" s="230"/>
      <c r="N216" s="231"/>
      <c r="O216" s="231"/>
      <c r="P216" s="231"/>
      <c r="Q216" s="231"/>
      <c r="R216" s="231"/>
      <c r="S216" s="231"/>
      <c r="T216" s="232"/>
      <c r="AT216" s="233" t="s">
        <v>181</v>
      </c>
      <c r="AU216" s="233" t="s">
        <v>83</v>
      </c>
      <c r="AV216" s="13" t="s">
        <v>170</v>
      </c>
      <c r="AW216" s="13" t="s">
        <v>38</v>
      </c>
      <c r="AX216" s="13" t="s">
        <v>23</v>
      </c>
      <c r="AY216" s="233" t="s">
        <v>164</v>
      </c>
    </row>
    <row r="217" spans="2:65" s="1" customFormat="1" ht="44.25" customHeight="1">
      <c r="B217" s="35"/>
      <c r="C217" s="194" t="s">
        <v>246</v>
      </c>
      <c r="D217" s="194" t="s">
        <v>166</v>
      </c>
      <c r="E217" s="195" t="s">
        <v>283</v>
      </c>
      <c r="F217" s="196" t="s">
        <v>284</v>
      </c>
      <c r="G217" s="197" t="s">
        <v>285</v>
      </c>
      <c r="H217" s="198">
        <v>56</v>
      </c>
      <c r="I217" s="199"/>
      <c r="J217" s="200">
        <f>ROUND(I217*H217,2)</f>
        <v>0</v>
      </c>
      <c r="K217" s="196" t="s">
        <v>316</v>
      </c>
      <c r="L217" s="55"/>
      <c r="M217" s="201" t="s">
        <v>22</v>
      </c>
      <c r="N217" s="202" t="s">
        <v>46</v>
      </c>
      <c r="O217" s="36"/>
      <c r="P217" s="203">
        <f>O217*H217</f>
        <v>0</v>
      </c>
      <c r="Q217" s="203">
        <v>0.08033</v>
      </c>
      <c r="R217" s="203">
        <f>Q217*H217</f>
        <v>4.49848</v>
      </c>
      <c r="S217" s="203">
        <v>0</v>
      </c>
      <c r="T217" s="204">
        <f>S217*H217</f>
        <v>0</v>
      </c>
      <c r="AR217" s="18" t="s">
        <v>170</v>
      </c>
      <c r="AT217" s="18" t="s">
        <v>166</v>
      </c>
      <c r="AU217" s="18" t="s">
        <v>83</v>
      </c>
      <c r="AY217" s="18" t="s">
        <v>164</v>
      </c>
      <c r="BE217" s="205">
        <f>IF(N217="základní",J217,0)</f>
        <v>0</v>
      </c>
      <c r="BF217" s="205">
        <f>IF(N217="snížená",J217,0)</f>
        <v>0</v>
      </c>
      <c r="BG217" s="205">
        <f>IF(N217="zákl. přenesená",J217,0)</f>
        <v>0</v>
      </c>
      <c r="BH217" s="205">
        <f>IF(N217="sníž. přenesená",J217,0)</f>
        <v>0</v>
      </c>
      <c r="BI217" s="205">
        <f>IF(N217="nulová",J217,0)</f>
        <v>0</v>
      </c>
      <c r="BJ217" s="18" t="s">
        <v>23</v>
      </c>
      <c r="BK217" s="205">
        <f>ROUND(I217*H217,2)</f>
        <v>0</v>
      </c>
      <c r="BL217" s="18" t="s">
        <v>170</v>
      </c>
      <c r="BM217" s="18" t="s">
        <v>593</v>
      </c>
    </row>
    <row r="218" spans="2:47" s="1" customFormat="1" ht="40.5">
      <c r="B218" s="35"/>
      <c r="C218" s="57"/>
      <c r="D218" s="206" t="s">
        <v>177</v>
      </c>
      <c r="E218" s="57"/>
      <c r="F218" s="207" t="s">
        <v>594</v>
      </c>
      <c r="G218" s="57"/>
      <c r="H218" s="57"/>
      <c r="I218" s="162"/>
      <c r="J218" s="57"/>
      <c r="K218" s="57"/>
      <c r="L218" s="55"/>
      <c r="M218" s="72"/>
      <c r="N218" s="36"/>
      <c r="O218" s="36"/>
      <c r="P218" s="36"/>
      <c r="Q218" s="36"/>
      <c r="R218" s="36"/>
      <c r="S218" s="36"/>
      <c r="T218" s="73"/>
      <c r="AT218" s="18" t="s">
        <v>177</v>
      </c>
      <c r="AU218" s="18" t="s">
        <v>83</v>
      </c>
    </row>
    <row r="219" spans="2:47" s="1" customFormat="1" ht="27">
      <c r="B219" s="35"/>
      <c r="C219" s="57"/>
      <c r="D219" s="206" t="s">
        <v>179</v>
      </c>
      <c r="E219" s="57"/>
      <c r="F219" s="207" t="s">
        <v>595</v>
      </c>
      <c r="G219" s="57"/>
      <c r="H219" s="57"/>
      <c r="I219" s="162"/>
      <c r="J219" s="57"/>
      <c r="K219" s="57"/>
      <c r="L219" s="55"/>
      <c r="M219" s="72"/>
      <c r="N219" s="36"/>
      <c r="O219" s="36"/>
      <c r="P219" s="36"/>
      <c r="Q219" s="36"/>
      <c r="R219" s="36"/>
      <c r="S219" s="36"/>
      <c r="T219" s="73"/>
      <c r="AT219" s="18" t="s">
        <v>179</v>
      </c>
      <c r="AU219" s="18" t="s">
        <v>83</v>
      </c>
    </row>
    <row r="220" spans="2:51" s="12" customFormat="1" ht="13.5">
      <c r="B220" s="208"/>
      <c r="C220" s="209"/>
      <c r="D220" s="210" t="s">
        <v>181</v>
      </c>
      <c r="E220" s="211" t="s">
        <v>22</v>
      </c>
      <c r="F220" s="212" t="s">
        <v>596</v>
      </c>
      <c r="G220" s="209"/>
      <c r="H220" s="213">
        <v>56</v>
      </c>
      <c r="I220" s="214"/>
      <c r="J220" s="209"/>
      <c r="K220" s="209"/>
      <c r="L220" s="215"/>
      <c r="M220" s="216"/>
      <c r="N220" s="217"/>
      <c r="O220" s="217"/>
      <c r="P220" s="217"/>
      <c r="Q220" s="217"/>
      <c r="R220" s="217"/>
      <c r="S220" s="217"/>
      <c r="T220" s="218"/>
      <c r="AT220" s="219" t="s">
        <v>181</v>
      </c>
      <c r="AU220" s="219" t="s">
        <v>83</v>
      </c>
      <c r="AV220" s="12" t="s">
        <v>83</v>
      </c>
      <c r="AW220" s="12" t="s">
        <v>38</v>
      </c>
      <c r="AX220" s="12" t="s">
        <v>23</v>
      </c>
      <c r="AY220" s="219" t="s">
        <v>164</v>
      </c>
    </row>
    <row r="221" spans="2:65" s="1" customFormat="1" ht="31.5" customHeight="1">
      <c r="B221" s="35"/>
      <c r="C221" s="194" t="s">
        <v>313</v>
      </c>
      <c r="D221" s="194" t="s">
        <v>166</v>
      </c>
      <c r="E221" s="195" t="s">
        <v>289</v>
      </c>
      <c r="F221" s="196" t="s">
        <v>290</v>
      </c>
      <c r="G221" s="197" t="s">
        <v>291</v>
      </c>
      <c r="H221" s="198">
        <v>16</v>
      </c>
      <c r="I221" s="199"/>
      <c r="J221" s="200">
        <f>ROUND(I221*H221,2)</f>
        <v>0</v>
      </c>
      <c r="K221" s="196" t="s">
        <v>175</v>
      </c>
      <c r="L221" s="55"/>
      <c r="M221" s="201" t="s">
        <v>22</v>
      </c>
      <c r="N221" s="202" t="s">
        <v>46</v>
      </c>
      <c r="O221" s="36"/>
      <c r="P221" s="203">
        <f>O221*H221</f>
        <v>0</v>
      </c>
      <c r="Q221" s="203">
        <v>0.0065</v>
      </c>
      <c r="R221" s="203">
        <f>Q221*H221</f>
        <v>0.104</v>
      </c>
      <c r="S221" s="203">
        <v>0</v>
      </c>
      <c r="T221" s="204">
        <f>S221*H221</f>
        <v>0</v>
      </c>
      <c r="AR221" s="18" t="s">
        <v>170</v>
      </c>
      <c r="AT221" s="18" t="s">
        <v>166</v>
      </c>
      <c r="AU221" s="18" t="s">
        <v>83</v>
      </c>
      <c r="AY221" s="18" t="s">
        <v>164</v>
      </c>
      <c r="BE221" s="205">
        <f>IF(N221="základní",J221,0)</f>
        <v>0</v>
      </c>
      <c r="BF221" s="205">
        <f>IF(N221="snížená",J221,0)</f>
        <v>0</v>
      </c>
      <c r="BG221" s="205">
        <f>IF(N221="zákl. přenesená",J221,0)</f>
        <v>0</v>
      </c>
      <c r="BH221" s="205">
        <f>IF(N221="sníž. přenesená",J221,0)</f>
        <v>0</v>
      </c>
      <c r="BI221" s="205">
        <f>IF(N221="nulová",J221,0)</f>
        <v>0</v>
      </c>
      <c r="BJ221" s="18" t="s">
        <v>23</v>
      </c>
      <c r="BK221" s="205">
        <f>ROUND(I221*H221,2)</f>
        <v>0</v>
      </c>
      <c r="BL221" s="18" t="s">
        <v>170</v>
      </c>
      <c r="BM221" s="18" t="s">
        <v>597</v>
      </c>
    </row>
    <row r="222" spans="2:51" s="12" customFormat="1" ht="13.5">
      <c r="B222" s="208"/>
      <c r="C222" s="209"/>
      <c r="D222" s="206" t="s">
        <v>181</v>
      </c>
      <c r="E222" s="220" t="s">
        <v>22</v>
      </c>
      <c r="F222" s="221" t="s">
        <v>598</v>
      </c>
      <c r="G222" s="209"/>
      <c r="H222" s="222">
        <v>16</v>
      </c>
      <c r="I222" s="214"/>
      <c r="J222" s="209"/>
      <c r="K222" s="209"/>
      <c r="L222" s="215"/>
      <c r="M222" s="216"/>
      <c r="N222" s="217"/>
      <c r="O222" s="217"/>
      <c r="P222" s="217"/>
      <c r="Q222" s="217"/>
      <c r="R222" s="217"/>
      <c r="S222" s="217"/>
      <c r="T222" s="218"/>
      <c r="AT222" s="219" t="s">
        <v>181</v>
      </c>
      <c r="AU222" s="219" t="s">
        <v>83</v>
      </c>
      <c r="AV222" s="12" t="s">
        <v>83</v>
      </c>
      <c r="AW222" s="12" t="s">
        <v>38</v>
      </c>
      <c r="AX222" s="12" t="s">
        <v>23</v>
      </c>
      <c r="AY222" s="219" t="s">
        <v>164</v>
      </c>
    </row>
    <row r="223" spans="2:63" s="11" customFormat="1" ht="29.85" customHeight="1">
      <c r="B223" s="177"/>
      <c r="C223" s="178"/>
      <c r="D223" s="191" t="s">
        <v>74</v>
      </c>
      <c r="E223" s="192" t="s">
        <v>195</v>
      </c>
      <c r="F223" s="192" t="s">
        <v>312</v>
      </c>
      <c r="G223" s="178"/>
      <c r="H223" s="178"/>
      <c r="I223" s="181"/>
      <c r="J223" s="193">
        <f>BK223</f>
        <v>0</v>
      </c>
      <c r="K223" s="178"/>
      <c r="L223" s="183"/>
      <c r="M223" s="184"/>
      <c r="N223" s="185"/>
      <c r="O223" s="185"/>
      <c r="P223" s="186">
        <f>SUM(P224:P242)</f>
        <v>0</v>
      </c>
      <c r="Q223" s="185"/>
      <c r="R223" s="186">
        <f>SUM(R224:R242)</f>
        <v>466.5895</v>
      </c>
      <c r="S223" s="185"/>
      <c r="T223" s="187">
        <f>SUM(T224:T242)</f>
        <v>1117.1999999999998</v>
      </c>
      <c r="AR223" s="188" t="s">
        <v>23</v>
      </c>
      <c r="AT223" s="189" t="s">
        <v>74</v>
      </c>
      <c r="AU223" s="189" t="s">
        <v>23</v>
      </c>
      <c r="AY223" s="188" t="s">
        <v>164</v>
      </c>
      <c r="BK223" s="190">
        <f>SUM(BK224:BK242)</f>
        <v>0</v>
      </c>
    </row>
    <row r="224" spans="2:65" s="1" customFormat="1" ht="31.5" customHeight="1">
      <c r="B224" s="35"/>
      <c r="C224" s="194" t="s">
        <v>599</v>
      </c>
      <c r="D224" s="194" t="s">
        <v>166</v>
      </c>
      <c r="E224" s="195" t="s">
        <v>314</v>
      </c>
      <c r="F224" s="196" t="s">
        <v>315</v>
      </c>
      <c r="G224" s="197" t="s">
        <v>174</v>
      </c>
      <c r="H224" s="198">
        <v>897</v>
      </c>
      <c r="I224" s="199"/>
      <c r="J224" s="200">
        <f>ROUND(I224*H224,2)</f>
        <v>0</v>
      </c>
      <c r="K224" s="196" t="s">
        <v>316</v>
      </c>
      <c r="L224" s="55"/>
      <c r="M224" s="201" t="s">
        <v>22</v>
      </c>
      <c r="N224" s="202" t="s">
        <v>46</v>
      </c>
      <c r="O224" s="36"/>
      <c r="P224" s="203">
        <f>O224*H224</f>
        <v>0</v>
      </c>
      <c r="Q224" s="203">
        <v>0.0835</v>
      </c>
      <c r="R224" s="203">
        <f>Q224*H224</f>
        <v>74.8995</v>
      </c>
      <c r="S224" s="203">
        <v>0</v>
      </c>
      <c r="T224" s="204">
        <f>S224*H224</f>
        <v>0</v>
      </c>
      <c r="AR224" s="18" t="s">
        <v>170</v>
      </c>
      <c r="AT224" s="18" t="s">
        <v>166</v>
      </c>
      <c r="AU224" s="18" t="s">
        <v>83</v>
      </c>
      <c r="AY224" s="18" t="s">
        <v>164</v>
      </c>
      <c r="BE224" s="205">
        <f>IF(N224="základní",J224,0)</f>
        <v>0</v>
      </c>
      <c r="BF224" s="205">
        <f>IF(N224="snížená",J224,0)</f>
        <v>0</v>
      </c>
      <c r="BG224" s="205">
        <f>IF(N224="zákl. přenesená",J224,0)</f>
        <v>0</v>
      </c>
      <c r="BH224" s="205">
        <f>IF(N224="sníž. přenesená",J224,0)</f>
        <v>0</v>
      </c>
      <c r="BI224" s="205">
        <f>IF(N224="nulová",J224,0)</f>
        <v>0</v>
      </c>
      <c r="BJ224" s="18" t="s">
        <v>23</v>
      </c>
      <c r="BK224" s="205">
        <f>ROUND(I224*H224,2)</f>
        <v>0</v>
      </c>
      <c r="BL224" s="18" t="s">
        <v>170</v>
      </c>
      <c r="BM224" s="18" t="s">
        <v>600</v>
      </c>
    </row>
    <row r="225" spans="2:47" s="1" customFormat="1" ht="94.5">
      <c r="B225" s="35"/>
      <c r="C225" s="57"/>
      <c r="D225" s="206" t="s">
        <v>177</v>
      </c>
      <c r="E225" s="57"/>
      <c r="F225" s="207" t="s">
        <v>318</v>
      </c>
      <c r="G225" s="57"/>
      <c r="H225" s="57"/>
      <c r="I225" s="162"/>
      <c r="J225" s="57"/>
      <c r="K225" s="57"/>
      <c r="L225" s="55"/>
      <c r="M225" s="72"/>
      <c r="N225" s="36"/>
      <c r="O225" s="36"/>
      <c r="P225" s="36"/>
      <c r="Q225" s="36"/>
      <c r="R225" s="36"/>
      <c r="S225" s="36"/>
      <c r="T225" s="73"/>
      <c r="AT225" s="18" t="s">
        <v>177</v>
      </c>
      <c r="AU225" s="18" t="s">
        <v>83</v>
      </c>
    </row>
    <row r="226" spans="2:51" s="12" customFormat="1" ht="13.5">
      <c r="B226" s="208"/>
      <c r="C226" s="209"/>
      <c r="D226" s="210" t="s">
        <v>181</v>
      </c>
      <c r="E226" s="211" t="s">
        <v>22</v>
      </c>
      <c r="F226" s="212" t="s">
        <v>601</v>
      </c>
      <c r="G226" s="209"/>
      <c r="H226" s="213">
        <v>897</v>
      </c>
      <c r="I226" s="214"/>
      <c r="J226" s="209"/>
      <c r="K226" s="209"/>
      <c r="L226" s="215"/>
      <c r="M226" s="216"/>
      <c r="N226" s="217"/>
      <c r="O226" s="217"/>
      <c r="P226" s="217"/>
      <c r="Q226" s="217"/>
      <c r="R226" s="217"/>
      <c r="S226" s="217"/>
      <c r="T226" s="218"/>
      <c r="AT226" s="219" t="s">
        <v>181</v>
      </c>
      <c r="AU226" s="219" t="s">
        <v>83</v>
      </c>
      <c r="AV226" s="12" t="s">
        <v>83</v>
      </c>
      <c r="AW226" s="12" t="s">
        <v>38</v>
      </c>
      <c r="AX226" s="12" t="s">
        <v>23</v>
      </c>
      <c r="AY226" s="219" t="s">
        <v>164</v>
      </c>
    </row>
    <row r="227" spans="2:65" s="1" customFormat="1" ht="31.5" customHeight="1">
      <c r="B227" s="35"/>
      <c r="C227" s="234" t="s">
        <v>326</v>
      </c>
      <c r="D227" s="234" t="s">
        <v>257</v>
      </c>
      <c r="E227" s="235" t="s">
        <v>321</v>
      </c>
      <c r="F227" s="236" t="s">
        <v>322</v>
      </c>
      <c r="G227" s="237" t="s">
        <v>291</v>
      </c>
      <c r="H227" s="238">
        <v>299</v>
      </c>
      <c r="I227" s="239"/>
      <c r="J227" s="240">
        <f>ROUND(I227*H227,2)</f>
        <v>0</v>
      </c>
      <c r="K227" s="236" t="s">
        <v>175</v>
      </c>
      <c r="L227" s="241"/>
      <c r="M227" s="242" t="s">
        <v>22</v>
      </c>
      <c r="N227" s="243" t="s">
        <v>46</v>
      </c>
      <c r="O227" s="36"/>
      <c r="P227" s="203">
        <f>O227*H227</f>
        <v>0</v>
      </c>
      <c r="Q227" s="203">
        <v>1.31</v>
      </c>
      <c r="R227" s="203">
        <f>Q227*H227</f>
        <v>391.69</v>
      </c>
      <c r="S227" s="203">
        <v>0</v>
      </c>
      <c r="T227" s="204">
        <f>S227*H227</f>
        <v>0</v>
      </c>
      <c r="AR227" s="18" t="s">
        <v>211</v>
      </c>
      <c r="AT227" s="18" t="s">
        <v>257</v>
      </c>
      <c r="AU227" s="18" t="s">
        <v>83</v>
      </c>
      <c r="AY227" s="18" t="s">
        <v>164</v>
      </c>
      <c r="BE227" s="205">
        <f>IF(N227="základní",J227,0)</f>
        <v>0</v>
      </c>
      <c r="BF227" s="205">
        <f>IF(N227="snížená",J227,0)</f>
        <v>0</v>
      </c>
      <c r="BG227" s="205">
        <f>IF(N227="zákl. přenesená",J227,0)</f>
        <v>0</v>
      </c>
      <c r="BH227" s="205">
        <f>IF(N227="sníž. přenesená",J227,0)</f>
        <v>0</v>
      </c>
      <c r="BI227" s="205">
        <f>IF(N227="nulová",J227,0)</f>
        <v>0</v>
      </c>
      <c r="BJ227" s="18" t="s">
        <v>23</v>
      </c>
      <c r="BK227" s="205">
        <f>ROUND(I227*H227,2)</f>
        <v>0</v>
      </c>
      <c r="BL227" s="18" t="s">
        <v>170</v>
      </c>
      <c r="BM227" s="18" t="s">
        <v>602</v>
      </c>
    </row>
    <row r="228" spans="2:47" s="1" customFormat="1" ht="27">
      <c r="B228" s="35"/>
      <c r="C228" s="57"/>
      <c r="D228" s="206" t="s">
        <v>179</v>
      </c>
      <c r="E228" s="57"/>
      <c r="F228" s="207" t="s">
        <v>324</v>
      </c>
      <c r="G228" s="57"/>
      <c r="H228" s="57"/>
      <c r="I228" s="162"/>
      <c r="J228" s="57"/>
      <c r="K228" s="57"/>
      <c r="L228" s="55"/>
      <c r="M228" s="72"/>
      <c r="N228" s="36"/>
      <c r="O228" s="36"/>
      <c r="P228" s="36"/>
      <c r="Q228" s="36"/>
      <c r="R228" s="36"/>
      <c r="S228" s="36"/>
      <c r="T228" s="73"/>
      <c r="AT228" s="18" t="s">
        <v>179</v>
      </c>
      <c r="AU228" s="18" t="s">
        <v>83</v>
      </c>
    </row>
    <row r="229" spans="2:51" s="12" customFormat="1" ht="13.5">
      <c r="B229" s="208"/>
      <c r="C229" s="209"/>
      <c r="D229" s="210" t="s">
        <v>181</v>
      </c>
      <c r="E229" s="211" t="s">
        <v>22</v>
      </c>
      <c r="F229" s="212" t="s">
        <v>603</v>
      </c>
      <c r="G229" s="209"/>
      <c r="H229" s="213">
        <v>299</v>
      </c>
      <c r="I229" s="214"/>
      <c r="J229" s="209"/>
      <c r="K229" s="209"/>
      <c r="L229" s="215"/>
      <c r="M229" s="216"/>
      <c r="N229" s="217"/>
      <c r="O229" s="217"/>
      <c r="P229" s="217"/>
      <c r="Q229" s="217"/>
      <c r="R229" s="217"/>
      <c r="S229" s="217"/>
      <c r="T229" s="218"/>
      <c r="AT229" s="219" t="s">
        <v>181</v>
      </c>
      <c r="AU229" s="219" t="s">
        <v>83</v>
      </c>
      <c r="AV229" s="12" t="s">
        <v>83</v>
      </c>
      <c r="AW229" s="12" t="s">
        <v>38</v>
      </c>
      <c r="AX229" s="12" t="s">
        <v>23</v>
      </c>
      <c r="AY229" s="219" t="s">
        <v>164</v>
      </c>
    </row>
    <row r="230" spans="2:65" s="1" customFormat="1" ht="22.5" customHeight="1">
      <c r="B230" s="35"/>
      <c r="C230" s="194" t="s">
        <v>320</v>
      </c>
      <c r="D230" s="194" t="s">
        <v>166</v>
      </c>
      <c r="E230" s="195" t="s">
        <v>172</v>
      </c>
      <c r="F230" s="196" t="s">
        <v>604</v>
      </c>
      <c r="G230" s="197" t="s">
        <v>174</v>
      </c>
      <c r="H230" s="198">
        <v>2757</v>
      </c>
      <c r="I230" s="199"/>
      <c r="J230" s="200">
        <f>ROUND(I230*H230,2)</f>
        <v>0</v>
      </c>
      <c r="K230" s="196" t="s">
        <v>316</v>
      </c>
      <c r="L230" s="55"/>
      <c r="M230" s="201" t="s">
        <v>22</v>
      </c>
      <c r="N230" s="202" t="s">
        <v>46</v>
      </c>
      <c r="O230" s="36"/>
      <c r="P230" s="203">
        <f>O230*H230</f>
        <v>0</v>
      </c>
      <c r="Q230" s="203">
        <v>0</v>
      </c>
      <c r="R230" s="203">
        <f>Q230*H230</f>
        <v>0</v>
      </c>
      <c r="S230" s="203">
        <v>0.355</v>
      </c>
      <c r="T230" s="204">
        <f>S230*H230</f>
        <v>978.7349999999999</v>
      </c>
      <c r="AR230" s="18" t="s">
        <v>170</v>
      </c>
      <c r="AT230" s="18" t="s">
        <v>166</v>
      </c>
      <c r="AU230" s="18" t="s">
        <v>83</v>
      </c>
      <c r="AY230" s="18" t="s">
        <v>164</v>
      </c>
      <c r="BE230" s="205">
        <f>IF(N230="základní",J230,0)</f>
        <v>0</v>
      </c>
      <c r="BF230" s="205">
        <f>IF(N230="snížená",J230,0)</f>
        <v>0</v>
      </c>
      <c r="BG230" s="205">
        <f>IF(N230="zákl. přenesená",J230,0)</f>
        <v>0</v>
      </c>
      <c r="BH230" s="205">
        <f>IF(N230="sníž. přenesená",J230,0)</f>
        <v>0</v>
      </c>
      <c r="BI230" s="205">
        <f>IF(N230="nulová",J230,0)</f>
        <v>0</v>
      </c>
      <c r="BJ230" s="18" t="s">
        <v>23</v>
      </c>
      <c r="BK230" s="205">
        <f>ROUND(I230*H230,2)</f>
        <v>0</v>
      </c>
      <c r="BL230" s="18" t="s">
        <v>170</v>
      </c>
      <c r="BM230" s="18" t="s">
        <v>605</v>
      </c>
    </row>
    <row r="231" spans="2:47" s="1" customFormat="1" ht="40.5">
      <c r="B231" s="35"/>
      <c r="C231" s="57"/>
      <c r="D231" s="206" t="s">
        <v>177</v>
      </c>
      <c r="E231" s="57"/>
      <c r="F231" s="207" t="s">
        <v>178</v>
      </c>
      <c r="G231" s="57"/>
      <c r="H231" s="57"/>
      <c r="I231" s="162"/>
      <c r="J231" s="57"/>
      <c r="K231" s="57"/>
      <c r="L231" s="55"/>
      <c r="M231" s="72"/>
      <c r="N231" s="36"/>
      <c r="O231" s="36"/>
      <c r="P231" s="36"/>
      <c r="Q231" s="36"/>
      <c r="R231" s="36"/>
      <c r="S231" s="36"/>
      <c r="T231" s="73"/>
      <c r="AT231" s="18" t="s">
        <v>177</v>
      </c>
      <c r="AU231" s="18" t="s">
        <v>83</v>
      </c>
    </row>
    <row r="232" spans="2:47" s="1" customFormat="1" ht="27">
      <c r="B232" s="35"/>
      <c r="C232" s="57"/>
      <c r="D232" s="206" t="s">
        <v>179</v>
      </c>
      <c r="E232" s="57"/>
      <c r="F232" s="207" t="s">
        <v>180</v>
      </c>
      <c r="G232" s="57"/>
      <c r="H232" s="57"/>
      <c r="I232" s="162"/>
      <c r="J232" s="57"/>
      <c r="K232" s="57"/>
      <c r="L232" s="55"/>
      <c r="M232" s="72"/>
      <c r="N232" s="36"/>
      <c r="O232" s="36"/>
      <c r="P232" s="36"/>
      <c r="Q232" s="36"/>
      <c r="R232" s="36"/>
      <c r="S232" s="36"/>
      <c r="T232" s="73"/>
      <c r="AT232" s="18" t="s">
        <v>179</v>
      </c>
      <c r="AU232" s="18" t="s">
        <v>83</v>
      </c>
    </row>
    <row r="233" spans="2:51" s="12" customFormat="1" ht="13.5">
      <c r="B233" s="208"/>
      <c r="C233" s="209"/>
      <c r="D233" s="206" t="s">
        <v>181</v>
      </c>
      <c r="E233" s="220" t="s">
        <v>22</v>
      </c>
      <c r="F233" s="221" t="s">
        <v>606</v>
      </c>
      <c r="G233" s="209"/>
      <c r="H233" s="222">
        <v>1860</v>
      </c>
      <c r="I233" s="214"/>
      <c r="J233" s="209"/>
      <c r="K233" s="209"/>
      <c r="L233" s="215"/>
      <c r="M233" s="216"/>
      <c r="N233" s="217"/>
      <c r="O233" s="217"/>
      <c r="P233" s="217"/>
      <c r="Q233" s="217"/>
      <c r="R233" s="217"/>
      <c r="S233" s="217"/>
      <c r="T233" s="218"/>
      <c r="AT233" s="219" t="s">
        <v>181</v>
      </c>
      <c r="AU233" s="219" t="s">
        <v>83</v>
      </c>
      <c r="AV233" s="12" t="s">
        <v>83</v>
      </c>
      <c r="AW233" s="12" t="s">
        <v>38</v>
      </c>
      <c r="AX233" s="12" t="s">
        <v>75</v>
      </c>
      <c r="AY233" s="219" t="s">
        <v>164</v>
      </c>
    </row>
    <row r="234" spans="2:51" s="12" customFormat="1" ht="13.5">
      <c r="B234" s="208"/>
      <c r="C234" s="209"/>
      <c r="D234" s="206" t="s">
        <v>181</v>
      </c>
      <c r="E234" s="220" t="s">
        <v>22</v>
      </c>
      <c r="F234" s="221" t="s">
        <v>607</v>
      </c>
      <c r="G234" s="209"/>
      <c r="H234" s="222">
        <v>897</v>
      </c>
      <c r="I234" s="214"/>
      <c r="J234" s="209"/>
      <c r="K234" s="209"/>
      <c r="L234" s="215"/>
      <c r="M234" s="216"/>
      <c r="N234" s="217"/>
      <c r="O234" s="217"/>
      <c r="P234" s="217"/>
      <c r="Q234" s="217"/>
      <c r="R234" s="217"/>
      <c r="S234" s="217"/>
      <c r="T234" s="218"/>
      <c r="AT234" s="219" t="s">
        <v>181</v>
      </c>
      <c r="AU234" s="219" t="s">
        <v>83</v>
      </c>
      <c r="AV234" s="12" t="s">
        <v>83</v>
      </c>
      <c r="AW234" s="12" t="s">
        <v>38</v>
      </c>
      <c r="AX234" s="12" t="s">
        <v>75</v>
      </c>
      <c r="AY234" s="219" t="s">
        <v>164</v>
      </c>
    </row>
    <row r="235" spans="2:51" s="13" customFormat="1" ht="13.5">
      <c r="B235" s="223"/>
      <c r="C235" s="224"/>
      <c r="D235" s="210" t="s">
        <v>181</v>
      </c>
      <c r="E235" s="225" t="s">
        <v>22</v>
      </c>
      <c r="F235" s="226" t="s">
        <v>191</v>
      </c>
      <c r="G235" s="224"/>
      <c r="H235" s="227">
        <v>2757</v>
      </c>
      <c r="I235" s="228"/>
      <c r="J235" s="224"/>
      <c r="K235" s="224"/>
      <c r="L235" s="229"/>
      <c r="M235" s="230"/>
      <c r="N235" s="231"/>
      <c r="O235" s="231"/>
      <c r="P235" s="231"/>
      <c r="Q235" s="231"/>
      <c r="R235" s="231"/>
      <c r="S235" s="231"/>
      <c r="T235" s="232"/>
      <c r="AT235" s="233" t="s">
        <v>181</v>
      </c>
      <c r="AU235" s="233" t="s">
        <v>83</v>
      </c>
      <c r="AV235" s="13" t="s">
        <v>170</v>
      </c>
      <c r="AW235" s="13" t="s">
        <v>38</v>
      </c>
      <c r="AX235" s="13" t="s">
        <v>23</v>
      </c>
      <c r="AY235" s="233" t="s">
        <v>164</v>
      </c>
    </row>
    <row r="236" spans="2:65" s="1" customFormat="1" ht="44.25" customHeight="1">
      <c r="B236" s="35"/>
      <c r="C236" s="194" t="s">
        <v>344</v>
      </c>
      <c r="D236" s="194" t="s">
        <v>166</v>
      </c>
      <c r="E236" s="195" t="s">
        <v>330</v>
      </c>
      <c r="F236" s="196" t="s">
        <v>331</v>
      </c>
      <c r="G236" s="197" t="s">
        <v>174</v>
      </c>
      <c r="H236" s="198">
        <v>897</v>
      </c>
      <c r="I236" s="199"/>
      <c r="J236" s="200">
        <f>ROUND(I236*H236,2)</f>
        <v>0</v>
      </c>
      <c r="K236" s="196" t="s">
        <v>175</v>
      </c>
      <c r="L236" s="55"/>
      <c r="M236" s="201" t="s">
        <v>22</v>
      </c>
      <c r="N236" s="202" t="s">
        <v>46</v>
      </c>
      <c r="O236" s="36"/>
      <c r="P236" s="203">
        <f>O236*H236</f>
        <v>0</v>
      </c>
      <c r="Q236" s="203">
        <v>0</v>
      </c>
      <c r="R236" s="203">
        <f>Q236*H236</f>
        <v>0</v>
      </c>
      <c r="S236" s="203">
        <v>0.13</v>
      </c>
      <c r="T236" s="204">
        <f>S236*H236</f>
        <v>116.61</v>
      </c>
      <c r="AR236" s="18" t="s">
        <v>170</v>
      </c>
      <c r="AT236" s="18" t="s">
        <v>166</v>
      </c>
      <c r="AU236" s="18" t="s">
        <v>83</v>
      </c>
      <c r="AY236" s="18" t="s">
        <v>164</v>
      </c>
      <c r="BE236" s="205">
        <f>IF(N236="základní",J236,0)</f>
        <v>0</v>
      </c>
      <c r="BF236" s="205">
        <f>IF(N236="snížená",J236,0)</f>
        <v>0</v>
      </c>
      <c r="BG236" s="205">
        <f>IF(N236="zákl. přenesená",J236,0)</f>
        <v>0</v>
      </c>
      <c r="BH236" s="205">
        <f>IF(N236="sníž. přenesená",J236,0)</f>
        <v>0</v>
      </c>
      <c r="BI236" s="205">
        <f>IF(N236="nulová",J236,0)</f>
        <v>0</v>
      </c>
      <c r="BJ236" s="18" t="s">
        <v>23</v>
      </c>
      <c r="BK236" s="205">
        <f>ROUND(I236*H236,2)</f>
        <v>0</v>
      </c>
      <c r="BL236" s="18" t="s">
        <v>170</v>
      </c>
      <c r="BM236" s="18" t="s">
        <v>608</v>
      </c>
    </row>
    <row r="237" spans="2:47" s="1" customFormat="1" ht="256.5">
      <c r="B237" s="35"/>
      <c r="C237" s="57"/>
      <c r="D237" s="206" t="s">
        <v>177</v>
      </c>
      <c r="E237" s="57"/>
      <c r="F237" s="207" t="s">
        <v>333</v>
      </c>
      <c r="G237" s="57"/>
      <c r="H237" s="57"/>
      <c r="I237" s="162"/>
      <c r="J237" s="57"/>
      <c r="K237" s="57"/>
      <c r="L237" s="55"/>
      <c r="M237" s="72"/>
      <c r="N237" s="36"/>
      <c r="O237" s="36"/>
      <c r="P237" s="36"/>
      <c r="Q237" s="36"/>
      <c r="R237" s="36"/>
      <c r="S237" s="36"/>
      <c r="T237" s="73"/>
      <c r="AT237" s="18" t="s">
        <v>177</v>
      </c>
      <c r="AU237" s="18" t="s">
        <v>83</v>
      </c>
    </row>
    <row r="238" spans="2:51" s="12" customFormat="1" ht="13.5">
      <c r="B238" s="208"/>
      <c r="C238" s="209"/>
      <c r="D238" s="210" t="s">
        <v>181</v>
      </c>
      <c r="E238" s="211" t="s">
        <v>22</v>
      </c>
      <c r="F238" s="212" t="s">
        <v>609</v>
      </c>
      <c r="G238" s="209"/>
      <c r="H238" s="213">
        <v>897</v>
      </c>
      <c r="I238" s="214"/>
      <c r="J238" s="209"/>
      <c r="K238" s="209"/>
      <c r="L238" s="215"/>
      <c r="M238" s="216"/>
      <c r="N238" s="217"/>
      <c r="O238" s="217"/>
      <c r="P238" s="217"/>
      <c r="Q238" s="217"/>
      <c r="R238" s="217"/>
      <c r="S238" s="217"/>
      <c r="T238" s="218"/>
      <c r="AT238" s="219" t="s">
        <v>181</v>
      </c>
      <c r="AU238" s="219" t="s">
        <v>83</v>
      </c>
      <c r="AV238" s="12" t="s">
        <v>83</v>
      </c>
      <c r="AW238" s="12" t="s">
        <v>38</v>
      </c>
      <c r="AX238" s="12" t="s">
        <v>23</v>
      </c>
      <c r="AY238" s="219" t="s">
        <v>164</v>
      </c>
    </row>
    <row r="239" spans="2:65" s="1" customFormat="1" ht="31.5" customHeight="1">
      <c r="B239" s="35"/>
      <c r="C239" s="194" t="s">
        <v>349</v>
      </c>
      <c r="D239" s="194" t="s">
        <v>166</v>
      </c>
      <c r="E239" s="195" t="s">
        <v>345</v>
      </c>
      <c r="F239" s="196" t="s">
        <v>346</v>
      </c>
      <c r="G239" s="197" t="s">
        <v>174</v>
      </c>
      <c r="H239" s="198">
        <v>93</v>
      </c>
      <c r="I239" s="199"/>
      <c r="J239" s="200">
        <f>ROUND(I239*H239,2)</f>
        <v>0</v>
      </c>
      <c r="K239" s="196" t="s">
        <v>175</v>
      </c>
      <c r="L239" s="55"/>
      <c r="M239" s="201" t="s">
        <v>22</v>
      </c>
      <c r="N239" s="202" t="s">
        <v>46</v>
      </c>
      <c r="O239" s="36"/>
      <c r="P239" s="203">
        <f>O239*H239</f>
        <v>0</v>
      </c>
      <c r="Q239" s="203">
        <v>0</v>
      </c>
      <c r="R239" s="203">
        <f>Q239*H239</f>
        <v>0</v>
      </c>
      <c r="S239" s="203">
        <v>0</v>
      </c>
      <c r="T239" s="204">
        <f>S239*H239</f>
        <v>0</v>
      </c>
      <c r="AR239" s="18" t="s">
        <v>170</v>
      </c>
      <c r="AT239" s="18" t="s">
        <v>166</v>
      </c>
      <c r="AU239" s="18" t="s">
        <v>83</v>
      </c>
      <c r="AY239" s="18" t="s">
        <v>164</v>
      </c>
      <c r="BE239" s="205">
        <f>IF(N239="základní",J239,0)</f>
        <v>0</v>
      </c>
      <c r="BF239" s="205">
        <f>IF(N239="snížená",J239,0)</f>
        <v>0</v>
      </c>
      <c r="BG239" s="205">
        <f>IF(N239="zákl. přenesená",J239,0)</f>
        <v>0</v>
      </c>
      <c r="BH239" s="205">
        <f>IF(N239="sníž. přenesená",J239,0)</f>
        <v>0</v>
      </c>
      <c r="BI239" s="205">
        <f>IF(N239="nulová",J239,0)</f>
        <v>0</v>
      </c>
      <c r="BJ239" s="18" t="s">
        <v>23</v>
      </c>
      <c r="BK239" s="205">
        <f>ROUND(I239*H239,2)</f>
        <v>0</v>
      </c>
      <c r="BL239" s="18" t="s">
        <v>170</v>
      </c>
      <c r="BM239" s="18" t="s">
        <v>610</v>
      </c>
    </row>
    <row r="240" spans="2:51" s="12" customFormat="1" ht="13.5">
      <c r="B240" s="208"/>
      <c r="C240" s="209"/>
      <c r="D240" s="210" t="s">
        <v>181</v>
      </c>
      <c r="E240" s="211" t="s">
        <v>22</v>
      </c>
      <c r="F240" s="212" t="s">
        <v>611</v>
      </c>
      <c r="G240" s="209"/>
      <c r="H240" s="213">
        <v>93</v>
      </c>
      <c r="I240" s="214"/>
      <c r="J240" s="209"/>
      <c r="K240" s="209"/>
      <c r="L240" s="215"/>
      <c r="M240" s="216"/>
      <c r="N240" s="217"/>
      <c r="O240" s="217"/>
      <c r="P240" s="217"/>
      <c r="Q240" s="217"/>
      <c r="R240" s="217"/>
      <c r="S240" s="217"/>
      <c r="T240" s="218"/>
      <c r="AT240" s="219" t="s">
        <v>181</v>
      </c>
      <c r="AU240" s="219" t="s">
        <v>83</v>
      </c>
      <c r="AV240" s="12" t="s">
        <v>83</v>
      </c>
      <c r="AW240" s="12" t="s">
        <v>38</v>
      </c>
      <c r="AX240" s="12" t="s">
        <v>23</v>
      </c>
      <c r="AY240" s="219" t="s">
        <v>164</v>
      </c>
    </row>
    <row r="241" spans="2:65" s="1" customFormat="1" ht="44.25" customHeight="1">
      <c r="B241" s="35"/>
      <c r="C241" s="194" t="s">
        <v>612</v>
      </c>
      <c r="D241" s="194" t="s">
        <v>166</v>
      </c>
      <c r="E241" s="195" t="s">
        <v>350</v>
      </c>
      <c r="F241" s="196" t="s">
        <v>351</v>
      </c>
      <c r="G241" s="197" t="s">
        <v>174</v>
      </c>
      <c r="H241" s="198">
        <v>93</v>
      </c>
      <c r="I241" s="199"/>
      <c r="J241" s="200">
        <f>ROUND(I241*H241,2)</f>
        <v>0</v>
      </c>
      <c r="K241" s="196" t="s">
        <v>175</v>
      </c>
      <c r="L241" s="55"/>
      <c r="M241" s="201" t="s">
        <v>22</v>
      </c>
      <c r="N241" s="202" t="s">
        <v>46</v>
      </c>
      <c r="O241" s="36"/>
      <c r="P241" s="203">
        <f>O241*H241</f>
        <v>0</v>
      </c>
      <c r="Q241" s="203">
        <v>0</v>
      </c>
      <c r="R241" s="203">
        <f>Q241*H241</f>
        <v>0</v>
      </c>
      <c r="S241" s="203">
        <v>0.235</v>
      </c>
      <c r="T241" s="204">
        <f>S241*H241</f>
        <v>21.855</v>
      </c>
      <c r="AR241" s="18" t="s">
        <v>170</v>
      </c>
      <c r="AT241" s="18" t="s">
        <v>166</v>
      </c>
      <c r="AU241" s="18" t="s">
        <v>83</v>
      </c>
      <c r="AY241" s="18" t="s">
        <v>164</v>
      </c>
      <c r="BE241" s="205">
        <f>IF(N241="základní",J241,0)</f>
        <v>0</v>
      </c>
      <c r="BF241" s="205">
        <f>IF(N241="snížená",J241,0)</f>
        <v>0</v>
      </c>
      <c r="BG241" s="205">
        <f>IF(N241="zákl. přenesená",J241,0)</f>
        <v>0</v>
      </c>
      <c r="BH241" s="205">
        <f>IF(N241="sníž. přenesená",J241,0)</f>
        <v>0</v>
      </c>
      <c r="BI241" s="205">
        <f>IF(N241="nulová",J241,0)</f>
        <v>0</v>
      </c>
      <c r="BJ241" s="18" t="s">
        <v>23</v>
      </c>
      <c r="BK241" s="205">
        <f>ROUND(I241*H241,2)</f>
        <v>0</v>
      </c>
      <c r="BL241" s="18" t="s">
        <v>170</v>
      </c>
      <c r="BM241" s="18" t="s">
        <v>613</v>
      </c>
    </row>
    <row r="242" spans="2:47" s="1" customFormat="1" ht="256.5">
      <c r="B242" s="35"/>
      <c r="C242" s="57"/>
      <c r="D242" s="206" t="s">
        <v>177</v>
      </c>
      <c r="E242" s="57"/>
      <c r="F242" s="207" t="s">
        <v>333</v>
      </c>
      <c r="G242" s="57"/>
      <c r="H242" s="57"/>
      <c r="I242" s="162"/>
      <c r="J242" s="57"/>
      <c r="K242" s="57"/>
      <c r="L242" s="55"/>
      <c r="M242" s="72"/>
      <c r="N242" s="36"/>
      <c r="O242" s="36"/>
      <c r="P242" s="36"/>
      <c r="Q242" s="36"/>
      <c r="R242" s="36"/>
      <c r="S242" s="36"/>
      <c r="T242" s="73"/>
      <c r="AT242" s="18" t="s">
        <v>177</v>
      </c>
      <c r="AU242" s="18" t="s">
        <v>83</v>
      </c>
    </row>
    <row r="243" spans="2:63" s="11" customFormat="1" ht="29.85" customHeight="1">
      <c r="B243" s="177"/>
      <c r="C243" s="178"/>
      <c r="D243" s="191" t="s">
        <v>74</v>
      </c>
      <c r="E243" s="192" t="s">
        <v>211</v>
      </c>
      <c r="F243" s="192" t="s">
        <v>614</v>
      </c>
      <c r="G243" s="178"/>
      <c r="H243" s="178"/>
      <c r="I243" s="181"/>
      <c r="J243" s="193">
        <f>BK243</f>
        <v>0</v>
      </c>
      <c r="K243" s="178"/>
      <c r="L243" s="183"/>
      <c r="M243" s="184"/>
      <c r="N243" s="185"/>
      <c r="O243" s="185"/>
      <c r="P243" s="186">
        <f>SUM(P244:P250)</f>
        <v>0</v>
      </c>
      <c r="Q243" s="185"/>
      <c r="R243" s="186">
        <f>SUM(R244:R250)</f>
        <v>0.8009999999999999</v>
      </c>
      <c r="S243" s="185"/>
      <c r="T243" s="187">
        <f>SUM(T244:T250)</f>
        <v>0</v>
      </c>
      <c r="AR243" s="188" t="s">
        <v>23</v>
      </c>
      <c r="AT243" s="189" t="s">
        <v>74</v>
      </c>
      <c r="AU243" s="189" t="s">
        <v>23</v>
      </c>
      <c r="AY243" s="188" t="s">
        <v>164</v>
      </c>
      <c r="BK243" s="190">
        <f>SUM(BK244:BK250)</f>
        <v>0</v>
      </c>
    </row>
    <row r="244" spans="2:65" s="1" customFormat="1" ht="31.5" customHeight="1">
      <c r="B244" s="35"/>
      <c r="C244" s="194" t="s">
        <v>329</v>
      </c>
      <c r="D244" s="194" t="s">
        <v>166</v>
      </c>
      <c r="E244" s="195" t="s">
        <v>615</v>
      </c>
      <c r="F244" s="196" t="s">
        <v>616</v>
      </c>
      <c r="G244" s="197" t="s">
        <v>285</v>
      </c>
      <c r="H244" s="198">
        <v>45</v>
      </c>
      <c r="I244" s="199"/>
      <c r="J244" s="200">
        <f>ROUND(I244*H244,2)</f>
        <v>0</v>
      </c>
      <c r="K244" s="196" t="s">
        <v>316</v>
      </c>
      <c r="L244" s="55"/>
      <c r="M244" s="201" t="s">
        <v>22</v>
      </c>
      <c r="N244" s="202" t="s">
        <v>46</v>
      </c>
      <c r="O244" s="36"/>
      <c r="P244" s="203">
        <f>O244*H244</f>
        <v>0</v>
      </c>
      <c r="Q244" s="203">
        <v>0</v>
      </c>
      <c r="R244" s="203">
        <f>Q244*H244</f>
        <v>0</v>
      </c>
      <c r="S244" s="203">
        <v>0</v>
      </c>
      <c r="T244" s="204">
        <f>S244*H244</f>
        <v>0</v>
      </c>
      <c r="AR244" s="18" t="s">
        <v>170</v>
      </c>
      <c r="AT244" s="18" t="s">
        <v>166</v>
      </c>
      <c r="AU244" s="18" t="s">
        <v>83</v>
      </c>
      <c r="AY244" s="18" t="s">
        <v>164</v>
      </c>
      <c r="BE244" s="205">
        <f>IF(N244="základní",J244,0)</f>
        <v>0</v>
      </c>
      <c r="BF244" s="205">
        <f>IF(N244="snížená",J244,0)</f>
        <v>0</v>
      </c>
      <c r="BG244" s="205">
        <f>IF(N244="zákl. přenesená",J244,0)</f>
        <v>0</v>
      </c>
      <c r="BH244" s="205">
        <f>IF(N244="sníž. přenesená",J244,0)</f>
        <v>0</v>
      </c>
      <c r="BI244" s="205">
        <f>IF(N244="nulová",J244,0)</f>
        <v>0</v>
      </c>
      <c r="BJ244" s="18" t="s">
        <v>23</v>
      </c>
      <c r="BK244" s="205">
        <f>ROUND(I244*H244,2)</f>
        <v>0</v>
      </c>
      <c r="BL244" s="18" t="s">
        <v>170</v>
      </c>
      <c r="BM244" s="18" t="s">
        <v>617</v>
      </c>
    </row>
    <row r="245" spans="2:47" s="1" customFormat="1" ht="81">
      <c r="B245" s="35"/>
      <c r="C245" s="57"/>
      <c r="D245" s="206" t="s">
        <v>177</v>
      </c>
      <c r="E245" s="57"/>
      <c r="F245" s="207" t="s">
        <v>618</v>
      </c>
      <c r="G245" s="57"/>
      <c r="H245" s="57"/>
      <c r="I245" s="162"/>
      <c r="J245" s="57"/>
      <c r="K245" s="57"/>
      <c r="L245" s="55"/>
      <c r="M245" s="72"/>
      <c r="N245" s="36"/>
      <c r="O245" s="36"/>
      <c r="P245" s="36"/>
      <c r="Q245" s="36"/>
      <c r="R245" s="36"/>
      <c r="S245" s="36"/>
      <c r="T245" s="73"/>
      <c r="AT245" s="18" t="s">
        <v>177</v>
      </c>
      <c r="AU245" s="18" t="s">
        <v>83</v>
      </c>
    </row>
    <row r="246" spans="2:51" s="12" customFormat="1" ht="13.5">
      <c r="B246" s="208"/>
      <c r="C246" s="209"/>
      <c r="D246" s="210" t="s">
        <v>181</v>
      </c>
      <c r="E246" s="211" t="s">
        <v>22</v>
      </c>
      <c r="F246" s="212" t="s">
        <v>619</v>
      </c>
      <c r="G246" s="209"/>
      <c r="H246" s="213">
        <v>45</v>
      </c>
      <c r="I246" s="214"/>
      <c r="J246" s="209"/>
      <c r="K246" s="209"/>
      <c r="L246" s="215"/>
      <c r="M246" s="216"/>
      <c r="N246" s="217"/>
      <c r="O246" s="217"/>
      <c r="P246" s="217"/>
      <c r="Q246" s="217"/>
      <c r="R246" s="217"/>
      <c r="S246" s="217"/>
      <c r="T246" s="218"/>
      <c r="AT246" s="219" t="s">
        <v>181</v>
      </c>
      <c r="AU246" s="219" t="s">
        <v>83</v>
      </c>
      <c r="AV246" s="12" t="s">
        <v>83</v>
      </c>
      <c r="AW246" s="12" t="s">
        <v>38</v>
      </c>
      <c r="AX246" s="12" t="s">
        <v>23</v>
      </c>
      <c r="AY246" s="219" t="s">
        <v>164</v>
      </c>
    </row>
    <row r="247" spans="2:65" s="1" customFormat="1" ht="31.5" customHeight="1">
      <c r="B247" s="35"/>
      <c r="C247" s="234" t="s">
        <v>382</v>
      </c>
      <c r="D247" s="234" t="s">
        <v>257</v>
      </c>
      <c r="E247" s="235" t="s">
        <v>620</v>
      </c>
      <c r="F247" s="236" t="s">
        <v>621</v>
      </c>
      <c r="G247" s="237" t="s">
        <v>291</v>
      </c>
      <c r="H247" s="238">
        <v>9</v>
      </c>
      <c r="I247" s="239"/>
      <c r="J247" s="240">
        <f>ROUND(I247*H247,2)</f>
        <v>0</v>
      </c>
      <c r="K247" s="236" t="s">
        <v>316</v>
      </c>
      <c r="L247" s="241"/>
      <c r="M247" s="242" t="s">
        <v>22</v>
      </c>
      <c r="N247" s="243" t="s">
        <v>46</v>
      </c>
      <c r="O247" s="36"/>
      <c r="P247" s="203">
        <f>O247*H247</f>
        <v>0</v>
      </c>
      <c r="Q247" s="203">
        <v>0.089</v>
      </c>
      <c r="R247" s="203">
        <f>Q247*H247</f>
        <v>0.8009999999999999</v>
      </c>
      <c r="S247" s="203">
        <v>0</v>
      </c>
      <c r="T247" s="204">
        <f>S247*H247</f>
        <v>0</v>
      </c>
      <c r="AR247" s="18" t="s">
        <v>211</v>
      </c>
      <c r="AT247" s="18" t="s">
        <v>257</v>
      </c>
      <c r="AU247" s="18" t="s">
        <v>83</v>
      </c>
      <c r="AY247" s="18" t="s">
        <v>164</v>
      </c>
      <c r="BE247" s="205">
        <f>IF(N247="základní",J247,0)</f>
        <v>0</v>
      </c>
      <c r="BF247" s="205">
        <f>IF(N247="snížená",J247,0)</f>
        <v>0</v>
      </c>
      <c r="BG247" s="205">
        <f>IF(N247="zákl. přenesená",J247,0)</f>
        <v>0</v>
      </c>
      <c r="BH247" s="205">
        <f>IF(N247="sníž. přenesená",J247,0)</f>
        <v>0</v>
      </c>
      <c r="BI247" s="205">
        <f>IF(N247="nulová",J247,0)</f>
        <v>0</v>
      </c>
      <c r="BJ247" s="18" t="s">
        <v>23</v>
      </c>
      <c r="BK247" s="205">
        <f>ROUND(I247*H247,2)</f>
        <v>0</v>
      </c>
      <c r="BL247" s="18" t="s">
        <v>170</v>
      </c>
      <c r="BM247" s="18" t="s">
        <v>622</v>
      </c>
    </row>
    <row r="248" spans="2:65" s="1" customFormat="1" ht="31.5" customHeight="1">
      <c r="B248" s="35"/>
      <c r="C248" s="194" t="s">
        <v>623</v>
      </c>
      <c r="D248" s="194" t="s">
        <v>166</v>
      </c>
      <c r="E248" s="195" t="s">
        <v>624</v>
      </c>
      <c r="F248" s="196" t="s">
        <v>625</v>
      </c>
      <c r="G248" s="197" t="s">
        <v>186</v>
      </c>
      <c r="H248" s="198">
        <v>36</v>
      </c>
      <c r="I248" s="199"/>
      <c r="J248" s="200">
        <f>ROUND(I248*H248,2)</f>
        <v>0</v>
      </c>
      <c r="K248" s="196" t="s">
        <v>316</v>
      </c>
      <c r="L248" s="55"/>
      <c r="M248" s="201" t="s">
        <v>22</v>
      </c>
      <c r="N248" s="202" t="s">
        <v>46</v>
      </c>
      <c r="O248" s="36"/>
      <c r="P248" s="203">
        <f>O248*H248</f>
        <v>0</v>
      </c>
      <c r="Q248" s="203">
        <v>0</v>
      </c>
      <c r="R248" s="203">
        <f>Q248*H248</f>
        <v>0</v>
      </c>
      <c r="S248" s="203">
        <v>0</v>
      </c>
      <c r="T248" s="204">
        <f>S248*H248</f>
        <v>0</v>
      </c>
      <c r="AR248" s="18" t="s">
        <v>170</v>
      </c>
      <c r="AT248" s="18" t="s">
        <v>166</v>
      </c>
      <c r="AU248" s="18" t="s">
        <v>83</v>
      </c>
      <c r="AY248" s="18" t="s">
        <v>164</v>
      </c>
      <c r="BE248" s="205">
        <f>IF(N248="základní",J248,0)</f>
        <v>0</v>
      </c>
      <c r="BF248" s="205">
        <f>IF(N248="snížená",J248,0)</f>
        <v>0</v>
      </c>
      <c r="BG248" s="205">
        <f>IF(N248="zákl. přenesená",J248,0)</f>
        <v>0</v>
      </c>
      <c r="BH248" s="205">
        <f>IF(N248="sníž. přenesená",J248,0)</f>
        <v>0</v>
      </c>
      <c r="BI248" s="205">
        <f>IF(N248="nulová",J248,0)</f>
        <v>0</v>
      </c>
      <c r="BJ248" s="18" t="s">
        <v>23</v>
      </c>
      <c r="BK248" s="205">
        <f>ROUND(I248*H248,2)</f>
        <v>0</v>
      </c>
      <c r="BL248" s="18" t="s">
        <v>170</v>
      </c>
      <c r="BM248" s="18" t="s">
        <v>626</v>
      </c>
    </row>
    <row r="249" spans="2:47" s="1" customFormat="1" ht="40.5">
      <c r="B249" s="35"/>
      <c r="C249" s="57"/>
      <c r="D249" s="206" t="s">
        <v>177</v>
      </c>
      <c r="E249" s="57"/>
      <c r="F249" s="207" t="s">
        <v>627</v>
      </c>
      <c r="G249" s="57"/>
      <c r="H249" s="57"/>
      <c r="I249" s="162"/>
      <c r="J249" s="57"/>
      <c r="K249" s="57"/>
      <c r="L249" s="55"/>
      <c r="M249" s="72"/>
      <c r="N249" s="36"/>
      <c r="O249" s="36"/>
      <c r="P249" s="36"/>
      <c r="Q249" s="36"/>
      <c r="R249" s="36"/>
      <c r="S249" s="36"/>
      <c r="T249" s="73"/>
      <c r="AT249" s="18" t="s">
        <v>177</v>
      </c>
      <c r="AU249" s="18" t="s">
        <v>83</v>
      </c>
    </row>
    <row r="250" spans="2:51" s="12" customFormat="1" ht="13.5">
      <c r="B250" s="208"/>
      <c r="C250" s="209"/>
      <c r="D250" s="206" t="s">
        <v>181</v>
      </c>
      <c r="E250" s="220" t="s">
        <v>22</v>
      </c>
      <c r="F250" s="221" t="s">
        <v>628</v>
      </c>
      <c r="G250" s="209"/>
      <c r="H250" s="222">
        <v>36</v>
      </c>
      <c r="I250" s="214"/>
      <c r="J250" s="209"/>
      <c r="K250" s="209"/>
      <c r="L250" s="215"/>
      <c r="M250" s="216"/>
      <c r="N250" s="217"/>
      <c r="O250" s="217"/>
      <c r="P250" s="217"/>
      <c r="Q250" s="217"/>
      <c r="R250" s="217"/>
      <c r="S250" s="217"/>
      <c r="T250" s="218"/>
      <c r="AT250" s="219" t="s">
        <v>181</v>
      </c>
      <c r="AU250" s="219" t="s">
        <v>83</v>
      </c>
      <c r="AV250" s="12" t="s">
        <v>83</v>
      </c>
      <c r="AW250" s="12" t="s">
        <v>38</v>
      </c>
      <c r="AX250" s="12" t="s">
        <v>23</v>
      </c>
      <c r="AY250" s="219" t="s">
        <v>164</v>
      </c>
    </row>
    <row r="251" spans="2:63" s="11" customFormat="1" ht="29.85" customHeight="1">
      <c r="B251" s="177"/>
      <c r="C251" s="178"/>
      <c r="D251" s="191" t="s">
        <v>74</v>
      </c>
      <c r="E251" s="192" t="s">
        <v>217</v>
      </c>
      <c r="F251" s="192" t="s">
        <v>353</v>
      </c>
      <c r="G251" s="178"/>
      <c r="H251" s="178"/>
      <c r="I251" s="181"/>
      <c r="J251" s="193">
        <f>BK251</f>
        <v>0</v>
      </c>
      <c r="K251" s="178"/>
      <c r="L251" s="183"/>
      <c r="M251" s="184"/>
      <c r="N251" s="185"/>
      <c r="O251" s="185"/>
      <c r="P251" s="186">
        <f>SUM(P252:P271)</f>
        <v>0</v>
      </c>
      <c r="Q251" s="185"/>
      <c r="R251" s="186">
        <f>SUM(R252:R271)</f>
        <v>0.56971456</v>
      </c>
      <c r="S251" s="185"/>
      <c r="T251" s="187">
        <f>SUM(T252:T271)</f>
        <v>0</v>
      </c>
      <c r="AR251" s="188" t="s">
        <v>23</v>
      </c>
      <c r="AT251" s="189" t="s">
        <v>74</v>
      </c>
      <c r="AU251" s="189" t="s">
        <v>23</v>
      </c>
      <c r="AY251" s="188" t="s">
        <v>164</v>
      </c>
      <c r="BK251" s="190">
        <f>SUM(BK252:BK271)</f>
        <v>0</v>
      </c>
    </row>
    <row r="252" spans="2:65" s="1" customFormat="1" ht="31.5" customHeight="1">
      <c r="B252" s="35"/>
      <c r="C252" s="194" t="s">
        <v>629</v>
      </c>
      <c r="D252" s="194" t="s">
        <v>166</v>
      </c>
      <c r="E252" s="195" t="s">
        <v>630</v>
      </c>
      <c r="F252" s="196" t="s">
        <v>631</v>
      </c>
      <c r="G252" s="197" t="s">
        <v>174</v>
      </c>
      <c r="H252" s="198">
        <v>5</v>
      </c>
      <c r="I252" s="199"/>
      <c r="J252" s="200">
        <f>ROUND(I252*H252,2)</f>
        <v>0</v>
      </c>
      <c r="K252" s="196" t="s">
        <v>316</v>
      </c>
      <c r="L252" s="55"/>
      <c r="M252" s="201" t="s">
        <v>22</v>
      </c>
      <c r="N252" s="202" t="s">
        <v>46</v>
      </c>
      <c r="O252" s="36"/>
      <c r="P252" s="203">
        <f>O252*H252</f>
        <v>0</v>
      </c>
      <c r="Q252" s="203">
        <v>0.08496</v>
      </c>
      <c r="R252" s="203">
        <f>Q252*H252</f>
        <v>0.42479999999999996</v>
      </c>
      <c r="S252" s="203">
        <v>0</v>
      </c>
      <c r="T252" s="204">
        <f>S252*H252</f>
        <v>0</v>
      </c>
      <c r="AR252" s="18" t="s">
        <v>170</v>
      </c>
      <c r="AT252" s="18" t="s">
        <v>166</v>
      </c>
      <c r="AU252" s="18" t="s">
        <v>83</v>
      </c>
      <c r="AY252" s="18" t="s">
        <v>164</v>
      </c>
      <c r="BE252" s="205">
        <f>IF(N252="základní",J252,0)</f>
        <v>0</v>
      </c>
      <c r="BF252" s="205">
        <f>IF(N252="snížená",J252,0)</f>
        <v>0</v>
      </c>
      <c r="BG252" s="205">
        <f>IF(N252="zákl. přenesená",J252,0)</f>
        <v>0</v>
      </c>
      <c r="BH252" s="205">
        <f>IF(N252="sníž. přenesená",J252,0)</f>
        <v>0</v>
      </c>
      <c r="BI252" s="205">
        <f>IF(N252="nulová",J252,0)</f>
        <v>0</v>
      </c>
      <c r="BJ252" s="18" t="s">
        <v>23</v>
      </c>
      <c r="BK252" s="205">
        <f>ROUND(I252*H252,2)</f>
        <v>0</v>
      </c>
      <c r="BL252" s="18" t="s">
        <v>170</v>
      </c>
      <c r="BM252" s="18" t="s">
        <v>632</v>
      </c>
    </row>
    <row r="253" spans="2:47" s="1" customFormat="1" ht="81">
      <c r="B253" s="35"/>
      <c r="C253" s="57"/>
      <c r="D253" s="206" t="s">
        <v>177</v>
      </c>
      <c r="E253" s="57"/>
      <c r="F253" s="207" t="s">
        <v>633</v>
      </c>
      <c r="G253" s="57"/>
      <c r="H253" s="57"/>
      <c r="I253" s="162"/>
      <c r="J253" s="57"/>
      <c r="K253" s="57"/>
      <c r="L253" s="55"/>
      <c r="M253" s="72"/>
      <c r="N253" s="36"/>
      <c r="O253" s="36"/>
      <c r="P253" s="36"/>
      <c r="Q253" s="36"/>
      <c r="R253" s="36"/>
      <c r="S253" s="36"/>
      <c r="T253" s="73"/>
      <c r="AT253" s="18" t="s">
        <v>177</v>
      </c>
      <c r="AU253" s="18" t="s">
        <v>83</v>
      </c>
    </row>
    <row r="254" spans="2:47" s="1" customFormat="1" ht="27">
      <c r="B254" s="35"/>
      <c r="C254" s="57"/>
      <c r="D254" s="206" t="s">
        <v>179</v>
      </c>
      <c r="E254" s="57"/>
      <c r="F254" s="207" t="s">
        <v>634</v>
      </c>
      <c r="G254" s="57"/>
      <c r="H254" s="57"/>
      <c r="I254" s="162"/>
      <c r="J254" s="57"/>
      <c r="K254" s="57"/>
      <c r="L254" s="55"/>
      <c r="M254" s="72"/>
      <c r="N254" s="36"/>
      <c r="O254" s="36"/>
      <c r="P254" s="36"/>
      <c r="Q254" s="36"/>
      <c r="R254" s="36"/>
      <c r="S254" s="36"/>
      <c r="T254" s="73"/>
      <c r="AT254" s="18" t="s">
        <v>179</v>
      </c>
      <c r="AU254" s="18" t="s">
        <v>83</v>
      </c>
    </row>
    <row r="255" spans="2:51" s="12" customFormat="1" ht="13.5">
      <c r="B255" s="208"/>
      <c r="C255" s="209"/>
      <c r="D255" s="210" t="s">
        <v>181</v>
      </c>
      <c r="E255" s="211" t="s">
        <v>22</v>
      </c>
      <c r="F255" s="212" t="s">
        <v>635</v>
      </c>
      <c r="G255" s="209"/>
      <c r="H255" s="213">
        <v>5</v>
      </c>
      <c r="I255" s="214"/>
      <c r="J255" s="209"/>
      <c r="K255" s="209"/>
      <c r="L255" s="215"/>
      <c r="M255" s="216"/>
      <c r="N255" s="217"/>
      <c r="O255" s="217"/>
      <c r="P255" s="217"/>
      <c r="Q255" s="217"/>
      <c r="R255" s="217"/>
      <c r="S255" s="217"/>
      <c r="T255" s="218"/>
      <c r="AT255" s="219" t="s">
        <v>181</v>
      </c>
      <c r="AU255" s="219" t="s">
        <v>83</v>
      </c>
      <c r="AV255" s="12" t="s">
        <v>83</v>
      </c>
      <c r="AW255" s="12" t="s">
        <v>38</v>
      </c>
      <c r="AX255" s="12" t="s">
        <v>23</v>
      </c>
      <c r="AY255" s="219" t="s">
        <v>164</v>
      </c>
    </row>
    <row r="256" spans="2:65" s="1" customFormat="1" ht="22.5" customHeight="1">
      <c r="B256" s="35"/>
      <c r="C256" s="194" t="s">
        <v>636</v>
      </c>
      <c r="D256" s="194" t="s">
        <v>166</v>
      </c>
      <c r="E256" s="195" t="s">
        <v>637</v>
      </c>
      <c r="F256" s="196" t="s">
        <v>638</v>
      </c>
      <c r="G256" s="197" t="s">
        <v>367</v>
      </c>
      <c r="H256" s="198">
        <v>1</v>
      </c>
      <c r="I256" s="199"/>
      <c r="J256" s="200">
        <f>ROUND(I256*H256,2)</f>
        <v>0</v>
      </c>
      <c r="K256" s="196" t="s">
        <v>22</v>
      </c>
      <c r="L256" s="55"/>
      <c r="M256" s="201" t="s">
        <v>22</v>
      </c>
      <c r="N256" s="202" t="s">
        <v>46</v>
      </c>
      <c r="O256" s="36"/>
      <c r="P256" s="203">
        <f>O256*H256</f>
        <v>0</v>
      </c>
      <c r="Q256" s="203">
        <v>0</v>
      </c>
      <c r="R256" s="203">
        <f>Q256*H256</f>
        <v>0</v>
      </c>
      <c r="S256" s="203">
        <v>0</v>
      </c>
      <c r="T256" s="204">
        <f>S256*H256</f>
        <v>0</v>
      </c>
      <c r="AR256" s="18" t="s">
        <v>170</v>
      </c>
      <c r="AT256" s="18" t="s">
        <v>166</v>
      </c>
      <c r="AU256" s="18" t="s">
        <v>83</v>
      </c>
      <c r="AY256" s="18" t="s">
        <v>164</v>
      </c>
      <c r="BE256" s="205">
        <f>IF(N256="základní",J256,0)</f>
        <v>0</v>
      </c>
      <c r="BF256" s="205">
        <f>IF(N256="snížená",J256,0)</f>
        <v>0</v>
      </c>
      <c r="BG256" s="205">
        <f>IF(N256="zákl. přenesená",J256,0)</f>
        <v>0</v>
      </c>
      <c r="BH256" s="205">
        <f>IF(N256="sníž. přenesená",J256,0)</f>
        <v>0</v>
      </c>
      <c r="BI256" s="205">
        <f>IF(N256="nulová",J256,0)</f>
        <v>0</v>
      </c>
      <c r="BJ256" s="18" t="s">
        <v>23</v>
      </c>
      <c r="BK256" s="205">
        <f>ROUND(I256*H256,2)</f>
        <v>0</v>
      </c>
      <c r="BL256" s="18" t="s">
        <v>170</v>
      </c>
      <c r="BM256" s="18" t="s">
        <v>639</v>
      </c>
    </row>
    <row r="257" spans="2:47" s="1" customFormat="1" ht="27">
      <c r="B257" s="35"/>
      <c r="C257" s="57"/>
      <c r="D257" s="210" t="s">
        <v>179</v>
      </c>
      <c r="E257" s="57"/>
      <c r="F257" s="244" t="s">
        <v>640</v>
      </c>
      <c r="G257" s="57"/>
      <c r="H257" s="57"/>
      <c r="I257" s="162"/>
      <c r="J257" s="57"/>
      <c r="K257" s="57"/>
      <c r="L257" s="55"/>
      <c r="M257" s="72"/>
      <c r="N257" s="36"/>
      <c r="O257" s="36"/>
      <c r="P257" s="36"/>
      <c r="Q257" s="36"/>
      <c r="R257" s="36"/>
      <c r="S257" s="36"/>
      <c r="T257" s="73"/>
      <c r="AT257" s="18" t="s">
        <v>179</v>
      </c>
      <c r="AU257" s="18" t="s">
        <v>83</v>
      </c>
    </row>
    <row r="258" spans="2:65" s="1" customFormat="1" ht="22.5" customHeight="1">
      <c r="B258" s="35"/>
      <c r="C258" s="194" t="s">
        <v>641</v>
      </c>
      <c r="D258" s="194" t="s">
        <v>166</v>
      </c>
      <c r="E258" s="195" t="s">
        <v>642</v>
      </c>
      <c r="F258" s="196" t="s">
        <v>643</v>
      </c>
      <c r="G258" s="197" t="s">
        <v>367</v>
      </c>
      <c r="H258" s="198">
        <v>1</v>
      </c>
      <c r="I258" s="199"/>
      <c r="J258" s="200">
        <f>ROUND(I258*H258,2)</f>
        <v>0</v>
      </c>
      <c r="K258" s="196" t="s">
        <v>22</v>
      </c>
      <c r="L258" s="55"/>
      <c r="M258" s="201" t="s">
        <v>22</v>
      </c>
      <c r="N258" s="202" t="s">
        <v>46</v>
      </c>
      <c r="O258" s="36"/>
      <c r="P258" s="203">
        <f>O258*H258</f>
        <v>0</v>
      </c>
      <c r="Q258" s="203">
        <v>0</v>
      </c>
      <c r="R258" s="203">
        <f>Q258*H258</f>
        <v>0</v>
      </c>
      <c r="S258" s="203">
        <v>0</v>
      </c>
      <c r="T258" s="204">
        <f>S258*H258</f>
        <v>0</v>
      </c>
      <c r="AR258" s="18" t="s">
        <v>170</v>
      </c>
      <c r="AT258" s="18" t="s">
        <v>166</v>
      </c>
      <c r="AU258" s="18" t="s">
        <v>83</v>
      </c>
      <c r="AY258" s="18" t="s">
        <v>164</v>
      </c>
      <c r="BE258" s="205">
        <f>IF(N258="základní",J258,0)</f>
        <v>0</v>
      </c>
      <c r="BF258" s="205">
        <f>IF(N258="snížená",J258,0)</f>
        <v>0</v>
      </c>
      <c r="BG258" s="205">
        <f>IF(N258="zákl. přenesená",J258,0)</f>
        <v>0</v>
      </c>
      <c r="BH258" s="205">
        <f>IF(N258="sníž. přenesená",J258,0)</f>
        <v>0</v>
      </c>
      <c r="BI258" s="205">
        <f>IF(N258="nulová",J258,0)</f>
        <v>0</v>
      </c>
      <c r="BJ258" s="18" t="s">
        <v>23</v>
      </c>
      <c r="BK258" s="205">
        <f>ROUND(I258*H258,2)</f>
        <v>0</v>
      </c>
      <c r="BL258" s="18" t="s">
        <v>170</v>
      </c>
      <c r="BM258" s="18" t="s">
        <v>644</v>
      </c>
    </row>
    <row r="259" spans="2:47" s="1" customFormat="1" ht="81">
      <c r="B259" s="35"/>
      <c r="C259" s="57"/>
      <c r="D259" s="210" t="s">
        <v>179</v>
      </c>
      <c r="E259" s="57"/>
      <c r="F259" s="244" t="s">
        <v>645</v>
      </c>
      <c r="G259" s="57"/>
      <c r="H259" s="57"/>
      <c r="I259" s="162"/>
      <c r="J259" s="57"/>
      <c r="K259" s="57"/>
      <c r="L259" s="55"/>
      <c r="M259" s="72"/>
      <c r="N259" s="36"/>
      <c r="O259" s="36"/>
      <c r="P259" s="36"/>
      <c r="Q259" s="36"/>
      <c r="R259" s="36"/>
      <c r="S259" s="36"/>
      <c r="T259" s="73"/>
      <c r="AT259" s="18" t="s">
        <v>179</v>
      </c>
      <c r="AU259" s="18" t="s">
        <v>83</v>
      </c>
    </row>
    <row r="260" spans="2:65" s="1" customFormat="1" ht="31.5" customHeight="1">
      <c r="B260" s="35"/>
      <c r="C260" s="194" t="s">
        <v>646</v>
      </c>
      <c r="D260" s="194" t="s">
        <v>166</v>
      </c>
      <c r="E260" s="195" t="s">
        <v>647</v>
      </c>
      <c r="F260" s="196" t="s">
        <v>648</v>
      </c>
      <c r="G260" s="197" t="s">
        <v>174</v>
      </c>
      <c r="H260" s="198">
        <v>3.136</v>
      </c>
      <c r="I260" s="199"/>
      <c r="J260" s="200">
        <f>ROUND(I260*H260,2)</f>
        <v>0</v>
      </c>
      <c r="K260" s="196" t="s">
        <v>316</v>
      </c>
      <c r="L260" s="55"/>
      <c r="M260" s="201" t="s">
        <v>22</v>
      </c>
      <c r="N260" s="202" t="s">
        <v>46</v>
      </c>
      <c r="O260" s="36"/>
      <c r="P260" s="203">
        <f>O260*H260</f>
        <v>0</v>
      </c>
      <c r="Q260" s="203">
        <v>0.04621</v>
      </c>
      <c r="R260" s="203">
        <f>Q260*H260</f>
        <v>0.14491456</v>
      </c>
      <c r="S260" s="203">
        <v>0</v>
      </c>
      <c r="T260" s="204">
        <f>S260*H260</f>
        <v>0</v>
      </c>
      <c r="AR260" s="18" t="s">
        <v>170</v>
      </c>
      <c r="AT260" s="18" t="s">
        <v>166</v>
      </c>
      <c r="AU260" s="18" t="s">
        <v>83</v>
      </c>
      <c r="AY260" s="18" t="s">
        <v>164</v>
      </c>
      <c r="BE260" s="205">
        <f>IF(N260="základní",J260,0)</f>
        <v>0</v>
      </c>
      <c r="BF260" s="205">
        <f>IF(N260="snížená",J260,0)</f>
        <v>0</v>
      </c>
      <c r="BG260" s="205">
        <f>IF(N260="zákl. přenesená",J260,0)</f>
        <v>0</v>
      </c>
      <c r="BH260" s="205">
        <f>IF(N260="sníž. přenesená",J260,0)</f>
        <v>0</v>
      </c>
      <c r="BI260" s="205">
        <f>IF(N260="nulová",J260,0)</f>
        <v>0</v>
      </c>
      <c r="BJ260" s="18" t="s">
        <v>23</v>
      </c>
      <c r="BK260" s="205">
        <f>ROUND(I260*H260,2)</f>
        <v>0</v>
      </c>
      <c r="BL260" s="18" t="s">
        <v>170</v>
      </c>
      <c r="BM260" s="18" t="s">
        <v>649</v>
      </c>
    </row>
    <row r="261" spans="2:47" s="1" customFormat="1" ht="81">
      <c r="B261" s="35"/>
      <c r="C261" s="57"/>
      <c r="D261" s="206" t="s">
        <v>177</v>
      </c>
      <c r="E261" s="57"/>
      <c r="F261" s="207" t="s">
        <v>633</v>
      </c>
      <c r="G261" s="57"/>
      <c r="H261" s="57"/>
      <c r="I261" s="162"/>
      <c r="J261" s="57"/>
      <c r="K261" s="57"/>
      <c r="L261" s="55"/>
      <c r="M261" s="72"/>
      <c r="N261" s="36"/>
      <c r="O261" s="36"/>
      <c r="P261" s="36"/>
      <c r="Q261" s="36"/>
      <c r="R261" s="36"/>
      <c r="S261" s="36"/>
      <c r="T261" s="73"/>
      <c r="AT261" s="18" t="s">
        <v>177</v>
      </c>
      <c r="AU261" s="18" t="s">
        <v>83</v>
      </c>
    </row>
    <row r="262" spans="2:47" s="1" customFormat="1" ht="27">
      <c r="B262" s="35"/>
      <c r="C262" s="57"/>
      <c r="D262" s="206" t="s">
        <v>179</v>
      </c>
      <c r="E262" s="57"/>
      <c r="F262" s="207" t="s">
        <v>650</v>
      </c>
      <c r="G262" s="57"/>
      <c r="H262" s="57"/>
      <c r="I262" s="162"/>
      <c r="J262" s="57"/>
      <c r="K262" s="57"/>
      <c r="L262" s="55"/>
      <c r="M262" s="72"/>
      <c r="N262" s="36"/>
      <c r="O262" s="36"/>
      <c r="P262" s="36"/>
      <c r="Q262" s="36"/>
      <c r="R262" s="36"/>
      <c r="S262" s="36"/>
      <c r="T262" s="73"/>
      <c r="AT262" s="18" t="s">
        <v>179</v>
      </c>
      <c r="AU262" s="18" t="s">
        <v>83</v>
      </c>
    </row>
    <row r="263" spans="2:51" s="12" customFormat="1" ht="13.5">
      <c r="B263" s="208"/>
      <c r="C263" s="209"/>
      <c r="D263" s="210" t="s">
        <v>181</v>
      </c>
      <c r="E263" s="211" t="s">
        <v>22</v>
      </c>
      <c r="F263" s="212" t="s">
        <v>651</v>
      </c>
      <c r="G263" s="209"/>
      <c r="H263" s="213">
        <v>3.136</v>
      </c>
      <c r="I263" s="214"/>
      <c r="J263" s="209"/>
      <c r="K263" s="209"/>
      <c r="L263" s="215"/>
      <c r="M263" s="216"/>
      <c r="N263" s="217"/>
      <c r="O263" s="217"/>
      <c r="P263" s="217"/>
      <c r="Q263" s="217"/>
      <c r="R263" s="217"/>
      <c r="S263" s="217"/>
      <c r="T263" s="218"/>
      <c r="AT263" s="219" t="s">
        <v>181</v>
      </c>
      <c r="AU263" s="219" t="s">
        <v>83</v>
      </c>
      <c r="AV263" s="12" t="s">
        <v>83</v>
      </c>
      <c r="AW263" s="12" t="s">
        <v>38</v>
      </c>
      <c r="AX263" s="12" t="s">
        <v>23</v>
      </c>
      <c r="AY263" s="219" t="s">
        <v>164</v>
      </c>
    </row>
    <row r="264" spans="2:65" s="1" customFormat="1" ht="31.5" customHeight="1">
      <c r="B264" s="35"/>
      <c r="C264" s="194" t="s">
        <v>652</v>
      </c>
      <c r="D264" s="194" t="s">
        <v>166</v>
      </c>
      <c r="E264" s="195" t="s">
        <v>383</v>
      </c>
      <c r="F264" s="196" t="s">
        <v>384</v>
      </c>
      <c r="G264" s="197" t="s">
        <v>278</v>
      </c>
      <c r="H264" s="198">
        <v>1097.328</v>
      </c>
      <c r="I264" s="199"/>
      <c r="J264" s="200">
        <f>ROUND(I264*H264,2)</f>
        <v>0</v>
      </c>
      <c r="K264" s="196" t="s">
        <v>22</v>
      </c>
      <c r="L264" s="55"/>
      <c r="M264" s="201" t="s">
        <v>22</v>
      </c>
      <c r="N264" s="202" t="s">
        <v>46</v>
      </c>
      <c r="O264" s="36"/>
      <c r="P264" s="203">
        <f>O264*H264</f>
        <v>0</v>
      </c>
      <c r="Q264" s="203">
        <v>0</v>
      </c>
      <c r="R264" s="203">
        <f>Q264*H264</f>
        <v>0</v>
      </c>
      <c r="S264" s="203">
        <v>0</v>
      </c>
      <c r="T264" s="204">
        <f>S264*H264</f>
        <v>0</v>
      </c>
      <c r="AR264" s="18" t="s">
        <v>170</v>
      </c>
      <c r="AT264" s="18" t="s">
        <v>166</v>
      </c>
      <c r="AU264" s="18" t="s">
        <v>83</v>
      </c>
      <c r="AY264" s="18" t="s">
        <v>164</v>
      </c>
      <c r="BE264" s="205">
        <f>IF(N264="základní",J264,0)</f>
        <v>0</v>
      </c>
      <c r="BF264" s="205">
        <f>IF(N264="snížená",J264,0)</f>
        <v>0</v>
      </c>
      <c r="BG264" s="205">
        <f>IF(N264="zákl. přenesená",J264,0)</f>
        <v>0</v>
      </c>
      <c r="BH264" s="205">
        <f>IF(N264="sníž. přenesená",J264,0)</f>
        <v>0</v>
      </c>
      <c r="BI264" s="205">
        <f>IF(N264="nulová",J264,0)</f>
        <v>0</v>
      </c>
      <c r="BJ264" s="18" t="s">
        <v>23</v>
      </c>
      <c r="BK264" s="205">
        <f>ROUND(I264*H264,2)</f>
        <v>0</v>
      </c>
      <c r="BL264" s="18" t="s">
        <v>170</v>
      </c>
      <c r="BM264" s="18" t="s">
        <v>653</v>
      </c>
    </row>
    <row r="265" spans="2:47" s="1" customFormat="1" ht="40.5">
      <c r="B265" s="35"/>
      <c r="C265" s="57"/>
      <c r="D265" s="206" t="s">
        <v>179</v>
      </c>
      <c r="E265" s="57"/>
      <c r="F265" s="207" t="s">
        <v>386</v>
      </c>
      <c r="G265" s="57"/>
      <c r="H265" s="57"/>
      <c r="I265" s="162"/>
      <c r="J265" s="57"/>
      <c r="K265" s="57"/>
      <c r="L265" s="55"/>
      <c r="M265" s="72"/>
      <c r="N265" s="36"/>
      <c r="O265" s="36"/>
      <c r="P265" s="36"/>
      <c r="Q265" s="36"/>
      <c r="R265" s="36"/>
      <c r="S265" s="36"/>
      <c r="T265" s="73"/>
      <c r="AT265" s="18" t="s">
        <v>179</v>
      </c>
      <c r="AU265" s="18" t="s">
        <v>83</v>
      </c>
    </row>
    <row r="266" spans="2:51" s="12" customFormat="1" ht="13.5">
      <c r="B266" s="208"/>
      <c r="C266" s="209"/>
      <c r="D266" s="206" t="s">
        <v>181</v>
      </c>
      <c r="E266" s="220" t="s">
        <v>22</v>
      </c>
      <c r="F266" s="221" t="s">
        <v>654</v>
      </c>
      <c r="G266" s="209"/>
      <c r="H266" s="222">
        <v>161.46</v>
      </c>
      <c r="I266" s="214"/>
      <c r="J266" s="209"/>
      <c r="K266" s="209"/>
      <c r="L266" s="215"/>
      <c r="M266" s="216"/>
      <c r="N266" s="217"/>
      <c r="O266" s="217"/>
      <c r="P266" s="217"/>
      <c r="Q266" s="217"/>
      <c r="R266" s="217"/>
      <c r="S266" s="217"/>
      <c r="T266" s="218"/>
      <c r="AT266" s="219" t="s">
        <v>181</v>
      </c>
      <c r="AU266" s="219" t="s">
        <v>83</v>
      </c>
      <c r="AV266" s="12" t="s">
        <v>83</v>
      </c>
      <c r="AW266" s="12" t="s">
        <v>38</v>
      </c>
      <c r="AX266" s="12" t="s">
        <v>75</v>
      </c>
      <c r="AY266" s="219" t="s">
        <v>164</v>
      </c>
    </row>
    <row r="267" spans="2:51" s="12" customFormat="1" ht="13.5">
      <c r="B267" s="208"/>
      <c r="C267" s="209"/>
      <c r="D267" s="206" t="s">
        <v>181</v>
      </c>
      <c r="E267" s="220" t="s">
        <v>22</v>
      </c>
      <c r="F267" s="221" t="s">
        <v>655</v>
      </c>
      <c r="G267" s="209"/>
      <c r="H267" s="222">
        <v>371.358</v>
      </c>
      <c r="I267" s="214"/>
      <c r="J267" s="209"/>
      <c r="K267" s="209"/>
      <c r="L267" s="215"/>
      <c r="M267" s="216"/>
      <c r="N267" s="217"/>
      <c r="O267" s="217"/>
      <c r="P267" s="217"/>
      <c r="Q267" s="217"/>
      <c r="R267" s="217"/>
      <c r="S267" s="217"/>
      <c r="T267" s="218"/>
      <c r="AT267" s="219" t="s">
        <v>181</v>
      </c>
      <c r="AU267" s="219" t="s">
        <v>83</v>
      </c>
      <c r="AV267" s="12" t="s">
        <v>83</v>
      </c>
      <c r="AW267" s="12" t="s">
        <v>38</v>
      </c>
      <c r="AX267" s="12" t="s">
        <v>75</v>
      </c>
      <c r="AY267" s="219" t="s">
        <v>164</v>
      </c>
    </row>
    <row r="268" spans="2:51" s="12" customFormat="1" ht="13.5">
      <c r="B268" s="208"/>
      <c r="C268" s="209"/>
      <c r="D268" s="206" t="s">
        <v>181</v>
      </c>
      <c r="E268" s="220" t="s">
        <v>22</v>
      </c>
      <c r="F268" s="221" t="s">
        <v>656</v>
      </c>
      <c r="G268" s="209"/>
      <c r="H268" s="222">
        <v>111.6</v>
      </c>
      <c r="I268" s="214"/>
      <c r="J268" s="209"/>
      <c r="K268" s="209"/>
      <c r="L268" s="215"/>
      <c r="M268" s="216"/>
      <c r="N268" s="217"/>
      <c r="O268" s="217"/>
      <c r="P268" s="217"/>
      <c r="Q268" s="217"/>
      <c r="R268" s="217"/>
      <c r="S268" s="217"/>
      <c r="T268" s="218"/>
      <c r="AT268" s="219" t="s">
        <v>181</v>
      </c>
      <c r="AU268" s="219" t="s">
        <v>83</v>
      </c>
      <c r="AV268" s="12" t="s">
        <v>83</v>
      </c>
      <c r="AW268" s="12" t="s">
        <v>38</v>
      </c>
      <c r="AX268" s="12" t="s">
        <v>75</v>
      </c>
      <c r="AY268" s="219" t="s">
        <v>164</v>
      </c>
    </row>
    <row r="269" spans="2:51" s="12" customFormat="1" ht="13.5">
      <c r="B269" s="208"/>
      <c r="C269" s="209"/>
      <c r="D269" s="206" t="s">
        <v>181</v>
      </c>
      <c r="E269" s="220" t="s">
        <v>22</v>
      </c>
      <c r="F269" s="221" t="s">
        <v>657</v>
      </c>
      <c r="G269" s="209"/>
      <c r="H269" s="222">
        <v>427.8</v>
      </c>
      <c r="I269" s="214"/>
      <c r="J269" s="209"/>
      <c r="K269" s="209"/>
      <c r="L269" s="215"/>
      <c r="M269" s="216"/>
      <c r="N269" s="217"/>
      <c r="O269" s="217"/>
      <c r="P269" s="217"/>
      <c r="Q269" s="217"/>
      <c r="R269" s="217"/>
      <c r="S269" s="217"/>
      <c r="T269" s="218"/>
      <c r="AT269" s="219" t="s">
        <v>181</v>
      </c>
      <c r="AU269" s="219" t="s">
        <v>83</v>
      </c>
      <c r="AV269" s="12" t="s">
        <v>83</v>
      </c>
      <c r="AW269" s="12" t="s">
        <v>38</v>
      </c>
      <c r="AX269" s="12" t="s">
        <v>75</v>
      </c>
      <c r="AY269" s="219" t="s">
        <v>164</v>
      </c>
    </row>
    <row r="270" spans="2:51" s="12" customFormat="1" ht="13.5">
      <c r="B270" s="208"/>
      <c r="C270" s="209"/>
      <c r="D270" s="206" t="s">
        <v>181</v>
      </c>
      <c r="E270" s="220" t="s">
        <v>22</v>
      </c>
      <c r="F270" s="221" t="s">
        <v>658</v>
      </c>
      <c r="G270" s="209"/>
      <c r="H270" s="222">
        <v>25.11</v>
      </c>
      <c r="I270" s="214"/>
      <c r="J270" s="209"/>
      <c r="K270" s="209"/>
      <c r="L270" s="215"/>
      <c r="M270" s="216"/>
      <c r="N270" s="217"/>
      <c r="O270" s="217"/>
      <c r="P270" s="217"/>
      <c r="Q270" s="217"/>
      <c r="R270" s="217"/>
      <c r="S270" s="217"/>
      <c r="T270" s="218"/>
      <c r="AT270" s="219" t="s">
        <v>181</v>
      </c>
      <c r="AU270" s="219" t="s">
        <v>83</v>
      </c>
      <c r="AV270" s="12" t="s">
        <v>83</v>
      </c>
      <c r="AW270" s="12" t="s">
        <v>38</v>
      </c>
      <c r="AX270" s="12" t="s">
        <v>75</v>
      </c>
      <c r="AY270" s="219" t="s">
        <v>164</v>
      </c>
    </row>
    <row r="271" spans="2:51" s="13" customFormat="1" ht="13.5">
      <c r="B271" s="223"/>
      <c r="C271" s="224"/>
      <c r="D271" s="206" t="s">
        <v>181</v>
      </c>
      <c r="E271" s="259" t="s">
        <v>22</v>
      </c>
      <c r="F271" s="260" t="s">
        <v>191</v>
      </c>
      <c r="G271" s="224"/>
      <c r="H271" s="261">
        <v>1097.328</v>
      </c>
      <c r="I271" s="228"/>
      <c r="J271" s="224"/>
      <c r="K271" s="224"/>
      <c r="L271" s="229"/>
      <c r="M271" s="230"/>
      <c r="N271" s="231"/>
      <c r="O271" s="231"/>
      <c r="P271" s="231"/>
      <c r="Q271" s="231"/>
      <c r="R271" s="231"/>
      <c r="S271" s="231"/>
      <c r="T271" s="232"/>
      <c r="AT271" s="233" t="s">
        <v>181</v>
      </c>
      <c r="AU271" s="233" t="s">
        <v>83</v>
      </c>
      <c r="AV271" s="13" t="s">
        <v>170</v>
      </c>
      <c r="AW271" s="13" t="s">
        <v>38</v>
      </c>
      <c r="AX271" s="13" t="s">
        <v>23</v>
      </c>
      <c r="AY271" s="233" t="s">
        <v>164</v>
      </c>
    </row>
    <row r="272" spans="2:63" s="11" customFormat="1" ht="29.85" customHeight="1">
      <c r="B272" s="177"/>
      <c r="C272" s="178"/>
      <c r="D272" s="191" t="s">
        <v>74</v>
      </c>
      <c r="E272" s="192" t="s">
        <v>387</v>
      </c>
      <c r="F272" s="192" t="s">
        <v>474</v>
      </c>
      <c r="G272" s="178"/>
      <c r="H272" s="178"/>
      <c r="I272" s="181"/>
      <c r="J272" s="193">
        <f>BK272</f>
        <v>0</v>
      </c>
      <c r="K272" s="178"/>
      <c r="L272" s="183"/>
      <c r="M272" s="184"/>
      <c r="N272" s="185"/>
      <c r="O272" s="185"/>
      <c r="P272" s="186">
        <f>SUM(P273:P274)</f>
        <v>0</v>
      </c>
      <c r="Q272" s="185"/>
      <c r="R272" s="186">
        <f>SUM(R273:R274)</f>
        <v>0</v>
      </c>
      <c r="S272" s="185"/>
      <c r="T272" s="187">
        <f>SUM(T273:T274)</f>
        <v>0</v>
      </c>
      <c r="AR272" s="188" t="s">
        <v>23</v>
      </c>
      <c r="AT272" s="189" t="s">
        <v>74</v>
      </c>
      <c r="AU272" s="189" t="s">
        <v>23</v>
      </c>
      <c r="AY272" s="188" t="s">
        <v>164</v>
      </c>
      <c r="BK272" s="190">
        <f>SUM(BK273:BK274)</f>
        <v>0</v>
      </c>
    </row>
    <row r="273" spans="2:65" s="1" customFormat="1" ht="22.5" customHeight="1">
      <c r="B273" s="35"/>
      <c r="C273" s="194" t="s">
        <v>659</v>
      </c>
      <c r="D273" s="194" t="s">
        <v>166</v>
      </c>
      <c r="E273" s="195" t="s">
        <v>390</v>
      </c>
      <c r="F273" s="196" t="s">
        <v>391</v>
      </c>
      <c r="G273" s="197" t="s">
        <v>278</v>
      </c>
      <c r="H273" s="198">
        <v>3872.164</v>
      </c>
      <c r="I273" s="199"/>
      <c r="J273" s="200">
        <f>ROUND(I273*H273,2)</f>
        <v>0</v>
      </c>
      <c r="K273" s="196" t="s">
        <v>316</v>
      </c>
      <c r="L273" s="55"/>
      <c r="M273" s="201" t="s">
        <v>22</v>
      </c>
      <c r="N273" s="202" t="s">
        <v>46</v>
      </c>
      <c r="O273" s="36"/>
      <c r="P273" s="203">
        <f>O273*H273</f>
        <v>0</v>
      </c>
      <c r="Q273" s="203">
        <v>0</v>
      </c>
      <c r="R273" s="203">
        <f>Q273*H273</f>
        <v>0</v>
      </c>
      <c r="S273" s="203">
        <v>0</v>
      </c>
      <c r="T273" s="204">
        <f>S273*H273</f>
        <v>0</v>
      </c>
      <c r="AR273" s="18" t="s">
        <v>170</v>
      </c>
      <c r="AT273" s="18" t="s">
        <v>166</v>
      </c>
      <c r="AU273" s="18" t="s">
        <v>83</v>
      </c>
      <c r="AY273" s="18" t="s">
        <v>164</v>
      </c>
      <c r="BE273" s="205">
        <f>IF(N273="základní",J273,0)</f>
        <v>0</v>
      </c>
      <c r="BF273" s="205">
        <f>IF(N273="snížená",J273,0)</f>
        <v>0</v>
      </c>
      <c r="BG273" s="205">
        <f>IF(N273="zákl. přenesená",J273,0)</f>
        <v>0</v>
      </c>
      <c r="BH273" s="205">
        <f>IF(N273="sníž. přenesená",J273,0)</f>
        <v>0</v>
      </c>
      <c r="BI273" s="205">
        <f>IF(N273="nulová",J273,0)</f>
        <v>0</v>
      </c>
      <c r="BJ273" s="18" t="s">
        <v>23</v>
      </c>
      <c r="BK273" s="205">
        <f>ROUND(I273*H273,2)</f>
        <v>0</v>
      </c>
      <c r="BL273" s="18" t="s">
        <v>170</v>
      </c>
      <c r="BM273" s="18" t="s">
        <v>475</v>
      </c>
    </row>
    <row r="274" spans="2:47" s="1" customFormat="1" ht="27">
      <c r="B274" s="35"/>
      <c r="C274" s="57"/>
      <c r="D274" s="206" t="s">
        <v>177</v>
      </c>
      <c r="E274" s="57"/>
      <c r="F274" s="207" t="s">
        <v>393</v>
      </c>
      <c r="G274" s="57"/>
      <c r="H274" s="57"/>
      <c r="I274" s="162"/>
      <c r="J274" s="57"/>
      <c r="K274" s="57"/>
      <c r="L274" s="55"/>
      <c r="M274" s="72"/>
      <c r="N274" s="36"/>
      <c r="O274" s="36"/>
      <c r="P274" s="36"/>
      <c r="Q274" s="36"/>
      <c r="R274" s="36"/>
      <c r="S274" s="36"/>
      <c r="T274" s="73"/>
      <c r="AT274" s="18" t="s">
        <v>177</v>
      </c>
      <c r="AU274" s="18" t="s">
        <v>83</v>
      </c>
    </row>
    <row r="275" spans="2:63" s="11" customFormat="1" ht="37.35" customHeight="1">
      <c r="B275" s="177"/>
      <c r="C275" s="178"/>
      <c r="D275" s="179" t="s">
        <v>74</v>
      </c>
      <c r="E275" s="180" t="s">
        <v>660</v>
      </c>
      <c r="F275" s="180" t="s">
        <v>661</v>
      </c>
      <c r="G275" s="178"/>
      <c r="H275" s="178"/>
      <c r="I275" s="181"/>
      <c r="J275" s="182">
        <f>BK275</f>
        <v>0</v>
      </c>
      <c r="K275" s="178"/>
      <c r="L275" s="183"/>
      <c r="M275" s="184"/>
      <c r="N275" s="185"/>
      <c r="O275" s="185"/>
      <c r="P275" s="186">
        <f>P276+P299</f>
        <v>0</v>
      </c>
      <c r="Q275" s="185"/>
      <c r="R275" s="186">
        <f>R276+R299</f>
        <v>0.26336000000000004</v>
      </c>
      <c r="S275" s="185"/>
      <c r="T275" s="187">
        <f>T276+T299</f>
        <v>0</v>
      </c>
      <c r="AR275" s="188" t="s">
        <v>83</v>
      </c>
      <c r="AT275" s="189" t="s">
        <v>74</v>
      </c>
      <c r="AU275" s="189" t="s">
        <v>75</v>
      </c>
      <c r="AY275" s="188" t="s">
        <v>164</v>
      </c>
      <c r="BK275" s="190">
        <f>BK276+BK299</f>
        <v>0</v>
      </c>
    </row>
    <row r="276" spans="2:63" s="11" customFormat="1" ht="19.9" customHeight="1">
      <c r="B276" s="177"/>
      <c r="C276" s="178"/>
      <c r="D276" s="191" t="s">
        <v>74</v>
      </c>
      <c r="E276" s="192" t="s">
        <v>662</v>
      </c>
      <c r="F276" s="192" t="s">
        <v>663</v>
      </c>
      <c r="G276" s="178"/>
      <c r="H276" s="178"/>
      <c r="I276" s="181"/>
      <c r="J276" s="193">
        <f>BK276</f>
        <v>0</v>
      </c>
      <c r="K276" s="178"/>
      <c r="L276" s="183"/>
      <c r="M276" s="184"/>
      <c r="N276" s="185"/>
      <c r="O276" s="185"/>
      <c r="P276" s="186">
        <f>SUM(P277:P298)</f>
        <v>0</v>
      </c>
      <c r="Q276" s="185"/>
      <c r="R276" s="186">
        <f>SUM(R277:R298)</f>
        <v>0.2625</v>
      </c>
      <c r="S276" s="185"/>
      <c r="T276" s="187">
        <f>SUM(T277:T298)</f>
        <v>0</v>
      </c>
      <c r="AR276" s="188" t="s">
        <v>83</v>
      </c>
      <c r="AT276" s="189" t="s">
        <v>74</v>
      </c>
      <c r="AU276" s="189" t="s">
        <v>23</v>
      </c>
      <c r="AY276" s="188" t="s">
        <v>164</v>
      </c>
      <c r="BK276" s="190">
        <f>SUM(BK277:BK298)</f>
        <v>0</v>
      </c>
    </row>
    <row r="277" spans="2:65" s="1" customFormat="1" ht="22.5" customHeight="1">
      <c r="B277" s="35"/>
      <c r="C277" s="194" t="s">
        <v>664</v>
      </c>
      <c r="D277" s="194" t="s">
        <v>166</v>
      </c>
      <c r="E277" s="195" t="s">
        <v>665</v>
      </c>
      <c r="F277" s="196" t="s">
        <v>666</v>
      </c>
      <c r="G277" s="197" t="s">
        <v>260</v>
      </c>
      <c r="H277" s="198">
        <v>250</v>
      </c>
      <c r="I277" s="199"/>
      <c r="J277" s="200">
        <f>ROUND(I277*H277,2)</f>
        <v>0</v>
      </c>
      <c r="K277" s="196" t="s">
        <v>316</v>
      </c>
      <c r="L277" s="55"/>
      <c r="M277" s="201" t="s">
        <v>22</v>
      </c>
      <c r="N277" s="202" t="s">
        <v>46</v>
      </c>
      <c r="O277" s="36"/>
      <c r="P277" s="203">
        <f>O277*H277</f>
        <v>0</v>
      </c>
      <c r="Q277" s="203">
        <v>5E-05</v>
      </c>
      <c r="R277" s="203">
        <f>Q277*H277</f>
        <v>0.0125</v>
      </c>
      <c r="S277" s="203">
        <v>0</v>
      </c>
      <c r="T277" s="204">
        <f>S277*H277</f>
        <v>0</v>
      </c>
      <c r="AR277" s="18" t="s">
        <v>263</v>
      </c>
      <c r="AT277" s="18" t="s">
        <v>166</v>
      </c>
      <c r="AU277" s="18" t="s">
        <v>83</v>
      </c>
      <c r="AY277" s="18" t="s">
        <v>164</v>
      </c>
      <c r="BE277" s="205">
        <f>IF(N277="základní",J277,0)</f>
        <v>0</v>
      </c>
      <c r="BF277" s="205">
        <f>IF(N277="snížená",J277,0)</f>
        <v>0</v>
      </c>
      <c r="BG277" s="205">
        <f>IF(N277="zákl. přenesená",J277,0)</f>
        <v>0</v>
      </c>
      <c r="BH277" s="205">
        <f>IF(N277="sníž. přenesená",J277,0)</f>
        <v>0</v>
      </c>
      <c r="BI277" s="205">
        <f>IF(N277="nulová",J277,0)</f>
        <v>0</v>
      </c>
      <c r="BJ277" s="18" t="s">
        <v>23</v>
      </c>
      <c r="BK277" s="205">
        <f>ROUND(I277*H277,2)</f>
        <v>0</v>
      </c>
      <c r="BL277" s="18" t="s">
        <v>263</v>
      </c>
      <c r="BM277" s="18" t="s">
        <v>667</v>
      </c>
    </row>
    <row r="278" spans="2:47" s="1" customFormat="1" ht="27">
      <c r="B278" s="35"/>
      <c r="C278" s="57"/>
      <c r="D278" s="206" t="s">
        <v>177</v>
      </c>
      <c r="E278" s="57"/>
      <c r="F278" s="207" t="s">
        <v>668</v>
      </c>
      <c r="G278" s="57"/>
      <c r="H278" s="57"/>
      <c r="I278" s="162"/>
      <c r="J278" s="57"/>
      <c r="K278" s="57"/>
      <c r="L278" s="55"/>
      <c r="M278" s="72"/>
      <c r="N278" s="36"/>
      <c r="O278" s="36"/>
      <c r="P278" s="36"/>
      <c r="Q278" s="36"/>
      <c r="R278" s="36"/>
      <c r="S278" s="36"/>
      <c r="T278" s="73"/>
      <c r="AT278" s="18" t="s">
        <v>177</v>
      </c>
      <c r="AU278" s="18" t="s">
        <v>83</v>
      </c>
    </row>
    <row r="279" spans="2:47" s="1" customFormat="1" ht="27">
      <c r="B279" s="35"/>
      <c r="C279" s="57"/>
      <c r="D279" s="210" t="s">
        <v>179</v>
      </c>
      <c r="E279" s="57"/>
      <c r="F279" s="244" t="s">
        <v>669</v>
      </c>
      <c r="G279" s="57"/>
      <c r="H279" s="57"/>
      <c r="I279" s="162"/>
      <c r="J279" s="57"/>
      <c r="K279" s="57"/>
      <c r="L279" s="55"/>
      <c r="M279" s="72"/>
      <c r="N279" s="36"/>
      <c r="O279" s="36"/>
      <c r="P279" s="36"/>
      <c r="Q279" s="36"/>
      <c r="R279" s="36"/>
      <c r="S279" s="36"/>
      <c r="T279" s="73"/>
      <c r="AT279" s="18" t="s">
        <v>179</v>
      </c>
      <c r="AU279" s="18" t="s">
        <v>83</v>
      </c>
    </row>
    <row r="280" spans="2:65" s="1" customFormat="1" ht="22.5" customHeight="1">
      <c r="B280" s="35"/>
      <c r="C280" s="234" t="s">
        <v>670</v>
      </c>
      <c r="D280" s="234" t="s">
        <v>257</v>
      </c>
      <c r="E280" s="235" t="s">
        <v>671</v>
      </c>
      <c r="F280" s="236" t="s">
        <v>672</v>
      </c>
      <c r="G280" s="237" t="s">
        <v>278</v>
      </c>
      <c r="H280" s="238">
        <v>0.015</v>
      </c>
      <c r="I280" s="239"/>
      <c r="J280" s="240">
        <f>ROUND(I280*H280,2)</f>
        <v>0</v>
      </c>
      <c r="K280" s="236" t="s">
        <v>316</v>
      </c>
      <c r="L280" s="241"/>
      <c r="M280" s="242" t="s">
        <v>22</v>
      </c>
      <c r="N280" s="243" t="s">
        <v>46</v>
      </c>
      <c r="O280" s="36"/>
      <c r="P280" s="203">
        <f>O280*H280</f>
        <v>0</v>
      </c>
      <c r="Q280" s="203">
        <v>1</v>
      </c>
      <c r="R280" s="203">
        <f>Q280*H280</f>
        <v>0.015</v>
      </c>
      <c r="S280" s="203">
        <v>0</v>
      </c>
      <c r="T280" s="204">
        <f>S280*H280</f>
        <v>0</v>
      </c>
      <c r="AR280" s="18" t="s">
        <v>580</v>
      </c>
      <c r="AT280" s="18" t="s">
        <v>257</v>
      </c>
      <c r="AU280" s="18" t="s">
        <v>83</v>
      </c>
      <c r="AY280" s="18" t="s">
        <v>164</v>
      </c>
      <c r="BE280" s="205">
        <f>IF(N280="základní",J280,0)</f>
        <v>0</v>
      </c>
      <c r="BF280" s="205">
        <f>IF(N280="snížená",J280,0)</f>
        <v>0</v>
      </c>
      <c r="BG280" s="205">
        <f>IF(N280="zákl. přenesená",J280,0)</f>
        <v>0</v>
      </c>
      <c r="BH280" s="205">
        <f>IF(N280="sníž. přenesená",J280,0)</f>
        <v>0</v>
      </c>
      <c r="BI280" s="205">
        <f>IF(N280="nulová",J280,0)</f>
        <v>0</v>
      </c>
      <c r="BJ280" s="18" t="s">
        <v>23</v>
      </c>
      <c r="BK280" s="205">
        <f>ROUND(I280*H280,2)</f>
        <v>0</v>
      </c>
      <c r="BL280" s="18" t="s">
        <v>263</v>
      </c>
      <c r="BM280" s="18" t="s">
        <v>673</v>
      </c>
    </row>
    <row r="281" spans="2:47" s="1" customFormat="1" ht="27">
      <c r="B281" s="35"/>
      <c r="C281" s="57"/>
      <c r="D281" s="206" t="s">
        <v>179</v>
      </c>
      <c r="E281" s="57"/>
      <c r="F281" s="207" t="s">
        <v>674</v>
      </c>
      <c r="G281" s="57"/>
      <c r="H281" s="57"/>
      <c r="I281" s="162"/>
      <c r="J281" s="57"/>
      <c r="K281" s="57"/>
      <c r="L281" s="55"/>
      <c r="M281" s="72"/>
      <c r="N281" s="36"/>
      <c r="O281" s="36"/>
      <c r="P281" s="36"/>
      <c r="Q281" s="36"/>
      <c r="R281" s="36"/>
      <c r="S281" s="36"/>
      <c r="T281" s="73"/>
      <c r="AT281" s="18" t="s">
        <v>179</v>
      </c>
      <c r="AU281" s="18" t="s">
        <v>83</v>
      </c>
    </row>
    <row r="282" spans="2:51" s="12" customFormat="1" ht="13.5">
      <c r="B282" s="208"/>
      <c r="C282" s="209"/>
      <c r="D282" s="210" t="s">
        <v>181</v>
      </c>
      <c r="E282" s="211" t="s">
        <v>22</v>
      </c>
      <c r="F282" s="212" t="s">
        <v>675</v>
      </c>
      <c r="G282" s="209"/>
      <c r="H282" s="213">
        <v>0.015</v>
      </c>
      <c r="I282" s="214"/>
      <c r="J282" s="209"/>
      <c r="K282" s="209"/>
      <c r="L282" s="215"/>
      <c r="M282" s="216"/>
      <c r="N282" s="217"/>
      <c r="O282" s="217"/>
      <c r="P282" s="217"/>
      <c r="Q282" s="217"/>
      <c r="R282" s="217"/>
      <c r="S282" s="217"/>
      <c r="T282" s="218"/>
      <c r="AT282" s="219" t="s">
        <v>181</v>
      </c>
      <c r="AU282" s="219" t="s">
        <v>83</v>
      </c>
      <c r="AV282" s="12" t="s">
        <v>83</v>
      </c>
      <c r="AW282" s="12" t="s">
        <v>38</v>
      </c>
      <c r="AX282" s="12" t="s">
        <v>23</v>
      </c>
      <c r="AY282" s="219" t="s">
        <v>164</v>
      </c>
    </row>
    <row r="283" spans="2:65" s="1" customFormat="1" ht="22.5" customHeight="1">
      <c r="B283" s="35"/>
      <c r="C283" s="234" t="s">
        <v>676</v>
      </c>
      <c r="D283" s="234" t="s">
        <v>257</v>
      </c>
      <c r="E283" s="235" t="s">
        <v>677</v>
      </c>
      <c r="F283" s="236" t="s">
        <v>678</v>
      </c>
      <c r="G283" s="237" t="s">
        <v>278</v>
      </c>
      <c r="H283" s="238">
        <v>0.16</v>
      </c>
      <c r="I283" s="239"/>
      <c r="J283" s="240">
        <f>ROUND(I283*H283,2)</f>
        <v>0</v>
      </c>
      <c r="K283" s="236" t="s">
        <v>316</v>
      </c>
      <c r="L283" s="241"/>
      <c r="M283" s="242" t="s">
        <v>22</v>
      </c>
      <c r="N283" s="243" t="s">
        <v>46</v>
      </c>
      <c r="O283" s="36"/>
      <c r="P283" s="203">
        <f>O283*H283</f>
        <v>0</v>
      </c>
      <c r="Q283" s="203">
        <v>1</v>
      </c>
      <c r="R283" s="203">
        <f>Q283*H283</f>
        <v>0.16</v>
      </c>
      <c r="S283" s="203">
        <v>0</v>
      </c>
      <c r="T283" s="204">
        <f>S283*H283</f>
        <v>0</v>
      </c>
      <c r="AR283" s="18" t="s">
        <v>580</v>
      </c>
      <c r="AT283" s="18" t="s">
        <v>257</v>
      </c>
      <c r="AU283" s="18" t="s">
        <v>83</v>
      </c>
      <c r="AY283" s="18" t="s">
        <v>164</v>
      </c>
      <c r="BE283" s="205">
        <f>IF(N283="základní",J283,0)</f>
        <v>0</v>
      </c>
      <c r="BF283" s="205">
        <f>IF(N283="snížená",J283,0)</f>
        <v>0</v>
      </c>
      <c r="BG283" s="205">
        <f>IF(N283="zákl. přenesená",J283,0)</f>
        <v>0</v>
      </c>
      <c r="BH283" s="205">
        <f>IF(N283="sníž. přenesená",J283,0)</f>
        <v>0</v>
      </c>
      <c r="BI283" s="205">
        <f>IF(N283="nulová",J283,0)</f>
        <v>0</v>
      </c>
      <c r="BJ283" s="18" t="s">
        <v>23</v>
      </c>
      <c r="BK283" s="205">
        <f>ROUND(I283*H283,2)</f>
        <v>0</v>
      </c>
      <c r="BL283" s="18" t="s">
        <v>263</v>
      </c>
      <c r="BM283" s="18" t="s">
        <v>679</v>
      </c>
    </row>
    <row r="284" spans="2:47" s="1" customFormat="1" ht="27">
      <c r="B284" s="35"/>
      <c r="C284" s="57"/>
      <c r="D284" s="206" t="s">
        <v>179</v>
      </c>
      <c r="E284" s="57"/>
      <c r="F284" s="207" t="s">
        <v>680</v>
      </c>
      <c r="G284" s="57"/>
      <c r="H284" s="57"/>
      <c r="I284" s="162"/>
      <c r="J284" s="57"/>
      <c r="K284" s="57"/>
      <c r="L284" s="55"/>
      <c r="M284" s="72"/>
      <c r="N284" s="36"/>
      <c r="O284" s="36"/>
      <c r="P284" s="36"/>
      <c r="Q284" s="36"/>
      <c r="R284" s="36"/>
      <c r="S284" s="36"/>
      <c r="T284" s="73"/>
      <c r="AT284" s="18" t="s">
        <v>179</v>
      </c>
      <c r="AU284" s="18" t="s">
        <v>83</v>
      </c>
    </row>
    <row r="285" spans="2:51" s="12" customFormat="1" ht="13.5">
      <c r="B285" s="208"/>
      <c r="C285" s="209"/>
      <c r="D285" s="210" t="s">
        <v>181</v>
      </c>
      <c r="E285" s="211" t="s">
        <v>22</v>
      </c>
      <c r="F285" s="212" t="s">
        <v>681</v>
      </c>
      <c r="G285" s="209"/>
      <c r="H285" s="213">
        <v>0.16</v>
      </c>
      <c r="I285" s="214"/>
      <c r="J285" s="209"/>
      <c r="K285" s="209"/>
      <c r="L285" s="215"/>
      <c r="M285" s="216"/>
      <c r="N285" s="217"/>
      <c r="O285" s="217"/>
      <c r="P285" s="217"/>
      <c r="Q285" s="217"/>
      <c r="R285" s="217"/>
      <c r="S285" s="217"/>
      <c r="T285" s="218"/>
      <c r="AT285" s="219" t="s">
        <v>181</v>
      </c>
      <c r="AU285" s="219" t="s">
        <v>83</v>
      </c>
      <c r="AV285" s="12" t="s">
        <v>83</v>
      </c>
      <c r="AW285" s="12" t="s">
        <v>38</v>
      </c>
      <c r="AX285" s="12" t="s">
        <v>23</v>
      </c>
      <c r="AY285" s="219" t="s">
        <v>164</v>
      </c>
    </row>
    <row r="286" spans="2:65" s="1" customFormat="1" ht="22.5" customHeight="1">
      <c r="B286" s="35"/>
      <c r="C286" s="234" t="s">
        <v>682</v>
      </c>
      <c r="D286" s="234" t="s">
        <v>257</v>
      </c>
      <c r="E286" s="235" t="s">
        <v>683</v>
      </c>
      <c r="F286" s="236" t="s">
        <v>684</v>
      </c>
      <c r="G286" s="237" t="s">
        <v>278</v>
      </c>
      <c r="H286" s="238">
        <v>0.046</v>
      </c>
      <c r="I286" s="239"/>
      <c r="J286" s="240">
        <f>ROUND(I286*H286,2)</f>
        <v>0</v>
      </c>
      <c r="K286" s="236" t="s">
        <v>316</v>
      </c>
      <c r="L286" s="241"/>
      <c r="M286" s="242" t="s">
        <v>22</v>
      </c>
      <c r="N286" s="243" t="s">
        <v>46</v>
      </c>
      <c r="O286" s="36"/>
      <c r="P286" s="203">
        <f>O286*H286</f>
        <v>0</v>
      </c>
      <c r="Q286" s="203">
        <v>1</v>
      </c>
      <c r="R286" s="203">
        <f>Q286*H286</f>
        <v>0.046</v>
      </c>
      <c r="S286" s="203">
        <v>0</v>
      </c>
      <c r="T286" s="204">
        <f>S286*H286</f>
        <v>0</v>
      </c>
      <c r="AR286" s="18" t="s">
        <v>580</v>
      </c>
      <c r="AT286" s="18" t="s">
        <v>257</v>
      </c>
      <c r="AU286" s="18" t="s">
        <v>83</v>
      </c>
      <c r="AY286" s="18" t="s">
        <v>164</v>
      </c>
      <c r="BE286" s="205">
        <f>IF(N286="základní",J286,0)</f>
        <v>0</v>
      </c>
      <c r="BF286" s="205">
        <f>IF(N286="snížená",J286,0)</f>
        <v>0</v>
      </c>
      <c r="BG286" s="205">
        <f>IF(N286="zákl. přenesená",J286,0)</f>
        <v>0</v>
      </c>
      <c r="BH286" s="205">
        <f>IF(N286="sníž. přenesená",J286,0)</f>
        <v>0</v>
      </c>
      <c r="BI286" s="205">
        <f>IF(N286="nulová",J286,0)</f>
        <v>0</v>
      </c>
      <c r="BJ286" s="18" t="s">
        <v>23</v>
      </c>
      <c r="BK286" s="205">
        <f>ROUND(I286*H286,2)</f>
        <v>0</v>
      </c>
      <c r="BL286" s="18" t="s">
        <v>263</v>
      </c>
      <c r="BM286" s="18" t="s">
        <v>685</v>
      </c>
    </row>
    <row r="287" spans="2:47" s="1" customFormat="1" ht="27">
      <c r="B287" s="35"/>
      <c r="C287" s="57"/>
      <c r="D287" s="206" t="s">
        <v>179</v>
      </c>
      <c r="E287" s="57"/>
      <c r="F287" s="207" t="s">
        <v>686</v>
      </c>
      <c r="G287" s="57"/>
      <c r="H287" s="57"/>
      <c r="I287" s="162"/>
      <c r="J287" s="57"/>
      <c r="K287" s="57"/>
      <c r="L287" s="55"/>
      <c r="M287" s="72"/>
      <c r="N287" s="36"/>
      <c r="O287" s="36"/>
      <c r="P287" s="36"/>
      <c r="Q287" s="36"/>
      <c r="R287" s="36"/>
      <c r="S287" s="36"/>
      <c r="T287" s="73"/>
      <c r="AT287" s="18" t="s">
        <v>179</v>
      </c>
      <c r="AU287" s="18" t="s">
        <v>83</v>
      </c>
    </row>
    <row r="288" spans="2:51" s="12" customFormat="1" ht="13.5">
      <c r="B288" s="208"/>
      <c r="C288" s="209"/>
      <c r="D288" s="210" t="s">
        <v>181</v>
      </c>
      <c r="E288" s="211" t="s">
        <v>22</v>
      </c>
      <c r="F288" s="212" t="s">
        <v>687</v>
      </c>
      <c r="G288" s="209"/>
      <c r="H288" s="213">
        <v>0.046</v>
      </c>
      <c r="I288" s="214"/>
      <c r="J288" s="209"/>
      <c r="K288" s="209"/>
      <c r="L288" s="215"/>
      <c r="M288" s="216"/>
      <c r="N288" s="217"/>
      <c r="O288" s="217"/>
      <c r="P288" s="217"/>
      <c r="Q288" s="217"/>
      <c r="R288" s="217"/>
      <c r="S288" s="217"/>
      <c r="T288" s="218"/>
      <c r="AT288" s="219" t="s">
        <v>181</v>
      </c>
      <c r="AU288" s="219" t="s">
        <v>83</v>
      </c>
      <c r="AV288" s="12" t="s">
        <v>83</v>
      </c>
      <c r="AW288" s="12" t="s">
        <v>38</v>
      </c>
      <c r="AX288" s="12" t="s">
        <v>23</v>
      </c>
      <c r="AY288" s="219" t="s">
        <v>164</v>
      </c>
    </row>
    <row r="289" spans="2:65" s="1" customFormat="1" ht="31.5" customHeight="1">
      <c r="B289" s="35"/>
      <c r="C289" s="234" t="s">
        <v>688</v>
      </c>
      <c r="D289" s="234" t="s">
        <v>257</v>
      </c>
      <c r="E289" s="235" t="s">
        <v>689</v>
      </c>
      <c r="F289" s="236" t="s">
        <v>690</v>
      </c>
      <c r="G289" s="237" t="s">
        <v>278</v>
      </c>
      <c r="H289" s="238">
        <v>0.026</v>
      </c>
      <c r="I289" s="239"/>
      <c r="J289" s="240">
        <f>ROUND(I289*H289,2)</f>
        <v>0</v>
      </c>
      <c r="K289" s="236" t="s">
        <v>175</v>
      </c>
      <c r="L289" s="241"/>
      <c r="M289" s="242" t="s">
        <v>22</v>
      </c>
      <c r="N289" s="243" t="s">
        <v>46</v>
      </c>
      <c r="O289" s="36"/>
      <c r="P289" s="203">
        <f>O289*H289</f>
        <v>0</v>
      </c>
      <c r="Q289" s="203">
        <v>1</v>
      </c>
      <c r="R289" s="203">
        <f>Q289*H289</f>
        <v>0.026</v>
      </c>
      <c r="S289" s="203">
        <v>0</v>
      </c>
      <c r="T289" s="204">
        <f>S289*H289</f>
        <v>0</v>
      </c>
      <c r="AR289" s="18" t="s">
        <v>580</v>
      </c>
      <c r="AT289" s="18" t="s">
        <v>257</v>
      </c>
      <c r="AU289" s="18" t="s">
        <v>83</v>
      </c>
      <c r="AY289" s="18" t="s">
        <v>164</v>
      </c>
      <c r="BE289" s="205">
        <f>IF(N289="základní",J289,0)</f>
        <v>0</v>
      </c>
      <c r="BF289" s="205">
        <f>IF(N289="snížená",J289,0)</f>
        <v>0</v>
      </c>
      <c r="BG289" s="205">
        <f>IF(N289="zákl. přenesená",J289,0)</f>
        <v>0</v>
      </c>
      <c r="BH289" s="205">
        <f>IF(N289="sníž. přenesená",J289,0)</f>
        <v>0</v>
      </c>
      <c r="BI289" s="205">
        <f>IF(N289="nulová",J289,0)</f>
        <v>0</v>
      </c>
      <c r="BJ289" s="18" t="s">
        <v>23</v>
      </c>
      <c r="BK289" s="205">
        <f>ROUND(I289*H289,2)</f>
        <v>0</v>
      </c>
      <c r="BL289" s="18" t="s">
        <v>263</v>
      </c>
      <c r="BM289" s="18" t="s">
        <v>691</v>
      </c>
    </row>
    <row r="290" spans="2:47" s="1" customFormat="1" ht="27">
      <c r="B290" s="35"/>
      <c r="C290" s="57"/>
      <c r="D290" s="206" t="s">
        <v>179</v>
      </c>
      <c r="E290" s="57"/>
      <c r="F290" s="207" t="s">
        <v>692</v>
      </c>
      <c r="G290" s="57"/>
      <c r="H290" s="57"/>
      <c r="I290" s="162"/>
      <c r="J290" s="57"/>
      <c r="K290" s="57"/>
      <c r="L290" s="55"/>
      <c r="M290" s="72"/>
      <c r="N290" s="36"/>
      <c r="O290" s="36"/>
      <c r="P290" s="36"/>
      <c r="Q290" s="36"/>
      <c r="R290" s="36"/>
      <c r="S290" s="36"/>
      <c r="T290" s="73"/>
      <c r="AT290" s="18" t="s">
        <v>179</v>
      </c>
      <c r="AU290" s="18" t="s">
        <v>83</v>
      </c>
    </row>
    <row r="291" spans="2:51" s="12" customFormat="1" ht="13.5">
      <c r="B291" s="208"/>
      <c r="C291" s="209"/>
      <c r="D291" s="210" t="s">
        <v>181</v>
      </c>
      <c r="E291" s="211" t="s">
        <v>22</v>
      </c>
      <c r="F291" s="212" t="s">
        <v>693</v>
      </c>
      <c r="G291" s="209"/>
      <c r="H291" s="213">
        <v>0.026</v>
      </c>
      <c r="I291" s="214"/>
      <c r="J291" s="209"/>
      <c r="K291" s="209"/>
      <c r="L291" s="215"/>
      <c r="M291" s="216"/>
      <c r="N291" s="217"/>
      <c r="O291" s="217"/>
      <c r="P291" s="217"/>
      <c r="Q291" s="217"/>
      <c r="R291" s="217"/>
      <c r="S291" s="217"/>
      <c r="T291" s="218"/>
      <c r="AT291" s="219" t="s">
        <v>181</v>
      </c>
      <c r="AU291" s="219" t="s">
        <v>83</v>
      </c>
      <c r="AV291" s="12" t="s">
        <v>83</v>
      </c>
      <c r="AW291" s="12" t="s">
        <v>38</v>
      </c>
      <c r="AX291" s="12" t="s">
        <v>23</v>
      </c>
      <c r="AY291" s="219" t="s">
        <v>164</v>
      </c>
    </row>
    <row r="292" spans="2:65" s="1" customFormat="1" ht="31.5" customHeight="1">
      <c r="B292" s="35"/>
      <c r="C292" s="234" t="s">
        <v>694</v>
      </c>
      <c r="D292" s="234" t="s">
        <v>257</v>
      </c>
      <c r="E292" s="235" t="s">
        <v>695</v>
      </c>
      <c r="F292" s="236" t="s">
        <v>696</v>
      </c>
      <c r="G292" s="237" t="s">
        <v>278</v>
      </c>
      <c r="H292" s="238">
        <v>0.003</v>
      </c>
      <c r="I292" s="239"/>
      <c r="J292" s="240">
        <f>ROUND(I292*H292,2)</f>
        <v>0</v>
      </c>
      <c r="K292" s="236" t="s">
        <v>316</v>
      </c>
      <c r="L292" s="241"/>
      <c r="M292" s="242" t="s">
        <v>22</v>
      </c>
      <c r="N292" s="243" t="s">
        <v>46</v>
      </c>
      <c r="O292" s="36"/>
      <c r="P292" s="203">
        <f>O292*H292</f>
        <v>0</v>
      </c>
      <c r="Q292" s="203">
        <v>1</v>
      </c>
      <c r="R292" s="203">
        <f>Q292*H292</f>
        <v>0.003</v>
      </c>
      <c r="S292" s="203">
        <v>0</v>
      </c>
      <c r="T292" s="204">
        <f>S292*H292</f>
        <v>0</v>
      </c>
      <c r="AR292" s="18" t="s">
        <v>580</v>
      </c>
      <c r="AT292" s="18" t="s">
        <v>257</v>
      </c>
      <c r="AU292" s="18" t="s">
        <v>83</v>
      </c>
      <c r="AY292" s="18" t="s">
        <v>164</v>
      </c>
      <c r="BE292" s="205">
        <f>IF(N292="základní",J292,0)</f>
        <v>0</v>
      </c>
      <c r="BF292" s="205">
        <f>IF(N292="snížená",J292,0)</f>
        <v>0</v>
      </c>
      <c r="BG292" s="205">
        <f>IF(N292="zákl. přenesená",J292,0)</f>
        <v>0</v>
      </c>
      <c r="BH292" s="205">
        <f>IF(N292="sníž. přenesená",J292,0)</f>
        <v>0</v>
      </c>
      <c r="BI292" s="205">
        <f>IF(N292="nulová",J292,0)</f>
        <v>0</v>
      </c>
      <c r="BJ292" s="18" t="s">
        <v>23</v>
      </c>
      <c r="BK292" s="205">
        <f>ROUND(I292*H292,2)</f>
        <v>0</v>
      </c>
      <c r="BL292" s="18" t="s">
        <v>263</v>
      </c>
      <c r="BM292" s="18" t="s">
        <v>697</v>
      </c>
    </row>
    <row r="293" spans="2:47" s="1" customFormat="1" ht="27">
      <c r="B293" s="35"/>
      <c r="C293" s="57"/>
      <c r="D293" s="206" t="s">
        <v>179</v>
      </c>
      <c r="E293" s="57"/>
      <c r="F293" s="207" t="s">
        <v>698</v>
      </c>
      <c r="G293" s="57"/>
      <c r="H293" s="57"/>
      <c r="I293" s="162"/>
      <c r="J293" s="57"/>
      <c r="K293" s="57"/>
      <c r="L293" s="55"/>
      <c r="M293" s="72"/>
      <c r="N293" s="36"/>
      <c r="O293" s="36"/>
      <c r="P293" s="36"/>
      <c r="Q293" s="36"/>
      <c r="R293" s="36"/>
      <c r="S293" s="36"/>
      <c r="T293" s="73"/>
      <c r="AT293" s="18" t="s">
        <v>179</v>
      </c>
      <c r="AU293" s="18" t="s">
        <v>83</v>
      </c>
    </row>
    <row r="294" spans="2:51" s="12" customFormat="1" ht="13.5">
      <c r="B294" s="208"/>
      <c r="C294" s="209"/>
      <c r="D294" s="206" t="s">
        <v>181</v>
      </c>
      <c r="E294" s="220" t="s">
        <v>22</v>
      </c>
      <c r="F294" s="221" t="s">
        <v>699</v>
      </c>
      <c r="G294" s="209"/>
      <c r="H294" s="222">
        <v>0.002</v>
      </c>
      <c r="I294" s="214"/>
      <c r="J294" s="209"/>
      <c r="K294" s="209"/>
      <c r="L294" s="215"/>
      <c r="M294" s="216"/>
      <c r="N294" s="217"/>
      <c r="O294" s="217"/>
      <c r="P294" s="217"/>
      <c r="Q294" s="217"/>
      <c r="R294" s="217"/>
      <c r="S294" s="217"/>
      <c r="T294" s="218"/>
      <c r="AT294" s="219" t="s">
        <v>181</v>
      </c>
      <c r="AU294" s="219" t="s">
        <v>83</v>
      </c>
      <c r="AV294" s="12" t="s">
        <v>83</v>
      </c>
      <c r="AW294" s="12" t="s">
        <v>38</v>
      </c>
      <c r="AX294" s="12" t="s">
        <v>75</v>
      </c>
      <c r="AY294" s="219" t="s">
        <v>164</v>
      </c>
    </row>
    <row r="295" spans="2:51" s="12" customFormat="1" ht="13.5">
      <c r="B295" s="208"/>
      <c r="C295" s="209"/>
      <c r="D295" s="206" t="s">
        <v>181</v>
      </c>
      <c r="E295" s="220" t="s">
        <v>22</v>
      </c>
      <c r="F295" s="221" t="s">
        <v>700</v>
      </c>
      <c r="G295" s="209"/>
      <c r="H295" s="222">
        <v>0.001</v>
      </c>
      <c r="I295" s="214"/>
      <c r="J295" s="209"/>
      <c r="K295" s="209"/>
      <c r="L295" s="215"/>
      <c r="M295" s="216"/>
      <c r="N295" s="217"/>
      <c r="O295" s="217"/>
      <c r="P295" s="217"/>
      <c r="Q295" s="217"/>
      <c r="R295" s="217"/>
      <c r="S295" s="217"/>
      <c r="T295" s="218"/>
      <c r="AT295" s="219" t="s">
        <v>181</v>
      </c>
      <c r="AU295" s="219" t="s">
        <v>83</v>
      </c>
      <c r="AV295" s="12" t="s">
        <v>83</v>
      </c>
      <c r="AW295" s="12" t="s">
        <v>38</v>
      </c>
      <c r="AX295" s="12" t="s">
        <v>75</v>
      </c>
      <c r="AY295" s="219" t="s">
        <v>164</v>
      </c>
    </row>
    <row r="296" spans="2:51" s="13" customFormat="1" ht="13.5">
      <c r="B296" s="223"/>
      <c r="C296" s="224"/>
      <c r="D296" s="210" t="s">
        <v>181</v>
      </c>
      <c r="E296" s="225" t="s">
        <v>22</v>
      </c>
      <c r="F296" s="226" t="s">
        <v>191</v>
      </c>
      <c r="G296" s="224"/>
      <c r="H296" s="227">
        <v>0.003</v>
      </c>
      <c r="I296" s="228"/>
      <c r="J296" s="224"/>
      <c r="K296" s="224"/>
      <c r="L296" s="229"/>
      <c r="M296" s="230"/>
      <c r="N296" s="231"/>
      <c r="O296" s="231"/>
      <c r="P296" s="231"/>
      <c r="Q296" s="231"/>
      <c r="R296" s="231"/>
      <c r="S296" s="231"/>
      <c r="T296" s="232"/>
      <c r="AT296" s="233" t="s">
        <v>181</v>
      </c>
      <c r="AU296" s="233" t="s">
        <v>83</v>
      </c>
      <c r="AV296" s="13" t="s">
        <v>170</v>
      </c>
      <c r="AW296" s="13" t="s">
        <v>38</v>
      </c>
      <c r="AX296" s="13" t="s">
        <v>23</v>
      </c>
      <c r="AY296" s="233" t="s">
        <v>164</v>
      </c>
    </row>
    <row r="297" spans="2:65" s="1" customFormat="1" ht="31.5" customHeight="1">
      <c r="B297" s="35"/>
      <c r="C297" s="194" t="s">
        <v>701</v>
      </c>
      <c r="D297" s="194" t="s">
        <v>166</v>
      </c>
      <c r="E297" s="195" t="s">
        <v>702</v>
      </c>
      <c r="F297" s="196" t="s">
        <v>703</v>
      </c>
      <c r="G297" s="197" t="s">
        <v>278</v>
      </c>
      <c r="H297" s="198">
        <v>0.263</v>
      </c>
      <c r="I297" s="199"/>
      <c r="J297" s="200">
        <f>ROUND(I297*H297,2)</f>
        <v>0</v>
      </c>
      <c r="K297" s="196" t="s">
        <v>316</v>
      </c>
      <c r="L297" s="55"/>
      <c r="M297" s="201" t="s">
        <v>22</v>
      </c>
      <c r="N297" s="202" t="s">
        <v>46</v>
      </c>
      <c r="O297" s="36"/>
      <c r="P297" s="203">
        <f>O297*H297</f>
        <v>0</v>
      </c>
      <c r="Q297" s="203">
        <v>0</v>
      </c>
      <c r="R297" s="203">
        <f>Q297*H297</f>
        <v>0</v>
      </c>
      <c r="S297" s="203">
        <v>0</v>
      </c>
      <c r="T297" s="204">
        <f>S297*H297</f>
        <v>0</v>
      </c>
      <c r="AR297" s="18" t="s">
        <v>263</v>
      </c>
      <c r="AT297" s="18" t="s">
        <v>166</v>
      </c>
      <c r="AU297" s="18" t="s">
        <v>83</v>
      </c>
      <c r="AY297" s="18" t="s">
        <v>164</v>
      </c>
      <c r="BE297" s="205">
        <f>IF(N297="základní",J297,0)</f>
        <v>0</v>
      </c>
      <c r="BF297" s="205">
        <f>IF(N297="snížená",J297,0)</f>
        <v>0</v>
      </c>
      <c r="BG297" s="205">
        <f>IF(N297="zákl. přenesená",J297,0)</f>
        <v>0</v>
      </c>
      <c r="BH297" s="205">
        <f>IF(N297="sníž. přenesená",J297,0)</f>
        <v>0</v>
      </c>
      <c r="BI297" s="205">
        <f>IF(N297="nulová",J297,0)</f>
        <v>0</v>
      </c>
      <c r="BJ297" s="18" t="s">
        <v>23</v>
      </c>
      <c r="BK297" s="205">
        <f>ROUND(I297*H297,2)</f>
        <v>0</v>
      </c>
      <c r="BL297" s="18" t="s">
        <v>263</v>
      </c>
      <c r="BM297" s="18" t="s">
        <v>704</v>
      </c>
    </row>
    <row r="298" spans="2:47" s="1" customFormat="1" ht="121.5">
      <c r="B298" s="35"/>
      <c r="C298" s="57"/>
      <c r="D298" s="206" t="s">
        <v>177</v>
      </c>
      <c r="E298" s="57"/>
      <c r="F298" s="207" t="s">
        <v>705</v>
      </c>
      <c r="G298" s="57"/>
      <c r="H298" s="57"/>
      <c r="I298" s="162"/>
      <c r="J298" s="57"/>
      <c r="K298" s="57"/>
      <c r="L298" s="55"/>
      <c r="M298" s="72"/>
      <c r="N298" s="36"/>
      <c r="O298" s="36"/>
      <c r="P298" s="36"/>
      <c r="Q298" s="36"/>
      <c r="R298" s="36"/>
      <c r="S298" s="36"/>
      <c r="T298" s="73"/>
      <c r="AT298" s="18" t="s">
        <v>177</v>
      </c>
      <c r="AU298" s="18" t="s">
        <v>83</v>
      </c>
    </row>
    <row r="299" spans="2:63" s="11" customFormat="1" ht="29.85" customHeight="1">
      <c r="B299" s="177"/>
      <c r="C299" s="178"/>
      <c r="D299" s="191" t="s">
        <v>74</v>
      </c>
      <c r="E299" s="192" t="s">
        <v>706</v>
      </c>
      <c r="F299" s="192" t="s">
        <v>707</v>
      </c>
      <c r="G299" s="178"/>
      <c r="H299" s="178"/>
      <c r="I299" s="181"/>
      <c r="J299" s="193">
        <f>BK299</f>
        <v>0</v>
      </c>
      <c r="K299" s="178"/>
      <c r="L299" s="183"/>
      <c r="M299" s="184"/>
      <c r="N299" s="185"/>
      <c r="O299" s="185"/>
      <c r="P299" s="186">
        <f>SUM(P300:P303)</f>
        <v>0</v>
      </c>
      <c r="Q299" s="185"/>
      <c r="R299" s="186">
        <f>SUM(R300:R303)</f>
        <v>0.00086</v>
      </c>
      <c r="S299" s="185"/>
      <c r="T299" s="187">
        <f>SUM(T300:T303)</f>
        <v>0</v>
      </c>
      <c r="AR299" s="188" t="s">
        <v>83</v>
      </c>
      <c r="AT299" s="189" t="s">
        <v>74</v>
      </c>
      <c r="AU299" s="189" t="s">
        <v>23</v>
      </c>
      <c r="AY299" s="188" t="s">
        <v>164</v>
      </c>
      <c r="BK299" s="190">
        <f>SUM(BK300:BK303)</f>
        <v>0</v>
      </c>
    </row>
    <row r="300" spans="2:65" s="1" customFormat="1" ht="31.5" customHeight="1">
      <c r="B300" s="35"/>
      <c r="C300" s="194" t="s">
        <v>708</v>
      </c>
      <c r="D300" s="194" t="s">
        <v>166</v>
      </c>
      <c r="E300" s="195" t="s">
        <v>709</v>
      </c>
      <c r="F300" s="196" t="s">
        <v>710</v>
      </c>
      <c r="G300" s="197" t="s">
        <v>367</v>
      </c>
      <c r="H300" s="198">
        <v>1</v>
      </c>
      <c r="I300" s="199"/>
      <c r="J300" s="200">
        <f>ROUND(I300*H300,2)</f>
        <v>0</v>
      </c>
      <c r="K300" s="196" t="s">
        <v>22</v>
      </c>
      <c r="L300" s="55"/>
      <c r="M300" s="201" t="s">
        <v>22</v>
      </c>
      <c r="N300" s="202" t="s">
        <v>46</v>
      </c>
      <c r="O300" s="36"/>
      <c r="P300" s="203">
        <f>O300*H300</f>
        <v>0</v>
      </c>
      <c r="Q300" s="203">
        <v>0.00043</v>
      </c>
      <c r="R300" s="203">
        <f>Q300*H300</f>
        <v>0.00043</v>
      </c>
      <c r="S300" s="203">
        <v>0</v>
      </c>
      <c r="T300" s="204">
        <f>S300*H300</f>
        <v>0</v>
      </c>
      <c r="AR300" s="18" t="s">
        <v>263</v>
      </c>
      <c r="AT300" s="18" t="s">
        <v>166</v>
      </c>
      <c r="AU300" s="18" t="s">
        <v>83</v>
      </c>
      <c r="AY300" s="18" t="s">
        <v>164</v>
      </c>
      <c r="BE300" s="205">
        <f>IF(N300="základní",J300,0)</f>
        <v>0</v>
      </c>
      <c r="BF300" s="205">
        <f>IF(N300="snížená",J300,0)</f>
        <v>0</v>
      </c>
      <c r="BG300" s="205">
        <f>IF(N300="zákl. přenesená",J300,0)</f>
        <v>0</v>
      </c>
      <c r="BH300" s="205">
        <f>IF(N300="sníž. přenesená",J300,0)</f>
        <v>0</v>
      </c>
      <c r="BI300" s="205">
        <f>IF(N300="nulová",J300,0)</f>
        <v>0</v>
      </c>
      <c r="BJ300" s="18" t="s">
        <v>23</v>
      </c>
      <c r="BK300" s="205">
        <f>ROUND(I300*H300,2)</f>
        <v>0</v>
      </c>
      <c r="BL300" s="18" t="s">
        <v>263</v>
      </c>
      <c r="BM300" s="18" t="s">
        <v>711</v>
      </c>
    </row>
    <row r="301" spans="2:47" s="1" customFormat="1" ht="27">
      <c r="B301" s="35"/>
      <c r="C301" s="57"/>
      <c r="D301" s="210" t="s">
        <v>179</v>
      </c>
      <c r="E301" s="57"/>
      <c r="F301" s="244" t="s">
        <v>712</v>
      </c>
      <c r="G301" s="57"/>
      <c r="H301" s="57"/>
      <c r="I301" s="162"/>
      <c r="J301" s="57"/>
      <c r="K301" s="57"/>
      <c r="L301" s="55"/>
      <c r="M301" s="72"/>
      <c r="N301" s="36"/>
      <c r="O301" s="36"/>
      <c r="P301" s="36"/>
      <c r="Q301" s="36"/>
      <c r="R301" s="36"/>
      <c r="S301" s="36"/>
      <c r="T301" s="73"/>
      <c r="AT301" s="18" t="s">
        <v>179</v>
      </c>
      <c r="AU301" s="18" t="s">
        <v>83</v>
      </c>
    </row>
    <row r="302" spans="2:65" s="1" customFormat="1" ht="44.25" customHeight="1">
      <c r="B302" s="35"/>
      <c r="C302" s="194" t="s">
        <v>713</v>
      </c>
      <c r="D302" s="194" t="s">
        <v>166</v>
      </c>
      <c r="E302" s="195" t="s">
        <v>714</v>
      </c>
      <c r="F302" s="196" t="s">
        <v>715</v>
      </c>
      <c r="G302" s="197" t="s">
        <v>367</v>
      </c>
      <c r="H302" s="198">
        <v>1</v>
      </c>
      <c r="I302" s="199"/>
      <c r="J302" s="200">
        <f>ROUND(I302*H302,2)</f>
        <v>0</v>
      </c>
      <c r="K302" s="196" t="s">
        <v>22</v>
      </c>
      <c r="L302" s="55"/>
      <c r="M302" s="201" t="s">
        <v>22</v>
      </c>
      <c r="N302" s="202" t="s">
        <v>46</v>
      </c>
      <c r="O302" s="36"/>
      <c r="P302" s="203">
        <f>O302*H302</f>
        <v>0</v>
      </c>
      <c r="Q302" s="203">
        <v>0.00043</v>
      </c>
      <c r="R302" s="203">
        <f>Q302*H302</f>
        <v>0.00043</v>
      </c>
      <c r="S302" s="203">
        <v>0</v>
      </c>
      <c r="T302" s="204">
        <f>S302*H302</f>
        <v>0</v>
      </c>
      <c r="AR302" s="18" t="s">
        <v>263</v>
      </c>
      <c r="AT302" s="18" t="s">
        <v>166</v>
      </c>
      <c r="AU302" s="18" t="s">
        <v>83</v>
      </c>
      <c r="AY302" s="18" t="s">
        <v>164</v>
      </c>
      <c r="BE302" s="205">
        <f>IF(N302="základní",J302,0)</f>
        <v>0</v>
      </c>
      <c r="BF302" s="205">
        <f>IF(N302="snížená",J302,0)</f>
        <v>0</v>
      </c>
      <c r="BG302" s="205">
        <f>IF(N302="zákl. přenesená",J302,0)</f>
        <v>0</v>
      </c>
      <c r="BH302" s="205">
        <f>IF(N302="sníž. přenesená",J302,0)</f>
        <v>0</v>
      </c>
      <c r="BI302" s="205">
        <f>IF(N302="nulová",J302,0)</f>
        <v>0</v>
      </c>
      <c r="BJ302" s="18" t="s">
        <v>23</v>
      </c>
      <c r="BK302" s="205">
        <f>ROUND(I302*H302,2)</f>
        <v>0</v>
      </c>
      <c r="BL302" s="18" t="s">
        <v>263</v>
      </c>
      <c r="BM302" s="18" t="s">
        <v>716</v>
      </c>
    </row>
    <row r="303" spans="2:47" s="1" customFormat="1" ht="27">
      <c r="B303" s="35"/>
      <c r="C303" s="57"/>
      <c r="D303" s="206" t="s">
        <v>179</v>
      </c>
      <c r="E303" s="57"/>
      <c r="F303" s="207" t="s">
        <v>717</v>
      </c>
      <c r="G303" s="57"/>
      <c r="H303" s="57"/>
      <c r="I303" s="162"/>
      <c r="J303" s="57"/>
      <c r="K303" s="57"/>
      <c r="L303" s="55"/>
      <c r="M303" s="245"/>
      <c r="N303" s="246"/>
      <c r="O303" s="246"/>
      <c r="P303" s="246"/>
      <c r="Q303" s="246"/>
      <c r="R303" s="246"/>
      <c r="S303" s="246"/>
      <c r="T303" s="247"/>
      <c r="AT303" s="18" t="s">
        <v>179</v>
      </c>
      <c r="AU303" s="18" t="s">
        <v>83</v>
      </c>
    </row>
    <row r="304" spans="2:12" s="1" customFormat="1" ht="6.95" customHeight="1">
      <c r="B304" s="50"/>
      <c r="C304" s="51"/>
      <c r="D304" s="51"/>
      <c r="E304" s="51"/>
      <c r="F304" s="51"/>
      <c r="G304" s="51"/>
      <c r="H304" s="51"/>
      <c r="I304" s="138"/>
      <c r="J304" s="51"/>
      <c r="K304" s="51"/>
      <c r="L304" s="55"/>
    </row>
  </sheetData>
  <sheetProtection password="CC35" sheet="1" objects="1" scenarios="1" formatColumns="0" formatRows="0" sort="0" autoFilter="0"/>
  <autoFilter ref="C93:K93"/>
  <mergeCells count="12">
    <mergeCell ref="G1:H1"/>
    <mergeCell ref="L2:V2"/>
    <mergeCell ref="E49:H49"/>
    <mergeCell ref="E51:H51"/>
    <mergeCell ref="E82:H82"/>
    <mergeCell ref="E84:H84"/>
    <mergeCell ref="E86:H86"/>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100</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718</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719</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ROUNDUP(J95,2)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ROUNDUP(SUM(BE95:BE223),2)</f>
        <v>0</v>
      </c>
      <c r="G32" s="36"/>
      <c r="H32" s="36"/>
      <c r="I32" s="130">
        <v>0.21</v>
      </c>
      <c r="J32" s="129">
        <f>ROUNDUP(ROUNDUP((SUM(BE95:BE223)),2)*I32,1)</f>
        <v>0</v>
      </c>
      <c r="K32" s="39"/>
    </row>
    <row r="33" spans="2:11" s="1" customFormat="1" ht="14.45" customHeight="1">
      <c r="B33" s="35"/>
      <c r="C33" s="36"/>
      <c r="D33" s="36"/>
      <c r="E33" s="43" t="s">
        <v>47</v>
      </c>
      <c r="F33" s="129">
        <f>ROUNDUP(SUM(BF95:BF223),2)</f>
        <v>0</v>
      </c>
      <c r="G33" s="36"/>
      <c r="H33" s="36"/>
      <c r="I33" s="130">
        <v>0.15</v>
      </c>
      <c r="J33" s="129">
        <f>ROUNDUP(ROUNDUP((SUM(BF95:BF223)),2)*I33,1)</f>
        <v>0</v>
      </c>
      <c r="K33" s="39"/>
    </row>
    <row r="34" spans="2:11" s="1" customFormat="1" ht="14.45" customHeight="1" hidden="1">
      <c r="B34" s="35"/>
      <c r="C34" s="36"/>
      <c r="D34" s="36"/>
      <c r="E34" s="43" t="s">
        <v>48</v>
      </c>
      <c r="F34" s="129">
        <f>ROUNDUP(SUM(BG95:BG223),2)</f>
        <v>0</v>
      </c>
      <c r="G34" s="36"/>
      <c r="H34" s="36"/>
      <c r="I34" s="130">
        <v>0.21</v>
      </c>
      <c r="J34" s="129">
        <v>0</v>
      </c>
      <c r="K34" s="39"/>
    </row>
    <row r="35" spans="2:11" s="1" customFormat="1" ht="14.45" customHeight="1" hidden="1">
      <c r="B35" s="35"/>
      <c r="C35" s="36"/>
      <c r="D35" s="36"/>
      <c r="E35" s="43" t="s">
        <v>49</v>
      </c>
      <c r="F35" s="129">
        <f>ROUNDUP(SUM(BH95:BH223),2)</f>
        <v>0</v>
      </c>
      <c r="G35" s="36"/>
      <c r="H35" s="36"/>
      <c r="I35" s="130">
        <v>0.15</v>
      </c>
      <c r="J35" s="129">
        <v>0</v>
      </c>
      <c r="K35" s="39"/>
    </row>
    <row r="36" spans="2:11" s="1" customFormat="1" ht="14.45" customHeight="1" hidden="1">
      <c r="B36" s="35"/>
      <c r="C36" s="36"/>
      <c r="D36" s="36"/>
      <c r="E36" s="43" t="s">
        <v>50</v>
      </c>
      <c r="F36" s="129">
        <f>ROUNDUP(SUM(BI95:BI223),2)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718</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3 -  Soupis prací - Horní úsek</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J95</f>
        <v>0</v>
      </c>
      <c r="K60" s="39"/>
      <c r="AU60" s="18" t="s">
        <v>141</v>
      </c>
    </row>
    <row r="61" spans="2:11" s="8" customFormat="1" ht="24.95" customHeight="1">
      <c r="B61" s="148"/>
      <c r="C61" s="149"/>
      <c r="D61" s="150" t="s">
        <v>142</v>
      </c>
      <c r="E61" s="151"/>
      <c r="F61" s="151"/>
      <c r="G61" s="151"/>
      <c r="H61" s="151"/>
      <c r="I61" s="152"/>
      <c r="J61" s="153">
        <f>J96</f>
        <v>0</v>
      </c>
      <c r="K61" s="154"/>
    </row>
    <row r="62" spans="2:11" s="9" customFormat="1" ht="19.9" customHeight="1">
      <c r="B62" s="155"/>
      <c r="C62" s="156"/>
      <c r="D62" s="157" t="s">
        <v>143</v>
      </c>
      <c r="E62" s="158"/>
      <c r="F62" s="158"/>
      <c r="G62" s="158"/>
      <c r="H62" s="158"/>
      <c r="I62" s="159"/>
      <c r="J62" s="160">
        <f>J97</f>
        <v>0</v>
      </c>
      <c r="K62" s="161"/>
    </row>
    <row r="63" spans="2:11" s="9" customFormat="1" ht="19.9" customHeight="1">
      <c r="B63" s="155"/>
      <c r="C63" s="156"/>
      <c r="D63" s="157" t="s">
        <v>396</v>
      </c>
      <c r="E63" s="158"/>
      <c r="F63" s="158"/>
      <c r="G63" s="158"/>
      <c r="H63" s="158"/>
      <c r="I63" s="159"/>
      <c r="J63" s="160">
        <f>J153</f>
        <v>0</v>
      </c>
      <c r="K63" s="161"/>
    </row>
    <row r="64" spans="2:11" s="9" customFormat="1" ht="19.9" customHeight="1">
      <c r="B64" s="155"/>
      <c r="C64" s="156"/>
      <c r="D64" s="157" t="s">
        <v>144</v>
      </c>
      <c r="E64" s="158"/>
      <c r="F64" s="158"/>
      <c r="G64" s="158"/>
      <c r="H64" s="158"/>
      <c r="I64" s="159"/>
      <c r="J64" s="160">
        <f>J161</f>
        <v>0</v>
      </c>
      <c r="K64" s="161"/>
    </row>
    <row r="65" spans="2:11" s="9" customFormat="1" ht="19.9" customHeight="1">
      <c r="B65" s="155"/>
      <c r="C65" s="156"/>
      <c r="D65" s="157" t="s">
        <v>145</v>
      </c>
      <c r="E65" s="158"/>
      <c r="F65" s="158"/>
      <c r="G65" s="158"/>
      <c r="H65" s="158"/>
      <c r="I65" s="159"/>
      <c r="J65" s="160">
        <f>J178</f>
        <v>0</v>
      </c>
      <c r="K65" s="161"/>
    </row>
    <row r="66" spans="2:11" s="9" customFormat="1" ht="19.9" customHeight="1">
      <c r="B66" s="155"/>
      <c r="C66" s="156"/>
      <c r="D66" s="157" t="s">
        <v>146</v>
      </c>
      <c r="E66" s="158"/>
      <c r="F66" s="158"/>
      <c r="G66" s="158"/>
      <c r="H66" s="158"/>
      <c r="I66" s="159"/>
      <c r="J66" s="160">
        <f>J185</f>
        <v>0</v>
      </c>
      <c r="K66" s="161"/>
    </row>
    <row r="67" spans="2:11" s="9" customFormat="1" ht="19.9" customHeight="1">
      <c r="B67" s="155"/>
      <c r="C67" s="156"/>
      <c r="D67" s="157" t="s">
        <v>147</v>
      </c>
      <c r="E67" s="158"/>
      <c r="F67" s="158"/>
      <c r="G67" s="158"/>
      <c r="H67" s="158"/>
      <c r="I67" s="159"/>
      <c r="J67" s="160">
        <f>J200</f>
        <v>0</v>
      </c>
      <c r="K67" s="161"/>
    </row>
    <row r="68" spans="2:11" s="8" customFormat="1" ht="24.95" customHeight="1">
      <c r="B68" s="148"/>
      <c r="C68" s="149"/>
      <c r="D68" s="150" t="s">
        <v>478</v>
      </c>
      <c r="E68" s="151"/>
      <c r="F68" s="151"/>
      <c r="G68" s="151"/>
      <c r="H68" s="151"/>
      <c r="I68" s="152"/>
      <c r="J68" s="153">
        <f>J204</f>
        <v>0</v>
      </c>
      <c r="K68" s="154"/>
    </row>
    <row r="69" spans="2:11" s="9" customFormat="1" ht="19.9" customHeight="1">
      <c r="B69" s="155"/>
      <c r="C69" s="156"/>
      <c r="D69" s="157" t="s">
        <v>479</v>
      </c>
      <c r="E69" s="158"/>
      <c r="F69" s="158"/>
      <c r="G69" s="158"/>
      <c r="H69" s="158"/>
      <c r="I69" s="159"/>
      <c r="J69" s="160">
        <f>J205</f>
        <v>0</v>
      </c>
      <c r="K69" s="161"/>
    </row>
    <row r="70" spans="2:11" s="9" customFormat="1" ht="19.9" customHeight="1">
      <c r="B70" s="155"/>
      <c r="C70" s="156"/>
      <c r="D70" s="157" t="s">
        <v>480</v>
      </c>
      <c r="E70" s="158"/>
      <c r="F70" s="158"/>
      <c r="G70" s="158"/>
      <c r="H70" s="158"/>
      <c r="I70" s="159"/>
      <c r="J70" s="160">
        <f>J214</f>
        <v>0</v>
      </c>
      <c r="K70" s="161"/>
    </row>
    <row r="71" spans="2:11" s="9" customFormat="1" ht="19.9" customHeight="1">
      <c r="B71" s="155"/>
      <c r="C71" s="156"/>
      <c r="D71" s="157" t="s">
        <v>720</v>
      </c>
      <c r="E71" s="158"/>
      <c r="F71" s="158"/>
      <c r="G71" s="158"/>
      <c r="H71" s="158"/>
      <c r="I71" s="159"/>
      <c r="J71" s="160">
        <f>J217</f>
        <v>0</v>
      </c>
      <c r="K71" s="161"/>
    </row>
    <row r="72" spans="2:11" s="8" customFormat="1" ht="24.95" customHeight="1">
      <c r="B72" s="148"/>
      <c r="C72" s="149"/>
      <c r="D72" s="150" t="s">
        <v>721</v>
      </c>
      <c r="E72" s="151"/>
      <c r="F72" s="151"/>
      <c r="G72" s="151"/>
      <c r="H72" s="151"/>
      <c r="I72" s="152"/>
      <c r="J72" s="153">
        <f>J220</f>
        <v>0</v>
      </c>
      <c r="K72" s="154"/>
    </row>
    <row r="73" spans="2:11" s="9" customFormat="1" ht="19.9" customHeight="1">
      <c r="B73" s="155"/>
      <c r="C73" s="156"/>
      <c r="D73" s="157" t="s">
        <v>722</v>
      </c>
      <c r="E73" s="158"/>
      <c r="F73" s="158"/>
      <c r="G73" s="158"/>
      <c r="H73" s="158"/>
      <c r="I73" s="159"/>
      <c r="J73" s="160">
        <f>J221</f>
        <v>0</v>
      </c>
      <c r="K73" s="161"/>
    </row>
    <row r="74" spans="2:11" s="1" customFormat="1" ht="21.75" customHeight="1">
      <c r="B74" s="35"/>
      <c r="C74" s="36"/>
      <c r="D74" s="36"/>
      <c r="E74" s="36"/>
      <c r="F74" s="36"/>
      <c r="G74" s="36"/>
      <c r="H74" s="36"/>
      <c r="I74" s="117"/>
      <c r="J74" s="36"/>
      <c r="K74" s="39"/>
    </row>
    <row r="75" spans="2:11" s="1" customFormat="1" ht="6.95" customHeight="1">
      <c r="B75" s="50"/>
      <c r="C75" s="51"/>
      <c r="D75" s="51"/>
      <c r="E75" s="51"/>
      <c r="F75" s="51"/>
      <c r="G75" s="51"/>
      <c r="H75" s="51"/>
      <c r="I75" s="138"/>
      <c r="J75" s="51"/>
      <c r="K75" s="52"/>
    </row>
    <row r="79" spans="2:12" s="1" customFormat="1" ht="6.95" customHeight="1">
      <c r="B79" s="53"/>
      <c r="C79" s="54"/>
      <c r="D79" s="54"/>
      <c r="E79" s="54"/>
      <c r="F79" s="54"/>
      <c r="G79" s="54"/>
      <c r="H79" s="54"/>
      <c r="I79" s="141"/>
      <c r="J79" s="54"/>
      <c r="K79" s="54"/>
      <c r="L79" s="55"/>
    </row>
    <row r="80" spans="2:12" s="1" customFormat="1" ht="36.95" customHeight="1">
      <c r="B80" s="35"/>
      <c r="C80" s="56" t="s">
        <v>148</v>
      </c>
      <c r="D80" s="57"/>
      <c r="E80" s="57"/>
      <c r="F80" s="57"/>
      <c r="G80" s="57"/>
      <c r="H80" s="57"/>
      <c r="I80" s="162"/>
      <c r="J80" s="57"/>
      <c r="K80" s="57"/>
      <c r="L80" s="55"/>
    </row>
    <row r="81" spans="2:12" s="1" customFormat="1" ht="6.95" customHeight="1">
      <c r="B81" s="35"/>
      <c r="C81" s="57"/>
      <c r="D81" s="57"/>
      <c r="E81" s="57"/>
      <c r="F81" s="57"/>
      <c r="G81" s="57"/>
      <c r="H81" s="57"/>
      <c r="I81" s="162"/>
      <c r="J81" s="57"/>
      <c r="K81" s="57"/>
      <c r="L81" s="55"/>
    </row>
    <row r="82" spans="2:12" s="1" customFormat="1" ht="14.45" customHeight="1">
      <c r="B82" s="35"/>
      <c r="C82" s="59" t="s">
        <v>16</v>
      </c>
      <c r="D82" s="57"/>
      <c r="E82" s="57"/>
      <c r="F82" s="57"/>
      <c r="G82" s="57"/>
      <c r="H82" s="57"/>
      <c r="I82" s="162"/>
      <c r="J82" s="57"/>
      <c r="K82" s="57"/>
      <c r="L82" s="55"/>
    </row>
    <row r="83" spans="2:12" s="1" customFormat="1" ht="22.5" customHeight="1">
      <c r="B83" s="35"/>
      <c r="C83" s="57"/>
      <c r="D83" s="57"/>
      <c r="E83" s="317" t="str">
        <f>E7</f>
        <v>Radotínský potok - revitalizace toku v ř.km. 12,13 -13,43</v>
      </c>
      <c r="F83" s="294"/>
      <c r="G83" s="294"/>
      <c r="H83" s="294"/>
      <c r="I83" s="162"/>
      <c r="J83" s="57"/>
      <c r="K83" s="57"/>
      <c r="L83" s="55"/>
    </row>
    <row r="84" spans="2:12" ht="13.5">
      <c r="B84" s="22"/>
      <c r="C84" s="59" t="s">
        <v>133</v>
      </c>
      <c r="D84" s="163"/>
      <c r="E84" s="163"/>
      <c r="F84" s="163"/>
      <c r="G84" s="163"/>
      <c r="H84" s="163"/>
      <c r="J84" s="163"/>
      <c r="K84" s="163"/>
      <c r="L84" s="164"/>
    </row>
    <row r="85" spans="2:12" s="1" customFormat="1" ht="22.5" customHeight="1">
      <c r="B85" s="35"/>
      <c r="C85" s="57"/>
      <c r="D85" s="57"/>
      <c r="E85" s="317" t="s">
        <v>718</v>
      </c>
      <c r="F85" s="294"/>
      <c r="G85" s="294"/>
      <c r="H85" s="294"/>
      <c r="I85" s="162"/>
      <c r="J85" s="57"/>
      <c r="K85" s="57"/>
      <c r="L85" s="55"/>
    </row>
    <row r="86" spans="2:12" s="1" customFormat="1" ht="14.45" customHeight="1">
      <c r="B86" s="35"/>
      <c r="C86" s="59" t="s">
        <v>135</v>
      </c>
      <c r="D86" s="57"/>
      <c r="E86" s="57"/>
      <c r="F86" s="57"/>
      <c r="G86" s="57"/>
      <c r="H86" s="57"/>
      <c r="I86" s="162"/>
      <c r="J86" s="57"/>
      <c r="K86" s="57"/>
      <c r="L86" s="55"/>
    </row>
    <row r="87" spans="2:12" s="1" customFormat="1" ht="23.25" customHeight="1">
      <c r="B87" s="35"/>
      <c r="C87" s="57"/>
      <c r="D87" s="57"/>
      <c r="E87" s="291" t="str">
        <f>E11</f>
        <v>SO 3 -  Soupis prací - Horní úsek</v>
      </c>
      <c r="F87" s="294"/>
      <c r="G87" s="294"/>
      <c r="H87" s="294"/>
      <c r="I87" s="162"/>
      <c r="J87" s="57"/>
      <c r="K87" s="57"/>
      <c r="L87" s="55"/>
    </row>
    <row r="88" spans="2:12" s="1" customFormat="1" ht="6.95" customHeight="1">
      <c r="B88" s="35"/>
      <c r="C88" s="57"/>
      <c r="D88" s="57"/>
      <c r="E88" s="57"/>
      <c r="F88" s="57"/>
      <c r="G88" s="57"/>
      <c r="H88" s="57"/>
      <c r="I88" s="162"/>
      <c r="J88" s="57"/>
      <c r="K88" s="57"/>
      <c r="L88" s="55"/>
    </row>
    <row r="89" spans="2:12" s="1" customFormat="1" ht="18" customHeight="1">
      <c r="B89" s="35"/>
      <c r="C89" s="59" t="s">
        <v>24</v>
      </c>
      <c r="D89" s="57"/>
      <c r="E89" s="57"/>
      <c r="F89" s="165" t="str">
        <f>F14</f>
        <v>Tachlovice</v>
      </c>
      <c r="G89" s="57"/>
      <c r="H89" s="57"/>
      <c r="I89" s="166" t="s">
        <v>26</v>
      </c>
      <c r="J89" s="67" t="str">
        <f>IF(J14="","",J14)</f>
        <v>23. 2. 2015</v>
      </c>
      <c r="K89" s="57"/>
      <c r="L89" s="55"/>
    </row>
    <row r="90" spans="2:12" s="1" customFormat="1" ht="6.95" customHeight="1">
      <c r="B90" s="35"/>
      <c r="C90" s="57"/>
      <c r="D90" s="57"/>
      <c r="E90" s="57"/>
      <c r="F90" s="57"/>
      <c r="G90" s="57"/>
      <c r="H90" s="57"/>
      <c r="I90" s="162"/>
      <c r="J90" s="57"/>
      <c r="K90" s="57"/>
      <c r="L90" s="55"/>
    </row>
    <row r="91" spans="2:12" s="1" customFormat="1" ht="13.5">
      <c r="B91" s="35"/>
      <c r="C91" s="59" t="s">
        <v>30</v>
      </c>
      <c r="D91" s="57"/>
      <c r="E91" s="57"/>
      <c r="F91" s="165" t="str">
        <f>E17</f>
        <v>Povodí Vltavy, statní podnik</v>
      </c>
      <c r="G91" s="57"/>
      <c r="H91" s="57"/>
      <c r="I91" s="166" t="s">
        <v>36</v>
      </c>
      <c r="J91" s="165" t="str">
        <f>E23</f>
        <v>HG partner s.r.o.</v>
      </c>
      <c r="K91" s="57"/>
      <c r="L91" s="55"/>
    </row>
    <row r="92" spans="2:12" s="1" customFormat="1" ht="14.45" customHeight="1">
      <c r="B92" s="35"/>
      <c r="C92" s="59" t="s">
        <v>34</v>
      </c>
      <c r="D92" s="57"/>
      <c r="E92" s="57"/>
      <c r="F92" s="165" t="str">
        <f>IF(E20="","",E20)</f>
        <v/>
      </c>
      <c r="G92" s="57"/>
      <c r="H92" s="57"/>
      <c r="I92" s="162"/>
      <c r="J92" s="57"/>
      <c r="K92" s="57"/>
      <c r="L92" s="55"/>
    </row>
    <row r="93" spans="2:12" s="1" customFormat="1" ht="10.35" customHeight="1">
      <c r="B93" s="35"/>
      <c r="C93" s="57"/>
      <c r="D93" s="57"/>
      <c r="E93" s="57"/>
      <c r="F93" s="57"/>
      <c r="G93" s="57"/>
      <c r="H93" s="57"/>
      <c r="I93" s="162"/>
      <c r="J93" s="57"/>
      <c r="K93" s="57"/>
      <c r="L93" s="55"/>
    </row>
    <row r="94" spans="2:20" s="10" customFormat="1" ht="29.25" customHeight="1">
      <c r="B94" s="167"/>
      <c r="C94" s="168" t="s">
        <v>149</v>
      </c>
      <c r="D94" s="169" t="s">
        <v>60</v>
      </c>
      <c r="E94" s="169" t="s">
        <v>56</v>
      </c>
      <c r="F94" s="169" t="s">
        <v>150</v>
      </c>
      <c r="G94" s="169" t="s">
        <v>151</v>
      </c>
      <c r="H94" s="169" t="s">
        <v>152</v>
      </c>
      <c r="I94" s="170" t="s">
        <v>153</v>
      </c>
      <c r="J94" s="169" t="s">
        <v>139</v>
      </c>
      <c r="K94" s="171" t="s">
        <v>154</v>
      </c>
      <c r="L94" s="172"/>
      <c r="M94" s="76" t="s">
        <v>155</v>
      </c>
      <c r="N94" s="77" t="s">
        <v>45</v>
      </c>
      <c r="O94" s="77" t="s">
        <v>156</v>
      </c>
      <c r="P94" s="77" t="s">
        <v>157</v>
      </c>
      <c r="Q94" s="77" t="s">
        <v>158</v>
      </c>
      <c r="R94" s="77" t="s">
        <v>159</v>
      </c>
      <c r="S94" s="77" t="s">
        <v>160</v>
      </c>
      <c r="T94" s="78" t="s">
        <v>161</v>
      </c>
    </row>
    <row r="95" spans="2:63" s="1" customFormat="1" ht="29.25" customHeight="1">
      <c r="B95" s="35"/>
      <c r="C95" s="82" t="s">
        <v>140</v>
      </c>
      <c r="D95" s="57"/>
      <c r="E95" s="57"/>
      <c r="F95" s="57"/>
      <c r="G95" s="57"/>
      <c r="H95" s="57"/>
      <c r="I95" s="162"/>
      <c r="J95" s="173">
        <f>BK95</f>
        <v>0</v>
      </c>
      <c r="K95" s="57"/>
      <c r="L95" s="55"/>
      <c r="M95" s="79"/>
      <c r="N95" s="80"/>
      <c r="O95" s="80"/>
      <c r="P95" s="174">
        <f>P96+P204+P220</f>
        <v>0</v>
      </c>
      <c r="Q95" s="80"/>
      <c r="R95" s="174">
        <f>R96+R204+R220</f>
        <v>1504.25313975</v>
      </c>
      <c r="S95" s="80"/>
      <c r="T95" s="175">
        <f>T96+T204+T220</f>
        <v>314.59499999999997</v>
      </c>
      <c r="AT95" s="18" t="s">
        <v>74</v>
      </c>
      <c r="AU95" s="18" t="s">
        <v>141</v>
      </c>
      <c r="BK95" s="176">
        <f>BK96+BK204+BK220</f>
        <v>0</v>
      </c>
    </row>
    <row r="96" spans="2:63" s="11" customFormat="1" ht="37.35" customHeight="1">
      <c r="B96" s="177"/>
      <c r="C96" s="178"/>
      <c r="D96" s="179" t="s">
        <v>74</v>
      </c>
      <c r="E96" s="180" t="s">
        <v>162</v>
      </c>
      <c r="F96" s="180" t="s">
        <v>163</v>
      </c>
      <c r="G96" s="178"/>
      <c r="H96" s="178"/>
      <c r="I96" s="181"/>
      <c r="J96" s="182">
        <f>BK96</f>
        <v>0</v>
      </c>
      <c r="K96" s="178"/>
      <c r="L96" s="183"/>
      <c r="M96" s="184"/>
      <c r="N96" s="185"/>
      <c r="O96" s="185"/>
      <c r="P96" s="186">
        <f>P97+P153+P161+P178+P185+P200</f>
        <v>0</v>
      </c>
      <c r="Q96" s="185"/>
      <c r="R96" s="186">
        <f>R97+R153+R161+R178+R185+R200</f>
        <v>1504.16829975</v>
      </c>
      <c r="S96" s="185"/>
      <c r="T96" s="187">
        <f>T97+T153+T161+T178+T185+T200</f>
        <v>314.59499999999997</v>
      </c>
      <c r="AR96" s="188" t="s">
        <v>23</v>
      </c>
      <c r="AT96" s="189" t="s">
        <v>74</v>
      </c>
      <c r="AU96" s="189" t="s">
        <v>75</v>
      </c>
      <c r="AY96" s="188" t="s">
        <v>164</v>
      </c>
      <c r="BK96" s="190">
        <f>BK97+BK153+BK161+BK178+BK185+BK200</f>
        <v>0</v>
      </c>
    </row>
    <row r="97" spans="2:63" s="11" customFormat="1" ht="19.9" customHeight="1">
      <c r="B97" s="177"/>
      <c r="C97" s="178"/>
      <c r="D97" s="191" t="s">
        <v>74</v>
      </c>
      <c r="E97" s="192" t="s">
        <v>23</v>
      </c>
      <c r="F97" s="192" t="s">
        <v>165</v>
      </c>
      <c r="G97" s="178"/>
      <c r="H97" s="178"/>
      <c r="I97" s="181"/>
      <c r="J97" s="193">
        <f>BK97</f>
        <v>0</v>
      </c>
      <c r="K97" s="178"/>
      <c r="L97" s="183"/>
      <c r="M97" s="184"/>
      <c r="N97" s="185"/>
      <c r="O97" s="185"/>
      <c r="P97" s="186">
        <f>SUM(P98:P152)</f>
        <v>0</v>
      </c>
      <c r="Q97" s="185"/>
      <c r="R97" s="186">
        <f>SUM(R98:R152)</f>
        <v>0</v>
      </c>
      <c r="S97" s="185"/>
      <c r="T97" s="187">
        <f>SUM(T98:T152)</f>
        <v>0</v>
      </c>
      <c r="AR97" s="188" t="s">
        <v>23</v>
      </c>
      <c r="AT97" s="189" t="s">
        <v>74</v>
      </c>
      <c r="AU97" s="189" t="s">
        <v>23</v>
      </c>
      <c r="AY97" s="188" t="s">
        <v>164</v>
      </c>
      <c r="BK97" s="190">
        <f>SUM(BK98:BK152)</f>
        <v>0</v>
      </c>
    </row>
    <row r="98" spans="2:65" s="1" customFormat="1" ht="22.5" customHeight="1">
      <c r="B98" s="35"/>
      <c r="C98" s="194" t="s">
        <v>23</v>
      </c>
      <c r="D98" s="194" t="s">
        <v>166</v>
      </c>
      <c r="E98" s="195" t="s">
        <v>167</v>
      </c>
      <c r="F98" s="196" t="s">
        <v>168</v>
      </c>
      <c r="G98" s="197" t="s">
        <v>169</v>
      </c>
      <c r="H98" s="198">
        <v>1</v>
      </c>
      <c r="I98" s="199"/>
      <c r="J98" s="200">
        <f>ROUND(I98*H98,2)</f>
        <v>0</v>
      </c>
      <c r="K98" s="196" t="s">
        <v>22</v>
      </c>
      <c r="L98" s="55"/>
      <c r="M98" s="201" t="s">
        <v>22</v>
      </c>
      <c r="N98" s="202" t="s">
        <v>46</v>
      </c>
      <c r="O98" s="36"/>
      <c r="P98" s="203">
        <f>O98*H98</f>
        <v>0</v>
      </c>
      <c r="Q98" s="203">
        <v>0</v>
      </c>
      <c r="R98" s="203">
        <f>Q98*H98</f>
        <v>0</v>
      </c>
      <c r="S98" s="203">
        <v>0</v>
      </c>
      <c r="T98" s="204">
        <f>S98*H98</f>
        <v>0</v>
      </c>
      <c r="AR98" s="18" t="s">
        <v>170</v>
      </c>
      <c r="AT98" s="18" t="s">
        <v>166</v>
      </c>
      <c r="AU98" s="18" t="s">
        <v>83</v>
      </c>
      <c r="AY98" s="18" t="s">
        <v>164</v>
      </c>
      <c r="BE98" s="205">
        <f>IF(N98="základní",J98,0)</f>
        <v>0</v>
      </c>
      <c r="BF98" s="205">
        <f>IF(N98="snížená",J98,0)</f>
        <v>0</v>
      </c>
      <c r="BG98" s="205">
        <f>IF(N98="zákl. přenesená",J98,0)</f>
        <v>0</v>
      </c>
      <c r="BH98" s="205">
        <f>IF(N98="sníž. přenesená",J98,0)</f>
        <v>0</v>
      </c>
      <c r="BI98" s="205">
        <f>IF(N98="nulová",J98,0)</f>
        <v>0</v>
      </c>
      <c r="BJ98" s="18" t="s">
        <v>23</v>
      </c>
      <c r="BK98" s="205">
        <f>ROUND(I98*H98,2)</f>
        <v>0</v>
      </c>
      <c r="BL98" s="18" t="s">
        <v>170</v>
      </c>
      <c r="BM98" s="18" t="s">
        <v>723</v>
      </c>
    </row>
    <row r="99" spans="2:65" s="1" customFormat="1" ht="44.25" customHeight="1">
      <c r="B99" s="35"/>
      <c r="C99" s="194" t="s">
        <v>83</v>
      </c>
      <c r="D99" s="194" t="s">
        <v>166</v>
      </c>
      <c r="E99" s="195" t="s">
        <v>481</v>
      </c>
      <c r="F99" s="196" t="s">
        <v>482</v>
      </c>
      <c r="G99" s="197" t="s">
        <v>186</v>
      </c>
      <c r="H99" s="198">
        <v>21</v>
      </c>
      <c r="I99" s="199"/>
      <c r="J99" s="200">
        <f>ROUND(I99*H99,2)</f>
        <v>0</v>
      </c>
      <c r="K99" s="196" t="s">
        <v>316</v>
      </c>
      <c r="L99" s="55"/>
      <c r="M99" s="201" t="s">
        <v>22</v>
      </c>
      <c r="N99" s="202" t="s">
        <v>46</v>
      </c>
      <c r="O99" s="36"/>
      <c r="P99" s="203">
        <f>O99*H99</f>
        <v>0</v>
      </c>
      <c r="Q99" s="203">
        <v>0</v>
      </c>
      <c r="R99" s="203">
        <f>Q99*H99</f>
        <v>0</v>
      </c>
      <c r="S99" s="203">
        <v>0</v>
      </c>
      <c r="T99" s="204">
        <f>S99*H99</f>
        <v>0</v>
      </c>
      <c r="AR99" s="18" t="s">
        <v>170</v>
      </c>
      <c r="AT99" s="18" t="s">
        <v>166</v>
      </c>
      <c r="AU99" s="18" t="s">
        <v>83</v>
      </c>
      <c r="AY99" s="18" t="s">
        <v>164</v>
      </c>
      <c r="BE99" s="205">
        <f>IF(N99="základní",J99,0)</f>
        <v>0</v>
      </c>
      <c r="BF99" s="205">
        <f>IF(N99="snížená",J99,0)</f>
        <v>0</v>
      </c>
      <c r="BG99" s="205">
        <f>IF(N99="zákl. přenesená",J99,0)</f>
        <v>0</v>
      </c>
      <c r="BH99" s="205">
        <f>IF(N99="sníž. přenesená",J99,0)</f>
        <v>0</v>
      </c>
      <c r="BI99" s="205">
        <f>IF(N99="nulová",J99,0)</f>
        <v>0</v>
      </c>
      <c r="BJ99" s="18" t="s">
        <v>23</v>
      </c>
      <c r="BK99" s="205">
        <f>ROUND(I99*H99,2)</f>
        <v>0</v>
      </c>
      <c r="BL99" s="18" t="s">
        <v>170</v>
      </c>
      <c r="BM99" s="18" t="s">
        <v>724</v>
      </c>
    </row>
    <row r="100" spans="2:47" s="1" customFormat="1" ht="324">
      <c r="B100" s="35"/>
      <c r="C100" s="57"/>
      <c r="D100" s="206" t="s">
        <v>177</v>
      </c>
      <c r="E100" s="57"/>
      <c r="F100" s="207" t="s">
        <v>484</v>
      </c>
      <c r="G100" s="57"/>
      <c r="H100" s="57"/>
      <c r="I100" s="162"/>
      <c r="J100" s="57"/>
      <c r="K100" s="57"/>
      <c r="L100" s="55"/>
      <c r="M100" s="72"/>
      <c r="N100" s="36"/>
      <c r="O100" s="36"/>
      <c r="P100" s="36"/>
      <c r="Q100" s="36"/>
      <c r="R100" s="36"/>
      <c r="S100" s="36"/>
      <c r="T100" s="73"/>
      <c r="AT100" s="18" t="s">
        <v>177</v>
      </c>
      <c r="AU100" s="18" t="s">
        <v>83</v>
      </c>
    </row>
    <row r="101" spans="2:51" s="12" customFormat="1" ht="13.5">
      <c r="B101" s="208"/>
      <c r="C101" s="209"/>
      <c r="D101" s="210" t="s">
        <v>181</v>
      </c>
      <c r="E101" s="211" t="s">
        <v>22</v>
      </c>
      <c r="F101" s="212" t="s">
        <v>725</v>
      </c>
      <c r="G101" s="209"/>
      <c r="H101" s="213">
        <v>21</v>
      </c>
      <c r="I101" s="214"/>
      <c r="J101" s="209"/>
      <c r="K101" s="209"/>
      <c r="L101" s="215"/>
      <c r="M101" s="216"/>
      <c r="N101" s="217"/>
      <c r="O101" s="217"/>
      <c r="P101" s="217"/>
      <c r="Q101" s="217"/>
      <c r="R101" s="217"/>
      <c r="S101" s="217"/>
      <c r="T101" s="218"/>
      <c r="AT101" s="219" t="s">
        <v>181</v>
      </c>
      <c r="AU101" s="219" t="s">
        <v>83</v>
      </c>
      <c r="AV101" s="12" t="s">
        <v>83</v>
      </c>
      <c r="AW101" s="12" t="s">
        <v>38</v>
      </c>
      <c r="AX101" s="12" t="s">
        <v>23</v>
      </c>
      <c r="AY101" s="219" t="s">
        <v>164</v>
      </c>
    </row>
    <row r="102" spans="2:65" s="1" customFormat="1" ht="31.5" customHeight="1">
      <c r="B102" s="35"/>
      <c r="C102" s="194" t="s">
        <v>183</v>
      </c>
      <c r="D102" s="194" t="s">
        <v>166</v>
      </c>
      <c r="E102" s="195" t="s">
        <v>400</v>
      </c>
      <c r="F102" s="196" t="s">
        <v>401</v>
      </c>
      <c r="G102" s="197" t="s">
        <v>186</v>
      </c>
      <c r="H102" s="198">
        <v>1197</v>
      </c>
      <c r="I102" s="199"/>
      <c r="J102" s="200">
        <f>ROUND(I102*H102,2)</f>
        <v>0</v>
      </c>
      <c r="K102" s="196" t="s">
        <v>316</v>
      </c>
      <c r="L102" s="55"/>
      <c r="M102" s="201" t="s">
        <v>22</v>
      </c>
      <c r="N102" s="202" t="s">
        <v>46</v>
      </c>
      <c r="O102" s="36"/>
      <c r="P102" s="203">
        <f>O102*H102</f>
        <v>0</v>
      </c>
      <c r="Q102" s="203">
        <v>0</v>
      </c>
      <c r="R102" s="203">
        <f>Q102*H102</f>
        <v>0</v>
      </c>
      <c r="S102" s="203">
        <v>0</v>
      </c>
      <c r="T102" s="204">
        <f>S102*H102</f>
        <v>0</v>
      </c>
      <c r="AR102" s="18" t="s">
        <v>170</v>
      </c>
      <c r="AT102" s="18" t="s">
        <v>166</v>
      </c>
      <c r="AU102" s="18" t="s">
        <v>83</v>
      </c>
      <c r="AY102" s="18" t="s">
        <v>164</v>
      </c>
      <c r="BE102" s="205">
        <f>IF(N102="základní",J102,0)</f>
        <v>0</v>
      </c>
      <c r="BF102" s="205">
        <f>IF(N102="snížená",J102,0)</f>
        <v>0</v>
      </c>
      <c r="BG102" s="205">
        <f>IF(N102="zákl. přenesená",J102,0)</f>
        <v>0</v>
      </c>
      <c r="BH102" s="205">
        <f>IF(N102="sníž. přenesená",J102,0)</f>
        <v>0</v>
      </c>
      <c r="BI102" s="205">
        <f>IF(N102="nulová",J102,0)</f>
        <v>0</v>
      </c>
      <c r="BJ102" s="18" t="s">
        <v>23</v>
      </c>
      <c r="BK102" s="205">
        <f>ROUND(I102*H102,2)</f>
        <v>0</v>
      </c>
      <c r="BL102" s="18" t="s">
        <v>170</v>
      </c>
      <c r="BM102" s="18" t="s">
        <v>726</v>
      </c>
    </row>
    <row r="103" spans="2:47" s="1" customFormat="1" ht="324">
      <c r="B103" s="35"/>
      <c r="C103" s="57"/>
      <c r="D103" s="206" t="s">
        <v>177</v>
      </c>
      <c r="E103" s="57"/>
      <c r="F103" s="207" t="s">
        <v>188</v>
      </c>
      <c r="G103" s="57"/>
      <c r="H103" s="57"/>
      <c r="I103" s="162"/>
      <c r="J103" s="57"/>
      <c r="K103" s="57"/>
      <c r="L103" s="55"/>
      <c r="M103" s="72"/>
      <c r="N103" s="36"/>
      <c r="O103" s="36"/>
      <c r="P103" s="36"/>
      <c r="Q103" s="36"/>
      <c r="R103" s="36"/>
      <c r="S103" s="36"/>
      <c r="T103" s="73"/>
      <c r="AT103" s="18" t="s">
        <v>177</v>
      </c>
      <c r="AU103" s="18" t="s">
        <v>83</v>
      </c>
    </row>
    <row r="104" spans="2:51" s="12" customFormat="1" ht="13.5">
      <c r="B104" s="208"/>
      <c r="C104" s="209"/>
      <c r="D104" s="210" t="s">
        <v>181</v>
      </c>
      <c r="E104" s="211" t="s">
        <v>22</v>
      </c>
      <c r="F104" s="212" t="s">
        <v>727</v>
      </c>
      <c r="G104" s="209"/>
      <c r="H104" s="213">
        <v>1197</v>
      </c>
      <c r="I104" s="214"/>
      <c r="J104" s="209"/>
      <c r="K104" s="209"/>
      <c r="L104" s="215"/>
      <c r="M104" s="216"/>
      <c r="N104" s="217"/>
      <c r="O104" s="217"/>
      <c r="P104" s="217"/>
      <c r="Q104" s="217"/>
      <c r="R104" s="217"/>
      <c r="S104" s="217"/>
      <c r="T104" s="218"/>
      <c r="AT104" s="219" t="s">
        <v>181</v>
      </c>
      <c r="AU104" s="219" t="s">
        <v>83</v>
      </c>
      <c r="AV104" s="12" t="s">
        <v>83</v>
      </c>
      <c r="AW104" s="12" t="s">
        <v>38</v>
      </c>
      <c r="AX104" s="12" t="s">
        <v>23</v>
      </c>
      <c r="AY104" s="219" t="s">
        <v>164</v>
      </c>
    </row>
    <row r="105" spans="2:65" s="1" customFormat="1" ht="22.5" customHeight="1">
      <c r="B105" s="35"/>
      <c r="C105" s="194" t="s">
        <v>170</v>
      </c>
      <c r="D105" s="194" t="s">
        <v>166</v>
      </c>
      <c r="E105" s="195" t="s">
        <v>192</v>
      </c>
      <c r="F105" s="196" t="s">
        <v>404</v>
      </c>
      <c r="G105" s="197" t="s">
        <v>186</v>
      </c>
      <c r="H105" s="198">
        <v>1197</v>
      </c>
      <c r="I105" s="199"/>
      <c r="J105" s="200">
        <f>ROUND(I105*H105,2)</f>
        <v>0</v>
      </c>
      <c r="K105" s="196" t="s">
        <v>316</v>
      </c>
      <c r="L105" s="55"/>
      <c r="M105" s="201" t="s">
        <v>22</v>
      </c>
      <c r="N105" s="202" t="s">
        <v>46</v>
      </c>
      <c r="O105" s="36"/>
      <c r="P105" s="203">
        <f>O105*H105</f>
        <v>0</v>
      </c>
      <c r="Q105" s="203">
        <v>0</v>
      </c>
      <c r="R105" s="203">
        <f>Q105*H105</f>
        <v>0</v>
      </c>
      <c r="S105" s="203">
        <v>0</v>
      </c>
      <c r="T105" s="204">
        <f>S105*H105</f>
        <v>0</v>
      </c>
      <c r="AR105" s="18" t="s">
        <v>170</v>
      </c>
      <c r="AT105" s="18" t="s">
        <v>166</v>
      </c>
      <c r="AU105" s="18" t="s">
        <v>83</v>
      </c>
      <c r="AY105" s="18" t="s">
        <v>164</v>
      </c>
      <c r="BE105" s="205">
        <f>IF(N105="základní",J105,0)</f>
        <v>0</v>
      </c>
      <c r="BF105" s="205">
        <f>IF(N105="snížená",J105,0)</f>
        <v>0</v>
      </c>
      <c r="BG105" s="205">
        <f>IF(N105="zákl. přenesená",J105,0)</f>
        <v>0</v>
      </c>
      <c r="BH105" s="205">
        <f>IF(N105="sníž. přenesená",J105,0)</f>
        <v>0</v>
      </c>
      <c r="BI105" s="205">
        <f>IF(N105="nulová",J105,0)</f>
        <v>0</v>
      </c>
      <c r="BJ105" s="18" t="s">
        <v>23</v>
      </c>
      <c r="BK105" s="205">
        <f>ROUND(I105*H105,2)</f>
        <v>0</v>
      </c>
      <c r="BL105" s="18" t="s">
        <v>170</v>
      </c>
      <c r="BM105" s="18" t="s">
        <v>728</v>
      </c>
    </row>
    <row r="106" spans="2:47" s="1" customFormat="1" ht="324">
      <c r="B106" s="35"/>
      <c r="C106" s="57"/>
      <c r="D106" s="210" t="s">
        <v>177</v>
      </c>
      <c r="E106" s="57"/>
      <c r="F106" s="244" t="s">
        <v>188</v>
      </c>
      <c r="G106" s="57"/>
      <c r="H106" s="57"/>
      <c r="I106" s="162"/>
      <c r="J106" s="57"/>
      <c r="K106" s="57"/>
      <c r="L106" s="55"/>
      <c r="M106" s="72"/>
      <c r="N106" s="36"/>
      <c r="O106" s="36"/>
      <c r="P106" s="36"/>
      <c r="Q106" s="36"/>
      <c r="R106" s="36"/>
      <c r="S106" s="36"/>
      <c r="T106" s="73"/>
      <c r="AT106" s="18" t="s">
        <v>177</v>
      </c>
      <c r="AU106" s="18" t="s">
        <v>83</v>
      </c>
    </row>
    <row r="107" spans="2:65" s="1" customFormat="1" ht="31.5" customHeight="1">
      <c r="B107" s="35"/>
      <c r="C107" s="194" t="s">
        <v>195</v>
      </c>
      <c r="D107" s="194" t="s">
        <v>166</v>
      </c>
      <c r="E107" s="195" t="s">
        <v>729</v>
      </c>
      <c r="F107" s="196" t="s">
        <v>730</v>
      </c>
      <c r="G107" s="197" t="s">
        <v>186</v>
      </c>
      <c r="H107" s="198">
        <v>28.4</v>
      </c>
      <c r="I107" s="199"/>
      <c r="J107" s="200">
        <f>ROUND(I107*H107,2)</f>
        <v>0</v>
      </c>
      <c r="K107" s="196" t="s">
        <v>316</v>
      </c>
      <c r="L107" s="55"/>
      <c r="M107" s="201" t="s">
        <v>22</v>
      </c>
      <c r="N107" s="202" t="s">
        <v>46</v>
      </c>
      <c r="O107" s="36"/>
      <c r="P107" s="203">
        <f>O107*H107</f>
        <v>0</v>
      </c>
      <c r="Q107" s="203">
        <v>0</v>
      </c>
      <c r="R107" s="203">
        <f>Q107*H107</f>
        <v>0</v>
      </c>
      <c r="S107" s="203">
        <v>0</v>
      </c>
      <c r="T107" s="204">
        <f>S107*H107</f>
        <v>0</v>
      </c>
      <c r="AR107" s="18" t="s">
        <v>170</v>
      </c>
      <c r="AT107" s="18" t="s">
        <v>166</v>
      </c>
      <c r="AU107" s="18" t="s">
        <v>83</v>
      </c>
      <c r="AY107" s="18" t="s">
        <v>164</v>
      </c>
      <c r="BE107" s="205">
        <f>IF(N107="základní",J107,0)</f>
        <v>0</v>
      </c>
      <c r="BF107" s="205">
        <f>IF(N107="snížená",J107,0)</f>
        <v>0</v>
      </c>
      <c r="BG107" s="205">
        <f>IF(N107="zákl. přenesená",J107,0)</f>
        <v>0</v>
      </c>
      <c r="BH107" s="205">
        <f>IF(N107="sníž. přenesená",J107,0)</f>
        <v>0</v>
      </c>
      <c r="BI107" s="205">
        <f>IF(N107="nulová",J107,0)</f>
        <v>0</v>
      </c>
      <c r="BJ107" s="18" t="s">
        <v>23</v>
      </c>
      <c r="BK107" s="205">
        <f>ROUND(I107*H107,2)</f>
        <v>0</v>
      </c>
      <c r="BL107" s="18" t="s">
        <v>170</v>
      </c>
      <c r="BM107" s="18" t="s">
        <v>731</v>
      </c>
    </row>
    <row r="108" spans="2:47" s="1" customFormat="1" ht="54">
      <c r="B108" s="35"/>
      <c r="C108" s="57"/>
      <c r="D108" s="206" t="s">
        <v>177</v>
      </c>
      <c r="E108" s="57"/>
      <c r="F108" s="207" t="s">
        <v>732</v>
      </c>
      <c r="G108" s="57"/>
      <c r="H108" s="57"/>
      <c r="I108" s="162"/>
      <c r="J108" s="57"/>
      <c r="K108" s="57"/>
      <c r="L108" s="55"/>
      <c r="M108" s="72"/>
      <c r="N108" s="36"/>
      <c r="O108" s="36"/>
      <c r="P108" s="36"/>
      <c r="Q108" s="36"/>
      <c r="R108" s="36"/>
      <c r="S108" s="36"/>
      <c r="T108" s="73"/>
      <c r="AT108" s="18" t="s">
        <v>177</v>
      </c>
      <c r="AU108" s="18" t="s">
        <v>83</v>
      </c>
    </row>
    <row r="109" spans="2:51" s="12" customFormat="1" ht="13.5">
      <c r="B109" s="208"/>
      <c r="C109" s="209"/>
      <c r="D109" s="210" t="s">
        <v>181</v>
      </c>
      <c r="E109" s="211" t="s">
        <v>22</v>
      </c>
      <c r="F109" s="212" t="s">
        <v>733</v>
      </c>
      <c r="G109" s="209"/>
      <c r="H109" s="213">
        <v>28.4</v>
      </c>
      <c r="I109" s="214"/>
      <c r="J109" s="209"/>
      <c r="K109" s="209"/>
      <c r="L109" s="215"/>
      <c r="M109" s="216"/>
      <c r="N109" s="217"/>
      <c r="O109" s="217"/>
      <c r="P109" s="217"/>
      <c r="Q109" s="217"/>
      <c r="R109" s="217"/>
      <c r="S109" s="217"/>
      <c r="T109" s="218"/>
      <c r="AT109" s="219" t="s">
        <v>181</v>
      </c>
      <c r="AU109" s="219" t="s">
        <v>83</v>
      </c>
      <c r="AV109" s="12" t="s">
        <v>83</v>
      </c>
      <c r="AW109" s="12" t="s">
        <v>38</v>
      </c>
      <c r="AX109" s="12" t="s">
        <v>23</v>
      </c>
      <c r="AY109" s="219" t="s">
        <v>164</v>
      </c>
    </row>
    <row r="110" spans="2:65" s="1" customFormat="1" ht="44.25" customHeight="1">
      <c r="B110" s="35"/>
      <c r="C110" s="194" t="s">
        <v>200</v>
      </c>
      <c r="D110" s="194" t="s">
        <v>166</v>
      </c>
      <c r="E110" s="195" t="s">
        <v>734</v>
      </c>
      <c r="F110" s="196" t="s">
        <v>735</v>
      </c>
      <c r="G110" s="197" t="s">
        <v>186</v>
      </c>
      <c r="H110" s="198">
        <v>28.4</v>
      </c>
      <c r="I110" s="199"/>
      <c r="J110" s="200">
        <f>ROUND(I110*H110,2)</f>
        <v>0</v>
      </c>
      <c r="K110" s="196" t="s">
        <v>316</v>
      </c>
      <c r="L110" s="55"/>
      <c r="M110" s="201" t="s">
        <v>22</v>
      </c>
      <c r="N110" s="202" t="s">
        <v>46</v>
      </c>
      <c r="O110" s="36"/>
      <c r="P110" s="203">
        <f>O110*H110</f>
        <v>0</v>
      </c>
      <c r="Q110" s="203">
        <v>0</v>
      </c>
      <c r="R110" s="203">
        <f>Q110*H110</f>
        <v>0</v>
      </c>
      <c r="S110" s="203">
        <v>0</v>
      </c>
      <c r="T110" s="204">
        <f>S110*H110</f>
        <v>0</v>
      </c>
      <c r="AR110" s="18" t="s">
        <v>170</v>
      </c>
      <c r="AT110" s="18" t="s">
        <v>166</v>
      </c>
      <c r="AU110" s="18" t="s">
        <v>83</v>
      </c>
      <c r="AY110" s="18" t="s">
        <v>164</v>
      </c>
      <c r="BE110" s="205">
        <f>IF(N110="základní",J110,0)</f>
        <v>0</v>
      </c>
      <c r="BF110" s="205">
        <f>IF(N110="snížená",J110,0)</f>
        <v>0</v>
      </c>
      <c r="BG110" s="205">
        <f>IF(N110="zákl. přenesená",J110,0)</f>
        <v>0</v>
      </c>
      <c r="BH110" s="205">
        <f>IF(N110="sníž. přenesená",J110,0)</f>
        <v>0</v>
      </c>
      <c r="BI110" s="205">
        <f>IF(N110="nulová",J110,0)</f>
        <v>0</v>
      </c>
      <c r="BJ110" s="18" t="s">
        <v>23</v>
      </c>
      <c r="BK110" s="205">
        <f>ROUND(I110*H110,2)</f>
        <v>0</v>
      </c>
      <c r="BL110" s="18" t="s">
        <v>170</v>
      </c>
      <c r="BM110" s="18" t="s">
        <v>736</v>
      </c>
    </row>
    <row r="111" spans="2:47" s="1" customFormat="1" ht="54">
      <c r="B111" s="35"/>
      <c r="C111" s="57"/>
      <c r="D111" s="210" t="s">
        <v>177</v>
      </c>
      <c r="E111" s="57"/>
      <c r="F111" s="244" t="s">
        <v>732</v>
      </c>
      <c r="G111" s="57"/>
      <c r="H111" s="57"/>
      <c r="I111" s="162"/>
      <c r="J111" s="57"/>
      <c r="K111" s="57"/>
      <c r="L111" s="55"/>
      <c r="M111" s="72"/>
      <c r="N111" s="36"/>
      <c r="O111" s="36"/>
      <c r="P111" s="36"/>
      <c r="Q111" s="36"/>
      <c r="R111" s="36"/>
      <c r="S111" s="36"/>
      <c r="T111" s="73"/>
      <c r="AT111" s="18" t="s">
        <v>177</v>
      </c>
      <c r="AU111" s="18" t="s">
        <v>83</v>
      </c>
    </row>
    <row r="112" spans="2:65" s="1" customFormat="1" ht="31.5" customHeight="1">
      <c r="B112" s="35"/>
      <c r="C112" s="194" t="s">
        <v>206</v>
      </c>
      <c r="D112" s="194" t="s">
        <v>166</v>
      </c>
      <c r="E112" s="195" t="s">
        <v>737</v>
      </c>
      <c r="F112" s="196" t="s">
        <v>738</v>
      </c>
      <c r="G112" s="197" t="s">
        <v>186</v>
      </c>
      <c r="H112" s="198">
        <v>28.4</v>
      </c>
      <c r="I112" s="199"/>
      <c r="J112" s="200">
        <f>ROUND(I112*H112,2)</f>
        <v>0</v>
      </c>
      <c r="K112" s="196" t="s">
        <v>316</v>
      </c>
      <c r="L112" s="55"/>
      <c r="M112" s="201" t="s">
        <v>22</v>
      </c>
      <c r="N112" s="202" t="s">
        <v>46</v>
      </c>
      <c r="O112" s="36"/>
      <c r="P112" s="203">
        <f>O112*H112</f>
        <v>0</v>
      </c>
      <c r="Q112" s="203">
        <v>0</v>
      </c>
      <c r="R112" s="203">
        <f>Q112*H112</f>
        <v>0</v>
      </c>
      <c r="S112" s="203">
        <v>0</v>
      </c>
      <c r="T112" s="204">
        <f>S112*H112</f>
        <v>0</v>
      </c>
      <c r="AR112" s="18" t="s">
        <v>170</v>
      </c>
      <c r="AT112" s="18" t="s">
        <v>166</v>
      </c>
      <c r="AU112" s="18" t="s">
        <v>83</v>
      </c>
      <c r="AY112" s="18" t="s">
        <v>164</v>
      </c>
      <c r="BE112" s="205">
        <f>IF(N112="základní",J112,0)</f>
        <v>0</v>
      </c>
      <c r="BF112" s="205">
        <f>IF(N112="snížená",J112,0)</f>
        <v>0</v>
      </c>
      <c r="BG112" s="205">
        <f>IF(N112="zákl. přenesená",J112,0)</f>
        <v>0</v>
      </c>
      <c r="BH112" s="205">
        <f>IF(N112="sníž. přenesená",J112,0)</f>
        <v>0</v>
      </c>
      <c r="BI112" s="205">
        <f>IF(N112="nulová",J112,0)</f>
        <v>0</v>
      </c>
      <c r="BJ112" s="18" t="s">
        <v>23</v>
      </c>
      <c r="BK112" s="205">
        <f>ROUND(I112*H112,2)</f>
        <v>0</v>
      </c>
      <c r="BL112" s="18" t="s">
        <v>170</v>
      </c>
      <c r="BM112" s="18" t="s">
        <v>739</v>
      </c>
    </row>
    <row r="113" spans="2:47" s="1" customFormat="1" ht="378">
      <c r="B113" s="35"/>
      <c r="C113" s="57"/>
      <c r="D113" s="210" t="s">
        <v>177</v>
      </c>
      <c r="E113" s="57"/>
      <c r="F113" s="244" t="s">
        <v>740</v>
      </c>
      <c r="G113" s="57"/>
      <c r="H113" s="57"/>
      <c r="I113" s="162"/>
      <c r="J113" s="57"/>
      <c r="K113" s="57"/>
      <c r="L113" s="55"/>
      <c r="M113" s="72"/>
      <c r="N113" s="36"/>
      <c r="O113" s="36"/>
      <c r="P113" s="36"/>
      <c r="Q113" s="36"/>
      <c r="R113" s="36"/>
      <c r="S113" s="36"/>
      <c r="T113" s="73"/>
      <c r="AT113" s="18" t="s">
        <v>177</v>
      </c>
      <c r="AU113" s="18" t="s">
        <v>83</v>
      </c>
    </row>
    <row r="114" spans="2:65" s="1" customFormat="1" ht="31.5" customHeight="1">
      <c r="B114" s="35"/>
      <c r="C114" s="194" t="s">
        <v>211</v>
      </c>
      <c r="D114" s="194" t="s">
        <v>166</v>
      </c>
      <c r="E114" s="195" t="s">
        <v>741</v>
      </c>
      <c r="F114" s="196" t="s">
        <v>742</v>
      </c>
      <c r="G114" s="197" t="s">
        <v>186</v>
      </c>
      <c r="H114" s="198">
        <v>25</v>
      </c>
      <c r="I114" s="199"/>
      <c r="J114" s="200">
        <f>ROUND(I114*H114,2)</f>
        <v>0</v>
      </c>
      <c r="K114" s="196" t="s">
        <v>316</v>
      </c>
      <c r="L114" s="55"/>
      <c r="M114" s="201" t="s">
        <v>22</v>
      </c>
      <c r="N114" s="202" t="s">
        <v>46</v>
      </c>
      <c r="O114" s="36"/>
      <c r="P114" s="203">
        <f>O114*H114</f>
        <v>0</v>
      </c>
      <c r="Q114" s="203">
        <v>0</v>
      </c>
      <c r="R114" s="203">
        <f>Q114*H114</f>
        <v>0</v>
      </c>
      <c r="S114" s="203">
        <v>0</v>
      </c>
      <c r="T114" s="204">
        <f>S114*H114</f>
        <v>0</v>
      </c>
      <c r="AR114" s="18" t="s">
        <v>170</v>
      </c>
      <c r="AT114" s="18" t="s">
        <v>166</v>
      </c>
      <c r="AU114" s="18" t="s">
        <v>83</v>
      </c>
      <c r="AY114" s="18" t="s">
        <v>164</v>
      </c>
      <c r="BE114" s="205">
        <f>IF(N114="základní",J114,0)</f>
        <v>0</v>
      </c>
      <c r="BF114" s="205">
        <f>IF(N114="snížená",J114,0)</f>
        <v>0</v>
      </c>
      <c r="BG114" s="205">
        <f>IF(N114="zákl. přenesená",J114,0)</f>
        <v>0</v>
      </c>
      <c r="BH114" s="205">
        <f>IF(N114="sníž. přenesená",J114,0)</f>
        <v>0</v>
      </c>
      <c r="BI114" s="205">
        <f>IF(N114="nulová",J114,0)</f>
        <v>0</v>
      </c>
      <c r="BJ114" s="18" t="s">
        <v>23</v>
      </c>
      <c r="BK114" s="205">
        <f>ROUND(I114*H114,2)</f>
        <v>0</v>
      </c>
      <c r="BL114" s="18" t="s">
        <v>170</v>
      </c>
      <c r="BM114" s="18" t="s">
        <v>743</v>
      </c>
    </row>
    <row r="115" spans="2:47" s="1" customFormat="1" ht="108">
      <c r="B115" s="35"/>
      <c r="C115" s="57"/>
      <c r="D115" s="206" t="s">
        <v>177</v>
      </c>
      <c r="E115" s="57"/>
      <c r="F115" s="207" t="s">
        <v>744</v>
      </c>
      <c r="G115" s="57"/>
      <c r="H115" s="57"/>
      <c r="I115" s="162"/>
      <c r="J115" s="57"/>
      <c r="K115" s="57"/>
      <c r="L115" s="55"/>
      <c r="M115" s="72"/>
      <c r="N115" s="36"/>
      <c r="O115" s="36"/>
      <c r="P115" s="36"/>
      <c r="Q115" s="36"/>
      <c r="R115" s="36"/>
      <c r="S115" s="36"/>
      <c r="T115" s="73"/>
      <c r="AT115" s="18" t="s">
        <v>177</v>
      </c>
      <c r="AU115" s="18" t="s">
        <v>83</v>
      </c>
    </row>
    <row r="116" spans="2:51" s="12" customFormat="1" ht="13.5">
      <c r="B116" s="208"/>
      <c r="C116" s="209"/>
      <c r="D116" s="210" t="s">
        <v>181</v>
      </c>
      <c r="E116" s="211" t="s">
        <v>22</v>
      </c>
      <c r="F116" s="212" t="s">
        <v>745</v>
      </c>
      <c r="G116" s="209"/>
      <c r="H116" s="213">
        <v>25</v>
      </c>
      <c r="I116" s="214"/>
      <c r="J116" s="209"/>
      <c r="K116" s="209"/>
      <c r="L116" s="215"/>
      <c r="M116" s="216"/>
      <c r="N116" s="217"/>
      <c r="O116" s="217"/>
      <c r="P116" s="217"/>
      <c r="Q116" s="217"/>
      <c r="R116" s="217"/>
      <c r="S116" s="217"/>
      <c r="T116" s="218"/>
      <c r="AT116" s="219" t="s">
        <v>181</v>
      </c>
      <c r="AU116" s="219" t="s">
        <v>83</v>
      </c>
      <c r="AV116" s="12" t="s">
        <v>83</v>
      </c>
      <c r="AW116" s="12" t="s">
        <v>38</v>
      </c>
      <c r="AX116" s="12" t="s">
        <v>23</v>
      </c>
      <c r="AY116" s="219" t="s">
        <v>164</v>
      </c>
    </row>
    <row r="117" spans="2:65" s="1" customFormat="1" ht="22.5" customHeight="1">
      <c r="B117" s="35"/>
      <c r="C117" s="194" t="s">
        <v>217</v>
      </c>
      <c r="D117" s="194" t="s">
        <v>166</v>
      </c>
      <c r="E117" s="195" t="s">
        <v>746</v>
      </c>
      <c r="F117" s="196" t="s">
        <v>747</v>
      </c>
      <c r="G117" s="197" t="s">
        <v>186</v>
      </c>
      <c r="H117" s="198">
        <v>25</v>
      </c>
      <c r="I117" s="199"/>
      <c r="J117" s="200">
        <f>ROUND(I117*H117,2)</f>
        <v>0</v>
      </c>
      <c r="K117" s="196" t="s">
        <v>316</v>
      </c>
      <c r="L117" s="55"/>
      <c r="M117" s="201" t="s">
        <v>22</v>
      </c>
      <c r="N117" s="202" t="s">
        <v>46</v>
      </c>
      <c r="O117" s="36"/>
      <c r="P117" s="203">
        <f>O117*H117</f>
        <v>0</v>
      </c>
      <c r="Q117" s="203">
        <v>0</v>
      </c>
      <c r="R117" s="203">
        <f>Q117*H117</f>
        <v>0</v>
      </c>
      <c r="S117" s="203">
        <v>0</v>
      </c>
      <c r="T117" s="204">
        <f>S117*H117</f>
        <v>0</v>
      </c>
      <c r="AR117" s="18" t="s">
        <v>170</v>
      </c>
      <c r="AT117" s="18" t="s">
        <v>166</v>
      </c>
      <c r="AU117" s="18" t="s">
        <v>83</v>
      </c>
      <c r="AY117" s="18" t="s">
        <v>164</v>
      </c>
      <c r="BE117" s="205">
        <f>IF(N117="základní",J117,0)</f>
        <v>0</v>
      </c>
      <c r="BF117" s="205">
        <f>IF(N117="snížená",J117,0)</f>
        <v>0</v>
      </c>
      <c r="BG117" s="205">
        <f>IF(N117="zákl. přenesená",J117,0)</f>
        <v>0</v>
      </c>
      <c r="BH117" s="205">
        <f>IF(N117="sníž. přenesená",J117,0)</f>
        <v>0</v>
      </c>
      <c r="BI117" s="205">
        <f>IF(N117="nulová",J117,0)</f>
        <v>0</v>
      </c>
      <c r="BJ117" s="18" t="s">
        <v>23</v>
      </c>
      <c r="BK117" s="205">
        <f>ROUND(I117*H117,2)</f>
        <v>0</v>
      </c>
      <c r="BL117" s="18" t="s">
        <v>170</v>
      </c>
      <c r="BM117" s="18" t="s">
        <v>748</v>
      </c>
    </row>
    <row r="118" spans="2:47" s="1" customFormat="1" ht="40.5">
      <c r="B118" s="35"/>
      <c r="C118" s="57"/>
      <c r="D118" s="210" t="s">
        <v>177</v>
      </c>
      <c r="E118" s="57"/>
      <c r="F118" s="244" t="s">
        <v>749</v>
      </c>
      <c r="G118" s="57"/>
      <c r="H118" s="57"/>
      <c r="I118" s="162"/>
      <c r="J118" s="57"/>
      <c r="K118" s="57"/>
      <c r="L118" s="55"/>
      <c r="M118" s="72"/>
      <c r="N118" s="36"/>
      <c r="O118" s="36"/>
      <c r="P118" s="36"/>
      <c r="Q118" s="36"/>
      <c r="R118" s="36"/>
      <c r="S118" s="36"/>
      <c r="T118" s="73"/>
      <c r="AT118" s="18" t="s">
        <v>177</v>
      </c>
      <c r="AU118" s="18" t="s">
        <v>83</v>
      </c>
    </row>
    <row r="119" spans="2:65" s="1" customFormat="1" ht="44.25" customHeight="1">
      <c r="B119" s="35"/>
      <c r="C119" s="194" t="s">
        <v>28</v>
      </c>
      <c r="D119" s="194" t="s">
        <v>166</v>
      </c>
      <c r="E119" s="195" t="s">
        <v>201</v>
      </c>
      <c r="F119" s="196" t="s">
        <v>202</v>
      </c>
      <c r="G119" s="197" t="s">
        <v>186</v>
      </c>
      <c r="H119" s="198">
        <v>869</v>
      </c>
      <c r="I119" s="199"/>
      <c r="J119" s="200">
        <f>ROUND(I119*H119,2)</f>
        <v>0</v>
      </c>
      <c r="K119" s="196" t="s">
        <v>316</v>
      </c>
      <c r="L119" s="55"/>
      <c r="M119" s="201" t="s">
        <v>22</v>
      </c>
      <c r="N119" s="202" t="s">
        <v>46</v>
      </c>
      <c r="O119" s="36"/>
      <c r="P119" s="203">
        <f>O119*H119</f>
        <v>0</v>
      </c>
      <c r="Q119" s="203">
        <v>0</v>
      </c>
      <c r="R119" s="203">
        <f>Q119*H119</f>
        <v>0</v>
      </c>
      <c r="S119" s="203">
        <v>0</v>
      </c>
      <c r="T119" s="204">
        <f>S119*H119</f>
        <v>0</v>
      </c>
      <c r="AR119" s="18" t="s">
        <v>170</v>
      </c>
      <c r="AT119" s="18" t="s">
        <v>166</v>
      </c>
      <c r="AU119" s="18" t="s">
        <v>83</v>
      </c>
      <c r="AY119" s="18" t="s">
        <v>164</v>
      </c>
      <c r="BE119" s="205">
        <f>IF(N119="základní",J119,0)</f>
        <v>0</v>
      </c>
      <c r="BF119" s="205">
        <f>IF(N119="snížená",J119,0)</f>
        <v>0</v>
      </c>
      <c r="BG119" s="205">
        <f>IF(N119="zákl. přenesená",J119,0)</f>
        <v>0</v>
      </c>
      <c r="BH119" s="205">
        <f>IF(N119="sníž. přenesená",J119,0)</f>
        <v>0</v>
      </c>
      <c r="BI119" s="205">
        <f>IF(N119="nulová",J119,0)</f>
        <v>0</v>
      </c>
      <c r="BJ119" s="18" t="s">
        <v>23</v>
      </c>
      <c r="BK119" s="205">
        <f>ROUND(I119*H119,2)</f>
        <v>0</v>
      </c>
      <c r="BL119" s="18" t="s">
        <v>170</v>
      </c>
      <c r="BM119" s="18" t="s">
        <v>750</v>
      </c>
    </row>
    <row r="120" spans="2:47" s="1" customFormat="1" ht="409.5">
      <c r="B120" s="35"/>
      <c r="C120" s="57"/>
      <c r="D120" s="206" t="s">
        <v>177</v>
      </c>
      <c r="E120" s="57"/>
      <c r="F120" s="207" t="s">
        <v>204</v>
      </c>
      <c r="G120" s="57"/>
      <c r="H120" s="57"/>
      <c r="I120" s="162"/>
      <c r="J120" s="57"/>
      <c r="K120" s="57"/>
      <c r="L120" s="55"/>
      <c r="M120" s="72"/>
      <c r="N120" s="36"/>
      <c r="O120" s="36"/>
      <c r="P120" s="36"/>
      <c r="Q120" s="36"/>
      <c r="R120" s="36"/>
      <c r="S120" s="36"/>
      <c r="T120" s="73"/>
      <c r="AT120" s="18" t="s">
        <v>177</v>
      </c>
      <c r="AU120" s="18" t="s">
        <v>83</v>
      </c>
    </row>
    <row r="121" spans="2:51" s="12" customFormat="1" ht="13.5">
      <c r="B121" s="208"/>
      <c r="C121" s="209"/>
      <c r="D121" s="210" t="s">
        <v>181</v>
      </c>
      <c r="E121" s="211" t="s">
        <v>22</v>
      </c>
      <c r="F121" s="212" t="s">
        <v>751</v>
      </c>
      <c r="G121" s="209"/>
      <c r="H121" s="213">
        <v>869</v>
      </c>
      <c r="I121" s="214"/>
      <c r="J121" s="209"/>
      <c r="K121" s="209"/>
      <c r="L121" s="215"/>
      <c r="M121" s="216"/>
      <c r="N121" s="217"/>
      <c r="O121" s="217"/>
      <c r="P121" s="217"/>
      <c r="Q121" s="217"/>
      <c r="R121" s="217"/>
      <c r="S121" s="217"/>
      <c r="T121" s="218"/>
      <c r="AT121" s="219" t="s">
        <v>181</v>
      </c>
      <c r="AU121" s="219" t="s">
        <v>83</v>
      </c>
      <c r="AV121" s="12" t="s">
        <v>83</v>
      </c>
      <c r="AW121" s="12" t="s">
        <v>38</v>
      </c>
      <c r="AX121" s="12" t="s">
        <v>23</v>
      </c>
      <c r="AY121" s="219" t="s">
        <v>164</v>
      </c>
    </row>
    <row r="122" spans="2:65" s="1" customFormat="1" ht="22.5" customHeight="1">
      <c r="B122" s="35"/>
      <c r="C122" s="194" t="s">
        <v>230</v>
      </c>
      <c r="D122" s="194" t="s">
        <v>166</v>
      </c>
      <c r="E122" s="195" t="s">
        <v>207</v>
      </c>
      <c r="F122" s="196" t="s">
        <v>208</v>
      </c>
      <c r="G122" s="197" t="s">
        <v>186</v>
      </c>
      <c r="H122" s="198">
        <v>386.6</v>
      </c>
      <c r="I122" s="199"/>
      <c r="J122" s="200">
        <f>ROUND(I122*H122,2)</f>
        <v>0</v>
      </c>
      <c r="K122" s="196" t="s">
        <v>316</v>
      </c>
      <c r="L122" s="55"/>
      <c r="M122" s="201" t="s">
        <v>22</v>
      </c>
      <c r="N122" s="202" t="s">
        <v>46</v>
      </c>
      <c r="O122" s="36"/>
      <c r="P122" s="203">
        <f>O122*H122</f>
        <v>0</v>
      </c>
      <c r="Q122" s="203">
        <v>0</v>
      </c>
      <c r="R122" s="203">
        <f>Q122*H122</f>
        <v>0</v>
      </c>
      <c r="S122" s="203">
        <v>0</v>
      </c>
      <c r="T122" s="204">
        <f>S122*H122</f>
        <v>0</v>
      </c>
      <c r="AR122" s="18" t="s">
        <v>170</v>
      </c>
      <c r="AT122" s="18" t="s">
        <v>166</v>
      </c>
      <c r="AU122" s="18" t="s">
        <v>83</v>
      </c>
      <c r="AY122" s="18" t="s">
        <v>164</v>
      </c>
      <c r="BE122" s="205">
        <f>IF(N122="základní",J122,0)</f>
        <v>0</v>
      </c>
      <c r="BF122" s="205">
        <f>IF(N122="snížená",J122,0)</f>
        <v>0</v>
      </c>
      <c r="BG122" s="205">
        <f>IF(N122="zákl. přenesená",J122,0)</f>
        <v>0</v>
      </c>
      <c r="BH122" s="205">
        <f>IF(N122="sníž. přenesená",J122,0)</f>
        <v>0</v>
      </c>
      <c r="BI122" s="205">
        <f>IF(N122="nulová",J122,0)</f>
        <v>0</v>
      </c>
      <c r="BJ122" s="18" t="s">
        <v>23</v>
      </c>
      <c r="BK122" s="205">
        <f>ROUND(I122*H122,2)</f>
        <v>0</v>
      </c>
      <c r="BL122" s="18" t="s">
        <v>170</v>
      </c>
      <c r="BM122" s="18" t="s">
        <v>752</v>
      </c>
    </row>
    <row r="123" spans="2:47" s="1" customFormat="1" ht="409.5">
      <c r="B123" s="35"/>
      <c r="C123" s="57"/>
      <c r="D123" s="206" t="s">
        <v>177</v>
      </c>
      <c r="E123" s="57"/>
      <c r="F123" s="207" t="s">
        <v>204</v>
      </c>
      <c r="G123" s="57"/>
      <c r="H123" s="57"/>
      <c r="I123" s="162"/>
      <c r="J123" s="57"/>
      <c r="K123" s="57"/>
      <c r="L123" s="55"/>
      <c r="M123" s="72"/>
      <c r="N123" s="36"/>
      <c r="O123" s="36"/>
      <c r="P123" s="36"/>
      <c r="Q123" s="36"/>
      <c r="R123" s="36"/>
      <c r="S123" s="36"/>
      <c r="T123" s="73"/>
      <c r="AT123" s="18" t="s">
        <v>177</v>
      </c>
      <c r="AU123" s="18" t="s">
        <v>83</v>
      </c>
    </row>
    <row r="124" spans="2:51" s="12" customFormat="1" ht="13.5">
      <c r="B124" s="208"/>
      <c r="C124" s="209"/>
      <c r="D124" s="210" t="s">
        <v>181</v>
      </c>
      <c r="E124" s="211" t="s">
        <v>22</v>
      </c>
      <c r="F124" s="212" t="s">
        <v>753</v>
      </c>
      <c r="G124" s="209"/>
      <c r="H124" s="213">
        <v>386.6</v>
      </c>
      <c r="I124" s="214"/>
      <c r="J124" s="209"/>
      <c r="K124" s="209"/>
      <c r="L124" s="215"/>
      <c r="M124" s="216"/>
      <c r="N124" s="217"/>
      <c r="O124" s="217"/>
      <c r="P124" s="217"/>
      <c r="Q124" s="217"/>
      <c r="R124" s="217"/>
      <c r="S124" s="217"/>
      <c r="T124" s="218"/>
      <c r="AT124" s="219" t="s">
        <v>181</v>
      </c>
      <c r="AU124" s="219" t="s">
        <v>83</v>
      </c>
      <c r="AV124" s="12" t="s">
        <v>83</v>
      </c>
      <c r="AW124" s="12" t="s">
        <v>38</v>
      </c>
      <c r="AX124" s="12" t="s">
        <v>23</v>
      </c>
      <c r="AY124" s="219" t="s">
        <v>164</v>
      </c>
    </row>
    <row r="125" spans="2:65" s="1" customFormat="1" ht="22.5" customHeight="1">
      <c r="B125" s="35"/>
      <c r="C125" s="194" t="s">
        <v>234</v>
      </c>
      <c r="D125" s="194" t="s">
        <v>166</v>
      </c>
      <c r="E125" s="195" t="s">
        <v>212</v>
      </c>
      <c r="F125" s="196" t="s">
        <v>213</v>
      </c>
      <c r="G125" s="197" t="s">
        <v>174</v>
      </c>
      <c r="H125" s="198">
        <v>966.5</v>
      </c>
      <c r="I125" s="199"/>
      <c r="J125" s="200">
        <f>ROUND(I125*H125,2)</f>
        <v>0</v>
      </c>
      <c r="K125" s="196" t="s">
        <v>316</v>
      </c>
      <c r="L125" s="55"/>
      <c r="M125" s="201" t="s">
        <v>22</v>
      </c>
      <c r="N125" s="202" t="s">
        <v>46</v>
      </c>
      <c r="O125" s="36"/>
      <c r="P125" s="203">
        <f>O125*H125</f>
        <v>0</v>
      </c>
      <c r="Q125" s="203">
        <v>0</v>
      </c>
      <c r="R125" s="203">
        <f>Q125*H125</f>
        <v>0</v>
      </c>
      <c r="S125" s="203">
        <v>0</v>
      </c>
      <c r="T125" s="204">
        <f>S125*H125</f>
        <v>0</v>
      </c>
      <c r="AR125" s="18" t="s">
        <v>170</v>
      </c>
      <c r="AT125" s="18" t="s">
        <v>166</v>
      </c>
      <c r="AU125" s="18" t="s">
        <v>83</v>
      </c>
      <c r="AY125" s="18" t="s">
        <v>164</v>
      </c>
      <c r="BE125" s="205">
        <f>IF(N125="základní",J125,0)</f>
        <v>0</v>
      </c>
      <c r="BF125" s="205">
        <f>IF(N125="snížená",J125,0)</f>
        <v>0</v>
      </c>
      <c r="BG125" s="205">
        <f>IF(N125="zákl. přenesená",J125,0)</f>
        <v>0</v>
      </c>
      <c r="BH125" s="205">
        <f>IF(N125="sníž. přenesená",J125,0)</f>
        <v>0</v>
      </c>
      <c r="BI125" s="205">
        <f>IF(N125="nulová",J125,0)</f>
        <v>0</v>
      </c>
      <c r="BJ125" s="18" t="s">
        <v>23</v>
      </c>
      <c r="BK125" s="205">
        <f>ROUND(I125*H125,2)</f>
        <v>0</v>
      </c>
      <c r="BL125" s="18" t="s">
        <v>170</v>
      </c>
      <c r="BM125" s="18" t="s">
        <v>754</v>
      </c>
    </row>
    <row r="126" spans="2:47" s="1" customFormat="1" ht="175.5">
      <c r="B126" s="35"/>
      <c r="C126" s="57"/>
      <c r="D126" s="206" t="s">
        <v>177</v>
      </c>
      <c r="E126" s="57"/>
      <c r="F126" s="207" t="s">
        <v>215</v>
      </c>
      <c r="G126" s="57"/>
      <c r="H126" s="57"/>
      <c r="I126" s="162"/>
      <c r="J126" s="57"/>
      <c r="K126" s="57"/>
      <c r="L126" s="55"/>
      <c r="M126" s="72"/>
      <c r="N126" s="36"/>
      <c r="O126" s="36"/>
      <c r="P126" s="36"/>
      <c r="Q126" s="36"/>
      <c r="R126" s="36"/>
      <c r="S126" s="36"/>
      <c r="T126" s="73"/>
      <c r="AT126" s="18" t="s">
        <v>177</v>
      </c>
      <c r="AU126" s="18" t="s">
        <v>83</v>
      </c>
    </row>
    <row r="127" spans="2:51" s="12" customFormat="1" ht="13.5">
      <c r="B127" s="208"/>
      <c r="C127" s="209"/>
      <c r="D127" s="210" t="s">
        <v>181</v>
      </c>
      <c r="E127" s="211" t="s">
        <v>22</v>
      </c>
      <c r="F127" s="212" t="s">
        <v>755</v>
      </c>
      <c r="G127" s="209"/>
      <c r="H127" s="213">
        <v>966.5</v>
      </c>
      <c r="I127" s="214"/>
      <c r="J127" s="209"/>
      <c r="K127" s="209"/>
      <c r="L127" s="215"/>
      <c r="M127" s="216"/>
      <c r="N127" s="217"/>
      <c r="O127" s="217"/>
      <c r="P127" s="217"/>
      <c r="Q127" s="217"/>
      <c r="R127" s="217"/>
      <c r="S127" s="217"/>
      <c r="T127" s="218"/>
      <c r="AT127" s="219" t="s">
        <v>181</v>
      </c>
      <c r="AU127" s="219" t="s">
        <v>83</v>
      </c>
      <c r="AV127" s="12" t="s">
        <v>83</v>
      </c>
      <c r="AW127" s="12" t="s">
        <v>38</v>
      </c>
      <c r="AX127" s="12" t="s">
        <v>23</v>
      </c>
      <c r="AY127" s="219" t="s">
        <v>164</v>
      </c>
    </row>
    <row r="128" spans="2:65" s="1" customFormat="1" ht="22.5" customHeight="1">
      <c r="B128" s="35"/>
      <c r="C128" s="194" t="s">
        <v>240</v>
      </c>
      <c r="D128" s="194" t="s">
        <v>166</v>
      </c>
      <c r="E128" s="195" t="s">
        <v>756</v>
      </c>
      <c r="F128" s="196" t="s">
        <v>757</v>
      </c>
      <c r="G128" s="197" t="s">
        <v>174</v>
      </c>
      <c r="H128" s="198">
        <v>40</v>
      </c>
      <c r="I128" s="199"/>
      <c r="J128" s="200">
        <f>ROUND(I128*H128,2)</f>
        <v>0</v>
      </c>
      <c r="K128" s="196" t="s">
        <v>316</v>
      </c>
      <c r="L128" s="55"/>
      <c r="M128" s="201" t="s">
        <v>22</v>
      </c>
      <c r="N128" s="202" t="s">
        <v>46</v>
      </c>
      <c r="O128" s="36"/>
      <c r="P128" s="203">
        <f>O128*H128</f>
        <v>0</v>
      </c>
      <c r="Q128" s="203">
        <v>0</v>
      </c>
      <c r="R128" s="203">
        <f>Q128*H128</f>
        <v>0</v>
      </c>
      <c r="S128" s="203">
        <v>0</v>
      </c>
      <c r="T128" s="204">
        <f>S128*H128</f>
        <v>0</v>
      </c>
      <c r="AR128" s="18" t="s">
        <v>170</v>
      </c>
      <c r="AT128" s="18" t="s">
        <v>166</v>
      </c>
      <c r="AU128" s="18" t="s">
        <v>83</v>
      </c>
      <c r="AY128" s="18" t="s">
        <v>164</v>
      </c>
      <c r="BE128" s="205">
        <f>IF(N128="základní",J128,0)</f>
        <v>0</v>
      </c>
      <c r="BF128" s="205">
        <f>IF(N128="snížená",J128,0)</f>
        <v>0</v>
      </c>
      <c r="BG128" s="205">
        <f>IF(N128="zákl. přenesená",J128,0)</f>
        <v>0</v>
      </c>
      <c r="BH128" s="205">
        <f>IF(N128="sníž. přenesená",J128,0)</f>
        <v>0</v>
      </c>
      <c r="BI128" s="205">
        <f>IF(N128="nulová",J128,0)</f>
        <v>0</v>
      </c>
      <c r="BJ128" s="18" t="s">
        <v>23</v>
      </c>
      <c r="BK128" s="205">
        <f>ROUND(I128*H128,2)</f>
        <v>0</v>
      </c>
      <c r="BL128" s="18" t="s">
        <v>170</v>
      </c>
      <c r="BM128" s="18" t="s">
        <v>758</v>
      </c>
    </row>
    <row r="129" spans="2:47" s="1" customFormat="1" ht="175.5">
      <c r="B129" s="35"/>
      <c r="C129" s="57"/>
      <c r="D129" s="206" t="s">
        <v>177</v>
      </c>
      <c r="E129" s="57"/>
      <c r="F129" s="207" t="s">
        <v>215</v>
      </c>
      <c r="G129" s="57"/>
      <c r="H129" s="57"/>
      <c r="I129" s="162"/>
      <c r="J129" s="57"/>
      <c r="K129" s="57"/>
      <c r="L129" s="55"/>
      <c r="M129" s="72"/>
      <c r="N129" s="36"/>
      <c r="O129" s="36"/>
      <c r="P129" s="36"/>
      <c r="Q129" s="36"/>
      <c r="R129" s="36"/>
      <c r="S129" s="36"/>
      <c r="T129" s="73"/>
      <c r="AT129" s="18" t="s">
        <v>177</v>
      </c>
      <c r="AU129" s="18" t="s">
        <v>83</v>
      </c>
    </row>
    <row r="130" spans="2:51" s="12" customFormat="1" ht="13.5">
      <c r="B130" s="208"/>
      <c r="C130" s="209"/>
      <c r="D130" s="210" t="s">
        <v>181</v>
      </c>
      <c r="E130" s="211" t="s">
        <v>22</v>
      </c>
      <c r="F130" s="212" t="s">
        <v>759</v>
      </c>
      <c r="G130" s="209"/>
      <c r="H130" s="213">
        <v>40</v>
      </c>
      <c r="I130" s="214"/>
      <c r="J130" s="209"/>
      <c r="K130" s="209"/>
      <c r="L130" s="215"/>
      <c r="M130" s="216"/>
      <c r="N130" s="217"/>
      <c r="O130" s="217"/>
      <c r="P130" s="217"/>
      <c r="Q130" s="217"/>
      <c r="R130" s="217"/>
      <c r="S130" s="217"/>
      <c r="T130" s="218"/>
      <c r="AT130" s="219" t="s">
        <v>181</v>
      </c>
      <c r="AU130" s="219" t="s">
        <v>83</v>
      </c>
      <c r="AV130" s="12" t="s">
        <v>83</v>
      </c>
      <c r="AW130" s="12" t="s">
        <v>38</v>
      </c>
      <c r="AX130" s="12" t="s">
        <v>23</v>
      </c>
      <c r="AY130" s="219" t="s">
        <v>164</v>
      </c>
    </row>
    <row r="131" spans="2:65" s="1" customFormat="1" ht="31.5" customHeight="1">
      <c r="B131" s="35"/>
      <c r="C131" s="194" t="s">
        <v>251</v>
      </c>
      <c r="D131" s="194" t="s">
        <v>166</v>
      </c>
      <c r="E131" s="195" t="s">
        <v>760</v>
      </c>
      <c r="F131" s="196" t="s">
        <v>761</v>
      </c>
      <c r="G131" s="197" t="s">
        <v>186</v>
      </c>
      <c r="H131" s="198">
        <v>43.2</v>
      </c>
      <c r="I131" s="199"/>
      <c r="J131" s="200">
        <f>ROUND(I131*H131,2)</f>
        <v>0</v>
      </c>
      <c r="K131" s="196" t="s">
        <v>316</v>
      </c>
      <c r="L131" s="55"/>
      <c r="M131" s="201" t="s">
        <v>22</v>
      </c>
      <c r="N131" s="202" t="s">
        <v>46</v>
      </c>
      <c r="O131" s="36"/>
      <c r="P131" s="203">
        <f>O131*H131</f>
        <v>0</v>
      </c>
      <c r="Q131" s="203">
        <v>0</v>
      </c>
      <c r="R131" s="203">
        <f>Q131*H131</f>
        <v>0</v>
      </c>
      <c r="S131" s="203">
        <v>0</v>
      </c>
      <c r="T131" s="204">
        <f>S131*H131</f>
        <v>0</v>
      </c>
      <c r="AR131" s="18" t="s">
        <v>170</v>
      </c>
      <c r="AT131" s="18" t="s">
        <v>166</v>
      </c>
      <c r="AU131" s="18" t="s">
        <v>83</v>
      </c>
      <c r="AY131" s="18" t="s">
        <v>164</v>
      </c>
      <c r="BE131" s="205">
        <f>IF(N131="základní",J131,0)</f>
        <v>0</v>
      </c>
      <c r="BF131" s="205">
        <f>IF(N131="snížená",J131,0)</f>
        <v>0</v>
      </c>
      <c r="BG131" s="205">
        <f>IF(N131="zákl. přenesená",J131,0)</f>
        <v>0</v>
      </c>
      <c r="BH131" s="205">
        <f>IF(N131="sníž. přenesená",J131,0)</f>
        <v>0</v>
      </c>
      <c r="BI131" s="205">
        <f>IF(N131="nulová",J131,0)</f>
        <v>0</v>
      </c>
      <c r="BJ131" s="18" t="s">
        <v>23</v>
      </c>
      <c r="BK131" s="205">
        <f>ROUND(I131*H131,2)</f>
        <v>0</v>
      </c>
      <c r="BL131" s="18" t="s">
        <v>170</v>
      </c>
      <c r="BM131" s="18" t="s">
        <v>762</v>
      </c>
    </row>
    <row r="132" spans="2:47" s="1" customFormat="1" ht="108">
      <c r="B132" s="35"/>
      <c r="C132" s="57"/>
      <c r="D132" s="206" t="s">
        <v>177</v>
      </c>
      <c r="E132" s="57"/>
      <c r="F132" s="207" t="s">
        <v>763</v>
      </c>
      <c r="G132" s="57"/>
      <c r="H132" s="57"/>
      <c r="I132" s="162"/>
      <c r="J132" s="57"/>
      <c r="K132" s="57"/>
      <c r="L132" s="55"/>
      <c r="M132" s="72"/>
      <c r="N132" s="36"/>
      <c r="O132" s="36"/>
      <c r="P132" s="36"/>
      <c r="Q132" s="36"/>
      <c r="R132" s="36"/>
      <c r="S132" s="36"/>
      <c r="T132" s="73"/>
      <c r="AT132" s="18" t="s">
        <v>177</v>
      </c>
      <c r="AU132" s="18" t="s">
        <v>83</v>
      </c>
    </row>
    <row r="133" spans="2:51" s="12" customFormat="1" ht="13.5">
      <c r="B133" s="208"/>
      <c r="C133" s="209"/>
      <c r="D133" s="210" t="s">
        <v>181</v>
      </c>
      <c r="E133" s="211" t="s">
        <v>22</v>
      </c>
      <c r="F133" s="212" t="s">
        <v>764</v>
      </c>
      <c r="G133" s="209"/>
      <c r="H133" s="213">
        <v>43.2</v>
      </c>
      <c r="I133" s="214"/>
      <c r="J133" s="209"/>
      <c r="K133" s="209"/>
      <c r="L133" s="215"/>
      <c r="M133" s="216"/>
      <c r="N133" s="217"/>
      <c r="O133" s="217"/>
      <c r="P133" s="217"/>
      <c r="Q133" s="217"/>
      <c r="R133" s="217"/>
      <c r="S133" s="217"/>
      <c r="T133" s="218"/>
      <c r="AT133" s="219" t="s">
        <v>181</v>
      </c>
      <c r="AU133" s="219" t="s">
        <v>83</v>
      </c>
      <c r="AV133" s="12" t="s">
        <v>83</v>
      </c>
      <c r="AW133" s="12" t="s">
        <v>38</v>
      </c>
      <c r="AX133" s="12" t="s">
        <v>23</v>
      </c>
      <c r="AY133" s="219" t="s">
        <v>164</v>
      </c>
    </row>
    <row r="134" spans="2:65" s="1" customFormat="1" ht="22.5" customHeight="1">
      <c r="B134" s="35"/>
      <c r="C134" s="194" t="s">
        <v>8</v>
      </c>
      <c r="D134" s="194" t="s">
        <v>166</v>
      </c>
      <c r="E134" s="195" t="s">
        <v>196</v>
      </c>
      <c r="F134" s="196" t="s">
        <v>765</v>
      </c>
      <c r="G134" s="197" t="s">
        <v>186</v>
      </c>
      <c r="H134" s="198">
        <v>386.6</v>
      </c>
      <c r="I134" s="199"/>
      <c r="J134" s="200">
        <f>ROUND(I134*H134,2)</f>
        <v>0</v>
      </c>
      <c r="K134" s="196" t="s">
        <v>22</v>
      </c>
      <c r="L134" s="55"/>
      <c r="M134" s="201" t="s">
        <v>22</v>
      </c>
      <c r="N134" s="202" t="s">
        <v>46</v>
      </c>
      <c r="O134" s="36"/>
      <c r="P134" s="203">
        <f>O134*H134</f>
        <v>0</v>
      </c>
      <c r="Q134" s="203">
        <v>0</v>
      </c>
      <c r="R134" s="203">
        <f>Q134*H134</f>
        <v>0</v>
      </c>
      <c r="S134" s="203">
        <v>0</v>
      </c>
      <c r="T134" s="204">
        <f>S134*H134</f>
        <v>0</v>
      </c>
      <c r="AR134" s="18" t="s">
        <v>170</v>
      </c>
      <c r="AT134" s="18" t="s">
        <v>166</v>
      </c>
      <c r="AU134" s="18" t="s">
        <v>83</v>
      </c>
      <c r="AY134" s="18" t="s">
        <v>164</v>
      </c>
      <c r="BE134" s="205">
        <f>IF(N134="základní",J134,0)</f>
        <v>0</v>
      </c>
      <c r="BF134" s="205">
        <f>IF(N134="snížená",J134,0)</f>
        <v>0</v>
      </c>
      <c r="BG134" s="205">
        <f>IF(N134="zákl. přenesená",J134,0)</f>
        <v>0</v>
      </c>
      <c r="BH134" s="205">
        <f>IF(N134="sníž. přenesená",J134,0)</f>
        <v>0</v>
      </c>
      <c r="BI134" s="205">
        <f>IF(N134="nulová",J134,0)</f>
        <v>0</v>
      </c>
      <c r="BJ134" s="18" t="s">
        <v>23</v>
      </c>
      <c r="BK134" s="205">
        <f>ROUND(I134*H134,2)</f>
        <v>0</v>
      </c>
      <c r="BL134" s="18" t="s">
        <v>170</v>
      </c>
      <c r="BM134" s="18" t="s">
        <v>766</v>
      </c>
    </row>
    <row r="135" spans="2:51" s="12" customFormat="1" ht="13.5">
      <c r="B135" s="208"/>
      <c r="C135" s="209"/>
      <c r="D135" s="210" t="s">
        <v>181</v>
      </c>
      <c r="E135" s="211" t="s">
        <v>22</v>
      </c>
      <c r="F135" s="212" t="s">
        <v>767</v>
      </c>
      <c r="G135" s="209"/>
      <c r="H135" s="213">
        <v>386.6</v>
      </c>
      <c r="I135" s="214"/>
      <c r="J135" s="209"/>
      <c r="K135" s="209"/>
      <c r="L135" s="215"/>
      <c r="M135" s="216"/>
      <c r="N135" s="217"/>
      <c r="O135" s="217"/>
      <c r="P135" s="217"/>
      <c r="Q135" s="217"/>
      <c r="R135" s="217"/>
      <c r="S135" s="217"/>
      <c r="T135" s="218"/>
      <c r="AT135" s="219" t="s">
        <v>181</v>
      </c>
      <c r="AU135" s="219" t="s">
        <v>83</v>
      </c>
      <c r="AV135" s="12" t="s">
        <v>83</v>
      </c>
      <c r="AW135" s="12" t="s">
        <v>38</v>
      </c>
      <c r="AX135" s="12" t="s">
        <v>23</v>
      </c>
      <c r="AY135" s="219" t="s">
        <v>164</v>
      </c>
    </row>
    <row r="136" spans="2:65" s="1" customFormat="1" ht="22.5" customHeight="1">
      <c r="B136" s="35"/>
      <c r="C136" s="194" t="s">
        <v>263</v>
      </c>
      <c r="D136" s="194" t="s">
        <v>166</v>
      </c>
      <c r="E136" s="195" t="s">
        <v>224</v>
      </c>
      <c r="F136" s="196" t="s">
        <v>429</v>
      </c>
      <c r="G136" s="197" t="s">
        <v>186</v>
      </c>
      <c r="H136" s="198">
        <v>247.65</v>
      </c>
      <c r="I136" s="199"/>
      <c r="J136" s="200">
        <f>ROUND(I136*H136,2)</f>
        <v>0</v>
      </c>
      <c r="K136" s="196" t="s">
        <v>316</v>
      </c>
      <c r="L136" s="55"/>
      <c r="M136" s="201" t="s">
        <v>22</v>
      </c>
      <c r="N136" s="202" t="s">
        <v>46</v>
      </c>
      <c r="O136" s="36"/>
      <c r="P136" s="203">
        <f>O136*H136</f>
        <v>0</v>
      </c>
      <c r="Q136" s="203">
        <v>0</v>
      </c>
      <c r="R136" s="203">
        <f>Q136*H136</f>
        <v>0</v>
      </c>
      <c r="S136" s="203">
        <v>0</v>
      </c>
      <c r="T136" s="204">
        <f>S136*H136</f>
        <v>0</v>
      </c>
      <c r="AR136" s="18" t="s">
        <v>170</v>
      </c>
      <c r="AT136" s="18" t="s">
        <v>166</v>
      </c>
      <c r="AU136" s="18" t="s">
        <v>83</v>
      </c>
      <c r="AY136" s="18" t="s">
        <v>164</v>
      </c>
      <c r="BE136" s="205">
        <f>IF(N136="základní",J136,0)</f>
        <v>0</v>
      </c>
      <c r="BF136" s="205">
        <f>IF(N136="snížená",J136,0)</f>
        <v>0</v>
      </c>
      <c r="BG136" s="205">
        <f>IF(N136="zákl. přenesená",J136,0)</f>
        <v>0</v>
      </c>
      <c r="BH136" s="205">
        <f>IF(N136="sníž. přenesená",J136,0)</f>
        <v>0</v>
      </c>
      <c r="BI136" s="205">
        <f>IF(N136="nulová",J136,0)</f>
        <v>0</v>
      </c>
      <c r="BJ136" s="18" t="s">
        <v>23</v>
      </c>
      <c r="BK136" s="205">
        <f>ROUND(I136*H136,2)</f>
        <v>0</v>
      </c>
      <c r="BL136" s="18" t="s">
        <v>170</v>
      </c>
      <c r="BM136" s="18" t="s">
        <v>768</v>
      </c>
    </row>
    <row r="137" spans="2:47" s="1" customFormat="1" ht="229.5">
      <c r="B137" s="35"/>
      <c r="C137" s="57"/>
      <c r="D137" s="206" t="s">
        <v>177</v>
      </c>
      <c r="E137" s="57"/>
      <c r="F137" s="207" t="s">
        <v>227</v>
      </c>
      <c r="G137" s="57"/>
      <c r="H137" s="57"/>
      <c r="I137" s="162"/>
      <c r="J137" s="57"/>
      <c r="K137" s="57"/>
      <c r="L137" s="55"/>
      <c r="M137" s="72"/>
      <c r="N137" s="36"/>
      <c r="O137" s="36"/>
      <c r="P137" s="36"/>
      <c r="Q137" s="36"/>
      <c r="R137" s="36"/>
      <c r="S137" s="36"/>
      <c r="T137" s="73"/>
      <c r="AT137" s="18" t="s">
        <v>177</v>
      </c>
      <c r="AU137" s="18" t="s">
        <v>83</v>
      </c>
    </row>
    <row r="138" spans="2:51" s="12" customFormat="1" ht="13.5">
      <c r="B138" s="208"/>
      <c r="C138" s="209"/>
      <c r="D138" s="206" t="s">
        <v>181</v>
      </c>
      <c r="E138" s="220" t="s">
        <v>22</v>
      </c>
      <c r="F138" s="221" t="s">
        <v>769</v>
      </c>
      <c r="G138" s="209"/>
      <c r="H138" s="222">
        <v>151</v>
      </c>
      <c r="I138" s="214"/>
      <c r="J138" s="209"/>
      <c r="K138" s="209"/>
      <c r="L138" s="215"/>
      <c r="M138" s="216"/>
      <c r="N138" s="217"/>
      <c r="O138" s="217"/>
      <c r="P138" s="217"/>
      <c r="Q138" s="217"/>
      <c r="R138" s="217"/>
      <c r="S138" s="217"/>
      <c r="T138" s="218"/>
      <c r="AT138" s="219" t="s">
        <v>181</v>
      </c>
      <c r="AU138" s="219" t="s">
        <v>83</v>
      </c>
      <c r="AV138" s="12" t="s">
        <v>83</v>
      </c>
      <c r="AW138" s="12" t="s">
        <v>38</v>
      </c>
      <c r="AX138" s="12" t="s">
        <v>75</v>
      </c>
      <c r="AY138" s="219" t="s">
        <v>164</v>
      </c>
    </row>
    <row r="139" spans="2:51" s="12" customFormat="1" ht="13.5">
      <c r="B139" s="208"/>
      <c r="C139" s="209"/>
      <c r="D139" s="206" t="s">
        <v>181</v>
      </c>
      <c r="E139" s="220" t="s">
        <v>22</v>
      </c>
      <c r="F139" s="221" t="s">
        <v>770</v>
      </c>
      <c r="G139" s="209"/>
      <c r="H139" s="222">
        <v>96.65</v>
      </c>
      <c r="I139" s="214"/>
      <c r="J139" s="209"/>
      <c r="K139" s="209"/>
      <c r="L139" s="215"/>
      <c r="M139" s="216"/>
      <c r="N139" s="217"/>
      <c r="O139" s="217"/>
      <c r="P139" s="217"/>
      <c r="Q139" s="217"/>
      <c r="R139" s="217"/>
      <c r="S139" s="217"/>
      <c r="T139" s="218"/>
      <c r="AT139" s="219" t="s">
        <v>181</v>
      </c>
      <c r="AU139" s="219" t="s">
        <v>83</v>
      </c>
      <c r="AV139" s="12" t="s">
        <v>83</v>
      </c>
      <c r="AW139" s="12" t="s">
        <v>38</v>
      </c>
      <c r="AX139" s="12" t="s">
        <v>75</v>
      </c>
      <c r="AY139" s="219" t="s">
        <v>164</v>
      </c>
    </row>
    <row r="140" spans="2:51" s="13" customFormat="1" ht="13.5">
      <c r="B140" s="223"/>
      <c r="C140" s="224"/>
      <c r="D140" s="210" t="s">
        <v>181</v>
      </c>
      <c r="E140" s="225" t="s">
        <v>22</v>
      </c>
      <c r="F140" s="226" t="s">
        <v>191</v>
      </c>
      <c r="G140" s="224"/>
      <c r="H140" s="227">
        <v>247.65</v>
      </c>
      <c r="I140" s="228"/>
      <c r="J140" s="224"/>
      <c r="K140" s="224"/>
      <c r="L140" s="229"/>
      <c r="M140" s="230"/>
      <c r="N140" s="231"/>
      <c r="O140" s="231"/>
      <c r="P140" s="231"/>
      <c r="Q140" s="231"/>
      <c r="R140" s="231"/>
      <c r="S140" s="231"/>
      <c r="T140" s="232"/>
      <c r="AT140" s="233" t="s">
        <v>181</v>
      </c>
      <c r="AU140" s="233" t="s">
        <v>83</v>
      </c>
      <c r="AV140" s="13" t="s">
        <v>170</v>
      </c>
      <c r="AW140" s="13" t="s">
        <v>38</v>
      </c>
      <c r="AX140" s="13" t="s">
        <v>23</v>
      </c>
      <c r="AY140" s="233" t="s">
        <v>164</v>
      </c>
    </row>
    <row r="141" spans="2:65" s="1" customFormat="1" ht="22.5" customHeight="1">
      <c r="B141" s="35"/>
      <c r="C141" s="194" t="s">
        <v>269</v>
      </c>
      <c r="D141" s="194" t="s">
        <v>166</v>
      </c>
      <c r="E141" s="195" t="s">
        <v>231</v>
      </c>
      <c r="F141" s="196" t="s">
        <v>232</v>
      </c>
      <c r="G141" s="197" t="s">
        <v>186</v>
      </c>
      <c r="H141" s="198">
        <v>247.65</v>
      </c>
      <c r="I141" s="199"/>
      <c r="J141" s="200">
        <f>ROUND(I141*H141,2)</f>
        <v>0</v>
      </c>
      <c r="K141" s="196" t="s">
        <v>316</v>
      </c>
      <c r="L141" s="55"/>
      <c r="M141" s="201" t="s">
        <v>22</v>
      </c>
      <c r="N141" s="202" t="s">
        <v>46</v>
      </c>
      <c r="O141" s="36"/>
      <c r="P141" s="203">
        <f>O141*H141</f>
        <v>0</v>
      </c>
      <c r="Q141" s="203">
        <v>0</v>
      </c>
      <c r="R141" s="203">
        <f>Q141*H141</f>
        <v>0</v>
      </c>
      <c r="S141" s="203">
        <v>0</v>
      </c>
      <c r="T141" s="204">
        <f>S141*H141</f>
        <v>0</v>
      </c>
      <c r="AR141" s="18" t="s">
        <v>170</v>
      </c>
      <c r="AT141" s="18" t="s">
        <v>166</v>
      </c>
      <c r="AU141" s="18" t="s">
        <v>83</v>
      </c>
      <c r="AY141" s="18" t="s">
        <v>164</v>
      </c>
      <c r="BE141" s="205">
        <f>IF(N141="základní",J141,0)</f>
        <v>0</v>
      </c>
      <c r="BF141" s="205">
        <f>IF(N141="snížená",J141,0)</f>
        <v>0</v>
      </c>
      <c r="BG141" s="205">
        <f>IF(N141="zákl. přenesená",J141,0)</f>
        <v>0</v>
      </c>
      <c r="BH141" s="205">
        <f>IF(N141="sníž. přenesená",J141,0)</f>
        <v>0</v>
      </c>
      <c r="BI141" s="205">
        <f>IF(N141="nulová",J141,0)</f>
        <v>0</v>
      </c>
      <c r="BJ141" s="18" t="s">
        <v>23</v>
      </c>
      <c r="BK141" s="205">
        <f>ROUND(I141*H141,2)</f>
        <v>0</v>
      </c>
      <c r="BL141" s="18" t="s">
        <v>170</v>
      </c>
      <c r="BM141" s="18" t="s">
        <v>771</v>
      </c>
    </row>
    <row r="142" spans="2:65" s="1" customFormat="1" ht="22.5" customHeight="1">
      <c r="B142" s="35"/>
      <c r="C142" s="194" t="s">
        <v>275</v>
      </c>
      <c r="D142" s="194" t="s">
        <v>166</v>
      </c>
      <c r="E142" s="195" t="s">
        <v>235</v>
      </c>
      <c r="F142" s="196" t="s">
        <v>434</v>
      </c>
      <c r="G142" s="197" t="s">
        <v>186</v>
      </c>
      <c r="H142" s="198">
        <v>247.65</v>
      </c>
      <c r="I142" s="199"/>
      <c r="J142" s="200">
        <f>ROUND(I142*H142,2)</f>
        <v>0</v>
      </c>
      <c r="K142" s="196" t="s">
        <v>316</v>
      </c>
      <c r="L142" s="55"/>
      <c r="M142" s="201" t="s">
        <v>22</v>
      </c>
      <c r="N142" s="202" t="s">
        <v>46</v>
      </c>
      <c r="O142" s="36"/>
      <c r="P142" s="203">
        <f>O142*H142</f>
        <v>0</v>
      </c>
      <c r="Q142" s="203">
        <v>0</v>
      </c>
      <c r="R142" s="203">
        <f>Q142*H142</f>
        <v>0</v>
      </c>
      <c r="S142" s="203">
        <v>0</v>
      </c>
      <c r="T142" s="204">
        <f>S142*H142</f>
        <v>0</v>
      </c>
      <c r="AR142" s="18" t="s">
        <v>170</v>
      </c>
      <c r="AT142" s="18" t="s">
        <v>166</v>
      </c>
      <c r="AU142" s="18" t="s">
        <v>83</v>
      </c>
      <c r="AY142" s="18" t="s">
        <v>164</v>
      </c>
      <c r="BE142" s="205">
        <f>IF(N142="základní",J142,0)</f>
        <v>0</v>
      </c>
      <c r="BF142" s="205">
        <f>IF(N142="snížená",J142,0)</f>
        <v>0</v>
      </c>
      <c r="BG142" s="205">
        <f>IF(N142="zákl. přenesená",J142,0)</f>
        <v>0</v>
      </c>
      <c r="BH142" s="205">
        <f>IF(N142="sníž. přenesená",J142,0)</f>
        <v>0</v>
      </c>
      <c r="BI142" s="205">
        <f>IF(N142="nulová",J142,0)</f>
        <v>0</v>
      </c>
      <c r="BJ142" s="18" t="s">
        <v>23</v>
      </c>
      <c r="BK142" s="205">
        <f>ROUND(I142*H142,2)</f>
        <v>0</v>
      </c>
      <c r="BL142" s="18" t="s">
        <v>170</v>
      </c>
      <c r="BM142" s="18" t="s">
        <v>772</v>
      </c>
    </row>
    <row r="143" spans="2:47" s="1" customFormat="1" ht="67.5">
      <c r="B143" s="35"/>
      <c r="C143" s="57"/>
      <c r="D143" s="210" t="s">
        <v>177</v>
      </c>
      <c r="E143" s="57"/>
      <c r="F143" s="244" t="s">
        <v>238</v>
      </c>
      <c r="G143" s="57"/>
      <c r="H143" s="57"/>
      <c r="I143" s="162"/>
      <c r="J143" s="57"/>
      <c r="K143" s="57"/>
      <c r="L143" s="55"/>
      <c r="M143" s="72"/>
      <c r="N143" s="36"/>
      <c r="O143" s="36"/>
      <c r="P143" s="36"/>
      <c r="Q143" s="36"/>
      <c r="R143" s="36"/>
      <c r="S143" s="36"/>
      <c r="T143" s="73"/>
      <c r="AT143" s="18" t="s">
        <v>177</v>
      </c>
      <c r="AU143" s="18" t="s">
        <v>83</v>
      </c>
    </row>
    <row r="144" spans="2:65" s="1" customFormat="1" ht="31.5" customHeight="1">
      <c r="B144" s="35"/>
      <c r="C144" s="194" t="s">
        <v>282</v>
      </c>
      <c r="D144" s="194" t="s">
        <v>166</v>
      </c>
      <c r="E144" s="195" t="s">
        <v>241</v>
      </c>
      <c r="F144" s="196" t="s">
        <v>242</v>
      </c>
      <c r="G144" s="197" t="s">
        <v>174</v>
      </c>
      <c r="H144" s="198">
        <v>3986.5</v>
      </c>
      <c r="I144" s="199"/>
      <c r="J144" s="200">
        <f>ROUND(I144*H144,2)</f>
        <v>0</v>
      </c>
      <c r="K144" s="196" t="s">
        <v>316</v>
      </c>
      <c r="L144" s="55"/>
      <c r="M144" s="201" t="s">
        <v>22</v>
      </c>
      <c r="N144" s="202" t="s">
        <v>46</v>
      </c>
      <c r="O144" s="36"/>
      <c r="P144" s="203">
        <f>O144*H144</f>
        <v>0</v>
      </c>
      <c r="Q144" s="203">
        <v>0</v>
      </c>
      <c r="R144" s="203">
        <f>Q144*H144</f>
        <v>0</v>
      </c>
      <c r="S144" s="203">
        <v>0</v>
      </c>
      <c r="T144" s="204">
        <f>S144*H144</f>
        <v>0</v>
      </c>
      <c r="AR144" s="18" t="s">
        <v>170</v>
      </c>
      <c r="AT144" s="18" t="s">
        <v>166</v>
      </c>
      <c r="AU144" s="18" t="s">
        <v>83</v>
      </c>
      <c r="AY144" s="18" t="s">
        <v>164</v>
      </c>
      <c r="BE144" s="205">
        <f>IF(N144="základní",J144,0)</f>
        <v>0</v>
      </c>
      <c r="BF144" s="205">
        <f>IF(N144="snížená",J144,0)</f>
        <v>0</v>
      </c>
      <c r="BG144" s="205">
        <f>IF(N144="zákl. přenesená",J144,0)</f>
        <v>0</v>
      </c>
      <c r="BH144" s="205">
        <f>IF(N144="sníž. přenesená",J144,0)</f>
        <v>0</v>
      </c>
      <c r="BI144" s="205">
        <f>IF(N144="nulová",J144,0)</f>
        <v>0</v>
      </c>
      <c r="BJ144" s="18" t="s">
        <v>23</v>
      </c>
      <c r="BK144" s="205">
        <f>ROUND(I144*H144,2)</f>
        <v>0</v>
      </c>
      <c r="BL144" s="18" t="s">
        <v>170</v>
      </c>
      <c r="BM144" s="18" t="s">
        <v>773</v>
      </c>
    </row>
    <row r="145" spans="2:47" s="1" customFormat="1" ht="121.5">
      <c r="B145" s="35"/>
      <c r="C145" s="57"/>
      <c r="D145" s="206" t="s">
        <v>177</v>
      </c>
      <c r="E145" s="57"/>
      <c r="F145" s="207" t="s">
        <v>244</v>
      </c>
      <c r="G145" s="57"/>
      <c r="H145" s="57"/>
      <c r="I145" s="162"/>
      <c r="J145" s="57"/>
      <c r="K145" s="57"/>
      <c r="L145" s="55"/>
      <c r="M145" s="72"/>
      <c r="N145" s="36"/>
      <c r="O145" s="36"/>
      <c r="P145" s="36"/>
      <c r="Q145" s="36"/>
      <c r="R145" s="36"/>
      <c r="S145" s="36"/>
      <c r="T145" s="73"/>
      <c r="AT145" s="18" t="s">
        <v>177</v>
      </c>
      <c r="AU145" s="18" t="s">
        <v>83</v>
      </c>
    </row>
    <row r="146" spans="2:51" s="12" customFormat="1" ht="13.5">
      <c r="B146" s="208"/>
      <c r="C146" s="209"/>
      <c r="D146" s="206" t="s">
        <v>181</v>
      </c>
      <c r="E146" s="220" t="s">
        <v>22</v>
      </c>
      <c r="F146" s="221" t="s">
        <v>774</v>
      </c>
      <c r="G146" s="209"/>
      <c r="H146" s="222">
        <v>3020</v>
      </c>
      <c r="I146" s="214"/>
      <c r="J146" s="209"/>
      <c r="K146" s="209"/>
      <c r="L146" s="215"/>
      <c r="M146" s="216"/>
      <c r="N146" s="217"/>
      <c r="O146" s="217"/>
      <c r="P146" s="217"/>
      <c r="Q146" s="217"/>
      <c r="R146" s="217"/>
      <c r="S146" s="217"/>
      <c r="T146" s="218"/>
      <c r="AT146" s="219" t="s">
        <v>181</v>
      </c>
      <c r="AU146" s="219" t="s">
        <v>83</v>
      </c>
      <c r="AV146" s="12" t="s">
        <v>83</v>
      </c>
      <c r="AW146" s="12" t="s">
        <v>38</v>
      </c>
      <c r="AX146" s="12" t="s">
        <v>75</v>
      </c>
      <c r="AY146" s="219" t="s">
        <v>164</v>
      </c>
    </row>
    <row r="147" spans="2:51" s="12" customFormat="1" ht="13.5">
      <c r="B147" s="208"/>
      <c r="C147" s="209"/>
      <c r="D147" s="206" t="s">
        <v>181</v>
      </c>
      <c r="E147" s="220" t="s">
        <v>22</v>
      </c>
      <c r="F147" s="221" t="s">
        <v>775</v>
      </c>
      <c r="G147" s="209"/>
      <c r="H147" s="222">
        <v>966.5</v>
      </c>
      <c r="I147" s="214"/>
      <c r="J147" s="209"/>
      <c r="K147" s="209"/>
      <c r="L147" s="215"/>
      <c r="M147" s="216"/>
      <c r="N147" s="217"/>
      <c r="O147" s="217"/>
      <c r="P147" s="217"/>
      <c r="Q147" s="217"/>
      <c r="R147" s="217"/>
      <c r="S147" s="217"/>
      <c r="T147" s="218"/>
      <c r="AT147" s="219" t="s">
        <v>181</v>
      </c>
      <c r="AU147" s="219" t="s">
        <v>83</v>
      </c>
      <c r="AV147" s="12" t="s">
        <v>83</v>
      </c>
      <c r="AW147" s="12" t="s">
        <v>38</v>
      </c>
      <c r="AX147" s="12" t="s">
        <v>75</v>
      </c>
      <c r="AY147" s="219" t="s">
        <v>164</v>
      </c>
    </row>
    <row r="148" spans="2:51" s="13" customFormat="1" ht="13.5">
      <c r="B148" s="223"/>
      <c r="C148" s="224"/>
      <c r="D148" s="210" t="s">
        <v>181</v>
      </c>
      <c r="E148" s="225" t="s">
        <v>22</v>
      </c>
      <c r="F148" s="226" t="s">
        <v>191</v>
      </c>
      <c r="G148" s="224"/>
      <c r="H148" s="227">
        <v>3986.5</v>
      </c>
      <c r="I148" s="228"/>
      <c r="J148" s="224"/>
      <c r="K148" s="224"/>
      <c r="L148" s="229"/>
      <c r="M148" s="230"/>
      <c r="N148" s="231"/>
      <c r="O148" s="231"/>
      <c r="P148" s="231"/>
      <c r="Q148" s="231"/>
      <c r="R148" s="231"/>
      <c r="S148" s="231"/>
      <c r="T148" s="232"/>
      <c r="AT148" s="233" t="s">
        <v>181</v>
      </c>
      <c r="AU148" s="233" t="s">
        <v>83</v>
      </c>
      <c r="AV148" s="13" t="s">
        <v>170</v>
      </c>
      <c r="AW148" s="13" t="s">
        <v>38</v>
      </c>
      <c r="AX148" s="13" t="s">
        <v>23</v>
      </c>
      <c r="AY148" s="233" t="s">
        <v>164</v>
      </c>
    </row>
    <row r="149" spans="2:65" s="1" customFormat="1" ht="22.5" customHeight="1">
      <c r="B149" s="35"/>
      <c r="C149" s="194" t="s">
        <v>294</v>
      </c>
      <c r="D149" s="194" t="s">
        <v>166</v>
      </c>
      <c r="E149" s="195" t="s">
        <v>264</v>
      </c>
      <c r="F149" s="196" t="s">
        <v>265</v>
      </c>
      <c r="G149" s="197" t="s">
        <v>174</v>
      </c>
      <c r="H149" s="198">
        <v>3703</v>
      </c>
      <c r="I149" s="199"/>
      <c r="J149" s="200">
        <f>ROUND(I149*H149,2)</f>
        <v>0</v>
      </c>
      <c r="K149" s="196" t="s">
        <v>316</v>
      </c>
      <c r="L149" s="55"/>
      <c r="M149" s="201" t="s">
        <v>22</v>
      </c>
      <c r="N149" s="202" t="s">
        <v>46</v>
      </c>
      <c r="O149" s="36"/>
      <c r="P149" s="203">
        <f>O149*H149</f>
        <v>0</v>
      </c>
      <c r="Q149" s="203">
        <v>0</v>
      </c>
      <c r="R149" s="203">
        <f>Q149*H149</f>
        <v>0</v>
      </c>
      <c r="S149" s="203">
        <v>0</v>
      </c>
      <c r="T149" s="204">
        <f>S149*H149</f>
        <v>0</v>
      </c>
      <c r="AR149" s="18" t="s">
        <v>170</v>
      </c>
      <c r="AT149" s="18" t="s">
        <v>166</v>
      </c>
      <c r="AU149" s="18" t="s">
        <v>83</v>
      </c>
      <c r="AY149" s="18" t="s">
        <v>164</v>
      </c>
      <c r="BE149" s="205">
        <f>IF(N149="základní",J149,0)</f>
        <v>0</v>
      </c>
      <c r="BF149" s="205">
        <f>IF(N149="snížená",J149,0)</f>
        <v>0</v>
      </c>
      <c r="BG149" s="205">
        <f>IF(N149="zákl. přenesená",J149,0)</f>
        <v>0</v>
      </c>
      <c r="BH149" s="205">
        <f>IF(N149="sníž. přenesená",J149,0)</f>
        <v>0</v>
      </c>
      <c r="BI149" s="205">
        <f>IF(N149="nulová",J149,0)</f>
        <v>0</v>
      </c>
      <c r="BJ149" s="18" t="s">
        <v>23</v>
      </c>
      <c r="BK149" s="205">
        <f>ROUND(I149*H149,2)</f>
        <v>0</v>
      </c>
      <c r="BL149" s="18" t="s">
        <v>170</v>
      </c>
      <c r="BM149" s="18" t="s">
        <v>776</v>
      </c>
    </row>
    <row r="150" spans="2:47" s="1" customFormat="1" ht="121.5">
      <c r="B150" s="35"/>
      <c r="C150" s="57"/>
      <c r="D150" s="206" t="s">
        <v>177</v>
      </c>
      <c r="E150" s="57"/>
      <c r="F150" s="207" t="s">
        <v>267</v>
      </c>
      <c r="G150" s="57"/>
      <c r="H150" s="57"/>
      <c r="I150" s="162"/>
      <c r="J150" s="57"/>
      <c r="K150" s="57"/>
      <c r="L150" s="55"/>
      <c r="M150" s="72"/>
      <c r="N150" s="36"/>
      <c r="O150" s="36"/>
      <c r="P150" s="36"/>
      <c r="Q150" s="36"/>
      <c r="R150" s="36"/>
      <c r="S150" s="36"/>
      <c r="T150" s="73"/>
      <c r="AT150" s="18" t="s">
        <v>177</v>
      </c>
      <c r="AU150" s="18" t="s">
        <v>83</v>
      </c>
    </row>
    <row r="151" spans="2:51" s="12" customFormat="1" ht="13.5">
      <c r="B151" s="208"/>
      <c r="C151" s="209"/>
      <c r="D151" s="210" t="s">
        <v>181</v>
      </c>
      <c r="E151" s="211" t="s">
        <v>22</v>
      </c>
      <c r="F151" s="212" t="s">
        <v>777</v>
      </c>
      <c r="G151" s="209"/>
      <c r="H151" s="213">
        <v>3703</v>
      </c>
      <c r="I151" s="214"/>
      <c r="J151" s="209"/>
      <c r="K151" s="209"/>
      <c r="L151" s="215"/>
      <c r="M151" s="216"/>
      <c r="N151" s="217"/>
      <c r="O151" s="217"/>
      <c r="P151" s="217"/>
      <c r="Q151" s="217"/>
      <c r="R151" s="217"/>
      <c r="S151" s="217"/>
      <c r="T151" s="218"/>
      <c r="AT151" s="219" t="s">
        <v>181</v>
      </c>
      <c r="AU151" s="219" t="s">
        <v>83</v>
      </c>
      <c r="AV151" s="12" t="s">
        <v>83</v>
      </c>
      <c r="AW151" s="12" t="s">
        <v>38</v>
      </c>
      <c r="AX151" s="12" t="s">
        <v>23</v>
      </c>
      <c r="AY151" s="219" t="s">
        <v>164</v>
      </c>
    </row>
    <row r="152" spans="2:65" s="1" customFormat="1" ht="22.5" customHeight="1">
      <c r="B152" s="35"/>
      <c r="C152" s="194" t="s">
        <v>7</v>
      </c>
      <c r="D152" s="194" t="s">
        <v>166</v>
      </c>
      <c r="E152" s="195" t="s">
        <v>365</v>
      </c>
      <c r="F152" s="196" t="s">
        <v>778</v>
      </c>
      <c r="G152" s="197" t="s">
        <v>367</v>
      </c>
      <c r="H152" s="198">
        <v>10</v>
      </c>
      <c r="I152" s="199"/>
      <c r="J152" s="200">
        <f>ROUND(I152*H152,2)</f>
        <v>0</v>
      </c>
      <c r="K152" s="196" t="s">
        <v>22</v>
      </c>
      <c r="L152" s="55"/>
      <c r="M152" s="201" t="s">
        <v>22</v>
      </c>
      <c r="N152" s="202" t="s">
        <v>46</v>
      </c>
      <c r="O152" s="36"/>
      <c r="P152" s="203">
        <f>O152*H152</f>
        <v>0</v>
      </c>
      <c r="Q152" s="203">
        <v>0</v>
      </c>
      <c r="R152" s="203">
        <f>Q152*H152</f>
        <v>0</v>
      </c>
      <c r="S152" s="203">
        <v>0</v>
      </c>
      <c r="T152" s="204">
        <f>S152*H152</f>
        <v>0</v>
      </c>
      <c r="AR152" s="18" t="s">
        <v>170</v>
      </c>
      <c r="AT152" s="18" t="s">
        <v>166</v>
      </c>
      <c r="AU152" s="18" t="s">
        <v>83</v>
      </c>
      <c r="AY152" s="18" t="s">
        <v>164</v>
      </c>
      <c r="BE152" s="205">
        <f>IF(N152="základní",J152,0)</f>
        <v>0</v>
      </c>
      <c r="BF152" s="205">
        <f>IF(N152="snížená",J152,0)</f>
        <v>0</v>
      </c>
      <c r="BG152" s="205">
        <f>IF(N152="zákl. přenesená",J152,0)</f>
        <v>0</v>
      </c>
      <c r="BH152" s="205">
        <f>IF(N152="sníž. přenesená",J152,0)</f>
        <v>0</v>
      </c>
      <c r="BI152" s="205">
        <f>IF(N152="nulová",J152,0)</f>
        <v>0</v>
      </c>
      <c r="BJ152" s="18" t="s">
        <v>23</v>
      </c>
      <c r="BK152" s="205">
        <f>ROUND(I152*H152,2)</f>
        <v>0</v>
      </c>
      <c r="BL152" s="18" t="s">
        <v>170</v>
      </c>
      <c r="BM152" s="18" t="s">
        <v>779</v>
      </c>
    </row>
    <row r="153" spans="2:63" s="11" customFormat="1" ht="29.85" customHeight="1">
      <c r="B153" s="177"/>
      <c r="C153" s="178"/>
      <c r="D153" s="191" t="s">
        <v>74</v>
      </c>
      <c r="E153" s="192" t="s">
        <v>83</v>
      </c>
      <c r="F153" s="192" t="s">
        <v>442</v>
      </c>
      <c r="G153" s="178"/>
      <c r="H153" s="178"/>
      <c r="I153" s="181"/>
      <c r="J153" s="193">
        <f>BK153</f>
        <v>0</v>
      </c>
      <c r="K153" s="178"/>
      <c r="L153" s="183"/>
      <c r="M153" s="184"/>
      <c r="N153" s="185"/>
      <c r="O153" s="185"/>
      <c r="P153" s="186">
        <f>SUM(P154:P160)</f>
        <v>0</v>
      </c>
      <c r="Q153" s="185"/>
      <c r="R153" s="186">
        <f>SUM(R154:R160)</f>
        <v>5.6942261499999995</v>
      </c>
      <c r="S153" s="185"/>
      <c r="T153" s="187">
        <f>SUM(T154:T160)</f>
        <v>0</v>
      </c>
      <c r="AR153" s="188" t="s">
        <v>23</v>
      </c>
      <c r="AT153" s="189" t="s">
        <v>74</v>
      </c>
      <c r="AU153" s="189" t="s">
        <v>23</v>
      </c>
      <c r="AY153" s="188" t="s">
        <v>164</v>
      </c>
      <c r="BK153" s="190">
        <f>SUM(BK154:BK160)</f>
        <v>0</v>
      </c>
    </row>
    <row r="154" spans="2:65" s="1" customFormat="1" ht="22.5" customHeight="1">
      <c r="B154" s="35"/>
      <c r="C154" s="194" t="s">
        <v>306</v>
      </c>
      <c r="D154" s="194" t="s">
        <v>166</v>
      </c>
      <c r="E154" s="195" t="s">
        <v>512</v>
      </c>
      <c r="F154" s="196" t="s">
        <v>780</v>
      </c>
      <c r="G154" s="197" t="s">
        <v>186</v>
      </c>
      <c r="H154" s="198">
        <v>2.185</v>
      </c>
      <c r="I154" s="199"/>
      <c r="J154" s="200">
        <f>ROUND(I154*H154,2)</f>
        <v>0</v>
      </c>
      <c r="K154" s="196" t="s">
        <v>316</v>
      </c>
      <c r="L154" s="55"/>
      <c r="M154" s="201" t="s">
        <v>22</v>
      </c>
      <c r="N154" s="202" t="s">
        <v>46</v>
      </c>
      <c r="O154" s="36"/>
      <c r="P154" s="203">
        <f>O154*H154</f>
        <v>0</v>
      </c>
      <c r="Q154" s="203">
        <v>2.55178</v>
      </c>
      <c r="R154" s="203">
        <f>Q154*H154</f>
        <v>5.5756393</v>
      </c>
      <c r="S154" s="203">
        <v>0</v>
      </c>
      <c r="T154" s="204">
        <f>S154*H154</f>
        <v>0</v>
      </c>
      <c r="AR154" s="18" t="s">
        <v>170</v>
      </c>
      <c r="AT154" s="18" t="s">
        <v>166</v>
      </c>
      <c r="AU154" s="18" t="s">
        <v>83</v>
      </c>
      <c r="AY154" s="18" t="s">
        <v>164</v>
      </c>
      <c r="BE154" s="205">
        <f>IF(N154="základní",J154,0)</f>
        <v>0</v>
      </c>
      <c r="BF154" s="205">
        <f>IF(N154="snížená",J154,0)</f>
        <v>0</v>
      </c>
      <c r="BG154" s="205">
        <f>IF(N154="zákl. přenesená",J154,0)</f>
        <v>0</v>
      </c>
      <c r="BH154" s="205">
        <f>IF(N154="sníž. přenesená",J154,0)</f>
        <v>0</v>
      </c>
      <c r="BI154" s="205">
        <f>IF(N154="nulová",J154,0)</f>
        <v>0</v>
      </c>
      <c r="BJ154" s="18" t="s">
        <v>23</v>
      </c>
      <c r="BK154" s="205">
        <f>ROUND(I154*H154,2)</f>
        <v>0</v>
      </c>
      <c r="BL154" s="18" t="s">
        <v>170</v>
      </c>
      <c r="BM154" s="18" t="s">
        <v>781</v>
      </c>
    </row>
    <row r="155" spans="2:47" s="1" customFormat="1" ht="67.5">
      <c r="B155" s="35"/>
      <c r="C155" s="57"/>
      <c r="D155" s="206" t="s">
        <v>177</v>
      </c>
      <c r="E155" s="57"/>
      <c r="F155" s="207" t="s">
        <v>515</v>
      </c>
      <c r="G155" s="57"/>
      <c r="H155" s="57"/>
      <c r="I155" s="162"/>
      <c r="J155" s="57"/>
      <c r="K155" s="57"/>
      <c r="L155" s="55"/>
      <c r="M155" s="72"/>
      <c r="N155" s="36"/>
      <c r="O155" s="36"/>
      <c r="P155" s="36"/>
      <c r="Q155" s="36"/>
      <c r="R155" s="36"/>
      <c r="S155" s="36"/>
      <c r="T155" s="73"/>
      <c r="AT155" s="18" t="s">
        <v>177</v>
      </c>
      <c r="AU155" s="18" t="s">
        <v>83</v>
      </c>
    </row>
    <row r="156" spans="2:51" s="12" customFormat="1" ht="13.5">
      <c r="B156" s="208"/>
      <c r="C156" s="209"/>
      <c r="D156" s="210" t="s">
        <v>181</v>
      </c>
      <c r="E156" s="211" t="s">
        <v>22</v>
      </c>
      <c r="F156" s="212" t="s">
        <v>782</v>
      </c>
      <c r="G156" s="209"/>
      <c r="H156" s="213">
        <v>2.185</v>
      </c>
      <c r="I156" s="214"/>
      <c r="J156" s="209"/>
      <c r="K156" s="209"/>
      <c r="L156" s="215"/>
      <c r="M156" s="216"/>
      <c r="N156" s="217"/>
      <c r="O156" s="217"/>
      <c r="P156" s="217"/>
      <c r="Q156" s="217"/>
      <c r="R156" s="217"/>
      <c r="S156" s="217"/>
      <c r="T156" s="218"/>
      <c r="AT156" s="219" t="s">
        <v>181</v>
      </c>
      <c r="AU156" s="219" t="s">
        <v>83</v>
      </c>
      <c r="AV156" s="12" t="s">
        <v>83</v>
      </c>
      <c r="AW156" s="12" t="s">
        <v>38</v>
      </c>
      <c r="AX156" s="12" t="s">
        <v>23</v>
      </c>
      <c r="AY156" s="219" t="s">
        <v>164</v>
      </c>
    </row>
    <row r="157" spans="2:65" s="1" customFormat="1" ht="22.5" customHeight="1">
      <c r="B157" s="35"/>
      <c r="C157" s="194" t="s">
        <v>335</v>
      </c>
      <c r="D157" s="194" t="s">
        <v>166</v>
      </c>
      <c r="E157" s="195" t="s">
        <v>783</v>
      </c>
      <c r="F157" s="196" t="s">
        <v>784</v>
      </c>
      <c r="G157" s="197" t="s">
        <v>174</v>
      </c>
      <c r="H157" s="198">
        <v>15.6</v>
      </c>
      <c r="I157" s="199"/>
      <c r="J157" s="200">
        <f>ROUND(I157*H157,2)</f>
        <v>0</v>
      </c>
      <c r="K157" s="196" t="s">
        <v>316</v>
      </c>
      <c r="L157" s="55"/>
      <c r="M157" s="201" t="s">
        <v>22</v>
      </c>
      <c r="N157" s="202" t="s">
        <v>46</v>
      </c>
      <c r="O157" s="36"/>
      <c r="P157" s="203">
        <f>O157*H157</f>
        <v>0</v>
      </c>
      <c r="Q157" s="203">
        <v>0.00458</v>
      </c>
      <c r="R157" s="203">
        <f>Q157*H157</f>
        <v>0.071448</v>
      </c>
      <c r="S157" s="203">
        <v>0</v>
      </c>
      <c r="T157" s="204">
        <f>S157*H157</f>
        <v>0</v>
      </c>
      <c r="AR157" s="18" t="s">
        <v>170</v>
      </c>
      <c r="AT157" s="18" t="s">
        <v>166</v>
      </c>
      <c r="AU157" s="18" t="s">
        <v>83</v>
      </c>
      <c r="AY157" s="18" t="s">
        <v>164</v>
      </c>
      <c r="BE157" s="205">
        <f>IF(N157="základní",J157,0)</f>
        <v>0</v>
      </c>
      <c r="BF157" s="205">
        <f>IF(N157="snížená",J157,0)</f>
        <v>0</v>
      </c>
      <c r="BG157" s="205">
        <f>IF(N157="zákl. přenesená",J157,0)</f>
        <v>0</v>
      </c>
      <c r="BH157" s="205">
        <f>IF(N157="sníž. přenesená",J157,0)</f>
        <v>0</v>
      </c>
      <c r="BI157" s="205">
        <f>IF(N157="nulová",J157,0)</f>
        <v>0</v>
      </c>
      <c r="BJ157" s="18" t="s">
        <v>23</v>
      </c>
      <c r="BK157" s="205">
        <f>ROUND(I157*H157,2)</f>
        <v>0</v>
      </c>
      <c r="BL157" s="18" t="s">
        <v>170</v>
      </c>
      <c r="BM157" s="18" t="s">
        <v>785</v>
      </c>
    </row>
    <row r="158" spans="2:51" s="12" customFormat="1" ht="13.5">
      <c r="B158" s="208"/>
      <c r="C158" s="209"/>
      <c r="D158" s="210" t="s">
        <v>181</v>
      </c>
      <c r="E158" s="211" t="s">
        <v>22</v>
      </c>
      <c r="F158" s="212" t="s">
        <v>786</v>
      </c>
      <c r="G158" s="209"/>
      <c r="H158" s="213">
        <v>15.6</v>
      </c>
      <c r="I158" s="214"/>
      <c r="J158" s="209"/>
      <c r="K158" s="209"/>
      <c r="L158" s="215"/>
      <c r="M158" s="216"/>
      <c r="N158" s="217"/>
      <c r="O158" s="217"/>
      <c r="P158" s="217"/>
      <c r="Q158" s="217"/>
      <c r="R158" s="217"/>
      <c r="S158" s="217"/>
      <c r="T158" s="218"/>
      <c r="AT158" s="219" t="s">
        <v>181</v>
      </c>
      <c r="AU158" s="219" t="s">
        <v>83</v>
      </c>
      <c r="AV158" s="12" t="s">
        <v>83</v>
      </c>
      <c r="AW158" s="12" t="s">
        <v>38</v>
      </c>
      <c r="AX158" s="12" t="s">
        <v>23</v>
      </c>
      <c r="AY158" s="219" t="s">
        <v>164</v>
      </c>
    </row>
    <row r="159" spans="2:65" s="1" customFormat="1" ht="31.5" customHeight="1">
      <c r="B159" s="35"/>
      <c r="C159" s="194" t="s">
        <v>340</v>
      </c>
      <c r="D159" s="194" t="s">
        <v>166</v>
      </c>
      <c r="E159" s="195" t="s">
        <v>787</v>
      </c>
      <c r="F159" s="196" t="s">
        <v>788</v>
      </c>
      <c r="G159" s="197" t="s">
        <v>174</v>
      </c>
      <c r="H159" s="198">
        <v>15.6</v>
      </c>
      <c r="I159" s="199"/>
      <c r="J159" s="200">
        <f>ROUND(I159*H159,2)</f>
        <v>0</v>
      </c>
      <c r="K159" s="196" t="s">
        <v>316</v>
      </c>
      <c r="L159" s="55"/>
      <c r="M159" s="201" t="s">
        <v>22</v>
      </c>
      <c r="N159" s="202" t="s">
        <v>46</v>
      </c>
      <c r="O159" s="36"/>
      <c r="P159" s="203">
        <f>O159*H159</f>
        <v>0</v>
      </c>
      <c r="Q159" s="203">
        <v>0</v>
      </c>
      <c r="R159" s="203">
        <f>Q159*H159</f>
        <v>0</v>
      </c>
      <c r="S159" s="203">
        <v>0</v>
      </c>
      <c r="T159" s="204">
        <f>S159*H159</f>
        <v>0</v>
      </c>
      <c r="AR159" s="18" t="s">
        <v>170</v>
      </c>
      <c r="AT159" s="18" t="s">
        <v>166</v>
      </c>
      <c r="AU159" s="18" t="s">
        <v>83</v>
      </c>
      <c r="AY159" s="18" t="s">
        <v>164</v>
      </c>
      <c r="BE159" s="205">
        <f>IF(N159="základní",J159,0)</f>
        <v>0</v>
      </c>
      <c r="BF159" s="205">
        <f>IF(N159="snížená",J159,0)</f>
        <v>0</v>
      </c>
      <c r="BG159" s="205">
        <f>IF(N159="zákl. přenesená",J159,0)</f>
        <v>0</v>
      </c>
      <c r="BH159" s="205">
        <f>IF(N159="sníž. přenesená",J159,0)</f>
        <v>0</v>
      </c>
      <c r="BI159" s="205">
        <f>IF(N159="nulová",J159,0)</f>
        <v>0</v>
      </c>
      <c r="BJ159" s="18" t="s">
        <v>23</v>
      </c>
      <c r="BK159" s="205">
        <f>ROUND(I159*H159,2)</f>
        <v>0</v>
      </c>
      <c r="BL159" s="18" t="s">
        <v>170</v>
      </c>
      <c r="BM159" s="18" t="s">
        <v>789</v>
      </c>
    </row>
    <row r="160" spans="2:65" s="1" customFormat="1" ht="22.5" customHeight="1">
      <c r="B160" s="35"/>
      <c r="C160" s="194" t="s">
        <v>354</v>
      </c>
      <c r="D160" s="194" t="s">
        <v>166</v>
      </c>
      <c r="E160" s="195" t="s">
        <v>456</v>
      </c>
      <c r="F160" s="196" t="s">
        <v>457</v>
      </c>
      <c r="G160" s="197" t="s">
        <v>278</v>
      </c>
      <c r="H160" s="198">
        <v>0.045</v>
      </c>
      <c r="I160" s="199"/>
      <c r="J160" s="200">
        <f>ROUND(I160*H160,2)</f>
        <v>0</v>
      </c>
      <c r="K160" s="196" t="s">
        <v>316</v>
      </c>
      <c r="L160" s="55"/>
      <c r="M160" s="201" t="s">
        <v>22</v>
      </c>
      <c r="N160" s="202" t="s">
        <v>46</v>
      </c>
      <c r="O160" s="36"/>
      <c r="P160" s="203">
        <f>O160*H160</f>
        <v>0</v>
      </c>
      <c r="Q160" s="203">
        <v>1.04753</v>
      </c>
      <c r="R160" s="203">
        <f>Q160*H160</f>
        <v>0.04713885</v>
      </c>
      <c r="S160" s="203">
        <v>0</v>
      </c>
      <c r="T160" s="204">
        <f>S160*H160</f>
        <v>0</v>
      </c>
      <c r="AR160" s="18" t="s">
        <v>170</v>
      </c>
      <c r="AT160" s="18" t="s">
        <v>166</v>
      </c>
      <c r="AU160" s="18" t="s">
        <v>83</v>
      </c>
      <c r="AY160" s="18" t="s">
        <v>164</v>
      </c>
      <c r="BE160" s="205">
        <f>IF(N160="základní",J160,0)</f>
        <v>0</v>
      </c>
      <c r="BF160" s="205">
        <f>IF(N160="snížená",J160,0)</f>
        <v>0</v>
      </c>
      <c r="BG160" s="205">
        <f>IF(N160="zákl. přenesená",J160,0)</f>
        <v>0</v>
      </c>
      <c r="BH160" s="205">
        <f>IF(N160="sníž. přenesená",J160,0)</f>
        <v>0</v>
      </c>
      <c r="BI160" s="205">
        <f>IF(N160="nulová",J160,0)</f>
        <v>0</v>
      </c>
      <c r="BJ160" s="18" t="s">
        <v>23</v>
      </c>
      <c r="BK160" s="205">
        <f>ROUND(I160*H160,2)</f>
        <v>0</v>
      </c>
      <c r="BL160" s="18" t="s">
        <v>170</v>
      </c>
      <c r="BM160" s="18" t="s">
        <v>790</v>
      </c>
    </row>
    <row r="161" spans="2:63" s="11" customFormat="1" ht="29.85" customHeight="1">
      <c r="B161" s="177"/>
      <c r="C161" s="178"/>
      <c r="D161" s="191" t="s">
        <v>74</v>
      </c>
      <c r="E161" s="192" t="s">
        <v>170</v>
      </c>
      <c r="F161" s="192" t="s">
        <v>281</v>
      </c>
      <c r="G161" s="178"/>
      <c r="H161" s="178"/>
      <c r="I161" s="181"/>
      <c r="J161" s="193">
        <f>BK161</f>
        <v>0</v>
      </c>
      <c r="K161" s="178"/>
      <c r="L161" s="183"/>
      <c r="M161" s="184"/>
      <c r="N161" s="185"/>
      <c r="O161" s="185"/>
      <c r="P161" s="186">
        <f>SUM(P162:P177)</f>
        <v>0</v>
      </c>
      <c r="Q161" s="185"/>
      <c r="R161" s="186">
        <f>SUM(R162:R177)</f>
        <v>1498.420848</v>
      </c>
      <c r="S161" s="185"/>
      <c r="T161" s="187">
        <f>SUM(T162:T177)</f>
        <v>0</v>
      </c>
      <c r="AR161" s="188" t="s">
        <v>23</v>
      </c>
      <c r="AT161" s="189" t="s">
        <v>74</v>
      </c>
      <c r="AU161" s="189" t="s">
        <v>23</v>
      </c>
      <c r="AY161" s="188" t="s">
        <v>164</v>
      </c>
      <c r="BK161" s="190">
        <f>SUM(BK162:BK177)</f>
        <v>0</v>
      </c>
    </row>
    <row r="162" spans="2:65" s="1" customFormat="1" ht="22.5" customHeight="1">
      <c r="B162" s="35"/>
      <c r="C162" s="194" t="s">
        <v>360</v>
      </c>
      <c r="D162" s="194" t="s">
        <v>166</v>
      </c>
      <c r="E162" s="195" t="s">
        <v>295</v>
      </c>
      <c r="F162" s="196" t="s">
        <v>585</v>
      </c>
      <c r="G162" s="197" t="s">
        <v>186</v>
      </c>
      <c r="H162" s="198">
        <v>543.1</v>
      </c>
      <c r="I162" s="199"/>
      <c r="J162" s="200">
        <f>ROUND(I162*H162,2)</f>
        <v>0</v>
      </c>
      <c r="K162" s="196" t="s">
        <v>316</v>
      </c>
      <c r="L162" s="55"/>
      <c r="M162" s="201" t="s">
        <v>22</v>
      </c>
      <c r="N162" s="202" t="s">
        <v>46</v>
      </c>
      <c r="O162" s="36"/>
      <c r="P162" s="203">
        <f>O162*H162</f>
        <v>0</v>
      </c>
      <c r="Q162" s="203">
        <v>2.43408</v>
      </c>
      <c r="R162" s="203">
        <f>Q162*H162</f>
        <v>1321.948848</v>
      </c>
      <c r="S162" s="203">
        <v>0</v>
      </c>
      <c r="T162" s="204">
        <f>S162*H162</f>
        <v>0</v>
      </c>
      <c r="AR162" s="18" t="s">
        <v>170</v>
      </c>
      <c r="AT162" s="18" t="s">
        <v>166</v>
      </c>
      <c r="AU162" s="18" t="s">
        <v>83</v>
      </c>
      <c r="AY162" s="18" t="s">
        <v>164</v>
      </c>
      <c r="BE162" s="205">
        <f>IF(N162="základní",J162,0)</f>
        <v>0</v>
      </c>
      <c r="BF162" s="205">
        <f>IF(N162="snížená",J162,0)</f>
        <v>0</v>
      </c>
      <c r="BG162" s="205">
        <f>IF(N162="zákl. přenesená",J162,0)</f>
        <v>0</v>
      </c>
      <c r="BH162" s="205">
        <f>IF(N162="sníž. přenesená",J162,0)</f>
        <v>0</v>
      </c>
      <c r="BI162" s="205">
        <f>IF(N162="nulová",J162,0)</f>
        <v>0</v>
      </c>
      <c r="BJ162" s="18" t="s">
        <v>23</v>
      </c>
      <c r="BK162" s="205">
        <f>ROUND(I162*H162,2)</f>
        <v>0</v>
      </c>
      <c r="BL162" s="18" t="s">
        <v>170</v>
      </c>
      <c r="BM162" s="18" t="s">
        <v>791</v>
      </c>
    </row>
    <row r="163" spans="2:47" s="1" customFormat="1" ht="81">
      <c r="B163" s="35"/>
      <c r="C163" s="57"/>
      <c r="D163" s="206" t="s">
        <v>177</v>
      </c>
      <c r="E163" s="57"/>
      <c r="F163" s="207" t="s">
        <v>298</v>
      </c>
      <c r="G163" s="57"/>
      <c r="H163" s="57"/>
      <c r="I163" s="162"/>
      <c r="J163" s="57"/>
      <c r="K163" s="57"/>
      <c r="L163" s="55"/>
      <c r="M163" s="72"/>
      <c r="N163" s="36"/>
      <c r="O163" s="36"/>
      <c r="P163" s="36"/>
      <c r="Q163" s="36"/>
      <c r="R163" s="36"/>
      <c r="S163" s="36"/>
      <c r="T163" s="73"/>
      <c r="AT163" s="18" t="s">
        <v>177</v>
      </c>
      <c r="AU163" s="18" t="s">
        <v>83</v>
      </c>
    </row>
    <row r="164" spans="2:47" s="1" customFormat="1" ht="40.5">
      <c r="B164" s="35"/>
      <c r="C164" s="57"/>
      <c r="D164" s="206" t="s">
        <v>179</v>
      </c>
      <c r="E164" s="57"/>
      <c r="F164" s="207" t="s">
        <v>792</v>
      </c>
      <c r="G164" s="57"/>
      <c r="H164" s="57"/>
      <c r="I164" s="162"/>
      <c r="J164" s="57"/>
      <c r="K164" s="57"/>
      <c r="L164" s="55"/>
      <c r="M164" s="72"/>
      <c r="N164" s="36"/>
      <c r="O164" s="36"/>
      <c r="P164" s="36"/>
      <c r="Q164" s="36"/>
      <c r="R164" s="36"/>
      <c r="S164" s="36"/>
      <c r="T164" s="73"/>
      <c r="AT164" s="18" t="s">
        <v>179</v>
      </c>
      <c r="AU164" s="18" t="s">
        <v>83</v>
      </c>
    </row>
    <row r="165" spans="2:51" s="12" customFormat="1" ht="13.5">
      <c r="B165" s="208"/>
      <c r="C165" s="209"/>
      <c r="D165" s="206" t="s">
        <v>181</v>
      </c>
      <c r="E165" s="220" t="s">
        <v>22</v>
      </c>
      <c r="F165" s="221" t="s">
        <v>793</v>
      </c>
      <c r="G165" s="209"/>
      <c r="H165" s="222">
        <v>503.2</v>
      </c>
      <c r="I165" s="214"/>
      <c r="J165" s="209"/>
      <c r="K165" s="209"/>
      <c r="L165" s="215"/>
      <c r="M165" s="216"/>
      <c r="N165" s="217"/>
      <c r="O165" s="217"/>
      <c r="P165" s="217"/>
      <c r="Q165" s="217"/>
      <c r="R165" s="217"/>
      <c r="S165" s="217"/>
      <c r="T165" s="218"/>
      <c r="AT165" s="219" t="s">
        <v>181</v>
      </c>
      <c r="AU165" s="219" t="s">
        <v>83</v>
      </c>
      <c r="AV165" s="12" t="s">
        <v>83</v>
      </c>
      <c r="AW165" s="12" t="s">
        <v>38</v>
      </c>
      <c r="AX165" s="12" t="s">
        <v>75</v>
      </c>
      <c r="AY165" s="219" t="s">
        <v>164</v>
      </c>
    </row>
    <row r="166" spans="2:51" s="12" customFormat="1" ht="13.5">
      <c r="B166" s="208"/>
      <c r="C166" s="209"/>
      <c r="D166" s="206" t="s">
        <v>181</v>
      </c>
      <c r="E166" s="220" t="s">
        <v>22</v>
      </c>
      <c r="F166" s="221" t="s">
        <v>794</v>
      </c>
      <c r="G166" s="209"/>
      <c r="H166" s="222">
        <v>36.5</v>
      </c>
      <c r="I166" s="214"/>
      <c r="J166" s="209"/>
      <c r="K166" s="209"/>
      <c r="L166" s="215"/>
      <c r="M166" s="216"/>
      <c r="N166" s="217"/>
      <c r="O166" s="217"/>
      <c r="P166" s="217"/>
      <c r="Q166" s="217"/>
      <c r="R166" s="217"/>
      <c r="S166" s="217"/>
      <c r="T166" s="218"/>
      <c r="AT166" s="219" t="s">
        <v>181</v>
      </c>
      <c r="AU166" s="219" t="s">
        <v>83</v>
      </c>
      <c r="AV166" s="12" t="s">
        <v>83</v>
      </c>
      <c r="AW166" s="12" t="s">
        <v>38</v>
      </c>
      <c r="AX166" s="12" t="s">
        <v>75</v>
      </c>
      <c r="AY166" s="219" t="s">
        <v>164</v>
      </c>
    </row>
    <row r="167" spans="2:51" s="12" customFormat="1" ht="13.5">
      <c r="B167" s="208"/>
      <c r="C167" s="209"/>
      <c r="D167" s="206" t="s">
        <v>181</v>
      </c>
      <c r="E167" s="220" t="s">
        <v>22</v>
      </c>
      <c r="F167" s="221" t="s">
        <v>795</v>
      </c>
      <c r="G167" s="209"/>
      <c r="H167" s="222">
        <v>3.4</v>
      </c>
      <c r="I167" s="214"/>
      <c r="J167" s="209"/>
      <c r="K167" s="209"/>
      <c r="L167" s="215"/>
      <c r="M167" s="216"/>
      <c r="N167" s="217"/>
      <c r="O167" s="217"/>
      <c r="P167" s="217"/>
      <c r="Q167" s="217"/>
      <c r="R167" s="217"/>
      <c r="S167" s="217"/>
      <c r="T167" s="218"/>
      <c r="AT167" s="219" t="s">
        <v>181</v>
      </c>
      <c r="AU167" s="219" t="s">
        <v>83</v>
      </c>
      <c r="AV167" s="12" t="s">
        <v>83</v>
      </c>
      <c r="AW167" s="12" t="s">
        <v>38</v>
      </c>
      <c r="AX167" s="12" t="s">
        <v>75</v>
      </c>
      <c r="AY167" s="219" t="s">
        <v>164</v>
      </c>
    </row>
    <row r="168" spans="2:51" s="13" customFormat="1" ht="13.5">
      <c r="B168" s="223"/>
      <c r="C168" s="224"/>
      <c r="D168" s="210" t="s">
        <v>181</v>
      </c>
      <c r="E168" s="225" t="s">
        <v>22</v>
      </c>
      <c r="F168" s="226" t="s">
        <v>191</v>
      </c>
      <c r="G168" s="224"/>
      <c r="H168" s="227">
        <v>543.1</v>
      </c>
      <c r="I168" s="228"/>
      <c r="J168" s="224"/>
      <c r="K168" s="224"/>
      <c r="L168" s="229"/>
      <c r="M168" s="230"/>
      <c r="N168" s="231"/>
      <c r="O168" s="231"/>
      <c r="P168" s="231"/>
      <c r="Q168" s="231"/>
      <c r="R168" s="231"/>
      <c r="S168" s="231"/>
      <c r="T168" s="232"/>
      <c r="AT168" s="233" t="s">
        <v>181</v>
      </c>
      <c r="AU168" s="233" t="s">
        <v>83</v>
      </c>
      <c r="AV168" s="13" t="s">
        <v>170</v>
      </c>
      <c r="AW168" s="13" t="s">
        <v>38</v>
      </c>
      <c r="AX168" s="13" t="s">
        <v>23</v>
      </c>
      <c r="AY168" s="233" t="s">
        <v>164</v>
      </c>
    </row>
    <row r="169" spans="2:65" s="1" customFormat="1" ht="22.5" customHeight="1">
      <c r="B169" s="35"/>
      <c r="C169" s="194" t="s">
        <v>364</v>
      </c>
      <c r="D169" s="194" t="s">
        <v>166</v>
      </c>
      <c r="E169" s="195" t="s">
        <v>300</v>
      </c>
      <c r="F169" s="196" t="s">
        <v>589</v>
      </c>
      <c r="G169" s="197" t="s">
        <v>174</v>
      </c>
      <c r="H169" s="198">
        <v>958.3</v>
      </c>
      <c r="I169" s="199"/>
      <c r="J169" s="200">
        <f>ROUND(I169*H169,2)</f>
        <v>0</v>
      </c>
      <c r="K169" s="196" t="s">
        <v>316</v>
      </c>
      <c r="L169" s="55"/>
      <c r="M169" s="201" t="s">
        <v>22</v>
      </c>
      <c r="N169" s="202" t="s">
        <v>46</v>
      </c>
      <c r="O169" s="36"/>
      <c r="P169" s="203">
        <f>O169*H169</f>
        <v>0</v>
      </c>
      <c r="Q169" s="203">
        <v>0</v>
      </c>
      <c r="R169" s="203">
        <f>Q169*H169</f>
        <v>0</v>
      </c>
      <c r="S169" s="203">
        <v>0</v>
      </c>
      <c r="T169" s="204">
        <f>S169*H169</f>
        <v>0</v>
      </c>
      <c r="AR169" s="18" t="s">
        <v>170</v>
      </c>
      <c r="AT169" s="18" t="s">
        <v>166</v>
      </c>
      <c r="AU169" s="18" t="s">
        <v>83</v>
      </c>
      <c r="AY169" s="18" t="s">
        <v>164</v>
      </c>
      <c r="BE169" s="205">
        <f>IF(N169="základní",J169,0)</f>
        <v>0</v>
      </c>
      <c r="BF169" s="205">
        <f>IF(N169="snížená",J169,0)</f>
        <v>0</v>
      </c>
      <c r="BG169" s="205">
        <f>IF(N169="zákl. přenesená",J169,0)</f>
        <v>0</v>
      </c>
      <c r="BH169" s="205">
        <f>IF(N169="sníž. přenesená",J169,0)</f>
        <v>0</v>
      </c>
      <c r="BI169" s="205">
        <f>IF(N169="nulová",J169,0)</f>
        <v>0</v>
      </c>
      <c r="BJ169" s="18" t="s">
        <v>23</v>
      </c>
      <c r="BK169" s="205">
        <f>ROUND(I169*H169,2)</f>
        <v>0</v>
      </c>
      <c r="BL169" s="18" t="s">
        <v>170</v>
      </c>
      <c r="BM169" s="18" t="s">
        <v>796</v>
      </c>
    </row>
    <row r="170" spans="2:47" s="1" customFormat="1" ht="81">
      <c r="B170" s="35"/>
      <c r="C170" s="57"/>
      <c r="D170" s="206" t="s">
        <v>177</v>
      </c>
      <c r="E170" s="57"/>
      <c r="F170" s="207" t="s">
        <v>298</v>
      </c>
      <c r="G170" s="57"/>
      <c r="H170" s="57"/>
      <c r="I170" s="162"/>
      <c r="J170" s="57"/>
      <c r="K170" s="57"/>
      <c r="L170" s="55"/>
      <c r="M170" s="72"/>
      <c r="N170" s="36"/>
      <c r="O170" s="36"/>
      <c r="P170" s="36"/>
      <c r="Q170" s="36"/>
      <c r="R170" s="36"/>
      <c r="S170" s="36"/>
      <c r="T170" s="73"/>
      <c r="AT170" s="18" t="s">
        <v>177</v>
      </c>
      <c r="AU170" s="18" t="s">
        <v>83</v>
      </c>
    </row>
    <row r="171" spans="2:51" s="12" customFormat="1" ht="13.5">
      <c r="B171" s="208"/>
      <c r="C171" s="209"/>
      <c r="D171" s="206" t="s">
        <v>181</v>
      </c>
      <c r="E171" s="220" t="s">
        <v>22</v>
      </c>
      <c r="F171" s="221" t="s">
        <v>797</v>
      </c>
      <c r="G171" s="209"/>
      <c r="H171" s="222">
        <v>881.5</v>
      </c>
      <c r="I171" s="214"/>
      <c r="J171" s="209"/>
      <c r="K171" s="209"/>
      <c r="L171" s="215"/>
      <c r="M171" s="216"/>
      <c r="N171" s="217"/>
      <c r="O171" s="217"/>
      <c r="P171" s="217"/>
      <c r="Q171" s="217"/>
      <c r="R171" s="217"/>
      <c r="S171" s="217"/>
      <c r="T171" s="218"/>
      <c r="AT171" s="219" t="s">
        <v>181</v>
      </c>
      <c r="AU171" s="219" t="s">
        <v>83</v>
      </c>
      <c r="AV171" s="12" t="s">
        <v>83</v>
      </c>
      <c r="AW171" s="12" t="s">
        <v>38</v>
      </c>
      <c r="AX171" s="12" t="s">
        <v>75</v>
      </c>
      <c r="AY171" s="219" t="s">
        <v>164</v>
      </c>
    </row>
    <row r="172" spans="2:51" s="12" customFormat="1" ht="13.5">
      <c r="B172" s="208"/>
      <c r="C172" s="209"/>
      <c r="D172" s="206" t="s">
        <v>181</v>
      </c>
      <c r="E172" s="220" t="s">
        <v>22</v>
      </c>
      <c r="F172" s="221" t="s">
        <v>798</v>
      </c>
      <c r="G172" s="209"/>
      <c r="H172" s="222">
        <v>72</v>
      </c>
      <c r="I172" s="214"/>
      <c r="J172" s="209"/>
      <c r="K172" s="209"/>
      <c r="L172" s="215"/>
      <c r="M172" s="216"/>
      <c r="N172" s="217"/>
      <c r="O172" s="217"/>
      <c r="P172" s="217"/>
      <c r="Q172" s="217"/>
      <c r="R172" s="217"/>
      <c r="S172" s="217"/>
      <c r="T172" s="218"/>
      <c r="AT172" s="219" t="s">
        <v>181</v>
      </c>
      <c r="AU172" s="219" t="s">
        <v>83</v>
      </c>
      <c r="AV172" s="12" t="s">
        <v>83</v>
      </c>
      <c r="AW172" s="12" t="s">
        <v>38</v>
      </c>
      <c r="AX172" s="12" t="s">
        <v>75</v>
      </c>
      <c r="AY172" s="219" t="s">
        <v>164</v>
      </c>
    </row>
    <row r="173" spans="2:51" s="12" customFormat="1" ht="13.5">
      <c r="B173" s="208"/>
      <c r="C173" s="209"/>
      <c r="D173" s="206" t="s">
        <v>181</v>
      </c>
      <c r="E173" s="220" t="s">
        <v>22</v>
      </c>
      <c r="F173" s="221" t="s">
        <v>799</v>
      </c>
      <c r="G173" s="209"/>
      <c r="H173" s="222">
        <v>4.8</v>
      </c>
      <c r="I173" s="214"/>
      <c r="J173" s="209"/>
      <c r="K173" s="209"/>
      <c r="L173" s="215"/>
      <c r="M173" s="216"/>
      <c r="N173" s="217"/>
      <c r="O173" s="217"/>
      <c r="P173" s="217"/>
      <c r="Q173" s="217"/>
      <c r="R173" s="217"/>
      <c r="S173" s="217"/>
      <c r="T173" s="218"/>
      <c r="AT173" s="219" t="s">
        <v>181</v>
      </c>
      <c r="AU173" s="219" t="s">
        <v>83</v>
      </c>
      <c r="AV173" s="12" t="s">
        <v>83</v>
      </c>
      <c r="AW173" s="12" t="s">
        <v>38</v>
      </c>
      <c r="AX173" s="12" t="s">
        <v>75</v>
      </c>
      <c r="AY173" s="219" t="s">
        <v>164</v>
      </c>
    </row>
    <row r="174" spans="2:51" s="13" customFormat="1" ht="13.5">
      <c r="B174" s="223"/>
      <c r="C174" s="224"/>
      <c r="D174" s="210" t="s">
        <v>181</v>
      </c>
      <c r="E174" s="225" t="s">
        <v>22</v>
      </c>
      <c r="F174" s="226" t="s">
        <v>191</v>
      </c>
      <c r="G174" s="224"/>
      <c r="H174" s="227">
        <v>958.3</v>
      </c>
      <c r="I174" s="228"/>
      <c r="J174" s="224"/>
      <c r="K174" s="224"/>
      <c r="L174" s="229"/>
      <c r="M174" s="230"/>
      <c r="N174" s="231"/>
      <c r="O174" s="231"/>
      <c r="P174" s="231"/>
      <c r="Q174" s="231"/>
      <c r="R174" s="231"/>
      <c r="S174" s="231"/>
      <c r="T174" s="232"/>
      <c r="AT174" s="233" t="s">
        <v>181</v>
      </c>
      <c r="AU174" s="233" t="s">
        <v>83</v>
      </c>
      <c r="AV174" s="13" t="s">
        <v>170</v>
      </c>
      <c r="AW174" s="13" t="s">
        <v>38</v>
      </c>
      <c r="AX174" s="13" t="s">
        <v>23</v>
      </c>
      <c r="AY174" s="233" t="s">
        <v>164</v>
      </c>
    </row>
    <row r="175" spans="2:65" s="1" customFormat="1" ht="22.5" customHeight="1">
      <c r="B175" s="35"/>
      <c r="C175" s="194" t="s">
        <v>370</v>
      </c>
      <c r="D175" s="194" t="s">
        <v>166</v>
      </c>
      <c r="E175" s="195" t="s">
        <v>307</v>
      </c>
      <c r="F175" s="196" t="s">
        <v>800</v>
      </c>
      <c r="G175" s="197" t="s">
        <v>186</v>
      </c>
      <c r="H175" s="198">
        <v>86</v>
      </c>
      <c r="I175" s="199"/>
      <c r="J175" s="200">
        <f>ROUND(I175*H175,2)</f>
        <v>0</v>
      </c>
      <c r="K175" s="196" t="s">
        <v>316</v>
      </c>
      <c r="L175" s="55"/>
      <c r="M175" s="201" t="s">
        <v>22</v>
      </c>
      <c r="N175" s="202" t="s">
        <v>46</v>
      </c>
      <c r="O175" s="36"/>
      <c r="P175" s="203">
        <f>O175*H175</f>
        <v>0</v>
      </c>
      <c r="Q175" s="203">
        <v>2.052</v>
      </c>
      <c r="R175" s="203">
        <f>Q175*H175</f>
        <v>176.472</v>
      </c>
      <c r="S175" s="203">
        <v>0</v>
      </c>
      <c r="T175" s="204">
        <f>S175*H175</f>
        <v>0</v>
      </c>
      <c r="AR175" s="18" t="s">
        <v>170</v>
      </c>
      <c r="AT175" s="18" t="s">
        <v>166</v>
      </c>
      <c r="AU175" s="18" t="s">
        <v>83</v>
      </c>
      <c r="AY175" s="18" t="s">
        <v>164</v>
      </c>
      <c r="BE175" s="205">
        <f>IF(N175="základní",J175,0)</f>
        <v>0</v>
      </c>
      <c r="BF175" s="205">
        <f>IF(N175="snížená",J175,0)</f>
        <v>0</v>
      </c>
      <c r="BG175" s="205">
        <f>IF(N175="zákl. přenesená",J175,0)</f>
        <v>0</v>
      </c>
      <c r="BH175" s="205">
        <f>IF(N175="sníž. přenesená",J175,0)</f>
        <v>0</v>
      </c>
      <c r="BI175" s="205">
        <f>IF(N175="nulová",J175,0)</f>
        <v>0</v>
      </c>
      <c r="BJ175" s="18" t="s">
        <v>23</v>
      </c>
      <c r="BK175" s="205">
        <f>ROUND(I175*H175,2)</f>
        <v>0</v>
      </c>
      <c r="BL175" s="18" t="s">
        <v>170</v>
      </c>
      <c r="BM175" s="18" t="s">
        <v>801</v>
      </c>
    </row>
    <row r="176" spans="2:47" s="1" customFormat="1" ht="94.5">
      <c r="B176" s="35"/>
      <c r="C176" s="57"/>
      <c r="D176" s="206" t="s">
        <v>177</v>
      </c>
      <c r="E176" s="57"/>
      <c r="F176" s="207" t="s">
        <v>310</v>
      </c>
      <c r="G176" s="57"/>
      <c r="H176" s="57"/>
      <c r="I176" s="162"/>
      <c r="J176" s="57"/>
      <c r="K176" s="57"/>
      <c r="L176" s="55"/>
      <c r="M176" s="72"/>
      <c r="N176" s="36"/>
      <c r="O176" s="36"/>
      <c r="P176" s="36"/>
      <c r="Q176" s="36"/>
      <c r="R176" s="36"/>
      <c r="S176" s="36"/>
      <c r="T176" s="73"/>
      <c r="AT176" s="18" t="s">
        <v>177</v>
      </c>
      <c r="AU176" s="18" t="s">
        <v>83</v>
      </c>
    </row>
    <row r="177" spans="2:51" s="12" customFormat="1" ht="13.5">
      <c r="B177" s="208"/>
      <c r="C177" s="209"/>
      <c r="D177" s="206" t="s">
        <v>181</v>
      </c>
      <c r="E177" s="220" t="s">
        <v>22</v>
      </c>
      <c r="F177" s="221" t="s">
        <v>802</v>
      </c>
      <c r="G177" s="209"/>
      <c r="H177" s="222">
        <v>86</v>
      </c>
      <c r="I177" s="214"/>
      <c r="J177" s="209"/>
      <c r="K177" s="209"/>
      <c r="L177" s="215"/>
      <c r="M177" s="216"/>
      <c r="N177" s="217"/>
      <c r="O177" s="217"/>
      <c r="P177" s="217"/>
      <c r="Q177" s="217"/>
      <c r="R177" s="217"/>
      <c r="S177" s="217"/>
      <c r="T177" s="218"/>
      <c r="AT177" s="219" t="s">
        <v>181</v>
      </c>
      <c r="AU177" s="219" t="s">
        <v>83</v>
      </c>
      <c r="AV177" s="12" t="s">
        <v>83</v>
      </c>
      <c r="AW177" s="12" t="s">
        <v>38</v>
      </c>
      <c r="AX177" s="12" t="s">
        <v>23</v>
      </c>
      <c r="AY177" s="219" t="s">
        <v>164</v>
      </c>
    </row>
    <row r="178" spans="2:63" s="11" customFormat="1" ht="29.85" customHeight="1">
      <c r="B178" s="177"/>
      <c r="C178" s="178"/>
      <c r="D178" s="191" t="s">
        <v>74</v>
      </c>
      <c r="E178" s="192" t="s">
        <v>195</v>
      </c>
      <c r="F178" s="192" t="s">
        <v>312</v>
      </c>
      <c r="G178" s="178"/>
      <c r="H178" s="178"/>
      <c r="I178" s="181"/>
      <c r="J178" s="193">
        <f>BK178</f>
        <v>0</v>
      </c>
      <c r="K178" s="178"/>
      <c r="L178" s="183"/>
      <c r="M178" s="184"/>
      <c r="N178" s="185"/>
      <c r="O178" s="185"/>
      <c r="P178" s="186">
        <f>SUM(P179:P184)</f>
        <v>0</v>
      </c>
      <c r="Q178" s="185"/>
      <c r="R178" s="186">
        <f>SUM(R179:R184)</f>
        <v>0</v>
      </c>
      <c r="S178" s="185"/>
      <c r="T178" s="187">
        <f>SUM(T179:T184)</f>
        <v>295.395</v>
      </c>
      <c r="AR178" s="188" t="s">
        <v>23</v>
      </c>
      <c r="AT178" s="189" t="s">
        <v>74</v>
      </c>
      <c r="AU178" s="189" t="s">
        <v>23</v>
      </c>
      <c r="AY178" s="188" t="s">
        <v>164</v>
      </c>
      <c r="BK178" s="190">
        <f>SUM(BK179:BK184)</f>
        <v>0</v>
      </c>
    </row>
    <row r="179" spans="2:65" s="1" customFormat="1" ht="31.5" customHeight="1">
      <c r="B179" s="35"/>
      <c r="C179" s="194" t="s">
        <v>629</v>
      </c>
      <c r="D179" s="194" t="s">
        <v>166</v>
      </c>
      <c r="E179" s="195" t="s">
        <v>345</v>
      </c>
      <c r="F179" s="196" t="s">
        <v>346</v>
      </c>
      <c r="G179" s="197" t="s">
        <v>174</v>
      </c>
      <c r="H179" s="198">
        <v>1257</v>
      </c>
      <c r="I179" s="199"/>
      <c r="J179" s="200">
        <f>ROUND(I179*H179,2)</f>
        <v>0</v>
      </c>
      <c r="K179" s="196" t="s">
        <v>175</v>
      </c>
      <c r="L179" s="55"/>
      <c r="M179" s="201" t="s">
        <v>22</v>
      </c>
      <c r="N179" s="202" t="s">
        <v>46</v>
      </c>
      <c r="O179" s="36"/>
      <c r="P179" s="203">
        <f>O179*H179</f>
        <v>0</v>
      </c>
      <c r="Q179" s="203">
        <v>0</v>
      </c>
      <c r="R179" s="203">
        <f>Q179*H179</f>
        <v>0</v>
      </c>
      <c r="S179" s="203">
        <v>0</v>
      </c>
      <c r="T179" s="204">
        <f>S179*H179</f>
        <v>0</v>
      </c>
      <c r="AR179" s="18" t="s">
        <v>170</v>
      </c>
      <c r="AT179" s="18" t="s">
        <v>166</v>
      </c>
      <c r="AU179" s="18" t="s">
        <v>83</v>
      </c>
      <c r="AY179" s="18" t="s">
        <v>164</v>
      </c>
      <c r="BE179" s="205">
        <f>IF(N179="základní",J179,0)</f>
        <v>0</v>
      </c>
      <c r="BF179" s="205">
        <f>IF(N179="snížená",J179,0)</f>
        <v>0</v>
      </c>
      <c r="BG179" s="205">
        <f>IF(N179="zákl. přenesená",J179,0)</f>
        <v>0</v>
      </c>
      <c r="BH179" s="205">
        <f>IF(N179="sníž. přenesená",J179,0)</f>
        <v>0</v>
      </c>
      <c r="BI179" s="205">
        <f>IF(N179="nulová",J179,0)</f>
        <v>0</v>
      </c>
      <c r="BJ179" s="18" t="s">
        <v>23</v>
      </c>
      <c r="BK179" s="205">
        <f>ROUND(I179*H179,2)</f>
        <v>0</v>
      </c>
      <c r="BL179" s="18" t="s">
        <v>170</v>
      </c>
      <c r="BM179" s="18" t="s">
        <v>803</v>
      </c>
    </row>
    <row r="180" spans="2:51" s="12" customFormat="1" ht="13.5">
      <c r="B180" s="208"/>
      <c r="C180" s="209"/>
      <c r="D180" s="210" t="s">
        <v>181</v>
      </c>
      <c r="E180" s="211" t="s">
        <v>22</v>
      </c>
      <c r="F180" s="212" t="s">
        <v>804</v>
      </c>
      <c r="G180" s="209"/>
      <c r="H180" s="213">
        <v>1257</v>
      </c>
      <c r="I180" s="214"/>
      <c r="J180" s="209"/>
      <c r="K180" s="209"/>
      <c r="L180" s="215"/>
      <c r="M180" s="216"/>
      <c r="N180" s="217"/>
      <c r="O180" s="217"/>
      <c r="P180" s="217"/>
      <c r="Q180" s="217"/>
      <c r="R180" s="217"/>
      <c r="S180" s="217"/>
      <c r="T180" s="218"/>
      <c r="AT180" s="219" t="s">
        <v>181</v>
      </c>
      <c r="AU180" s="219" t="s">
        <v>83</v>
      </c>
      <c r="AV180" s="12" t="s">
        <v>83</v>
      </c>
      <c r="AW180" s="12" t="s">
        <v>38</v>
      </c>
      <c r="AX180" s="12" t="s">
        <v>23</v>
      </c>
      <c r="AY180" s="219" t="s">
        <v>164</v>
      </c>
    </row>
    <row r="181" spans="2:65" s="1" customFormat="1" ht="44.25" customHeight="1">
      <c r="B181" s="35"/>
      <c r="C181" s="194" t="s">
        <v>636</v>
      </c>
      <c r="D181" s="194" t="s">
        <v>166</v>
      </c>
      <c r="E181" s="195" t="s">
        <v>350</v>
      </c>
      <c r="F181" s="196" t="s">
        <v>351</v>
      </c>
      <c r="G181" s="197" t="s">
        <v>174</v>
      </c>
      <c r="H181" s="198">
        <v>1257</v>
      </c>
      <c r="I181" s="199"/>
      <c r="J181" s="200">
        <f>ROUND(I181*H181,2)</f>
        <v>0</v>
      </c>
      <c r="K181" s="196" t="s">
        <v>175</v>
      </c>
      <c r="L181" s="55"/>
      <c r="M181" s="201" t="s">
        <v>22</v>
      </c>
      <c r="N181" s="202" t="s">
        <v>46</v>
      </c>
      <c r="O181" s="36"/>
      <c r="P181" s="203">
        <f>O181*H181</f>
        <v>0</v>
      </c>
      <c r="Q181" s="203">
        <v>0</v>
      </c>
      <c r="R181" s="203">
        <f>Q181*H181</f>
        <v>0</v>
      </c>
      <c r="S181" s="203">
        <v>0.235</v>
      </c>
      <c r="T181" s="204">
        <f>S181*H181</f>
        <v>295.395</v>
      </c>
      <c r="AR181" s="18" t="s">
        <v>170</v>
      </c>
      <c r="AT181" s="18" t="s">
        <v>166</v>
      </c>
      <c r="AU181" s="18" t="s">
        <v>83</v>
      </c>
      <c r="AY181" s="18" t="s">
        <v>164</v>
      </c>
      <c r="BE181" s="205">
        <f>IF(N181="základní",J181,0)</f>
        <v>0</v>
      </c>
      <c r="BF181" s="205">
        <f>IF(N181="snížená",J181,0)</f>
        <v>0</v>
      </c>
      <c r="BG181" s="205">
        <f>IF(N181="zákl. přenesená",J181,0)</f>
        <v>0</v>
      </c>
      <c r="BH181" s="205">
        <f>IF(N181="sníž. přenesená",J181,0)</f>
        <v>0</v>
      </c>
      <c r="BI181" s="205">
        <f>IF(N181="nulová",J181,0)</f>
        <v>0</v>
      </c>
      <c r="BJ181" s="18" t="s">
        <v>23</v>
      </c>
      <c r="BK181" s="205">
        <f>ROUND(I181*H181,2)</f>
        <v>0</v>
      </c>
      <c r="BL181" s="18" t="s">
        <v>170</v>
      </c>
      <c r="BM181" s="18" t="s">
        <v>805</v>
      </c>
    </row>
    <row r="182" spans="2:47" s="1" customFormat="1" ht="256.5">
      <c r="B182" s="35"/>
      <c r="C182" s="57"/>
      <c r="D182" s="210" t="s">
        <v>177</v>
      </c>
      <c r="E182" s="57"/>
      <c r="F182" s="244" t="s">
        <v>333</v>
      </c>
      <c r="G182" s="57"/>
      <c r="H182" s="57"/>
      <c r="I182" s="162"/>
      <c r="J182" s="57"/>
      <c r="K182" s="57"/>
      <c r="L182" s="55"/>
      <c r="M182" s="72"/>
      <c r="N182" s="36"/>
      <c r="O182" s="36"/>
      <c r="P182" s="36"/>
      <c r="Q182" s="36"/>
      <c r="R182" s="36"/>
      <c r="S182" s="36"/>
      <c r="T182" s="73"/>
      <c r="AT182" s="18" t="s">
        <v>177</v>
      </c>
      <c r="AU182" s="18" t="s">
        <v>83</v>
      </c>
    </row>
    <row r="183" spans="2:65" s="1" customFormat="1" ht="22.5" customHeight="1">
      <c r="B183" s="35"/>
      <c r="C183" s="194" t="s">
        <v>376</v>
      </c>
      <c r="D183" s="194" t="s">
        <v>166</v>
      </c>
      <c r="E183" s="195" t="s">
        <v>806</v>
      </c>
      <c r="F183" s="196" t="s">
        <v>807</v>
      </c>
      <c r="G183" s="197" t="s">
        <v>174</v>
      </c>
      <c r="H183" s="198">
        <v>40</v>
      </c>
      <c r="I183" s="199"/>
      <c r="J183" s="200">
        <f>ROUND(I183*H183,2)</f>
        <v>0</v>
      </c>
      <c r="K183" s="196" t="s">
        <v>316</v>
      </c>
      <c r="L183" s="55"/>
      <c r="M183" s="201" t="s">
        <v>22</v>
      </c>
      <c r="N183" s="202" t="s">
        <v>46</v>
      </c>
      <c r="O183" s="36"/>
      <c r="P183" s="203">
        <f>O183*H183</f>
        <v>0</v>
      </c>
      <c r="Q183" s="203">
        <v>0</v>
      </c>
      <c r="R183" s="203">
        <f>Q183*H183</f>
        <v>0</v>
      </c>
      <c r="S183" s="203">
        <v>0</v>
      </c>
      <c r="T183" s="204">
        <f>S183*H183</f>
        <v>0</v>
      </c>
      <c r="AR183" s="18" t="s">
        <v>170</v>
      </c>
      <c r="AT183" s="18" t="s">
        <v>166</v>
      </c>
      <c r="AU183" s="18" t="s">
        <v>83</v>
      </c>
      <c r="AY183" s="18" t="s">
        <v>164</v>
      </c>
      <c r="BE183" s="205">
        <f>IF(N183="základní",J183,0)</f>
        <v>0</v>
      </c>
      <c r="BF183" s="205">
        <f>IF(N183="snížená",J183,0)</f>
        <v>0</v>
      </c>
      <c r="BG183" s="205">
        <f>IF(N183="zákl. přenesená",J183,0)</f>
        <v>0</v>
      </c>
      <c r="BH183" s="205">
        <f>IF(N183="sníž. přenesená",J183,0)</f>
        <v>0</v>
      </c>
      <c r="BI183" s="205">
        <f>IF(N183="nulová",J183,0)</f>
        <v>0</v>
      </c>
      <c r="BJ183" s="18" t="s">
        <v>23</v>
      </c>
      <c r="BK183" s="205">
        <f>ROUND(I183*H183,2)</f>
        <v>0</v>
      </c>
      <c r="BL183" s="18" t="s">
        <v>170</v>
      </c>
      <c r="BM183" s="18" t="s">
        <v>808</v>
      </c>
    </row>
    <row r="184" spans="2:51" s="12" customFormat="1" ht="13.5">
      <c r="B184" s="208"/>
      <c r="C184" s="209"/>
      <c r="D184" s="206" t="s">
        <v>181</v>
      </c>
      <c r="E184" s="220" t="s">
        <v>22</v>
      </c>
      <c r="F184" s="221" t="s">
        <v>809</v>
      </c>
      <c r="G184" s="209"/>
      <c r="H184" s="222">
        <v>40</v>
      </c>
      <c r="I184" s="214"/>
      <c r="J184" s="209"/>
      <c r="K184" s="209"/>
      <c r="L184" s="215"/>
      <c r="M184" s="216"/>
      <c r="N184" s="217"/>
      <c r="O184" s="217"/>
      <c r="P184" s="217"/>
      <c r="Q184" s="217"/>
      <c r="R184" s="217"/>
      <c r="S184" s="217"/>
      <c r="T184" s="218"/>
      <c r="AT184" s="219" t="s">
        <v>181</v>
      </c>
      <c r="AU184" s="219" t="s">
        <v>83</v>
      </c>
      <c r="AV184" s="12" t="s">
        <v>83</v>
      </c>
      <c r="AW184" s="12" t="s">
        <v>38</v>
      </c>
      <c r="AX184" s="12" t="s">
        <v>23</v>
      </c>
      <c r="AY184" s="219" t="s">
        <v>164</v>
      </c>
    </row>
    <row r="185" spans="2:63" s="11" customFormat="1" ht="29.85" customHeight="1">
      <c r="B185" s="177"/>
      <c r="C185" s="178"/>
      <c r="D185" s="191" t="s">
        <v>74</v>
      </c>
      <c r="E185" s="192" t="s">
        <v>217</v>
      </c>
      <c r="F185" s="192" t="s">
        <v>353</v>
      </c>
      <c r="G185" s="178"/>
      <c r="H185" s="178"/>
      <c r="I185" s="181"/>
      <c r="J185" s="193">
        <f>BK185</f>
        <v>0</v>
      </c>
      <c r="K185" s="178"/>
      <c r="L185" s="183"/>
      <c r="M185" s="184"/>
      <c r="N185" s="185"/>
      <c r="O185" s="185"/>
      <c r="P185" s="186">
        <f>SUM(P186:P199)</f>
        <v>0</v>
      </c>
      <c r="Q185" s="185"/>
      <c r="R185" s="186">
        <f>SUM(R186:R199)</f>
        <v>0.0532256</v>
      </c>
      <c r="S185" s="185"/>
      <c r="T185" s="187">
        <f>SUM(T186:T199)</f>
        <v>19.2</v>
      </c>
      <c r="AR185" s="188" t="s">
        <v>23</v>
      </c>
      <c r="AT185" s="189" t="s">
        <v>74</v>
      </c>
      <c r="AU185" s="189" t="s">
        <v>23</v>
      </c>
      <c r="AY185" s="188" t="s">
        <v>164</v>
      </c>
      <c r="BK185" s="190">
        <f>SUM(BK186:BK199)</f>
        <v>0</v>
      </c>
    </row>
    <row r="186" spans="2:65" s="1" customFormat="1" ht="22.5" customHeight="1">
      <c r="B186" s="35"/>
      <c r="C186" s="194" t="s">
        <v>569</v>
      </c>
      <c r="D186" s="194" t="s">
        <v>166</v>
      </c>
      <c r="E186" s="195" t="s">
        <v>377</v>
      </c>
      <c r="F186" s="196" t="s">
        <v>810</v>
      </c>
      <c r="G186" s="197" t="s">
        <v>174</v>
      </c>
      <c r="H186" s="198">
        <v>40</v>
      </c>
      <c r="I186" s="199"/>
      <c r="J186" s="200">
        <f>ROUND(I186*H186,2)</f>
        <v>0</v>
      </c>
      <c r="K186" s="196" t="s">
        <v>316</v>
      </c>
      <c r="L186" s="55"/>
      <c r="M186" s="201" t="s">
        <v>22</v>
      </c>
      <c r="N186" s="202" t="s">
        <v>46</v>
      </c>
      <c r="O186" s="36"/>
      <c r="P186" s="203">
        <f>O186*H186</f>
        <v>0</v>
      </c>
      <c r="Q186" s="203">
        <v>0.00047</v>
      </c>
      <c r="R186" s="203">
        <f>Q186*H186</f>
        <v>0.0188</v>
      </c>
      <c r="S186" s="203">
        <v>0</v>
      </c>
      <c r="T186" s="204">
        <f>S186*H186</f>
        <v>0</v>
      </c>
      <c r="AR186" s="18" t="s">
        <v>170</v>
      </c>
      <c r="AT186" s="18" t="s">
        <v>166</v>
      </c>
      <c r="AU186" s="18" t="s">
        <v>83</v>
      </c>
      <c r="AY186" s="18" t="s">
        <v>164</v>
      </c>
      <c r="BE186" s="205">
        <f>IF(N186="základní",J186,0)</f>
        <v>0</v>
      </c>
      <c r="BF186" s="205">
        <f>IF(N186="snížená",J186,0)</f>
        <v>0</v>
      </c>
      <c r="BG186" s="205">
        <f>IF(N186="zákl. přenesená",J186,0)</f>
        <v>0</v>
      </c>
      <c r="BH186" s="205">
        <f>IF(N186="sníž. přenesená",J186,0)</f>
        <v>0</v>
      </c>
      <c r="BI186" s="205">
        <f>IF(N186="nulová",J186,0)</f>
        <v>0</v>
      </c>
      <c r="BJ186" s="18" t="s">
        <v>23</v>
      </c>
      <c r="BK186" s="205">
        <f>ROUND(I186*H186,2)</f>
        <v>0</v>
      </c>
      <c r="BL186" s="18" t="s">
        <v>170</v>
      </c>
      <c r="BM186" s="18" t="s">
        <v>811</v>
      </c>
    </row>
    <row r="187" spans="2:47" s="1" customFormat="1" ht="27">
      <c r="B187" s="35"/>
      <c r="C187" s="57"/>
      <c r="D187" s="206" t="s">
        <v>177</v>
      </c>
      <c r="E187" s="57"/>
      <c r="F187" s="207" t="s">
        <v>380</v>
      </c>
      <c r="G187" s="57"/>
      <c r="H187" s="57"/>
      <c r="I187" s="162"/>
      <c r="J187" s="57"/>
      <c r="K187" s="57"/>
      <c r="L187" s="55"/>
      <c r="M187" s="72"/>
      <c r="N187" s="36"/>
      <c r="O187" s="36"/>
      <c r="P187" s="36"/>
      <c r="Q187" s="36"/>
      <c r="R187" s="36"/>
      <c r="S187" s="36"/>
      <c r="T187" s="73"/>
      <c r="AT187" s="18" t="s">
        <v>177</v>
      </c>
      <c r="AU187" s="18" t="s">
        <v>83</v>
      </c>
    </row>
    <row r="188" spans="2:51" s="12" customFormat="1" ht="13.5">
      <c r="B188" s="208"/>
      <c r="C188" s="209"/>
      <c r="D188" s="210" t="s">
        <v>181</v>
      </c>
      <c r="E188" s="211" t="s">
        <v>22</v>
      </c>
      <c r="F188" s="212" t="s">
        <v>809</v>
      </c>
      <c r="G188" s="209"/>
      <c r="H188" s="213">
        <v>40</v>
      </c>
      <c r="I188" s="214"/>
      <c r="J188" s="209"/>
      <c r="K188" s="209"/>
      <c r="L188" s="215"/>
      <c r="M188" s="216"/>
      <c r="N188" s="217"/>
      <c r="O188" s="217"/>
      <c r="P188" s="217"/>
      <c r="Q188" s="217"/>
      <c r="R188" s="217"/>
      <c r="S188" s="217"/>
      <c r="T188" s="218"/>
      <c r="AT188" s="219" t="s">
        <v>181</v>
      </c>
      <c r="AU188" s="219" t="s">
        <v>83</v>
      </c>
      <c r="AV188" s="12" t="s">
        <v>83</v>
      </c>
      <c r="AW188" s="12" t="s">
        <v>38</v>
      </c>
      <c r="AX188" s="12" t="s">
        <v>23</v>
      </c>
      <c r="AY188" s="219" t="s">
        <v>164</v>
      </c>
    </row>
    <row r="189" spans="2:65" s="1" customFormat="1" ht="31.5" customHeight="1">
      <c r="B189" s="35"/>
      <c r="C189" s="194" t="s">
        <v>574</v>
      </c>
      <c r="D189" s="194" t="s">
        <v>166</v>
      </c>
      <c r="E189" s="195" t="s">
        <v>812</v>
      </c>
      <c r="F189" s="196" t="s">
        <v>813</v>
      </c>
      <c r="G189" s="197" t="s">
        <v>174</v>
      </c>
      <c r="H189" s="198">
        <v>0.16</v>
      </c>
      <c r="I189" s="199"/>
      <c r="J189" s="200">
        <f>ROUND(I189*H189,2)</f>
        <v>0</v>
      </c>
      <c r="K189" s="196" t="s">
        <v>316</v>
      </c>
      <c r="L189" s="55"/>
      <c r="M189" s="201" t="s">
        <v>22</v>
      </c>
      <c r="N189" s="202" t="s">
        <v>46</v>
      </c>
      <c r="O189" s="36"/>
      <c r="P189" s="203">
        <f>O189*H189</f>
        <v>0</v>
      </c>
      <c r="Q189" s="203">
        <v>0.0333</v>
      </c>
      <c r="R189" s="203">
        <f>Q189*H189</f>
        <v>0.005328</v>
      </c>
      <c r="S189" s="203">
        <v>0</v>
      </c>
      <c r="T189" s="204">
        <f>S189*H189</f>
        <v>0</v>
      </c>
      <c r="AR189" s="18" t="s">
        <v>170</v>
      </c>
      <c r="AT189" s="18" t="s">
        <v>166</v>
      </c>
      <c r="AU189" s="18" t="s">
        <v>83</v>
      </c>
      <c r="AY189" s="18" t="s">
        <v>164</v>
      </c>
      <c r="BE189" s="205">
        <f>IF(N189="základní",J189,0)</f>
        <v>0</v>
      </c>
      <c r="BF189" s="205">
        <f>IF(N189="snížená",J189,0)</f>
        <v>0</v>
      </c>
      <c r="BG189" s="205">
        <f>IF(N189="zákl. přenesená",J189,0)</f>
        <v>0</v>
      </c>
      <c r="BH189" s="205">
        <f>IF(N189="sníž. přenesená",J189,0)</f>
        <v>0</v>
      </c>
      <c r="BI189" s="205">
        <f>IF(N189="nulová",J189,0)</f>
        <v>0</v>
      </c>
      <c r="BJ189" s="18" t="s">
        <v>23</v>
      </c>
      <c r="BK189" s="205">
        <f>ROUND(I189*H189,2)</f>
        <v>0</v>
      </c>
      <c r="BL189" s="18" t="s">
        <v>170</v>
      </c>
      <c r="BM189" s="18" t="s">
        <v>814</v>
      </c>
    </row>
    <row r="190" spans="2:47" s="1" customFormat="1" ht="81">
      <c r="B190" s="35"/>
      <c r="C190" s="57"/>
      <c r="D190" s="206" t="s">
        <v>177</v>
      </c>
      <c r="E190" s="57"/>
      <c r="F190" s="207" t="s">
        <v>633</v>
      </c>
      <c r="G190" s="57"/>
      <c r="H190" s="57"/>
      <c r="I190" s="162"/>
      <c r="J190" s="57"/>
      <c r="K190" s="57"/>
      <c r="L190" s="55"/>
      <c r="M190" s="72"/>
      <c r="N190" s="36"/>
      <c r="O190" s="36"/>
      <c r="P190" s="36"/>
      <c r="Q190" s="36"/>
      <c r="R190" s="36"/>
      <c r="S190" s="36"/>
      <c r="T190" s="73"/>
      <c r="AT190" s="18" t="s">
        <v>177</v>
      </c>
      <c r="AU190" s="18" t="s">
        <v>83</v>
      </c>
    </row>
    <row r="191" spans="2:47" s="1" customFormat="1" ht="27">
      <c r="B191" s="35"/>
      <c r="C191" s="57"/>
      <c r="D191" s="206" t="s">
        <v>179</v>
      </c>
      <c r="E191" s="57"/>
      <c r="F191" s="207" t="s">
        <v>650</v>
      </c>
      <c r="G191" s="57"/>
      <c r="H191" s="57"/>
      <c r="I191" s="162"/>
      <c r="J191" s="57"/>
      <c r="K191" s="57"/>
      <c r="L191" s="55"/>
      <c r="M191" s="72"/>
      <c r="N191" s="36"/>
      <c r="O191" s="36"/>
      <c r="P191" s="36"/>
      <c r="Q191" s="36"/>
      <c r="R191" s="36"/>
      <c r="S191" s="36"/>
      <c r="T191" s="73"/>
      <c r="AT191" s="18" t="s">
        <v>179</v>
      </c>
      <c r="AU191" s="18" t="s">
        <v>83</v>
      </c>
    </row>
    <row r="192" spans="2:51" s="12" customFormat="1" ht="13.5">
      <c r="B192" s="208"/>
      <c r="C192" s="209"/>
      <c r="D192" s="210" t="s">
        <v>181</v>
      </c>
      <c r="E192" s="211" t="s">
        <v>22</v>
      </c>
      <c r="F192" s="212" t="s">
        <v>815</v>
      </c>
      <c r="G192" s="209"/>
      <c r="H192" s="213">
        <v>0.16</v>
      </c>
      <c r="I192" s="214"/>
      <c r="J192" s="209"/>
      <c r="K192" s="209"/>
      <c r="L192" s="215"/>
      <c r="M192" s="216"/>
      <c r="N192" s="217"/>
      <c r="O192" s="217"/>
      <c r="P192" s="217"/>
      <c r="Q192" s="217"/>
      <c r="R192" s="217"/>
      <c r="S192" s="217"/>
      <c r="T192" s="218"/>
      <c r="AT192" s="219" t="s">
        <v>181</v>
      </c>
      <c r="AU192" s="219" t="s">
        <v>83</v>
      </c>
      <c r="AV192" s="12" t="s">
        <v>83</v>
      </c>
      <c r="AW192" s="12" t="s">
        <v>38</v>
      </c>
      <c r="AX192" s="12" t="s">
        <v>23</v>
      </c>
      <c r="AY192" s="219" t="s">
        <v>164</v>
      </c>
    </row>
    <row r="193" spans="2:65" s="1" customFormat="1" ht="31.5" customHeight="1">
      <c r="B193" s="35"/>
      <c r="C193" s="194" t="s">
        <v>623</v>
      </c>
      <c r="D193" s="194" t="s">
        <v>166</v>
      </c>
      <c r="E193" s="195" t="s">
        <v>816</v>
      </c>
      <c r="F193" s="196" t="s">
        <v>817</v>
      </c>
      <c r="G193" s="197" t="s">
        <v>174</v>
      </c>
      <c r="H193" s="198">
        <v>0.42</v>
      </c>
      <c r="I193" s="199"/>
      <c r="J193" s="200">
        <f>ROUND(I193*H193,2)</f>
        <v>0</v>
      </c>
      <c r="K193" s="196" t="s">
        <v>175</v>
      </c>
      <c r="L193" s="55"/>
      <c r="M193" s="201" t="s">
        <v>22</v>
      </c>
      <c r="N193" s="202" t="s">
        <v>46</v>
      </c>
      <c r="O193" s="36"/>
      <c r="P193" s="203">
        <f>O193*H193</f>
        <v>0</v>
      </c>
      <c r="Q193" s="203">
        <v>0.06928</v>
      </c>
      <c r="R193" s="203">
        <f>Q193*H193</f>
        <v>0.029097599999999998</v>
      </c>
      <c r="S193" s="203">
        <v>0</v>
      </c>
      <c r="T193" s="204">
        <f>S193*H193</f>
        <v>0</v>
      </c>
      <c r="AR193" s="18" t="s">
        <v>170</v>
      </c>
      <c r="AT193" s="18" t="s">
        <v>166</v>
      </c>
      <c r="AU193" s="18" t="s">
        <v>83</v>
      </c>
      <c r="AY193" s="18" t="s">
        <v>164</v>
      </c>
      <c r="BE193" s="205">
        <f>IF(N193="základní",J193,0)</f>
        <v>0</v>
      </c>
      <c r="BF193" s="205">
        <f>IF(N193="snížená",J193,0)</f>
        <v>0</v>
      </c>
      <c r="BG193" s="205">
        <f>IF(N193="zákl. přenesená",J193,0)</f>
        <v>0</v>
      </c>
      <c r="BH193" s="205">
        <f>IF(N193="sníž. přenesená",J193,0)</f>
        <v>0</v>
      </c>
      <c r="BI193" s="205">
        <f>IF(N193="nulová",J193,0)</f>
        <v>0</v>
      </c>
      <c r="BJ193" s="18" t="s">
        <v>23</v>
      </c>
      <c r="BK193" s="205">
        <f>ROUND(I193*H193,2)</f>
        <v>0</v>
      </c>
      <c r="BL193" s="18" t="s">
        <v>170</v>
      </c>
      <c r="BM193" s="18" t="s">
        <v>818</v>
      </c>
    </row>
    <row r="194" spans="2:47" s="1" customFormat="1" ht="27">
      <c r="B194" s="35"/>
      <c r="C194" s="57"/>
      <c r="D194" s="206" t="s">
        <v>179</v>
      </c>
      <c r="E194" s="57"/>
      <c r="F194" s="207" t="s">
        <v>650</v>
      </c>
      <c r="G194" s="57"/>
      <c r="H194" s="57"/>
      <c r="I194" s="162"/>
      <c r="J194" s="57"/>
      <c r="K194" s="57"/>
      <c r="L194" s="55"/>
      <c r="M194" s="72"/>
      <c r="N194" s="36"/>
      <c r="O194" s="36"/>
      <c r="P194" s="36"/>
      <c r="Q194" s="36"/>
      <c r="R194" s="36"/>
      <c r="S194" s="36"/>
      <c r="T194" s="73"/>
      <c r="AT194" s="18" t="s">
        <v>179</v>
      </c>
      <c r="AU194" s="18" t="s">
        <v>83</v>
      </c>
    </row>
    <row r="195" spans="2:51" s="12" customFormat="1" ht="13.5">
      <c r="B195" s="208"/>
      <c r="C195" s="209"/>
      <c r="D195" s="210" t="s">
        <v>181</v>
      </c>
      <c r="E195" s="211" t="s">
        <v>22</v>
      </c>
      <c r="F195" s="212" t="s">
        <v>819</v>
      </c>
      <c r="G195" s="209"/>
      <c r="H195" s="213">
        <v>0.42</v>
      </c>
      <c r="I195" s="214"/>
      <c r="J195" s="209"/>
      <c r="K195" s="209"/>
      <c r="L195" s="215"/>
      <c r="M195" s="216"/>
      <c r="N195" s="217"/>
      <c r="O195" s="217"/>
      <c r="P195" s="217"/>
      <c r="Q195" s="217"/>
      <c r="R195" s="217"/>
      <c r="S195" s="217"/>
      <c r="T195" s="218"/>
      <c r="AT195" s="219" t="s">
        <v>181</v>
      </c>
      <c r="AU195" s="219" t="s">
        <v>83</v>
      </c>
      <c r="AV195" s="12" t="s">
        <v>83</v>
      </c>
      <c r="AW195" s="12" t="s">
        <v>38</v>
      </c>
      <c r="AX195" s="12" t="s">
        <v>23</v>
      </c>
      <c r="AY195" s="219" t="s">
        <v>164</v>
      </c>
    </row>
    <row r="196" spans="2:65" s="1" customFormat="1" ht="22.5" customHeight="1">
      <c r="B196" s="35"/>
      <c r="C196" s="194" t="s">
        <v>389</v>
      </c>
      <c r="D196" s="194" t="s">
        <v>166</v>
      </c>
      <c r="E196" s="195" t="s">
        <v>820</v>
      </c>
      <c r="F196" s="196" t="s">
        <v>821</v>
      </c>
      <c r="G196" s="197" t="s">
        <v>186</v>
      </c>
      <c r="H196" s="198">
        <v>9.6</v>
      </c>
      <c r="I196" s="199"/>
      <c r="J196" s="200">
        <f>ROUND(I196*H196,2)</f>
        <v>0</v>
      </c>
      <c r="K196" s="196" t="s">
        <v>316</v>
      </c>
      <c r="L196" s="55"/>
      <c r="M196" s="201" t="s">
        <v>22</v>
      </c>
      <c r="N196" s="202" t="s">
        <v>46</v>
      </c>
      <c r="O196" s="36"/>
      <c r="P196" s="203">
        <f>O196*H196</f>
        <v>0</v>
      </c>
      <c r="Q196" s="203">
        <v>0</v>
      </c>
      <c r="R196" s="203">
        <f>Q196*H196</f>
        <v>0</v>
      </c>
      <c r="S196" s="203">
        <v>2</v>
      </c>
      <c r="T196" s="204">
        <f>S196*H196</f>
        <v>19.2</v>
      </c>
      <c r="AR196" s="18" t="s">
        <v>170</v>
      </c>
      <c r="AT196" s="18" t="s">
        <v>166</v>
      </c>
      <c r="AU196" s="18" t="s">
        <v>83</v>
      </c>
      <c r="AY196" s="18" t="s">
        <v>164</v>
      </c>
      <c r="BE196" s="205">
        <f>IF(N196="základní",J196,0)</f>
        <v>0</v>
      </c>
      <c r="BF196" s="205">
        <f>IF(N196="snížená",J196,0)</f>
        <v>0</v>
      </c>
      <c r="BG196" s="205">
        <f>IF(N196="zákl. přenesená",J196,0)</f>
        <v>0</v>
      </c>
      <c r="BH196" s="205">
        <f>IF(N196="sníž. přenesená",J196,0)</f>
        <v>0</v>
      </c>
      <c r="BI196" s="205">
        <f>IF(N196="nulová",J196,0)</f>
        <v>0</v>
      </c>
      <c r="BJ196" s="18" t="s">
        <v>23</v>
      </c>
      <c r="BK196" s="205">
        <f>ROUND(I196*H196,2)</f>
        <v>0</v>
      </c>
      <c r="BL196" s="18" t="s">
        <v>170</v>
      </c>
      <c r="BM196" s="18" t="s">
        <v>822</v>
      </c>
    </row>
    <row r="197" spans="2:51" s="12" customFormat="1" ht="13.5">
      <c r="B197" s="208"/>
      <c r="C197" s="209"/>
      <c r="D197" s="210" t="s">
        <v>181</v>
      </c>
      <c r="E197" s="211" t="s">
        <v>22</v>
      </c>
      <c r="F197" s="212" t="s">
        <v>823</v>
      </c>
      <c r="G197" s="209"/>
      <c r="H197" s="213">
        <v>9.6</v>
      </c>
      <c r="I197" s="214"/>
      <c r="J197" s="209"/>
      <c r="K197" s="209"/>
      <c r="L197" s="215"/>
      <c r="M197" s="216"/>
      <c r="N197" s="217"/>
      <c r="O197" s="217"/>
      <c r="P197" s="217"/>
      <c r="Q197" s="217"/>
      <c r="R197" s="217"/>
      <c r="S197" s="217"/>
      <c r="T197" s="218"/>
      <c r="AT197" s="219" t="s">
        <v>181</v>
      </c>
      <c r="AU197" s="219" t="s">
        <v>83</v>
      </c>
      <c r="AV197" s="12" t="s">
        <v>83</v>
      </c>
      <c r="AW197" s="12" t="s">
        <v>38</v>
      </c>
      <c r="AX197" s="12" t="s">
        <v>23</v>
      </c>
      <c r="AY197" s="219" t="s">
        <v>164</v>
      </c>
    </row>
    <row r="198" spans="2:65" s="1" customFormat="1" ht="31.5" customHeight="1">
      <c r="B198" s="35"/>
      <c r="C198" s="194" t="s">
        <v>641</v>
      </c>
      <c r="D198" s="194" t="s">
        <v>166</v>
      </c>
      <c r="E198" s="195" t="s">
        <v>383</v>
      </c>
      <c r="F198" s="196" t="s">
        <v>384</v>
      </c>
      <c r="G198" s="197" t="s">
        <v>278</v>
      </c>
      <c r="H198" s="198">
        <v>92.055</v>
      </c>
      <c r="I198" s="199"/>
      <c r="J198" s="200">
        <f>ROUND(I198*H198,2)</f>
        <v>0</v>
      </c>
      <c r="K198" s="196" t="s">
        <v>22</v>
      </c>
      <c r="L198" s="55"/>
      <c r="M198" s="201" t="s">
        <v>22</v>
      </c>
      <c r="N198" s="202" t="s">
        <v>46</v>
      </c>
      <c r="O198" s="36"/>
      <c r="P198" s="203">
        <f>O198*H198</f>
        <v>0</v>
      </c>
      <c r="Q198" s="203">
        <v>0</v>
      </c>
      <c r="R198" s="203">
        <f>Q198*H198</f>
        <v>0</v>
      </c>
      <c r="S198" s="203">
        <v>0</v>
      </c>
      <c r="T198" s="204">
        <f>S198*H198</f>
        <v>0</v>
      </c>
      <c r="AR198" s="18" t="s">
        <v>170</v>
      </c>
      <c r="AT198" s="18" t="s">
        <v>166</v>
      </c>
      <c r="AU198" s="18" t="s">
        <v>83</v>
      </c>
      <c r="AY198" s="18" t="s">
        <v>164</v>
      </c>
      <c r="BE198" s="205">
        <f>IF(N198="základní",J198,0)</f>
        <v>0</v>
      </c>
      <c r="BF198" s="205">
        <f>IF(N198="snížená",J198,0)</f>
        <v>0</v>
      </c>
      <c r="BG198" s="205">
        <f>IF(N198="zákl. přenesená",J198,0)</f>
        <v>0</v>
      </c>
      <c r="BH198" s="205">
        <f>IF(N198="sníž. přenesená",J198,0)</f>
        <v>0</v>
      </c>
      <c r="BI198" s="205">
        <f>IF(N198="nulová",J198,0)</f>
        <v>0</v>
      </c>
      <c r="BJ198" s="18" t="s">
        <v>23</v>
      </c>
      <c r="BK198" s="205">
        <f>ROUND(I198*H198,2)</f>
        <v>0</v>
      </c>
      <c r="BL198" s="18" t="s">
        <v>170</v>
      </c>
      <c r="BM198" s="18" t="s">
        <v>824</v>
      </c>
    </row>
    <row r="199" spans="2:47" s="1" customFormat="1" ht="40.5">
      <c r="B199" s="35"/>
      <c r="C199" s="57"/>
      <c r="D199" s="206" t="s">
        <v>179</v>
      </c>
      <c r="E199" s="57"/>
      <c r="F199" s="207" t="s">
        <v>386</v>
      </c>
      <c r="G199" s="57"/>
      <c r="H199" s="57"/>
      <c r="I199" s="162"/>
      <c r="J199" s="57"/>
      <c r="K199" s="57"/>
      <c r="L199" s="55"/>
      <c r="M199" s="72"/>
      <c r="N199" s="36"/>
      <c r="O199" s="36"/>
      <c r="P199" s="36"/>
      <c r="Q199" s="36"/>
      <c r="R199" s="36"/>
      <c r="S199" s="36"/>
      <c r="T199" s="73"/>
      <c r="AT199" s="18" t="s">
        <v>179</v>
      </c>
      <c r="AU199" s="18" t="s">
        <v>83</v>
      </c>
    </row>
    <row r="200" spans="2:63" s="11" customFormat="1" ht="29.85" customHeight="1">
      <c r="B200" s="177"/>
      <c r="C200" s="178"/>
      <c r="D200" s="191" t="s">
        <v>74</v>
      </c>
      <c r="E200" s="192" t="s">
        <v>387</v>
      </c>
      <c r="F200" s="192" t="s">
        <v>388</v>
      </c>
      <c r="G200" s="178"/>
      <c r="H200" s="178"/>
      <c r="I200" s="181"/>
      <c r="J200" s="193">
        <f>BK200</f>
        <v>0</v>
      </c>
      <c r="K200" s="178"/>
      <c r="L200" s="183"/>
      <c r="M200" s="184"/>
      <c r="N200" s="185"/>
      <c r="O200" s="185"/>
      <c r="P200" s="186">
        <f>SUM(P201:P203)</f>
        <v>0</v>
      </c>
      <c r="Q200" s="185"/>
      <c r="R200" s="186">
        <f>SUM(R201:R203)</f>
        <v>0</v>
      </c>
      <c r="S200" s="185"/>
      <c r="T200" s="187">
        <f>SUM(T201:T203)</f>
        <v>0</v>
      </c>
      <c r="AR200" s="188" t="s">
        <v>23</v>
      </c>
      <c r="AT200" s="189" t="s">
        <v>74</v>
      </c>
      <c r="AU200" s="189" t="s">
        <v>23</v>
      </c>
      <c r="AY200" s="188" t="s">
        <v>164</v>
      </c>
      <c r="BK200" s="190">
        <f>SUM(BK201:BK203)</f>
        <v>0</v>
      </c>
    </row>
    <row r="201" spans="2:65" s="1" customFormat="1" ht="22.5" customHeight="1">
      <c r="B201" s="35"/>
      <c r="C201" s="194" t="s">
        <v>599</v>
      </c>
      <c r="D201" s="194" t="s">
        <v>166</v>
      </c>
      <c r="E201" s="195" t="s">
        <v>390</v>
      </c>
      <c r="F201" s="196" t="s">
        <v>391</v>
      </c>
      <c r="G201" s="197" t="s">
        <v>278</v>
      </c>
      <c r="H201" s="198">
        <v>1222.954</v>
      </c>
      <c r="I201" s="199"/>
      <c r="J201" s="200">
        <f>ROUND(I201*H201,2)</f>
        <v>0</v>
      </c>
      <c r="K201" s="196" t="s">
        <v>316</v>
      </c>
      <c r="L201" s="55"/>
      <c r="M201" s="201" t="s">
        <v>22</v>
      </c>
      <c r="N201" s="202" t="s">
        <v>46</v>
      </c>
      <c r="O201" s="36"/>
      <c r="P201" s="203">
        <f>O201*H201</f>
        <v>0</v>
      </c>
      <c r="Q201" s="203">
        <v>0</v>
      </c>
      <c r="R201" s="203">
        <f>Q201*H201</f>
        <v>0</v>
      </c>
      <c r="S201" s="203">
        <v>0</v>
      </c>
      <c r="T201" s="204">
        <f>S201*H201</f>
        <v>0</v>
      </c>
      <c r="AR201" s="18" t="s">
        <v>170</v>
      </c>
      <c r="AT201" s="18" t="s">
        <v>166</v>
      </c>
      <c r="AU201" s="18" t="s">
        <v>83</v>
      </c>
      <c r="AY201" s="18" t="s">
        <v>164</v>
      </c>
      <c r="BE201" s="205">
        <f>IF(N201="základní",J201,0)</f>
        <v>0</v>
      </c>
      <c r="BF201" s="205">
        <f>IF(N201="snížená",J201,0)</f>
        <v>0</v>
      </c>
      <c r="BG201" s="205">
        <f>IF(N201="zákl. přenesená",J201,0)</f>
        <v>0</v>
      </c>
      <c r="BH201" s="205">
        <f>IF(N201="sníž. přenesená",J201,0)</f>
        <v>0</v>
      </c>
      <c r="BI201" s="205">
        <f>IF(N201="nulová",J201,0)</f>
        <v>0</v>
      </c>
      <c r="BJ201" s="18" t="s">
        <v>23</v>
      </c>
      <c r="BK201" s="205">
        <f>ROUND(I201*H201,2)</f>
        <v>0</v>
      </c>
      <c r="BL201" s="18" t="s">
        <v>170</v>
      </c>
      <c r="BM201" s="18" t="s">
        <v>825</v>
      </c>
    </row>
    <row r="202" spans="2:47" s="1" customFormat="1" ht="27">
      <c r="B202" s="35"/>
      <c r="C202" s="57"/>
      <c r="D202" s="206" t="s">
        <v>177</v>
      </c>
      <c r="E202" s="57"/>
      <c r="F202" s="207" t="s">
        <v>393</v>
      </c>
      <c r="G202" s="57"/>
      <c r="H202" s="57"/>
      <c r="I202" s="162"/>
      <c r="J202" s="57"/>
      <c r="K202" s="57"/>
      <c r="L202" s="55"/>
      <c r="M202" s="72"/>
      <c r="N202" s="36"/>
      <c r="O202" s="36"/>
      <c r="P202" s="36"/>
      <c r="Q202" s="36"/>
      <c r="R202" s="36"/>
      <c r="S202" s="36"/>
      <c r="T202" s="73"/>
      <c r="AT202" s="18" t="s">
        <v>177</v>
      </c>
      <c r="AU202" s="18" t="s">
        <v>83</v>
      </c>
    </row>
    <row r="203" spans="2:51" s="12" customFormat="1" ht="13.5">
      <c r="B203" s="208"/>
      <c r="C203" s="209"/>
      <c r="D203" s="206" t="s">
        <v>181</v>
      </c>
      <c r="E203" s="220" t="s">
        <v>22</v>
      </c>
      <c r="F203" s="221" t="s">
        <v>826</v>
      </c>
      <c r="G203" s="209"/>
      <c r="H203" s="222">
        <v>1222.954</v>
      </c>
      <c r="I203" s="214"/>
      <c r="J203" s="209"/>
      <c r="K203" s="209"/>
      <c r="L203" s="215"/>
      <c r="M203" s="216"/>
      <c r="N203" s="217"/>
      <c r="O203" s="217"/>
      <c r="P203" s="217"/>
      <c r="Q203" s="217"/>
      <c r="R203" s="217"/>
      <c r="S203" s="217"/>
      <c r="T203" s="218"/>
      <c r="AT203" s="219" t="s">
        <v>181</v>
      </c>
      <c r="AU203" s="219" t="s">
        <v>83</v>
      </c>
      <c r="AV203" s="12" t="s">
        <v>83</v>
      </c>
      <c r="AW203" s="12" t="s">
        <v>38</v>
      </c>
      <c r="AX203" s="12" t="s">
        <v>23</v>
      </c>
      <c r="AY203" s="219" t="s">
        <v>164</v>
      </c>
    </row>
    <row r="204" spans="2:63" s="11" customFormat="1" ht="37.35" customHeight="1">
      <c r="B204" s="177"/>
      <c r="C204" s="178"/>
      <c r="D204" s="179" t="s">
        <v>74</v>
      </c>
      <c r="E204" s="180" t="s">
        <v>660</v>
      </c>
      <c r="F204" s="180" t="s">
        <v>661</v>
      </c>
      <c r="G204" s="178"/>
      <c r="H204" s="178"/>
      <c r="I204" s="181"/>
      <c r="J204" s="182">
        <f>BK204</f>
        <v>0</v>
      </c>
      <c r="K204" s="178"/>
      <c r="L204" s="183"/>
      <c r="M204" s="184"/>
      <c r="N204" s="185"/>
      <c r="O204" s="185"/>
      <c r="P204" s="186">
        <f>P205+P214+P217</f>
        <v>0</v>
      </c>
      <c r="Q204" s="185"/>
      <c r="R204" s="186">
        <f>R205+R214+R217</f>
        <v>0.06763</v>
      </c>
      <c r="S204" s="185"/>
      <c r="T204" s="187">
        <f>T205+T214+T217</f>
        <v>0</v>
      </c>
      <c r="AR204" s="188" t="s">
        <v>83</v>
      </c>
      <c r="AT204" s="189" t="s">
        <v>74</v>
      </c>
      <c r="AU204" s="189" t="s">
        <v>75</v>
      </c>
      <c r="AY204" s="188" t="s">
        <v>164</v>
      </c>
      <c r="BK204" s="190">
        <f>BK205+BK214+BK217</f>
        <v>0</v>
      </c>
    </row>
    <row r="205" spans="2:63" s="11" customFormat="1" ht="19.9" customHeight="1">
      <c r="B205" s="177"/>
      <c r="C205" s="178"/>
      <c r="D205" s="191" t="s">
        <v>74</v>
      </c>
      <c r="E205" s="192" t="s">
        <v>662</v>
      </c>
      <c r="F205" s="192" t="s">
        <v>663</v>
      </c>
      <c r="G205" s="178"/>
      <c r="H205" s="178"/>
      <c r="I205" s="181"/>
      <c r="J205" s="193">
        <f>BK205</f>
        <v>0</v>
      </c>
      <c r="K205" s="178"/>
      <c r="L205" s="183"/>
      <c r="M205" s="184"/>
      <c r="N205" s="185"/>
      <c r="O205" s="185"/>
      <c r="P205" s="186">
        <f>SUM(P206:P213)</f>
        <v>0</v>
      </c>
      <c r="Q205" s="185"/>
      <c r="R205" s="186">
        <f>SUM(R206:R213)</f>
        <v>0.02544</v>
      </c>
      <c r="S205" s="185"/>
      <c r="T205" s="187">
        <f>SUM(T206:T213)</f>
        <v>0</v>
      </c>
      <c r="AR205" s="188" t="s">
        <v>83</v>
      </c>
      <c r="AT205" s="189" t="s">
        <v>74</v>
      </c>
      <c r="AU205" s="189" t="s">
        <v>23</v>
      </c>
      <c r="AY205" s="188" t="s">
        <v>164</v>
      </c>
      <c r="BK205" s="190">
        <f>SUM(BK206:BK213)</f>
        <v>0</v>
      </c>
    </row>
    <row r="206" spans="2:65" s="1" customFormat="1" ht="22.5" customHeight="1">
      <c r="B206" s="35"/>
      <c r="C206" s="194" t="s">
        <v>326</v>
      </c>
      <c r="D206" s="194" t="s">
        <v>166</v>
      </c>
      <c r="E206" s="195" t="s">
        <v>827</v>
      </c>
      <c r="F206" s="196" t="s">
        <v>828</v>
      </c>
      <c r="G206" s="197" t="s">
        <v>260</v>
      </c>
      <c r="H206" s="198">
        <v>24</v>
      </c>
      <c r="I206" s="199"/>
      <c r="J206" s="200">
        <f>ROUND(I206*H206,2)</f>
        <v>0</v>
      </c>
      <c r="K206" s="196" t="s">
        <v>316</v>
      </c>
      <c r="L206" s="55"/>
      <c r="M206" s="201" t="s">
        <v>22</v>
      </c>
      <c r="N206" s="202" t="s">
        <v>46</v>
      </c>
      <c r="O206" s="36"/>
      <c r="P206" s="203">
        <f>O206*H206</f>
        <v>0</v>
      </c>
      <c r="Q206" s="203">
        <v>6E-05</v>
      </c>
      <c r="R206" s="203">
        <f>Q206*H206</f>
        <v>0.00144</v>
      </c>
      <c r="S206" s="203">
        <v>0</v>
      </c>
      <c r="T206" s="204">
        <f>S206*H206</f>
        <v>0</v>
      </c>
      <c r="AR206" s="18" t="s">
        <v>263</v>
      </c>
      <c r="AT206" s="18" t="s">
        <v>166</v>
      </c>
      <c r="AU206" s="18" t="s">
        <v>83</v>
      </c>
      <c r="AY206" s="18" t="s">
        <v>164</v>
      </c>
      <c r="BE206" s="205">
        <f>IF(N206="základní",J206,0)</f>
        <v>0</v>
      </c>
      <c r="BF206" s="205">
        <f>IF(N206="snížená",J206,0)</f>
        <v>0</v>
      </c>
      <c r="BG206" s="205">
        <f>IF(N206="zákl. přenesená",J206,0)</f>
        <v>0</v>
      </c>
      <c r="BH206" s="205">
        <f>IF(N206="sníž. přenesená",J206,0)</f>
        <v>0</v>
      </c>
      <c r="BI206" s="205">
        <f>IF(N206="nulová",J206,0)</f>
        <v>0</v>
      </c>
      <c r="BJ206" s="18" t="s">
        <v>23</v>
      </c>
      <c r="BK206" s="205">
        <f>ROUND(I206*H206,2)</f>
        <v>0</v>
      </c>
      <c r="BL206" s="18" t="s">
        <v>263</v>
      </c>
      <c r="BM206" s="18" t="s">
        <v>829</v>
      </c>
    </row>
    <row r="207" spans="2:47" s="1" customFormat="1" ht="27">
      <c r="B207" s="35"/>
      <c r="C207" s="57"/>
      <c r="D207" s="206" t="s">
        <v>177</v>
      </c>
      <c r="E207" s="57"/>
      <c r="F207" s="207" t="s">
        <v>668</v>
      </c>
      <c r="G207" s="57"/>
      <c r="H207" s="57"/>
      <c r="I207" s="162"/>
      <c r="J207" s="57"/>
      <c r="K207" s="57"/>
      <c r="L207" s="55"/>
      <c r="M207" s="72"/>
      <c r="N207" s="36"/>
      <c r="O207" s="36"/>
      <c r="P207" s="36"/>
      <c r="Q207" s="36"/>
      <c r="R207" s="36"/>
      <c r="S207" s="36"/>
      <c r="T207" s="73"/>
      <c r="AT207" s="18" t="s">
        <v>177</v>
      </c>
      <c r="AU207" s="18" t="s">
        <v>83</v>
      </c>
    </row>
    <row r="208" spans="2:51" s="12" customFormat="1" ht="13.5">
      <c r="B208" s="208"/>
      <c r="C208" s="209"/>
      <c r="D208" s="210" t="s">
        <v>181</v>
      </c>
      <c r="E208" s="211" t="s">
        <v>22</v>
      </c>
      <c r="F208" s="212" t="s">
        <v>340</v>
      </c>
      <c r="G208" s="209"/>
      <c r="H208" s="213">
        <v>24</v>
      </c>
      <c r="I208" s="214"/>
      <c r="J208" s="209"/>
      <c r="K208" s="209"/>
      <c r="L208" s="215"/>
      <c r="M208" s="216"/>
      <c r="N208" s="217"/>
      <c r="O208" s="217"/>
      <c r="P208" s="217"/>
      <c r="Q208" s="217"/>
      <c r="R208" s="217"/>
      <c r="S208" s="217"/>
      <c r="T208" s="218"/>
      <c r="AT208" s="219" t="s">
        <v>181</v>
      </c>
      <c r="AU208" s="219" t="s">
        <v>83</v>
      </c>
      <c r="AV208" s="12" t="s">
        <v>83</v>
      </c>
      <c r="AW208" s="12" t="s">
        <v>38</v>
      </c>
      <c r="AX208" s="12" t="s">
        <v>23</v>
      </c>
      <c r="AY208" s="219" t="s">
        <v>164</v>
      </c>
    </row>
    <row r="209" spans="2:65" s="1" customFormat="1" ht="22.5" customHeight="1">
      <c r="B209" s="35"/>
      <c r="C209" s="234" t="s">
        <v>344</v>
      </c>
      <c r="D209" s="234" t="s">
        <v>257</v>
      </c>
      <c r="E209" s="235" t="s">
        <v>830</v>
      </c>
      <c r="F209" s="236" t="s">
        <v>831</v>
      </c>
      <c r="G209" s="237" t="s">
        <v>278</v>
      </c>
      <c r="H209" s="238">
        <v>0.024</v>
      </c>
      <c r="I209" s="239"/>
      <c r="J209" s="240">
        <f>ROUND(I209*H209,2)</f>
        <v>0</v>
      </c>
      <c r="K209" s="236" t="s">
        <v>316</v>
      </c>
      <c r="L209" s="241"/>
      <c r="M209" s="242" t="s">
        <v>22</v>
      </c>
      <c r="N209" s="243" t="s">
        <v>46</v>
      </c>
      <c r="O209" s="36"/>
      <c r="P209" s="203">
        <f>O209*H209</f>
        <v>0</v>
      </c>
      <c r="Q209" s="203">
        <v>1</v>
      </c>
      <c r="R209" s="203">
        <f>Q209*H209</f>
        <v>0.024</v>
      </c>
      <c r="S209" s="203">
        <v>0</v>
      </c>
      <c r="T209" s="204">
        <f>S209*H209</f>
        <v>0</v>
      </c>
      <c r="AR209" s="18" t="s">
        <v>580</v>
      </c>
      <c r="AT209" s="18" t="s">
        <v>257</v>
      </c>
      <c r="AU209" s="18" t="s">
        <v>83</v>
      </c>
      <c r="AY209" s="18" t="s">
        <v>164</v>
      </c>
      <c r="BE209" s="205">
        <f>IF(N209="základní",J209,0)</f>
        <v>0</v>
      </c>
      <c r="BF209" s="205">
        <f>IF(N209="snížená",J209,0)</f>
        <v>0</v>
      </c>
      <c r="BG209" s="205">
        <f>IF(N209="zákl. přenesená",J209,0)</f>
        <v>0</v>
      </c>
      <c r="BH209" s="205">
        <f>IF(N209="sníž. přenesená",J209,0)</f>
        <v>0</v>
      </c>
      <c r="BI209" s="205">
        <f>IF(N209="nulová",J209,0)</f>
        <v>0</v>
      </c>
      <c r="BJ209" s="18" t="s">
        <v>23</v>
      </c>
      <c r="BK209" s="205">
        <f>ROUND(I209*H209,2)</f>
        <v>0</v>
      </c>
      <c r="BL209" s="18" t="s">
        <v>263</v>
      </c>
      <c r="BM209" s="18" t="s">
        <v>832</v>
      </c>
    </row>
    <row r="210" spans="2:47" s="1" customFormat="1" ht="27">
      <c r="B210" s="35"/>
      <c r="C210" s="57"/>
      <c r="D210" s="206" t="s">
        <v>179</v>
      </c>
      <c r="E210" s="57"/>
      <c r="F210" s="207" t="s">
        <v>833</v>
      </c>
      <c r="G210" s="57"/>
      <c r="H210" s="57"/>
      <c r="I210" s="162"/>
      <c r="J210" s="57"/>
      <c r="K210" s="57"/>
      <c r="L210" s="55"/>
      <c r="M210" s="72"/>
      <c r="N210" s="36"/>
      <c r="O210" s="36"/>
      <c r="P210" s="36"/>
      <c r="Q210" s="36"/>
      <c r="R210" s="36"/>
      <c r="S210" s="36"/>
      <c r="T210" s="73"/>
      <c r="AT210" s="18" t="s">
        <v>179</v>
      </c>
      <c r="AU210" s="18" t="s">
        <v>83</v>
      </c>
    </row>
    <row r="211" spans="2:51" s="12" customFormat="1" ht="13.5">
      <c r="B211" s="208"/>
      <c r="C211" s="209"/>
      <c r="D211" s="210" t="s">
        <v>181</v>
      </c>
      <c r="E211" s="211" t="s">
        <v>22</v>
      </c>
      <c r="F211" s="212" t="s">
        <v>834</v>
      </c>
      <c r="G211" s="209"/>
      <c r="H211" s="213">
        <v>0.024</v>
      </c>
      <c r="I211" s="214"/>
      <c r="J211" s="209"/>
      <c r="K211" s="209"/>
      <c r="L211" s="215"/>
      <c r="M211" s="216"/>
      <c r="N211" s="217"/>
      <c r="O211" s="217"/>
      <c r="P211" s="217"/>
      <c r="Q211" s="217"/>
      <c r="R211" s="217"/>
      <c r="S211" s="217"/>
      <c r="T211" s="218"/>
      <c r="AT211" s="219" t="s">
        <v>181</v>
      </c>
      <c r="AU211" s="219" t="s">
        <v>83</v>
      </c>
      <c r="AV211" s="12" t="s">
        <v>83</v>
      </c>
      <c r="AW211" s="12" t="s">
        <v>38</v>
      </c>
      <c r="AX211" s="12" t="s">
        <v>23</v>
      </c>
      <c r="AY211" s="219" t="s">
        <v>164</v>
      </c>
    </row>
    <row r="212" spans="2:65" s="1" customFormat="1" ht="31.5" customHeight="1">
      <c r="B212" s="35"/>
      <c r="C212" s="194" t="s">
        <v>349</v>
      </c>
      <c r="D212" s="194" t="s">
        <v>166</v>
      </c>
      <c r="E212" s="195" t="s">
        <v>702</v>
      </c>
      <c r="F212" s="196" t="s">
        <v>703</v>
      </c>
      <c r="G212" s="197" t="s">
        <v>278</v>
      </c>
      <c r="H212" s="198">
        <v>0.025</v>
      </c>
      <c r="I212" s="199"/>
      <c r="J212" s="200">
        <f>ROUND(I212*H212,2)</f>
        <v>0</v>
      </c>
      <c r="K212" s="196" t="s">
        <v>316</v>
      </c>
      <c r="L212" s="55"/>
      <c r="M212" s="201" t="s">
        <v>22</v>
      </c>
      <c r="N212" s="202" t="s">
        <v>46</v>
      </c>
      <c r="O212" s="36"/>
      <c r="P212" s="203">
        <f>O212*H212</f>
        <v>0</v>
      </c>
      <c r="Q212" s="203">
        <v>0</v>
      </c>
      <c r="R212" s="203">
        <f>Q212*H212</f>
        <v>0</v>
      </c>
      <c r="S212" s="203">
        <v>0</v>
      </c>
      <c r="T212" s="204">
        <f>S212*H212</f>
        <v>0</v>
      </c>
      <c r="AR212" s="18" t="s">
        <v>263</v>
      </c>
      <c r="AT212" s="18" t="s">
        <v>166</v>
      </c>
      <c r="AU212" s="18" t="s">
        <v>83</v>
      </c>
      <c r="AY212" s="18" t="s">
        <v>164</v>
      </c>
      <c r="BE212" s="205">
        <f>IF(N212="základní",J212,0)</f>
        <v>0</v>
      </c>
      <c r="BF212" s="205">
        <f>IF(N212="snížená",J212,0)</f>
        <v>0</v>
      </c>
      <c r="BG212" s="205">
        <f>IF(N212="zákl. přenesená",J212,0)</f>
        <v>0</v>
      </c>
      <c r="BH212" s="205">
        <f>IF(N212="sníž. přenesená",J212,0)</f>
        <v>0</v>
      </c>
      <c r="BI212" s="205">
        <f>IF(N212="nulová",J212,0)</f>
        <v>0</v>
      </c>
      <c r="BJ212" s="18" t="s">
        <v>23</v>
      </c>
      <c r="BK212" s="205">
        <f>ROUND(I212*H212,2)</f>
        <v>0</v>
      </c>
      <c r="BL212" s="18" t="s">
        <v>263</v>
      </c>
      <c r="BM212" s="18" t="s">
        <v>835</v>
      </c>
    </row>
    <row r="213" spans="2:47" s="1" customFormat="1" ht="121.5">
      <c r="B213" s="35"/>
      <c r="C213" s="57"/>
      <c r="D213" s="206" t="s">
        <v>177</v>
      </c>
      <c r="E213" s="57"/>
      <c r="F213" s="207" t="s">
        <v>705</v>
      </c>
      <c r="G213" s="57"/>
      <c r="H213" s="57"/>
      <c r="I213" s="162"/>
      <c r="J213" s="57"/>
      <c r="K213" s="57"/>
      <c r="L213" s="55"/>
      <c r="M213" s="72"/>
      <c r="N213" s="36"/>
      <c r="O213" s="36"/>
      <c r="P213" s="36"/>
      <c r="Q213" s="36"/>
      <c r="R213" s="36"/>
      <c r="S213" s="36"/>
      <c r="T213" s="73"/>
      <c r="AT213" s="18" t="s">
        <v>177</v>
      </c>
      <c r="AU213" s="18" t="s">
        <v>83</v>
      </c>
    </row>
    <row r="214" spans="2:63" s="11" customFormat="1" ht="29.85" customHeight="1">
      <c r="B214" s="177"/>
      <c r="C214" s="178"/>
      <c r="D214" s="191" t="s">
        <v>74</v>
      </c>
      <c r="E214" s="192" t="s">
        <v>706</v>
      </c>
      <c r="F214" s="192" t="s">
        <v>707</v>
      </c>
      <c r="G214" s="178"/>
      <c r="H214" s="178"/>
      <c r="I214" s="181"/>
      <c r="J214" s="193">
        <f>BK214</f>
        <v>0</v>
      </c>
      <c r="K214" s="178"/>
      <c r="L214" s="183"/>
      <c r="M214" s="184"/>
      <c r="N214" s="185"/>
      <c r="O214" s="185"/>
      <c r="P214" s="186">
        <f>SUM(P215:P216)</f>
        <v>0</v>
      </c>
      <c r="Q214" s="185"/>
      <c r="R214" s="186">
        <f>SUM(R215:R216)</f>
        <v>0.00043</v>
      </c>
      <c r="S214" s="185"/>
      <c r="T214" s="187">
        <f>SUM(T215:T216)</f>
        <v>0</v>
      </c>
      <c r="AR214" s="188" t="s">
        <v>83</v>
      </c>
      <c r="AT214" s="189" t="s">
        <v>74</v>
      </c>
      <c r="AU214" s="189" t="s">
        <v>23</v>
      </c>
      <c r="AY214" s="188" t="s">
        <v>164</v>
      </c>
      <c r="BK214" s="190">
        <f>SUM(BK215:BK216)</f>
        <v>0</v>
      </c>
    </row>
    <row r="215" spans="2:65" s="1" customFormat="1" ht="44.25" customHeight="1">
      <c r="B215" s="35"/>
      <c r="C215" s="194" t="s">
        <v>612</v>
      </c>
      <c r="D215" s="194" t="s">
        <v>166</v>
      </c>
      <c r="E215" s="195" t="s">
        <v>714</v>
      </c>
      <c r="F215" s="196" t="s">
        <v>715</v>
      </c>
      <c r="G215" s="197" t="s">
        <v>367</v>
      </c>
      <c r="H215" s="198">
        <v>1</v>
      </c>
      <c r="I215" s="199"/>
      <c r="J215" s="200">
        <f>ROUND(I215*H215,2)</f>
        <v>0</v>
      </c>
      <c r="K215" s="196" t="s">
        <v>22</v>
      </c>
      <c r="L215" s="55"/>
      <c r="M215" s="201" t="s">
        <v>22</v>
      </c>
      <c r="N215" s="202" t="s">
        <v>46</v>
      </c>
      <c r="O215" s="36"/>
      <c r="P215" s="203">
        <f>O215*H215</f>
        <v>0</v>
      </c>
      <c r="Q215" s="203">
        <v>0.00043</v>
      </c>
      <c r="R215" s="203">
        <f>Q215*H215</f>
        <v>0.00043</v>
      </c>
      <c r="S215" s="203">
        <v>0</v>
      </c>
      <c r="T215" s="204">
        <f>S215*H215</f>
        <v>0</v>
      </c>
      <c r="AR215" s="18" t="s">
        <v>263</v>
      </c>
      <c r="AT215" s="18" t="s">
        <v>166</v>
      </c>
      <c r="AU215" s="18" t="s">
        <v>83</v>
      </c>
      <c r="AY215" s="18" t="s">
        <v>164</v>
      </c>
      <c r="BE215" s="205">
        <f>IF(N215="základní",J215,0)</f>
        <v>0</v>
      </c>
      <c r="BF215" s="205">
        <f>IF(N215="snížená",J215,0)</f>
        <v>0</v>
      </c>
      <c r="BG215" s="205">
        <f>IF(N215="zákl. přenesená",J215,0)</f>
        <v>0</v>
      </c>
      <c r="BH215" s="205">
        <f>IF(N215="sníž. přenesená",J215,0)</f>
        <v>0</v>
      </c>
      <c r="BI215" s="205">
        <f>IF(N215="nulová",J215,0)</f>
        <v>0</v>
      </c>
      <c r="BJ215" s="18" t="s">
        <v>23</v>
      </c>
      <c r="BK215" s="205">
        <f>ROUND(I215*H215,2)</f>
        <v>0</v>
      </c>
      <c r="BL215" s="18" t="s">
        <v>263</v>
      </c>
      <c r="BM215" s="18" t="s">
        <v>836</v>
      </c>
    </row>
    <row r="216" spans="2:47" s="1" customFormat="1" ht="27">
      <c r="B216" s="35"/>
      <c r="C216" s="57"/>
      <c r="D216" s="206" t="s">
        <v>179</v>
      </c>
      <c r="E216" s="57"/>
      <c r="F216" s="207" t="s">
        <v>837</v>
      </c>
      <c r="G216" s="57"/>
      <c r="H216" s="57"/>
      <c r="I216" s="162"/>
      <c r="J216" s="57"/>
      <c r="K216" s="57"/>
      <c r="L216" s="55"/>
      <c r="M216" s="72"/>
      <c r="N216" s="36"/>
      <c r="O216" s="36"/>
      <c r="P216" s="36"/>
      <c r="Q216" s="36"/>
      <c r="R216" s="36"/>
      <c r="S216" s="36"/>
      <c r="T216" s="73"/>
      <c r="AT216" s="18" t="s">
        <v>179</v>
      </c>
      <c r="AU216" s="18" t="s">
        <v>83</v>
      </c>
    </row>
    <row r="217" spans="2:63" s="11" customFormat="1" ht="29.85" customHeight="1">
      <c r="B217" s="177"/>
      <c r="C217" s="178"/>
      <c r="D217" s="191" t="s">
        <v>74</v>
      </c>
      <c r="E217" s="192" t="s">
        <v>838</v>
      </c>
      <c r="F217" s="192" t="s">
        <v>839</v>
      </c>
      <c r="G217" s="178"/>
      <c r="H217" s="178"/>
      <c r="I217" s="181"/>
      <c r="J217" s="193">
        <f>BK217</f>
        <v>0</v>
      </c>
      <c r="K217" s="178"/>
      <c r="L217" s="183"/>
      <c r="M217" s="184"/>
      <c r="N217" s="185"/>
      <c r="O217" s="185"/>
      <c r="P217" s="186">
        <f>SUM(P218:P219)</f>
        <v>0</v>
      </c>
      <c r="Q217" s="185"/>
      <c r="R217" s="186">
        <f>SUM(R218:R219)</f>
        <v>0.04176</v>
      </c>
      <c r="S217" s="185"/>
      <c r="T217" s="187">
        <f>SUM(T218:T219)</f>
        <v>0</v>
      </c>
      <c r="AR217" s="188" t="s">
        <v>83</v>
      </c>
      <c r="AT217" s="189" t="s">
        <v>74</v>
      </c>
      <c r="AU217" s="189" t="s">
        <v>23</v>
      </c>
      <c r="AY217" s="188" t="s">
        <v>164</v>
      </c>
      <c r="BK217" s="190">
        <f>SUM(BK218:BK219)</f>
        <v>0</v>
      </c>
    </row>
    <row r="218" spans="2:65" s="1" customFormat="1" ht="22.5" customHeight="1">
      <c r="B218" s="35"/>
      <c r="C218" s="194" t="s">
        <v>329</v>
      </c>
      <c r="D218" s="194" t="s">
        <v>166</v>
      </c>
      <c r="E218" s="195" t="s">
        <v>840</v>
      </c>
      <c r="F218" s="196" t="s">
        <v>841</v>
      </c>
      <c r="G218" s="197" t="s">
        <v>260</v>
      </c>
      <c r="H218" s="198">
        <v>24</v>
      </c>
      <c r="I218" s="199"/>
      <c r="J218" s="200">
        <f>ROUND(I218*H218,2)</f>
        <v>0</v>
      </c>
      <c r="K218" s="196" t="s">
        <v>22</v>
      </c>
      <c r="L218" s="55"/>
      <c r="M218" s="201" t="s">
        <v>22</v>
      </c>
      <c r="N218" s="202" t="s">
        <v>46</v>
      </c>
      <c r="O218" s="36"/>
      <c r="P218" s="203">
        <f>O218*H218</f>
        <v>0</v>
      </c>
      <c r="Q218" s="203">
        <v>0.00174</v>
      </c>
      <c r="R218" s="203">
        <f>Q218*H218</f>
        <v>0.04176</v>
      </c>
      <c r="S218" s="203">
        <v>0</v>
      </c>
      <c r="T218" s="204">
        <f>S218*H218</f>
        <v>0</v>
      </c>
      <c r="AR218" s="18" t="s">
        <v>263</v>
      </c>
      <c r="AT218" s="18" t="s">
        <v>166</v>
      </c>
      <c r="AU218" s="18" t="s">
        <v>83</v>
      </c>
      <c r="AY218" s="18" t="s">
        <v>164</v>
      </c>
      <c r="BE218" s="205">
        <f>IF(N218="základní",J218,0)</f>
        <v>0</v>
      </c>
      <c r="BF218" s="205">
        <f>IF(N218="snížená",J218,0)</f>
        <v>0</v>
      </c>
      <c r="BG218" s="205">
        <f>IF(N218="zákl. přenesená",J218,0)</f>
        <v>0</v>
      </c>
      <c r="BH218" s="205">
        <f>IF(N218="sníž. přenesená",J218,0)</f>
        <v>0</v>
      </c>
      <c r="BI218" s="205">
        <f>IF(N218="nulová",J218,0)</f>
        <v>0</v>
      </c>
      <c r="BJ218" s="18" t="s">
        <v>23</v>
      </c>
      <c r="BK218" s="205">
        <f>ROUND(I218*H218,2)</f>
        <v>0</v>
      </c>
      <c r="BL218" s="18" t="s">
        <v>263</v>
      </c>
      <c r="BM218" s="18" t="s">
        <v>842</v>
      </c>
    </row>
    <row r="219" spans="2:51" s="12" customFormat="1" ht="13.5">
      <c r="B219" s="208"/>
      <c r="C219" s="209"/>
      <c r="D219" s="206" t="s">
        <v>181</v>
      </c>
      <c r="E219" s="220" t="s">
        <v>22</v>
      </c>
      <c r="F219" s="221" t="s">
        <v>843</v>
      </c>
      <c r="G219" s="209"/>
      <c r="H219" s="222">
        <v>24</v>
      </c>
      <c r="I219" s="214"/>
      <c r="J219" s="209"/>
      <c r="K219" s="209"/>
      <c r="L219" s="215"/>
      <c r="M219" s="216"/>
      <c r="N219" s="217"/>
      <c r="O219" s="217"/>
      <c r="P219" s="217"/>
      <c r="Q219" s="217"/>
      <c r="R219" s="217"/>
      <c r="S219" s="217"/>
      <c r="T219" s="218"/>
      <c r="AT219" s="219" t="s">
        <v>181</v>
      </c>
      <c r="AU219" s="219" t="s">
        <v>83</v>
      </c>
      <c r="AV219" s="12" t="s">
        <v>83</v>
      </c>
      <c r="AW219" s="12" t="s">
        <v>38</v>
      </c>
      <c r="AX219" s="12" t="s">
        <v>23</v>
      </c>
      <c r="AY219" s="219" t="s">
        <v>164</v>
      </c>
    </row>
    <row r="220" spans="2:63" s="11" customFormat="1" ht="37.35" customHeight="1">
      <c r="B220" s="177"/>
      <c r="C220" s="178"/>
      <c r="D220" s="179" t="s">
        <v>74</v>
      </c>
      <c r="E220" s="180" t="s">
        <v>257</v>
      </c>
      <c r="F220" s="180" t="s">
        <v>844</v>
      </c>
      <c r="G220" s="178"/>
      <c r="H220" s="178"/>
      <c r="I220" s="181"/>
      <c r="J220" s="182">
        <f>BK220</f>
        <v>0</v>
      </c>
      <c r="K220" s="178"/>
      <c r="L220" s="183"/>
      <c r="M220" s="184"/>
      <c r="N220" s="185"/>
      <c r="O220" s="185"/>
      <c r="P220" s="186">
        <f>P221</f>
        <v>0</v>
      </c>
      <c r="Q220" s="185"/>
      <c r="R220" s="186">
        <f>R221</f>
        <v>0.01721</v>
      </c>
      <c r="S220" s="185"/>
      <c r="T220" s="187">
        <f>T221</f>
        <v>0</v>
      </c>
      <c r="AR220" s="188" t="s">
        <v>183</v>
      </c>
      <c r="AT220" s="189" t="s">
        <v>74</v>
      </c>
      <c r="AU220" s="189" t="s">
        <v>75</v>
      </c>
      <c r="AY220" s="188" t="s">
        <v>164</v>
      </c>
      <c r="BK220" s="190">
        <f>BK221</f>
        <v>0</v>
      </c>
    </row>
    <row r="221" spans="2:63" s="11" customFormat="1" ht="19.9" customHeight="1">
      <c r="B221" s="177"/>
      <c r="C221" s="178"/>
      <c r="D221" s="191" t="s">
        <v>74</v>
      </c>
      <c r="E221" s="192" t="s">
        <v>845</v>
      </c>
      <c r="F221" s="192" t="s">
        <v>846</v>
      </c>
      <c r="G221" s="178"/>
      <c r="H221" s="178"/>
      <c r="I221" s="181"/>
      <c r="J221" s="193">
        <f>BK221</f>
        <v>0</v>
      </c>
      <c r="K221" s="178"/>
      <c r="L221" s="183"/>
      <c r="M221" s="184"/>
      <c r="N221" s="185"/>
      <c r="O221" s="185"/>
      <c r="P221" s="186">
        <f>SUM(P222:P223)</f>
        <v>0</v>
      </c>
      <c r="Q221" s="185"/>
      <c r="R221" s="186">
        <f>SUM(R222:R223)</f>
        <v>0.01721</v>
      </c>
      <c r="S221" s="185"/>
      <c r="T221" s="187">
        <f>SUM(T222:T223)</f>
        <v>0</v>
      </c>
      <c r="AR221" s="188" t="s">
        <v>183</v>
      </c>
      <c r="AT221" s="189" t="s">
        <v>74</v>
      </c>
      <c r="AU221" s="189" t="s">
        <v>23</v>
      </c>
      <c r="AY221" s="188" t="s">
        <v>164</v>
      </c>
      <c r="BK221" s="190">
        <f>SUM(BK222:BK223)</f>
        <v>0</v>
      </c>
    </row>
    <row r="222" spans="2:65" s="1" customFormat="1" ht="22.5" customHeight="1">
      <c r="B222" s="35"/>
      <c r="C222" s="194" t="s">
        <v>382</v>
      </c>
      <c r="D222" s="194" t="s">
        <v>166</v>
      </c>
      <c r="E222" s="195" t="s">
        <v>847</v>
      </c>
      <c r="F222" s="196" t="s">
        <v>848</v>
      </c>
      <c r="G222" s="197" t="s">
        <v>291</v>
      </c>
      <c r="H222" s="198">
        <v>1</v>
      </c>
      <c r="I222" s="199"/>
      <c r="J222" s="200">
        <f>ROUND(I222*H222,2)</f>
        <v>0</v>
      </c>
      <c r="K222" s="196" t="s">
        <v>22</v>
      </c>
      <c r="L222" s="55"/>
      <c r="M222" s="201" t="s">
        <v>22</v>
      </c>
      <c r="N222" s="202" t="s">
        <v>46</v>
      </c>
      <c r="O222" s="36"/>
      <c r="P222" s="203">
        <f>O222*H222</f>
        <v>0</v>
      </c>
      <c r="Q222" s="203">
        <v>0.01721</v>
      </c>
      <c r="R222" s="203">
        <f>Q222*H222</f>
        <v>0.01721</v>
      </c>
      <c r="S222" s="203">
        <v>0</v>
      </c>
      <c r="T222" s="204">
        <f>S222*H222</f>
        <v>0</v>
      </c>
      <c r="AR222" s="18" t="s">
        <v>849</v>
      </c>
      <c r="AT222" s="18" t="s">
        <v>166</v>
      </c>
      <c r="AU222" s="18" t="s">
        <v>83</v>
      </c>
      <c r="AY222" s="18" t="s">
        <v>164</v>
      </c>
      <c r="BE222" s="205">
        <f>IF(N222="základní",J222,0)</f>
        <v>0</v>
      </c>
      <c r="BF222" s="205">
        <f>IF(N222="snížená",J222,0)</f>
        <v>0</v>
      </c>
      <c r="BG222" s="205">
        <f>IF(N222="zákl. přenesená",J222,0)</f>
        <v>0</v>
      </c>
      <c r="BH222" s="205">
        <f>IF(N222="sníž. přenesená",J222,0)</f>
        <v>0</v>
      </c>
      <c r="BI222" s="205">
        <f>IF(N222="nulová",J222,0)</f>
        <v>0</v>
      </c>
      <c r="BJ222" s="18" t="s">
        <v>23</v>
      </c>
      <c r="BK222" s="205">
        <f>ROUND(I222*H222,2)</f>
        <v>0</v>
      </c>
      <c r="BL222" s="18" t="s">
        <v>849</v>
      </c>
      <c r="BM222" s="18" t="s">
        <v>850</v>
      </c>
    </row>
    <row r="223" spans="2:47" s="1" customFormat="1" ht="94.5">
      <c r="B223" s="35"/>
      <c r="C223" s="57"/>
      <c r="D223" s="206" t="s">
        <v>179</v>
      </c>
      <c r="E223" s="57"/>
      <c r="F223" s="207" t="s">
        <v>851</v>
      </c>
      <c r="G223" s="57"/>
      <c r="H223" s="57"/>
      <c r="I223" s="162"/>
      <c r="J223" s="57"/>
      <c r="K223" s="57"/>
      <c r="L223" s="55"/>
      <c r="M223" s="245"/>
      <c r="N223" s="246"/>
      <c r="O223" s="246"/>
      <c r="P223" s="246"/>
      <c r="Q223" s="246"/>
      <c r="R223" s="246"/>
      <c r="S223" s="246"/>
      <c r="T223" s="247"/>
      <c r="AT223" s="18" t="s">
        <v>179</v>
      </c>
      <c r="AU223" s="18" t="s">
        <v>83</v>
      </c>
    </row>
    <row r="224" spans="2:12" s="1" customFormat="1" ht="6.95" customHeight="1">
      <c r="B224" s="50"/>
      <c r="C224" s="51"/>
      <c r="D224" s="51"/>
      <c r="E224" s="51"/>
      <c r="F224" s="51"/>
      <c r="G224" s="51"/>
      <c r="H224" s="51"/>
      <c r="I224" s="138"/>
      <c r="J224" s="51"/>
      <c r="K224" s="51"/>
      <c r="L224" s="55"/>
    </row>
  </sheetData>
  <sheetProtection password="CC35" sheet="1" objects="1" scenarios="1" formatColumns="0" formatRows="0" sort="0" autoFilter="0"/>
  <autoFilter ref="C94:K94"/>
  <mergeCells count="12">
    <mergeCell ref="G1:H1"/>
    <mergeCell ref="L2:V2"/>
    <mergeCell ref="E49:H49"/>
    <mergeCell ref="E51:H51"/>
    <mergeCell ref="E83:H83"/>
    <mergeCell ref="E85:H85"/>
    <mergeCell ref="E87:H8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105</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852</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853</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ROUNDUP(J93,2)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ROUNDUP(SUM(BE93:BE330),2)</f>
        <v>0</v>
      </c>
      <c r="G32" s="36"/>
      <c r="H32" s="36"/>
      <c r="I32" s="130">
        <v>0.21</v>
      </c>
      <c r="J32" s="129">
        <f>ROUNDUP(ROUNDUP((SUM(BE93:BE330)),2)*I32,1)</f>
        <v>0</v>
      </c>
      <c r="K32" s="39"/>
    </row>
    <row r="33" spans="2:11" s="1" customFormat="1" ht="14.45" customHeight="1">
      <c r="B33" s="35"/>
      <c r="C33" s="36"/>
      <c r="D33" s="36"/>
      <c r="E33" s="43" t="s">
        <v>47</v>
      </c>
      <c r="F33" s="129">
        <f>ROUNDUP(SUM(BF93:BF330),2)</f>
        <v>0</v>
      </c>
      <c r="G33" s="36"/>
      <c r="H33" s="36"/>
      <c r="I33" s="130">
        <v>0.15</v>
      </c>
      <c r="J33" s="129">
        <f>ROUNDUP(ROUNDUP((SUM(BF93:BF330)),2)*I33,1)</f>
        <v>0</v>
      </c>
      <c r="K33" s="39"/>
    </row>
    <row r="34" spans="2:11" s="1" customFormat="1" ht="14.45" customHeight="1" hidden="1">
      <c r="B34" s="35"/>
      <c r="C34" s="36"/>
      <c r="D34" s="36"/>
      <c r="E34" s="43" t="s">
        <v>48</v>
      </c>
      <c r="F34" s="129">
        <f>ROUNDUP(SUM(BG93:BG330),2)</f>
        <v>0</v>
      </c>
      <c r="G34" s="36"/>
      <c r="H34" s="36"/>
      <c r="I34" s="130">
        <v>0.21</v>
      </c>
      <c r="J34" s="129">
        <v>0</v>
      </c>
      <c r="K34" s="39"/>
    </row>
    <row r="35" spans="2:11" s="1" customFormat="1" ht="14.45" customHeight="1" hidden="1">
      <c r="B35" s="35"/>
      <c r="C35" s="36"/>
      <c r="D35" s="36"/>
      <c r="E35" s="43" t="s">
        <v>49</v>
      </c>
      <c r="F35" s="129">
        <f>ROUNDUP(SUM(BH93:BH330),2)</f>
        <v>0</v>
      </c>
      <c r="G35" s="36"/>
      <c r="H35" s="36"/>
      <c r="I35" s="130">
        <v>0.15</v>
      </c>
      <c r="J35" s="129">
        <v>0</v>
      </c>
      <c r="K35" s="39"/>
    </row>
    <row r="36" spans="2:11" s="1" customFormat="1" ht="14.45" customHeight="1" hidden="1">
      <c r="B36" s="35"/>
      <c r="C36" s="36"/>
      <c r="D36" s="36"/>
      <c r="E36" s="43" t="s">
        <v>50</v>
      </c>
      <c r="F36" s="129">
        <f>ROUNDUP(SUM(BI93:BI330),2)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852</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4 - Soupis prací - Most</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J93</f>
        <v>0</v>
      </c>
      <c r="K60" s="39"/>
      <c r="AU60" s="18" t="s">
        <v>141</v>
      </c>
    </row>
    <row r="61" spans="2:11" s="8" customFormat="1" ht="24.95" customHeight="1">
      <c r="B61" s="148"/>
      <c r="C61" s="149"/>
      <c r="D61" s="150" t="s">
        <v>142</v>
      </c>
      <c r="E61" s="151"/>
      <c r="F61" s="151"/>
      <c r="G61" s="151"/>
      <c r="H61" s="151"/>
      <c r="I61" s="152"/>
      <c r="J61" s="153">
        <f>J94</f>
        <v>0</v>
      </c>
      <c r="K61" s="154"/>
    </row>
    <row r="62" spans="2:11" s="9" customFormat="1" ht="19.9" customHeight="1">
      <c r="B62" s="155"/>
      <c r="C62" s="156"/>
      <c r="D62" s="157" t="s">
        <v>143</v>
      </c>
      <c r="E62" s="158"/>
      <c r="F62" s="158"/>
      <c r="G62" s="158"/>
      <c r="H62" s="158"/>
      <c r="I62" s="159"/>
      <c r="J62" s="160">
        <f>J95</f>
        <v>0</v>
      </c>
      <c r="K62" s="161"/>
    </row>
    <row r="63" spans="2:11" s="9" customFormat="1" ht="19.9" customHeight="1">
      <c r="B63" s="155"/>
      <c r="C63" s="156"/>
      <c r="D63" s="157" t="s">
        <v>396</v>
      </c>
      <c r="E63" s="158"/>
      <c r="F63" s="158"/>
      <c r="G63" s="158"/>
      <c r="H63" s="158"/>
      <c r="I63" s="159"/>
      <c r="J63" s="160">
        <f>J126</f>
        <v>0</v>
      </c>
      <c r="K63" s="161"/>
    </row>
    <row r="64" spans="2:11" s="9" customFormat="1" ht="19.9" customHeight="1">
      <c r="B64" s="155"/>
      <c r="C64" s="156"/>
      <c r="D64" s="157" t="s">
        <v>397</v>
      </c>
      <c r="E64" s="158"/>
      <c r="F64" s="158"/>
      <c r="G64" s="158"/>
      <c r="H64" s="158"/>
      <c r="I64" s="159"/>
      <c r="J64" s="160">
        <f>J160</f>
        <v>0</v>
      </c>
      <c r="K64" s="161"/>
    </row>
    <row r="65" spans="2:11" s="9" customFormat="1" ht="19.9" customHeight="1">
      <c r="B65" s="155"/>
      <c r="C65" s="156"/>
      <c r="D65" s="157" t="s">
        <v>144</v>
      </c>
      <c r="E65" s="158"/>
      <c r="F65" s="158"/>
      <c r="G65" s="158"/>
      <c r="H65" s="158"/>
      <c r="I65" s="159"/>
      <c r="J65" s="160">
        <f>J217</f>
        <v>0</v>
      </c>
      <c r="K65" s="161"/>
    </row>
    <row r="66" spans="2:11" s="9" customFormat="1" ht="19.9" customHeight="1">
      <c r="B66" s="155"/>
      <c r="C66" s="156"/>
      <c r="D66" s="157" t="s">
        <v>854</v>
      </c>
      <c r="E66" s="158"/>
      <c r="F66" s="158"/>
      <c r="G66" s="158"/>
      <c r="H66" s="158"/>
      <c r="I66" s="159"/>
      <c r="J66" s="160">
        <f>J274</f>
        <v>0</v>
      </c>
      <c r="K66" s="161"/>
    </row>
    <row r="67" spans="2:11" s="9" customFormat="1" ht="19.9" customHeight="1">
      <c r="B67" s="155"/>
      <c r="C67" s="156"/>
      <c r="D67" s="157" t="s">
        <v>855</v>
      </c>
      <c r="E67" s="158"/>
      <c r="F67" s="158"/>
      <c r="G67" s="158"/>
      <c r="H67" s="158"/>
      <c r="I67" s="159"/>
      <c r="J67" s="160">
        <f>J284</f>
        <v>0</v>
      </c>
      <c r="K67" s="161"/>
    </row>
    <row r="68" spans="2:11" s="9" customFormat="1" ht="19.9" customHeight="1">
      <c r="B68" s="155"/>
      <c r="C68" s="156"/>
      <c r="D68" s="157" t="s">
        <v>146</v>
      </c>
      <c r="E68" s="158"/>
      <c r="F68" s="158"/>
      <c r="G68" s="158"/>
      <c r="H68" s="158"/>
      <c r="I68" s="159"/>
      <c r="J68" s="160">
        <f>J296</f>
        <v>0</v>
      </c>
      <c r="K68" s="161"/>
    </row>
    <row r="69" spans="2:11" s="9" customFormat="1" ht="14.85" customHeight="1">
      <c r="B69" s="155"/>
      <c r="C69" s="156"/>
      <c r="D69" s="157" t="s">
        <v>856</v>
      </c>
      <c r="E69" s="158"/>
      <c r="F69" s="158"/>
      <c r="G69" s="158"/>
      <c r="H69" s="158"/>
      <c r="I69" s="159"/>
      <c r="J69" s="160">
        <f>J313</f>
        <v>0</v>
      </c>
      <c r="K69" s="161"/>
    </row>
    <row r="70" spans="2:11" s="8" customFormat="1" ht="24.95" customHeight="1">
      <c r="B70" s="148"/>
      <c r="C70" s="149"/>
      <c r="D70" s="150" t="s">
        <v>478</v>
      </c>
      <c r="E70" s="151"/>
      <c r="F70" s="151"/>
      <c r="G70" s="151"/>
      <c r="H70" s="151"/>
      <c r="I70" s="152"/>
      <c r="J70" s="153">
        <f>J316</f>
        <v>0</v>
      </c>
      <c r="K70" s="154"/>
    </row>
    <row r="71" spans="2:11" s="9" customFormat="1" ht="19.9" customHeight="1">
      <c r="B71" s="155"/>
      <c r="C71" s="156"/>
      <c r="D71" s="157" t="s">
        <v>857</v>
      </c>
      <c r="E71" s="158"/>
      <c r="F71" s="158"/>
      <c r="G71" s="158"/>
      <c r="H71" s="158"/>
      <c r="I71" s="159"/>
      <c r="J71" s="160">
        <f>J317</f>
        <v>0</v>
      </c>
      <c r="K71" s="161"/>
    </row>
    <row r="72" spans="2:11" s="1" customFormat="1" ht="21.75" customHeight="1">
      <c r="B72" s="35"/>
      <c r="C72" s="36"/>
      <c r="D72" s="36"/>
      <c r="E72" s="36"/>
      <c r="F72" s="36"/>
      <c r="G72" s="36"/>
      <c r="H72" s="36"/>
      <c r="I72" s="117"/>
      <c r="J72" s="36"/>
      <c r="K72" s="39"/>
    </row>
    <row r="73" spans="2:11" s="1" customFormat="1" ht="6.95" customHeight="1">
      <c r="B73" s="50"/>
      <c r="C73" s="51"/>
      <c r="D73" s="51"/>
      <c r="E73" s="51"/>
      <c r="F73" s="51"/>
      <c r="G73" s="51"/>
      <c r="H73" s="51"/>
      <c r="I73" s="138"/>
      <c r="J73" s="51"/>
      <c r="K73" s="52"/>
    </row>
    <row r="77" spans="2:12" s="1" customFormat="1" ht="6.95" customHeight="1">
      <c r="B77" s="53"/>
      <c r="C77" s="54"/>
      <c r="D77" s="54"/>
      <c r="E77" s="54"/>
      <c r="F77" s="54"/>
      <c r="G77" s="54"/>
      <c r="H77" s="54"/>
      <c r="I77" s="141"/>
      <c r="J77" s="54"/>
      <c r="K77" s="54"/>
      <c r="L77" s="55"/>
    </row>
    <row r="78" spans="2:12" s="1" customFormat="1" ht="36.95" customHeight="1">
      <c r="B78" s="35"/>
      <c r="C78" s="56" t="s">
        <v>148</v>
      </c>
      <c r="D78" s="57"/>
      <c r="E78" s="57"/>
      <c r="F78" s="57"/>
      <c r="G78" s="57"/>
      <c r="H78" s="57"/>
      <c r="I78" s="162"/>
      <c r="J78" s="57"/>
      <c r="K78" s="57"/>
      <c r="L78" s="55"/>
    </row>
    <row r="79" spans="2:12" s="1" customFormat="1" ht="6.95" customHeight="1">
      <c r="B79" s="35"/>
      <c r="C79" s="57"/>
      <c r="D79" s="57"/>
      <c r="E79" s="57"/>
      <c r="F79" s="57"/>
      <c r="G79" s="57"/>
      <c r="H79" s="57"/>
      <c r="I79" s="162"/>
      <c r="J79" s="57"/>
      <c r="K79" s="57"/>
      <c r="L79" s="55"/>
    </row>
    <row r="80" spans="2:12" s="1" customFormat="1" ht="14.45" customHeight="1">
      <c r="B80" s="35"/>
      <c r="C80" s="59" t="s">
        <v>16</v>
      </c>
      <c r="D80" s="57"/>
      <c r="E80" s="57"/>
      <c r="F80" s="57"/>
      <c r="G80" s="57"/>
      <c r="H80" s="57"/>
      <c r="I80" s="162"/>
      <c r="J80" s="57"/>
      <c r="K80" s="57"/>
      <c r="L80" s="55"/>
    </row>
    <row r="81" spans="2:12" s="1" customFormat="1" ht="22.5" customHeight="1">
      <c r="B81" s="35"/>
      <c r="C81" s="57"/>
      <c r="D81" s="57"/>
      <c r="E81" s="317" t="str">
        <f>E7</f>
        <v>Radotínský potok - revitalizace toku v ř.km. 12,13 -13,43</v>
      </c>
      <c r="F81" s="294"/>
      <c r="G81" s="294"/>
      <c r="H81" s="294"/>
      <c r="I81" s="162"/>
      <c r="J81" s="57"/>
      <c r="K81" s="57"/>
      <c r="L81" s="55"/>
    </row>
    <row r="82" spans="2:12" ht="13.5">
      <c r="B82" s="22"/>
      <c r="C82" s="59" t="s">
        <v>133</v>
      </c>
      <c r="D82" s="163"/>
      <c r="E82" s="163"/>
      <c r="F82" s="163"/>
      <c r="G82" s="163"/>
      <c r="H82" s="163"/>
      <c r="J82" s="163"/>
      <c r="K82" s="163"/>
      <c r="L82" s="164"/>
    </row>
    <row r="83" spans="2:12" s="1" customFormat="1" ht="22.5" customHeight="1">
      <c r="B83" s="35"/>
      <c r="C83" s="57"/>
      <c r="D83" s="57"/>
      <c r="E83" s="317" t="s">
        <v>852</v>
      </c>
      <c r="F83" s="294"/>
      <c r="G83" s="294"/>
      <c r="H83" s="294"/>
      <c r="I83" s="162"/>
      <c r="J83" s="57"/>
      <c r="K83" s="57"/>
      <c r="L83" s="55"/>
    </row>
    <row r="84" spans="2:12" s="1" customFormat="1" ht="14.45" customHeight="1">
      <c r="B84" s="35"/>
      <c r="C84" s="59" t="s">
        <v>135</v>
      </c>
      <c r="D84" s="57"/>
      <c r="E84" s="57"/>
      <c r="F84" s="57"/>
      <c r="G84" s="57"/>
      <c r="H84" s="57"/>
      <c r="I84" s="162"/>
      <c r="J84" s="57"/>
      <c r="K84" s="57"/>
      <c r="L84" s="55"/>
    </row>
    <row r="85" spans="2:12" s="1" customFormat="1" ht="23.25" customHeight="1">
      <c r="B85" s="35"/>
      <c r="C85" s="57"/>
      <c r="D85" s="57"/>
      <c r="E85" s="291" t="str">
        <f>E11</f>
        <v>SO 4 - Soupis prací - Most</v>
      </c>
      <c r="F85" s="294"/>
      <c r="G85" s="294"/>
      <c r="H85" s="294"/>
      <c r="I85" s="162"/>
      <c r="J85" s="57"/>
      <c r="K85" s="57"/>
      <c r="L85" s="55"/>
    </row>
    <row r="86" spans="2:12" s="1" customFormat="1" ht="6.95" customHeight="1">
      <c r="B86" s="35"/>
      <c r="C86" s="57"/>
      <c r="D86" s="57"/>
      <c r="E86" s="57"/>
      <c r="F86" s="57"/>
      <c r="G86" s="57"/>
      <c r="H86" s="57"/>
      <c r="I86" s="162"/>
      <c r="J86" s="57"/>
      <c r="K86" s="57"/>
      <c r="L86" s="55"/>
    </row>
    <row r="87" spans="2:12" s="1" customFormat="1" ht="18" customHeight="1">
      <c r="B87" s="35"/>
      <c r="C87" s="59" t="s">
        <v>24</v>
      </c>
      <c r="D87" s="57"/>
      <c r="E87" s="57"/>
      <c r="F87" s="165" t="str">
        <f>F14</f>
        <v>Tachlovice</v>
      </c>
      <c r="G87" s="57"/>
      <c r="H87" s="57"/>
      <c r="I87" s="166" t="s">
        <v>26</v>
      </c>
      <c r="J87" s="67" t="str">
        <f>IF(J14="","",J14)</f>
        <v>23. 2. 2015</v>
      </c>
      <c r="K87" s="57"/>
      <c r="L87" s="55"/>
    </row>
    <row r="88" spans="2:12" s="1" customFormat="1" ht="6.95" customHeight="1">
      <c r="B88" s="35"/>
      <c r="C88" s="57"/>
      <c r="D88" s="57"/>
      <c r="E88" s="57"/>
      <c r="F88" s="57"/>
      <c r="G88" s="57"/>
      <c r="H88" s="57"/>
      <c r="I88" s="162"/>
      <c r="J88" s="57"/>
      <c r="K88" s="57"/>
      <c r="L88" s="55"/>
    </row>
    <row r="89" spans="2:12" s="1" customFormat="1" ht="13.5">
      <c r="B89" s="35"/>
      <c r="C89" s="59" t="s">
        <v>30</v>
      </c>
      <c r="D89" s="57"/>
      <c r="E89" s="57"/>
      <c r="F89" s="165" t="str">
        <f>E17</f>
        <v>Povodí Vltavy, statní podnik</v>
      </c>
      <c r="G89" s="57"/>
      <c r="H89" s="57"/>
      <c r="I89" s="166" t="s">
        <v>36</v>
      </c>
      <c r="J89" s="165" t="str">
        <f>E23</f>
        <v>HG partner s.r.o.</v>
      </c>
      <c r="K89" s="57"/>
      <c r="L89" s="55"/>
    </row>
    <row r="90" spans="2:12" s="1" customFormat="1" ht="14.45" customHeight="1">
      <c r="B90" s="35"/>
      <c r="C90" s="59" t="s">
        <v>34</v>
      </c>
      <c r="D90" s="57"/>
      <c r="E90" s="57"/>
      <c r="F90" s="165" t="str">
        <f>IF(E20="","",E20)</f>
        <v/>
      </c>
      <c r="G90" s="57"/>
      <c r="H90" s="57"/>
      <c r="I90" s="162"/>
      <c r="J90" s="57"/>
      <c r="K90" s="57"/>
      <c r="L90" s="55"/>
    </row>
    <row r="91" spans="2:12" s="1" customFormat="1" ht="10.35" customHeight="1">
      <c r="B91" s="35"/>
      <c r="C91" s="57"/>
      <c r="D91" s="57"/>
      <c r="E91" s="57"/>
      <c r="F91" s="57"/>
      <c r="G91" s="57"/>
      <c r="H91" s="57"/>
      <c r="I91" s="162"/>
      <c r="J91" s="57"/>
      <c r="K91" s="57"/>
      <c r="L91" s="55"/>
    </row>
    <row r="92" spans="2:20" s="10" customFormat="1" ht="29.25" customHeight="1">
      <c r="B92" s="167"/>
      <c r="C92" s="168" t="s">
        <v>149</v>
      </c>
      <c r="D92" s="169" t="s">
        <v>60</v>
      </c>
      <c r="E92" s="169" t="s">
        <v>56</v>
      </c>
      <c r="F92" s="169" t="s">
        <v>150</v>
      </c>
      <c r="G92" s="169" t="s">
        <v>151</v>
      </c>
      <c r="H92" s="169" t="s">
        <v>152</v>
      </c>
      <c r="I92" s="170" t="s">
        <v>153</v>
      </c>
      <c r="J92" s="169" t="s">
        <v>139</v>
      </c>
      <c r="K92" s="171" t="s">
        <v>154</v>
      </c>
      <c r="L92" s="172"/>
      <c r="M92" s="76" t="s">
        <v>155</v>
      </c>
      <c r="N92" s="77" t="s">
        <v>45</v>
      </c>
      <c r="O92" s="77" t="s">
        <v>156</v>
      </c>
      <c r="P92" s="77" t="s">
        <v>157</v>
      </c>
      <c r="Q92" s="77" t="s">
        <v>158</v>
      </c>
      <c r="R92" s="77" t="s">
        <v>159</v>
      </c>
      <c r="S92" s="77" t="s">
        <v>160</v>
      </c>
      <c r="T92" s="78" t="s">
        <v>161</v>
      </c>
    </row>
    <row r="93" spans="2:63" s="1" customFormat="1" ht="29.25" customHeight="1">
      <c r="B93" s="35"/>
      <c r="C93" s="82" t="s">
        <v>140</v>
      </c>
      <c r="D93" s="57"/>
      <c r="E93" s="57"/>
      <c r="F93" s="57"/>
      <c r="G93" s="57"/>
      <c r="H93" s="57"/>
      <c r="I93" s="162"/>
      <c r="J93" s="173">
        <f>BK93</f>
        <v>0</v>
      </c>
      <c r="K93" s="57"/>
      <c r="L93" s="55"/>
      <c r="M93" s="79"/>
      <c r="N93" s="80"/>
      <c r="O93" s="80"/>
      <c r="P93" s="174">
        <f>P94+P316</f>
        <v>0</v>
      </c>
      <c r="Q93" s="80"/>
      <c r="R93" s="174">
        <f>R94+R316</f>
        <v>310.4867128150001</v>
      </c>
      <c r="S93" s="80"/>
      <c r="T93" s="175">
        <f>T94+T316</f>
        <v>137.4173</v>
      </c>
      <c r="AT93" s="18" t="s">
        <v>74</v>
      </c>
      <c r="AU93" s="18" t="s">
        <v>141</v>
      </c>
      <c r="BK93" s="176">
        <f>BK94+BK316</f>
        <v>0</v>
      </c>
    </row>
    <row r="94" spans="2:63" s="11" customFormat="1" ht="37.35" customHeight="1">
      <c r="B94" s="177"/>
      <c r="C94" s="178"/>
      <c r="D94" s="179" t="s">
        <v>74</v>
      </c>
      <c r="E94" s="180" t="s">
        <v>162</v>
      </c>
      <c r="F94" s="180" t="s">
        <v>163</v>
      </c>
      <c r="G94" s="178"/>
      <c r="H94" s="178"/>
      <c r="I94" s="181"/>
      <c r="J94" s="182">
        <f>BK94</f>
        <v>0</v>
      </c>
      <c r="K94" s="178"/>
      <c r="L94" s="183"/>
      <c r="M94" s="184"/>
      <c r="N94" s="185"/>
      <c r="O94" s="185"/>
      <c r="P94" s="186">
        <f>P95+P126+P160+P217+P274+P284+P296</f>
        <v>0</v>
      </c>
      <c r="Q94" s="185"/>
      <c r="R94" s="186">
        <f>R95+R126+R160+R217+R274+R284+R296</f>
        <v>309.25758091500006</v>
      </c>
      <c r="S94" s="185"/>
      <c r="T94" s="187">
        <f>T95+T126+T160+T217+T274+T284+T296</f>
        <v>137.4173</v>
      </c>
      <c r="AR94" s="188" t="s">
        <v>23</v>
      </c>
      <c r="AT94" s="189" t="s">
        <v>74</v>
      </c>
      <c r="AU94" s="189" t="s">
        <v>75</v>
      </c>
      <c r="AY94" s="188" t="s">
        <v>164</v>
      </c>
      <c r="BK94" s="190">
        <f>BK95+BK126+BK160+BK217+BK274+BK284+BK296</f>
        <v>0</v>
      </c>
    </row>
    <row r="95" spans="2:63" s="11" customFormat="1" ht="19.9" customHeight="1">
      <c r="B95" s="177"/>
      <c r="C95" s="178"/>
      <c r="D95" s="191" t="s">
        <v>74</v>
      </c>
      <c r="E95" s="192" t="s">
        <v>23</v>
      </c>
      <c r="F95" s="192" t="s">
        <v>165</v>
      </c>
      <c r="G95" s="178"/>
      <c r="H95" s="178"/>
      <c r="I95" s="181"/>
      <c r="J95" s="193">
        <f>BK95</f>
        <v>0</v>
      </c>
      <c r="K95" s="178"/>
      <c r="L95" s="183"/>
      <c r="M95" s="184"/>
      <c r="N95" s="185"/>
      <c r="O95" s="185"/>
      <c r="P95" s="186">
        <f>SUM(P96:P125)</f>
        <v>0</v>
      </c>
      <c r="Q95" s="185"/>
      <c r="R95" s="186">
        <f>SUM(R96:R125)</f>
        <v>0.139222125</v>
      </c>
      <c r="S95" s="185"/>
      <c r="T95" s="187">
        <f>SUM(T96:T125)</f>
        <v>0</v>
      </c>
      <c r="AR95" s="188" t="s">
        <v>23</v>
      </c>
      <c r="AT95" s="189" t="s">
        <v>74</v>
      </c>
      <c r="AU95" s="189" t="s">
        <v>23</v>
      </c>
      <c r="AY95" s="188" t="s">
        <v>164</v>
      </c>
      <c r="BK95" s="190">
        <f>SUM(BK96:BK125)</f>
        <v>0</v>
      </c>
    </row>
    <row r="96" spans="2:65" s="1" customFormat="1" ht="22.5" customHeight="1">
      <c r="B96" s="35"/>
      <c r="C96" s="194" t="s">
        <v>23</v>
      </c>
      <c r="D96" s="194" t="s">
        <v>166</v>
      </c>
      <c r="E96" s="195" t="s">
        <v>858</v>
      </c>
      <c r="F96" s="196" t="s">
        <v>859</v>
      </c>
      <c r="G96" s="197" t="s">
        <v>186</v>
      </c>
      <c r="H96" s="198">
        <v>322.125</v>
      </c>
      <c r="I96" s="199"/>
      <c r="J96" s="200">
        <f>ROUND(I96*H96,2)</f>
        <v>0</v>
      </c>
      <c r="K96" s="196" t="s">
        <v>316</v>
      </c>
      <c r="L96" s="55"/>
      <c r="M96" s="201" t="s">
        <v>22</v>
      </c>
      <c r="N96" s="202" t="s">
        <v>46</v>
      </c>
      <c r="O96" s="36"/>
      <c r="P96" s="203">
        <f>O96*H96</f>
        <v>0</v>
      </c>
      <c r="Q96" s="203">
        <v>0</v>
      </c>
      <c r="R96" s="203">
        <f>Q96*H96</f>
        <v>0</v>
      </c>
      <c r="S96" s="203">
        <v>0</v>
      </c>
      <c r="T96" s="204">
        <f>S96*H96</f>
        <v>0</v>
      </c>
      <c r="AR96" s="18" t="s">
        <v>170</v>
      </c>
      <c r="AT96" s="18" t="s">
        <v>166</v>
      </c>
      <c r="AU96" s="18" t="s">
        <v>83</v>
      </c>
      <c r="AY96" s="18" t="s">
        <v>164</v>
      </c>
      <c r="BE96" s="205">
        <f>IF(N96="základní",J96,0)</f>
        <v>0</v>
      </c>
      <c r="BF96" s="205">
        <f>IF(N96="snížená",J96,0)</f>
        <v>0</v>
      </c>
      <c r="BG96" s="205">
        <f>IF(N96="zákl. přenesená",J96,0)</f>
        <v>0</v>
      </c>
      <c r="BH96" s="205">
        <f>IF(N96="sníž. přenesená",J96,0)</f>
        <v>0</v>
      </c>
      <c r="BI96" s="205">
        <f>IF(N96="nulová",J96,0)</f>
        <v>0</v>
      </c>
      <c r="BJ96" s="18" t="s">
        <v>23</v>
      </c>
      <c r="BK96" s="205">
        <f>ROUND(I96*H96,2)</f>
        <v>0</v>
      </c>
      <c r="BL96" s="18" t="s">
        <v>170</v>
      </c>
      <c r="BM96" s="18" t="s">
        <v>860</v>
      </c>
    </row>
    <row r="97" spans="2:51" s="12" customFormat="1" ht="13.5">
      <c r="B97" s="208"/>
      <c r="C97" s="209"/>
      <c r="D97" s="206" t="s">
        <v>181</v>
      </c>
      <c r="E97" s="220" t="s">
        <v>22</v>
      </c>
      <c r="F97" s="221" t="s">
        <v>861</v>
      </c>
      <c r="G97" s="209"/>
      <c r="H97" s="222">
        <v>246.4</v>
      </c>
      <c r="I97" s="214"/>
      <c r="J97" s="209"/>
      <c r="K97" s="209"/>
      <c r="L97" s="215"/>
      <c r="M97" s="216"/>
      <c r="N97" s="217"/>
      <c r="O97" s="217"/>
      <c r="P97" s="217"/>
      <c r="Q97" s="217"/>
      <c r="R97" s="217"/>
      <c r="S97" s="217"/>
      <c r="T97" s="218"/>
      <c r="AT97" s="219" t="s">
        <v>181</v>
      </c>
      <c r="AU97" s="219" t="s">
        <v>83</v>
      </c>
      <c r="AV97" s="12" t="s">
        <v>83</v>
      </c>
      <c r="AW97" s="12" t="s">
        <v>38</v>
      </c>
      <c r="AX97" s="12" t="s">
        <v>75</v>
      </c>
      <c r="AY97" s="219" t="s">
        <v>164</v>
      </c>
    </row>
    <row r="98" spans="2:51" s="12" customFormat="1" ht="13.5">
      <c r="B98" s="208"/>
      <c r="C98" s="209"/>
      <c r="D98" s="206" t="s">
        <v>181</v>
      </c>
      <c r="E98" s="220" t="s">
        <v>22</v>
      </c>
      <c r="F98" s="221" t="s">
        <v>862</v>
      </c>
      <c r="G98" s="209"/>
      <c r="H98" s="222">
        <v>75.725</v>
      </c>
      <c r="I98" s="214"/>
      <c r="J98" s="209"/>
      <c r="K98" s="209"/>
      <c r="L98" s="215"/>
      <c r="M98" s="216"/>
      <c r="N98" s="217"/>
      <c r="O98" s="217"/>
      <c r="P98" s="217"/>
      <c r="Q98" s="217"/>
      <c r="R98" s="217"/>
      <c r="S98" s="217"/>
      <c r="T98" s="218"/>
      <c r="AT98" s="219" t="s">
        <v>181</v>
      </c>
      <c r="AU98" s="219" t="s">
        <v>83</v>
      </c>
      <c r="AV98" s="12" t="s">
        <v>83</v>
      </c>
      <c r="AW98" s="12" t="s">
        <v>38</v>
      </c>
      <c r="AX98" s="12" t="s">
        <v>75</v>
      </c>
      <c r="AY98" s="219" t="s">
        <v>164</v>
      </c>
    </row>
    <row r="99" spans="2:51" s="13" customFormat="1" ht="13.5">
      <c r="B99" s="223"/>
      <c r="C99" s="224"/>
      <c r="D99" s="210" t="s">
        <v>181</v>
      </c>
      <c r="E99" s="225" t="s">
        <v>22</v>
      </c>
      <c r="F99" s="226" t="s">
        <v>191</v>
      </c>
      <c r="G99" s="224"/>
      <c r="H99" s="227">
        <v>322.125</v>
      </c>
      <c r="I99" s="228"/>
      <c r="J99" s="224"/>
      <c r="K99" s="224"/>
      <c r="L99" s="229"/>
      <c r="M99" s="230"/>
      <c r="N99" s="231"/>
      <c r="O99" s="231"/>
      <c r="P99" s="231"/>
      <c r="Q99" s="231"/>
      <c r="R99" s="231"/>
      <c r="S99" s="231"/>
      <c r="T99" s="232"/>
      <c r="AT99" s="233" t="s">
        <v>181</v>
      </c>
      <c r="AU99" s="233" t="s">
        <v>83</v>
      </c>
      <c r="AV99" s="13" t="s">
        <v>170</v>
      </c>
      <c r="AW99" s="13" t="s">
        <v>38</v>
      </c>
      <c r="AX99" s="13" t="s">
        <v>23</v>
      </c>
      <c r="AY99" s="233" t="s">
        <v>164</v>
      </c>
    </row>
    <row r="100" spans="2:65" s="1" customFormat="1" ht="22.5" customHeight="1">
      <c r="B100" s="35"/>
      <c r="C100" s="194" t="s">
        <v>83</v>
      </c>
      <c r="D100" s="194" t="s">
        <v>166</v>
      </c>
      <c r="E100" s="195" t="s">
        <v>863</v>
      </c>
      <c r="F100" s="196" t="s">
        <v>864</v>
      </c>
      <c r="G100" s="197" t="s">
        <v>186</v>
      </c>
      <c r="H100" s="198">
        <v>322.125</v>
      </c>
      <c r="I100" s="199"/>
      <c r="J100" s="200">
        <f>ROUND(I100*H100,2)</f>
        <v>0</v>
      </c>
      <c r="K100" s="196" t="s">
        <v>316</v>
      </c>
      <c r="L100" s="55"/>
      <c r="M100" s="201" t="s">
        <v>22</v>
      </c>
      <c r="N100" s="202" t="s">
        <v>46</v>
      </c>
      <c r="O100" s="36"/>
      <c r="P100" s="203">
        <f>O100*H100</f>
        <v>0</v>
      </c>
      <c r="Q100" s="203">
        <v>0</v>
      </c>
      <c r="R100" s="203">
        <f>Q100*H100</f>
        <v>0</v>
      </c>
      <c r="S100" s="203">
        <v>0</v>
      </c>
      <c r="T100" s="204">
        <f>S100*H100</f>
        <v>0</v>
      </c>
      <c r="AR100" s="18" t="s">
        <v>170</v>
      </c>
      <c r="AT100" s="18" t="s">
        <v>166</v>
      </c>
      <c r="AU100" s="18" t="s">
        <v>83</v>
      </c>
      <c r="AY100" s="18" t="s">
        <v>164</v>
      </c>
      <c r="BE100" s="205">
        <f>IF(N100="základní",J100,0)</f>
        <v>0</v>
      </c>
      <c r="BF100" s="205">
        <f>IF(N100="snížená",J100,0)</f>
        <v>0</v>
      </c>
      <c r="BG100" s="205">
        <f>IF(N100="zákl. přenesená",J100,0)</f>
        <v>0</v>
      </c>
      <c r="BH100" s="205">
        <f>IF(N100="sníž. přenesená",J100,0)</f>
        <v>0</v>
      </c>
      <c r="BI100" s="205">
        <f>IF(N100="nulová",J100,0)</f>
        <v>0</v>
      </c>
      <c r="BJ100" s="18" t="s">
        <v>23</v>
      </c>
      <c r="BK100" s="205">
        <f>ROUND(I100*H100,2)</f>
        <v>0</v>
      </c>
      <c r="BL100" s="18" t="s">
        <v>170</v>
      </c>
      <c r="BM100" s="18" t="s">
        <v>865</v>
      </c>
    </row>
    <row r="101" spans="2:65" s="1" customFormat="1" ht="22.5" customHeight="1">
      <c r="B101" s="35"/>
      <c r="C101" s="194" t="s">
        <v>183</v>
      </c>
      <c r="D101" s="194" t="s">
        <v>166</v>
      </c>
      <c r="E101" s="195" t="s">
        <v>866</v>
      </c>
      <c r="F101" s="196" t="s">
        <v>867</v>
      </c>
      <c r="G101" s="197" t="s">
        <v>174</v>
      </c>
      <c r="H101" s="198">
        <v>93.375</v>
      </c>
      <c r="I101" s="199"/>
      <c r="J101" s="200">
        <f>ROUND(I101*H101,2)</f>
        <v>0</v>
      </c>
      <c r="K101" s="196" t="s">
        <v>316</v>
      </c>
      <c r="L101" s="55"/>
      <c r="M101" s="201" t="s">
        <v>22</v>
      </c>
      <c r="N101" s="202" t="s">
        <v>46</v>
      </c>
      <c r="O101" s="36"/>
      <c r="P101" s="203">
        <f>O101*H101</f>
        <v>0</v>
      </c>
      <c r="Q101" s="203">
        <v>0.000701</v>
      </c>
      <c r="R101" s="203">
        <f>Q101*H101</f>
        <v>0.065455875</v>
      </c>
      <c r="S101" s="203">
        <v>0</v>
      </c>
      <c r="T101" s="204">
        <f>S101*H101</f>
        <v>0</v>
      </c>
      <c r="AR101" s="18" t="s">
        <v>170</v>
      </c>
      <c r="AT101" s="18" t="s">
        <v>166</v>
      </c>
      <c r="AU101" s="18" t="s">
        <v>83</v>
      </c>
      <c r="AY101" s="18" t="s">
        <v>164</v>
      </c>
      <c r="BE101" s="205">
        <f>IF(N101="základní",J101,0)</f>
        <v>0</v>
      </c>
      <c r="BF101" s="205">
        <f>IF(N101="snížená",J101,0)</f>
        <v>0</v>
      </c>
      <c r="BG101" s="205">
        <f>IF(N101="zákl. přenesená",J101,0)</f>
        <v>0</v>
      </c>
      <c r="BH101" s="205">
        <f>IF(N101="sníž. přenesená",J101,0)</f>
        <v>0</v>
      </c>
      <c r="BI101" s="205">
        <f>IF(N101="nulová",J101,0)</f>
        <v>0</v>
      </c>
      <c r="BJ101" s="18" t="s">
        <v>23</v>
      </c>
      <c r="BK101" s="205">
        <f>ROUND(I101*H101,2)</f>
        <v>0</v>
      </c>
      <c r="BL101" s="18" t="s">
        <v>170</v>
      </c>
      <c r="BM101" s="18" t="s">
        <v>868</v>
      </c>
    </row>
    <row r="102" spans="2:51" s="12" customFormat="1" ht="13.5">
      <c r="B102" s="208"/>
      <c r="C102" s="209"/>
      <c r="D102" s="206" t="s">
        <v>181</v>
      </c>
      <c r="E102" s="220" t="s">
        <v>22</v>
      </c>
      <c r="F102" s="221" t="s">
        <v>869</v>
      </c>
      <c r="G102" s="209"/>
      <c r="H102" s="222">
        <v>59.25</v>
      </c>
      <c r="I102" s="214"/>
      <c r="J102" s="209"/>
      <c r="K102" s="209"/>
      <c r="L102" s="215"/>
      <c r="M102" s="216"/>
      <c r="N102" s="217"/>
      <c r="O102" s="217"/>
      <c r="P102" s="217"/>
      <c r="Q102" s="217"/>
      <c r="R102" s="217"/>
      <c r="S102" s="217"/>
      <c r="T102" s="218"/>
      <c r="AT102" s="219" t="s">
        <v>181</v>
      </c>
      <c r="AU102" s="219" t="s">
        <v>83</v>
      </c>
      <c r="AV102" s="12" t="s">
        <v>83</v>
      </c>
      <c r="AW102" s="12" t="s">
        <v>38</v>
      </c>
      <c r="AX102" s="12" t="s">
        <v>75</v>
      </c>
      <c r="AY102" s="219" t="s">
        <v>164</v>
      </c>
    </row>
    <row r="103" spans="2:51" s="12" customFormat="1" ht="13.5">
      <c r="B103" s="208"/>
      <c r="C103" s="209"/>
      <c r="D103" s="206" t="s">
        <v>181</v>
      </c>
      <c r="E103" s="220" t="s">
        <v>22</v>
      </c>
      <c r="F103" s="221" t="s">
        <v>870</v>
      </c>
      <c r="G103" s="209"/>
      <c r="H103" s="222">
        <v>34.125</v>
      </c>
      <c r="I103" s="214"/>
      <c r="J103" s="209"/>
      <c r="K103" s="209"/>
      <c r="L103" s="215"/>
      <c r="M103" s="216"/>
      <c r="N103" s="217"/>
      <c r="O103" s="217"/>
      <c r="P103" s="217"/>
      <c r="Q103" s="217"/>
      <c r="R103" s="217"/>
      <c r="S103" s="217"/>
      <c r="T103" s="218"/>
      <c r="AT103" s="219" t="s">
        <v>181</v>
      </c>
      <c r="AU103" s="219" t="s">
        <v>83</v>
      </c>
      <c r="AV103" s="12" t="s">
        <v>83</v>
      </c>
      <c r="AW103" s="12" t="s">
        <v>38</v>
      </c>
      <c r="AX103" s="12" t="s">
        <v>75</v>
      </c>
      <c r="AY103" s="219" t="s">
        <v>164</v>
      </c>
    </row>
    <row r="104" spans="2:51" s="13" customFormat="1" ht="13.5">
      <c r="B104" s="223"/>
      <c r="C104" s="224"/>
      <c r="D104" s="210" t="s">
        <v>181</v>
      </c>
      <c r="E104" s="225" t="s">
        <v>22</v>
      </c>
      <c r="F104" s="226" t="s">
        <v>191</v>
      </c>
      <c r="G104" s="224"/>
      <c r="H104" s="227">
        <v>93.375</v>
      </c>
      <c r="I104" s="228"/>
      <c r="J104" s="224"/>
      <c r="K104" s="224"/>
      <c r="L104" s="229"/>
      <c r="M104" s="230"/>
      <c r="N104" s="231"/>
      <c r="O104" s="231"/>
      <c r="P104" s="231"/>
      <c r="Q104" s="231"/>
      <c r="R104" s="231"/>
      <c r="S104" s="231"/>
      <c r="T104" s="232"/>
      <c r="AT104" s="233" t="s">
        <v>181</v>
      </c>
      <c r="AU104" s="233" t="s">
        <v>83</v>
      </c>
      <c r="AV104" s="13" t="s">
        <v>170</v>
      </c>
      <c r="AW104" s="13" t="s">
        <v>38</v>
      </c>
      <c r="AX104" s="13" t="s">
        <v>23</v>
      </c>
      <c r="AY104" s="233" t="s">
        <v>164</v>
      </c>
    </row>
    <row r="105" spans="2:65" s="1" customFormat="1" ht="22.5" customHeight="1">
      <c r="B105" s="35"/>
      <c r="C105" s="194" t="s">
        <v>170</v>
      </c>
      <c r="D105" s="194" t="s">
        <v>166</v>
      </c>
      <c r="E105" s="195" t="s">
        <v>871</v>
      </c>
      <c r="F105" s="196" t="s">
        <v>872</v>
      </c>
      <c r="G105" s="197" t="s">
        <v>174</v>
      </c>
      <c r="H105" s="198">
        <v>93.375</v>
      </c>
      <c r="I105" s="199"/>
      <c r="J105" s="200">
        <f>ROUND(I105*H105,2)</f>
        <v>0</v>
      </c>
      <c r="K105" s="196" t="s">
        <v>316</v>
      </c>
      <c r="L105" s="55"/>
      <c r="M105" s="201" t="s">
        <v>22</v>
      </c>
      <c r="N105" s="202" t="s">
        <v>46</v>
      </c>
      <c r="O105" s="36"/>
      <c r="P105" s="203">
        <f>O105*H105</f>
        <v>0</v>
      </c>
      <c r="Q105" s="203">
        <v>0</v>
      </c>
      <c r="R105" s="203">
        <f>Q105*H105</f>
        <v>0</v>
      </c>
      <c r="S105" s="203">
        <v>0</v>
      </c>
      <c r="T105" s="204">
        <f>S105*H105</f>
        <v>0</v>
      </c>
      <c r="AR105" s="18" t="s">
        <v>170</v>
      </c>
      <c r="AT105" s="18" t="s">
        <v>166</v>
      </c>
      <c r="AU105" s="18" t="s">
        <v>83</v>
      </c>
      <c r="AY105" s="18" t="s">
        <v>164</v>
      </c>
      <c r="BE105" s="205">
        <f>IF(N105="základní",J105,0)</f>
        <v>0</v>
      </c>
      <c r="BF105" s="205">
        <f>IF(N105="snížená",J105,0)</f>
        <v>0</v>
      </c>
      <c r="BG105" s="205">
        <f>IF(N105="zákl. přenesená",J105,0)</f>
        <v>0</v>
      </c>
      <c r="BH105" s="205">
        <f>IF(N105="sníž. přenesená",J105,0)</f>
        <v>0</v>
      </c>
      <c r="BI105" s="205">
        <f>IF(N105="nulová",J105,0)</f>
        <v>0</v>
      </c>
      <c r="BJ105" s="18" t="s">
        <v>23</v>
      </c>
      <c r="BK105" s="205">
        <f>ROUND(I105*H105,2)</f>
        <v>0</v>
      </c>
      <c r="BL105" s="18" t="s">
        <v>170</v>
      </c>
      <c r="BM105" s="18" t="s">
        <v>873</v>
      </c>
    </row>
    <row r="106" spans="2:65" s="1" customFormat="1" ht="31.5" customHeight="1">
      <c r="B106" s="35"/>
      <c r="C106" s="194" t="s">
        <v>195</v>
      </c>
      <c r="D106" s="194" t="s">
        <v>166</v>
      </c>
      <c r="E106" s="195" t="s">
        <v>874</v>
      </c>
      <c r="F106" s="196" t="s">
        <v>875</v>
      </c>
      <c r="G106" s="197" t="s">
        <v>174</v>
      </c>
      <c r="H106" s="198">
        <v>93.375</v>
      </c>
      <c r="I106" s="199"/>
      <c r="J106" s="200">
        <f>ROUND(I106*H106,2)</f>
        <v>0</v>
      </c>
      <c r="K106" s="196" t="s">
        <v>316</v>
      </c>
      <c r="L106" s="55"/>
      <c r="M106" s="201" t="s">
        <v>22</v>
      </c>
      <c r="N106" s="202" t="s">
        <v>46</v>
      </c>
      <c r="O106" s="36"/>
      <c r="P106" s="203">
        <f>O106*H106</f>
        <v>0</v>
      </c>
      <c r="Q106" s="203">
        <v>0.00079</v>
      </c>
      <c r="R106" s="203">
        <f>Q106*H106</f>
        <v>0.07376625</v>
      </c>
      <c r="S106" s="203">
        <v>0</v>
      </c>
      <c r="T106" s="204">
        <f>S106*H106</f>
        <v>0</v>
      </c>
      <c r="AR106" s="18" t="s">
        <v>170</v>
      </c>
      <c r="AT106" s="18" t="s">
        <v>166</v>
      </c>
      <c r="AU106" s="18" t="s">
        <v>83</v>
      </c>
      <c r="AY106" s="18" t="s">
        <v>164</v>
      </c>
      <c r="BE106" s="205">
        <f>IF(N106="základní",J106,0)</f>
        <v>0</v>
      </c>
      <c r="BF106" s="205">
        <f>IF(N106="snížená",J106,0)</f>
        <v>0</v>
      </c>
      <c r="BG106" s="205">
        <f>IF(N106="zákl. přenesená",J106,0)</f>
        <v>0</v>
      </c>
      <c r="BH106" s="205">
        <f>IF(N106="sníž. přenesená",J106,0)</f>
        <v>0</v>
      </c>
      <c r="BI106" s="205">
        <f>IF(N106="nulová",J106,0)</f>
        <v>0</v>
      </c>
      <c r="BJ106" s="18" t="s">
        <v>23</v>
      </c>
      <c r="BK106" s="205">
        <f>ROUND(I106*H106,2)</f>
        <v>0</v>
      </c>
      <c r="BL106" s="18" t="s">
        <v>170</v>
      </c>
      <c r="BM106" s="18" t="s">
        <v>876</v>
      </c>
    </row>
    <row r="107" spans="2:47" s="1" customFormat="1" ht="40.5">
      <c r="B107" s="35"/>
      <c r="C107" s="57"/>
      <c r="D107" s="210" t="s">
        <v>177</v>
      </c>
      <c r="E107" s="57"/>
      <c r="F107" s="244" t="s">
        <v>877</v>
      </c>
      <c r="G107" s="57"/>
      <c r="H107" s="57"/>
      <c r="I107" s="162"/>
      <c r="J107" s="57"/>
      <c r="K107" s="57"/>
      <c r="L107" s="55"/>
      <c r="M107" s="72"/>
      <c r="N107" s="36"/>
      <c r="O107" s="36"/>
      <c r="P107" s="36"/>
      <c r="Q107" s="36"/>
      <c r="R107" s="36"/>
      <c r="S107" s="36"/>
      <c r="T107" s="73"/>
      <c r="AT107" s="18" t="s">
        <v>177</v>
      </c>
      <c r="AU107" s="18" t="s">
        <v>83</v>
      </c>
    </row>
    <row r="108" spans="2:65" s="1" customFormat="1" ht="31.5" customHeight="1">
      <c r="B108" s="35"/>
      <c r="C108" s="194" t="s">
        <v>200</v>
      </c>
      <c r="D108" s="194" t="s">
        <v>166</v>
      </c>
      <c r="E108" s="195" t="s">
        <v>878</v>
      </c>
      <c r="F108" s="196" t="s">
        <v>879</v>
      </c>
      <c r="G108" s="197" t="s">
        <v>174</v>
      </c>
      <c r="H108" s="198">
        <v>93.375</v>
      </c>
      <c r="I108" s="199"/>
      <c r="J108" s="200">
        <f>ROUND(I108*H108,2)</f>
        <v>0</v>
      </c>
      <c r="K108" s="196" t="s">
        <v>316</v>
      </c>
      <c r="L108" s="55"/>
      <c r="M108" s="201" t="s">
        <v>22</v>
      </c>
      <c r="N108" s="202" t="s">
        <v>46</v>
      </c>
      <c r="O108" s="36"/>
      <c r="P108" s="203">
        <f>O108*H108</f>
        <v>0</v>
      </c>
      <c r="Q108" s="203">
        <v>0</v>
      </c>
      <c r="R108" s="203">
        <f>Q108*H108</f>
        <v>0</v>
      </c>
      <c r="S108" s="203">
        <v>0</v>
      </c>
      <c r="T108" s="204">
        <f>S108*H108</f>
        <v>0</v>
      </c>
      <c r="AR108" s="18" t="s">
        <v>170</v>
      </c>
      <c r="AT108" s="18" t="s">
        <v>166</v>
      </c>
      <c r="AU108" s="18" t="s">
        <v>83</v>
      </c>
      <c r="AY108" s="18" t="s">
        <v>164</v>
      </c>
      <c r="BE108" s="205">
        <f>IF(N108="základní",J108,0)</f>
        <v>0</v>
      </c>
      <c r="BF108" s="205">
        <f>IF(N108="snížená",J108,0)</f>
        <v>0</v>
      </c>
      <c r="BG108" s="205">
        <f>IF(N108="zákl. přenesená",J108,0)</f>
        <v>0</v>
      </c>
      <c r="BH108" s="205">
        <f>IF(N108="sníž. přenesená",J108,0)</f>
        <v>0</v>
      </c>
      <c r="BI108" s="205">
        <f>IF(N108="nulová",J108,0)</f>
        <v>0</v>
      </c>
      <c r="BJ108" s="18" t="s">
        <v>23</v>
      </c>
      <c r="BK108" s="205">
        <f>ROUND(I108*H108,2)</f>
        <v>0</v>
      </c>
      <c r="BL108" s="18" t="s">
        <v>170</v>
      </c>
      <c r="BM108" s="18" t="s">
        <v>880</v>
      </c>
    </row>
    <row r="109" spans="2:65" s="1" customFormat="1" ht="44.25" customHeight="1">
      <c r="B109" s="35"/>
      <c r="C109" s="194" t="s">
        <v>206</v>
      </c>
      <c r="D109" s="194" t="s">
        <v>166</v>
      </c>
      <c r="E109" s="195" t="s">
        <v>881</v>
      </c>
      <c r="F109" s="196" t="s">
        <v>197</v>
      </c>
      <c r="G109" s="197" t="s">
        <v>186</v>
      </c>
      <c r="H109" s="198">
        <v>317.2</v>
      </c>
      <c r="I109" s="199"/>
      <c r="J109" s="200">
        <f>ROUND(I109*H109,2)</f>
        <v>0</v>
      </c>
      <c r="K109" s="196" t="s">
        <v>316</v>
      </c>
      <c r="L109" s="55"/>
      <c r="M109" s="201" t="s">
        <v>22</v>
      </c>
      <c r="N109" s="202" t="s">
        <v>46</v>
      </c>
      <c r="O109" s="36"/>
      <c r="P109" s="203">
        <f>O109*H109</f>
        <v>0</v>
      </c>
      <c r="Q109" s="203">
        <v>0</v>
      </c>
      <c r="R109" s="203">
        <f>Q109*H109</f>
        <v>0</v>
      </c>
      <c r="S109" s="203">
        <v>0</v>
      </c>
      <c r="T109" s="204">
        <f>S109*H109</f>
        <v>0</v>
      </c>
      <c r="AR109" s="18" t="s">
        <v>170</v>
      </c>
      <c r="AT109" s="18" t="s">
        <v>166</v>
      </c>
      <c r="AU109" s="18" t="s">
        <v>83</v>
      </c>
      <c r="AY109" s="18" t="s">
        <v>164</v>
      </c>
      <c r="BE109" s="205">
        <f>IF(N109="základní",J109,0)</f>
        <v>0</v>
      </c>
      <c r="BF109" s="205">
        <f>IF(N109="snížená",J109,0)</f>
        <v>0</v>
      </c>
      <c r="BG109" s="205">
        <f>IF(N109="zákl. přenesená",J109,0)</f>
        <v>0</v>
      </c>
      <c r="BH109" s="205">
        <f>IF(N109="sníž. přenesená",J109,0)</f>
        <v>0</v>
      </c>
      <c r="BI109" s="205">
        <f>IF(N109="nulová",J109,0)</f>
        <v>0</v>
      </c>
      <c r="BJ109" s="18" t="s">
        <v>23</v>
      </c>
      <c r="BK109" s="205">
        <f>ROUND(I109*H109,2)</f>
        <v>0</v>
      </c>
      <c r="BL109" s="18" t="s">
        <v>170</v>
      </c>
      <c r="BM109" s="18" t="s">
        <v>882</v>
      </c>
    </row>
    <row r="110" spans="2:47" s="1" customFormat="1" ht="189">
      <c r="B110" s="35"/>
      <c r="C110" s="57"/>
      <c r="D110" s="206" t="s">
        <v>177</v>
      </c>
      <c r="E110" s="57"/>
      <c r="F110" s="207" t="s">
        <v>883</v>
      </c>
      <c r="G110" s="57"/>
      <c r="H110" s="57"/>
      <c r="I110" s="162"/>
      <c r="J110" s="57"/>
      <c r="K110" s="57"/>
      <c r="L110" s="55"/>
      <c r="M110" s="72"/>
      <c r="N110" s="36"/>
      <c r="O110" s="36"/>
      <c r="P110" s="36"/>
      <c r="Q110" s="36"/>
      <c r="R110" s="36"/>
      <c r="S110" s="36"/>
      <c r="T110" s="73"/>
      <c r="AT110" s="18" t="s">
        <v>177</v>
      </c>
      <c r="AU110" s="18" t="s">
        <v>83</v>
      </c>
    </row>
    <row r="111" spans="2:51" s="12" customFormat="1" ht="13.5">
      <c r="B111" s="208"/>
      <c r="C111" s="209"/>
      <c r="D111" s="210" t="s">
        <v>181</v>
      </c>
      <c r="E111" s="211" t="s">
        <v>22</v>
      </c>
      <c r="F111" s="212" t="s">
        <v>884</v>
      </c>
      <c r="G111" s="209"/>
      <c r="H111" s="213">
        <v>317.2</v>
      </c>
      <c r="I111" s="214"/>
      <c r="J111" s="209"/>
      <c r="K111" s="209"/>
      <c r="L111" s="215"/>
      <c r="M111" s="216"/>
      <c r="N111" s="217"/>
      <c r="O111" s="217"/>
      <c r="P111" s="217"/>
      <c r="Q111" s="217"/>
      <c r="R111" s="217"/>
      <c r="S111" s="217"/>
      <c r="T111" s="218"/>
      <c r="AT111" s="219" t="s">
        <v>181</v>
      </c>
      <c r="AU111" s="219" t="s">
        <v>83</v>
      </c>
      <c r="AV111" s="12" t="s">
        <v>83</v>
      </c>
      <c r="AW111" s="12" t="s">
        <v>38</v>
      </c>
      <c r="AX111" s="12" t="s">
        <v>23</v>
      </c>
      <c r="AY111" s="219" t="s">
        <v>164</v>
      </c>
    </row>
    <row r="112" spans="2:65" s="1" customFormat="1" ht="22.5" customHeight="1">
      <c r="B112" s="35"/>
      <c r="C112" s="194" t="s">
        <v>211</v>
      </c>
      <c r="D112" s="194" t="s">
        <v>166</v>
      </c>
      <c r="E112" s="195" t="s">
        <v>207</v>
      </c>
      <c r="F112" s="196" t="s">
        <v>208</v>
      </c>
      <c r="G112" s="197" t="s">
        <v>186</v>
      </c>
      <c r="H112" s="198">
        <v>317.2</v>
      </c>
      <c r="I112" s="199"/>
      <c r="J112" s="200">
        <f>ROUND(I112*H112,2)</f>
        <v>0</v>
      </c>
      <c r="K112" s="196" t="s">
        <v>316</v>
      </c>
      <c r="L112" s="55"/>
      <c r="M112" s="201" t="s">
        <v>22</v>
      </c>
      <c r="N112" s="202" t="s">
        <v>46</v>
      </c>
      <c r="O112" s="36"/>
      <c r="P112" s="203">
        <f>O112*H112</f>
        <v>0</v>
      </c>
      <c r="Q112" s="203">
        <v>0</v>
      </c>
      <c r="R112" s="203">
        <f>Q112*H112</f>
        <v>0</v>
      </c>
      <c r="S112" s="203">
        <v>0</v>
      </c>
      <c r="T112" s="204">
        <f>S112*H112</f>
        <v>0</v>
      </c>
      <c r="AR112" s="18" t="s">
        <v>170</v>
      </c>
      <c r="AT112" s="18" t="s">
        <v>166</v>
      </c>
      <c r="AU112" s="18" t="s">
        <v>83</v>
      </c>
      <c r="AY112" s="18" t="s">
        <v>164</v>
      </c>
      <c r="BE112" s="205">
        <f>IF(N112="základní",J112,0)</f>
        <v>0</v>
      </c>
      <c r="BF112" s="205">
        <f>IF(N112="snížená",J112,0)</f>
        <v>0</v>
      </c>
      <c r="BG112" s="205">
        <f>IF(N112="zákl. přenesená",J112,0)</f>
        <v>0</v>
      </c>
      <c r="BH112" s="205">
        <f>IF(N112="sníž. přenesená",J112,0)</f>
        <v>0</v>
      </c>
      <c r="BI112" s="205">
        <f>IF(N112="nulová",J112,0)</f>
        <v>0</v>
      </c>
      <c r="BJ112" s="18" t="s">
        <v>23</v>
      </c>
      <c r="BK112" s="205">
        <f>ROUND(I112*H112,2)</f>
        <v>0</v>
      </c>
      <c r="BL112" s="18" t="s">
        <v>170</v>
      </c>
      <c r="BM112" s="18" t="s">
        <v>885</v>
      </c>
    </row>
    <row r="113" spans="2:47" s="1" customFormat="1" ht="409.5">
      <c r="B113" s="35"/>
      <c r="C113" s="57"/>
      <c r="D113" s="206" t="s">
        <v>177</v>
      </c>
      <c r="E113" s="57"/>
      <c r="F113" s="207" t="s">
        <v>204</v>
      </c>
      <c r="G113" s="57"/>
      <c r="H113" s="57"/>
      <c r="I113" s="162"/>
      <c r="J113" s="57"/>
      <c r="K113" s="57"/>
      <c r="L113" s="55"/>
      <c r="M113" s="72"/>
      <c r="N113" s="36"/>
      <c r="O113" s="36"/>
      <c r="P113" s="36"/>
      <c r="Q113" s="36"/>
      <c r="R113" s="36"/>
      <c r="S113" s="36"/>
      <c r="T113" s="73"/>
      <c r="AT113" s="18" t="s">
        <v>177</v>
      </c>
      <c r="AU113" s="18" t="s">
        <v>83</v>
      </c>
    </row>
    <row r="114" spans="2:51" s="12" customFormat="1" ht="13.5">
      <c r="B114" s="208"/>
      <c r="C114" s="209"/>
      <c r="D114" s="210" t="s">
        <v>181</v>
      </c>
      <c r="E114" s="211" t="s">
        <v>22</v>
      </c>
      <c r="F114" s="212" t="s">
        <v>886</v>
      </c>
      <c r="G114" s="209"/>
      <c r="H114" s="213">
        <v>317.2</v>
      </c>
      <c r="I114" s="214"/>
      <c r="J114" s="209"/>
      <c r="K114" s="209"/>
      <c r="L114" s="215"/>
      <c r="M114" s="216"/>
      <c r="N114" s="217"/>
      <c r="O114" s="217"/>
      <c r="P114" s="217"/>
      <c r="Q114" s="217"/>
      <c r="R114" s="217"/>
      <c r="S114" s="217"/>
      <c r="T114" s="218"/>
      <c r="AT114" s="219" t="s">
        <v>181</v>
      </c>
      <c r="AU114" s="219" t="s">
        <v>83</v>
      </c>
      <c r="AV114" s="12" t="s">
        <v>83</v>
      </c>
      <c r="AW114" s="12" t="s">
        <v>38</v>
      </c>
      <c r="AX114" s="12" t="s">
        <v>23</v>
      </c>
      <c r="AY114" s="219" t="s">
        <v>164</v>
      </c>
    </row>
    <row r="115" spans="2:65" s="1" customFormat="1" ht="22.5" customHeight="1">
      <c r="B115" s="35"/>
      <c r="C115" s="194" t="s">
        <v>217</v>
      </c>
      <c r="D115" s="194" t="s">
        <v>166</v>
      </c>
      <c r="E115" s="195" t="s">
        <v>224</v>
      </c>
      <c r="F115" s="196" t="s">
        <v>429</v>
      </c>
      <c r="G115" s="197" t="s">
        <v>186</v>
      </c>
      <c r="H115" s="198">
        <v>79.25</v>
      </c>
      <c r="I115" s="199"/>
      <c r="J115" s="200">
        <f>ROUND(I115*H115,2)</f>
        <v>0</v>
      </c>
      <c r="K115" s="196" t="s">
        <v>316</v>
      </c>
      <c r="L115" s="55"/>
      <c r="M115" s="201" t="s">
        <v>22</v>
      </c>
      <c r="N115" s="202" t="s">
        <v>46</v>
      </c>
      <c r="O115" s="36"/>
      <c r="P115" s="203">
        <f>O115*H115</f>
        <v>0</v>
      </c>
      <c r="Q115" s="203">
        <v>0</v>
      </c>
      <c r="R115" s="203">
        <f>Q115*H115</f>
        <v>0</v>
      </c>
      <c r="S115" s="203">
        <v>0</v>
      </c>
      <c r="T115" s="204">
        <f>S115*H115</f>
        <v>0</v>
      </c>
      <c r="AR115" s="18" t="s">
        <v>170</v>
      </c>
      <c r="AT115" s="18" t="s">
        <v>166</v>
      </c>
      <c r="AU115" s="18" t="s">
        <v>83</v>
      </c>
      <c r="AY115" s="18" t="s">
        <v>164</v>
      </c>
      <c r="BE115" s="205">
        <f>IF(N115="základní",J115,0)</f>
        <v>0</v>
      </c>
      <c r="BF115" s="205">
        <f>IF(N115="snížená",J115,0)</f>
        <v>0</v>
      </c>
      <c r="BG115" s="205">
        <f>IF(N115="zákl. přenesená",J115,0)</f>
        <v>0</v>
      </c>
      <c r="BH115" s="205">
        <f>IF(N115="sníž. přenesená",J115,0)</f>
        <v>0</v>
      </c>
      <c r="BI115" s="205">
        <f>IF(N115="nulová",J115,0)</f>
        <v>0</v>
      </c>
      <c r="BJ115" s="18" t="s">
        <v>23</v>
      </c>
      <c r="BK115" s="205">
        <f>ROUND(I115*H115,2)</f>
        <v>0</v>
      </c>
      <c r="BL115" s="18" t="s">
        <v>170</v>
      </c>
      <c r="BM115" s="18" t="s">
        <v>887</v>
      </c>
    </row>
    <row r="116" spans="2:47" s="1" customFormat="1" ht="229.5">
      <c r="B116" s="35"/>
      <c r="C116" s="57"/>
      <c r="D116" s="206" t="s">
        <v>177</v>
      </c>
      <c r="E116" s="57"/>
      <c r="F116" s="207" t="s">
        <v>227</v>
      </c>
      <c r="G116" s="57"/>
      <c r="H116" s="57"/>
      <c r="I116" s="162"/>
      <c r="J116" s="57"/>
      <c r="K116" s="57"/>
      <c r="L116" s="55"/>
      <c r="M116" s="72"/>
      <c r="N116" s="36"/>
      <c r="O116" s="36"/>
      <c r="P116" s="36"/>
      <c r="Q116" s="36"/>
      <c r="R116" s="36"/>
      <c r="S116" s="36"/>
      <c r="T116" s="73"/>
      <c r="AT116" s="18" t="s">
        <v>177</v>
      </c>
      <c r="AU116" s="18" t="s">
        <v>83</v>
      </c>
    </row>
    <row r="117" spans="2:51" s="12" customFormat="1" ht="13.5">
      <c r="B117" s="208"/>
      <c r="C117" s="209"/>
      <c r="D117" s="210" t="s">
        <v>181</v>
      </c>
      <c r="E117" s="211" t="s">
        <v>22</v>
      </c>
      <c r="F117" s="212" t="s">
        <v>888</v>
      </c>
      <c r="G117" s="209"/>
      <c r="H117" s="213">
        <v>79.25</v>
      </c>
      <c r="I117" s="214"/>
      <c r="J117" s="209"/>
      <c r="K117" s="209"/>
      <c r="L117" s="215"/>
      <c r="M117" s="216"/>
      <c r="N117" s="217"/>
      <c r="O117" s="217"/>
      <c r="P117" s="217"/>
      <c r="Q117" s="217"/>
      <c r="R117" s="217"/>
      <c r="S117" s="217"/>
      <c r="T117" s="218"/>
      <c r="AT117" s="219" t="s">
        <v>181</v>
      </c>
      <c r="AU117" s="219" t="s">
        <v>83</v>
      </c>
      <c r="AV117" s="12" t="s">
        <v>83</v>
      </c>
      <c r="AW117" s="12" t="s">
        <v>38</v>
      </c>
      <c r="AX117" s="12" t="s">
        <v>23</v>
      </c>
      <c r="AY117" s="219" t="s">
        <v>164</v>
      </c>
    </row>
    <row r="118" spans="2:65" s="1" customFormat="1" ht="22.5" customHeight="1">
      <c r="B118" s="35"/>
      <c r="C118" s="194" t="s">
        <v>28</v>
      </c>
      <c r="D118" s="194" t="s">
        <v>166</v>
      </c>
      <c r="E118" s="195" t="s">
        <v>231</v>
      </c>
      <c r="F118" s="196" t="s">
        <v>232</v>
      </c>
      <c r="G118" s="197" t="s">
        <v>186</v>
      </c>
      <c r="H118" s="198">
        <v>79.25</v>
      </c>
      <c r="I118" s="199"/>
      <c r="J118" s="200">
        <f>ROUND(I118*H118,2)</f>
        <v>0</v>
      </c>
      <c r="K118" s="196" t="s">
        <v>316</v>
      </c>
      <c r="L118" s="55"/>
      <c r="M118" s="201" t="s">
        <v>22</v>
      </c>
      <c r="N118" s="202" t="s">
        <v>46</v>
      </c>
      <c r="O118" s="36"/>
      <c r="P118" s="203">
        <f>O118*H118</f>
        <v>0</v>
      </c>
      <c r="Q118" s="203">
        <v>0</v>
      </c>
      <c r="R118" s="203">
        <f>Q118*H118</f>
        <v>0</v>
      </c>
      <c r="S118" s="203">
        <v>0</v>
      </c>
      <c r="T118" s="204">
        <f>S118*H118</f>
        <v>0</v>
      </c>
      <c r="AR118" s="18" t="s">
        <v>170</v>
      </c>
      <c r="AT118" s="18" t="s">
        <v>166</v>
      </c>
      <c r="AU118" s="18" t="s">
        <v>83</v>
      </c>
      <c r="AY118" s="18" t="s">
        <v>164</v>
      </c>
      <c r="BE118" s="205">
        <f>IF(N118="základní",J118,0)</f>
        <v>0</v>
      </c>
      <c r="BF118" s="205">
        <f>IF(N118="snížená",J118,0)</f>
        <v>0</v>
      </c>
      <c r="BG118" s="205">
        <f>IF(N118="zákl. přenesená",J118,0)</f>
        <v>0</v>
      </c>
      <c r="BH118" s="205">
        <f>IF(N118="sníž. přenesená",J118,0)</f>
        <v>0</v>
      </c>
      <c r="BI118" s="205">
        <f>IF(N118="nulová",J118,0)</f>
        <v>0</v>
      </c>
      <c r="BJ118" s="18" t="s">
        <v>23</v>
      </c>
      <c r="BK118" s="205">
        <f>ROUND(I118*H118,2)</f>
        <v>0</v>
      </c>
      <c r="BL118" s="18" t="s">
        <v>170</v>
      </c>
      <c r="BM118" s="18" t="s">
        <v>889</v>
      </c>
    </row>
    <row r="119" spans="2:65" s="1" customFormat="1" ht="22.5" customHeight="1">
      <c r="B119" s="35"/>
      <c r="C119" s="194" t="s">
        <v>230</v>
      </c>
      <c r="D119" s="194" t="s">
        <v>166</v>
      </c>
      <c r="E119" s="195" t="s">
        <v>235</v>
      </c>
      <c r="F119" s="196" t="s">
        <v>434</v>
      </c>
      <c r="G119" s="197" t="s">
        <v>186</v>
      </c>
      <c r="H119" s="198">
        <v>79.25</v>
      </c>
      <c r="I119" s="199"/>
      <c r="J119" s="200">
        <f>ROUND(I119*H119,2)</f>
        <v>0</v>
      </c>
      <c r="K119" s="196" t="s">
        <v>316</v>
      </c>
      <c r="L119" s="55"/>
      <c r="M119" s="201" t="s">
        <v>22</v>
      </c>
      <c r="N119" s="202" t="s">
        <v>46</v>
      </c>
      <c r="O119" s="36"/>
      <c r="P119" s="203">
        <f>O119*H119</f>
        <v>0</v>
      </c>
      <c r="Q119" s="203">
        <v>0</v>
      </c>
      <c r="R119" s="203">
        <f>Q119*H119</f>
        <v>0</v>
      </c>
      <c r="S119" s="203">
        <v>0</v>
      </c>
      <c r="T119" s="204">
        <f>S119*H119</f>
        <v>0</v>
      </c>
      <c r="AR119" s="18" t="s">
        <v>170</v>
      </c>
      <c r="AT119" s="18" t="s">
        <v>166</v>
      </c>
      <c r="AU119" s="18" t="s">
        <v>83</v>
      </c>
      <c r="AY119" s="18" t="s">
        <v>164</v>
      </c>
      <c r="BE119" s="205">
        <f>IF(N119="základní",J119,0)</f>
        <v>0</v>
      </c>
      <c r="BF119" s="205">
        <f>IF(N119="snížená",J119,0)</f>
        <v>0</v>
      </c>
      <c r="BG119" s="205">
        <f>IF(N119="zákl. přenesená",J119,0)</f>
        <v>0</v>
      </c>
      <c r="BH119" s="205">
        <f>IF(N119="sníž. přenesená",J119,0)</f>
        <v>0</v>
      </c>
      <c r="BI119" s="205">
        <f>IF(N119="nulová",J119,0)</f>
        <v>0</v>
      </c>
      <c r="BJ119" s="18" t="s">
        <v>23</v>
      </c>
      <c r="BK119" s="205">
        <f>ROUND(I119*H119,2)</f>
        <v>0</v>
      </c>
      <c r="BL119" s="18" t="s">
        <v>170</v>
      </c>
      <c r="BM119" s="18" t="s">
        <v>890</v>
      </c>
    </row>
    <row r="120" spans="2:47" s="1" customFormat="1" ht="67.5">
      <c r="B120" s="35"/>
      <c r="C120" s="57"/>
      <c r="D120" s="210" t="s">
        <v>177</v>
      </c>
      <c r="E120" s="57"/>
      <c r="F120" s="244" t="s">
        <v>238</v>
      </c>
      <c r="G120" s="57"/>
      <c r="H120" s="57"/>
      <c r="I120" s="162"/>
      <c r="J120" s="57"/>
      <c r="K120" s="57"/>
      <c r="L120" s="55"/>
      <c r="M120" s="72"/>
      <c r="N120" s="36"/>
      <c r="O120" s="36"/>
      <c r="P120" s="36"/>
      <c r="Q120" s="36"/>
      <c r="R120" s="36"/>
      <c r="S120" s="36"/>
      <c r="T120" s="73"/>
      <c r="AT120" s="18" t="s">
        <v>177</v>
      </c>
      <c r="AU120" s="18" t="s">
        <v>83</v>
      </c>
    </row>
    <row r="121" spans="2:65" s="1" customFormat="1" ht="22.5" customHeight="1">
      <c r="B121" s="35"/>
      <c r="C121" s="194" t="s">
        <v>234</v>
      </c>
      <c r="D121" s="194" t="s">
        <v>166</v>
      </c>
      <c r="E121" s="195" t="s">
        <v>212</v>
      </c>
      <c r="F121" s="196" t="s">
        <v>426</v>
      </c>
      <c r="G121" s="197" t="s">
        <v>174</v>
      </c>
      <c r="H121" s="198">
        <v>793</v>
      </c>
      <c r="I121" s="199"/>
      <c r="J121" s="200">
        <f>ROUND(I121*H121,2)</f>
        <v>0</v>
      </c>
      <c r="K121" s="196" t="s">
        <v>316</v>
      </c>
      <c r="L121" s="55"/>
      <c r="M121" s="201" t="s">
        <v>22</v>
      </c>
      <c r="N121" s="202" t="s">
        <v>46</v>
      </c>
      <c r="O121" s="36"/>
      <c r="P121" s="203">
        <f>O121*H121</f>
        <v>0</v>
      </c>
      <c r="Q121" s="203">
        <v>0</v>
      </c>
      <c r="R121" s="203">
        <f>Q121*H121</f>
        <v>0</v>
      </c>
      <c r="S121" s="203">
        <v>0</v>
      </c>
      <c r="T121" s="204">
        <f>S121*H121</f>
        <v>0</v>
      </c>
      <c r="AR121" s="18" t="s">
        <v>170</v>
      </c>
      <c r="AT121" s="18" t="s">
        <v>166</v>
      </c>
      <c r="AU121" s="18" t="s">
        <v>83</v>
      </c>
      <c r="AY121" s="18" t="s">
        <v>164</v>
      </c>
      <c r="BE121" s="205">
        <f>IF(N121="základní",J121,0)</f>
        <v>0</v>
      </c>
      <c r="BF121" s="205">
        <f>IF(N121="snížená",J121,0)</f>
        <v>0</v>
      </c>
      <c r="BG121" s="205">
        <f>IF(N121="zákl. přenesená",J121,0)</f>
        <v>0</v>
      </c>
      <c r="BH121" s="205">
        <f>IF(N121="sníž. přenesená",J121,0)</f>
        <v>0</v>
      </c>
      <c r="BI121" s="205">
        <f>IF(N121="nulová",J121,0)</f>
        <v>0</v>
      </c>
      <c r="BJ121" s="18" t="s">
        <v>23</v>
      </c>
      <c r="BK121" s="205">
        <f>ROUND(I121*H121,2)</f>
        <v>0</v>
      </c>
      <c r="BL121" s="18" t="s">
        <v>170</v>
      </c>
      <c r="BM121" s="18" t="s">
        <v>891</v>
      </c>
    </row>
    <row r="122" spans="2:47" s="1" customFormat="1" ht="175.5">
      <c r="B122" s="35"/>
      <c r="C122" s="57"/>
      <c r="D122" s="206" t="s">
        <v>177</v>
      </c>
      <c r="E122" s="57"/>
      <c r="F122" s="207" t="s">
        <v>215</v>
      </c>
      <c r="G122" s="57"/>
      <c r="H122" s="57"/>
      <c r="I122" s="162"/>
      <c r="J122" s="57"/>
      <c r="K122" s="57"/>
      <c r="L122" s="55"/>
      <c r="M122" s="72"/>
      <c r="N122" s="36"/>
      <c r="O122" s="36"/>
      <c r="P122" s="36"/>
      <c r="Q122" s="36"/>
      <c r="R122" s="36"/>
      <c r="S122" s="36"/>
      <c r="T122" s="73"/>
      <c r="AT122" s="18" t="s">
        <v>177</v>
      </c>
      <c r="AU122" s="18" t="s">
        <v>83</v>
      </c>
    </row>
    <row r="123" spans="2:51" s="12" customFormat="1" ht="13.5">
      <c r="B123" s="208"/>
      <c r="C123" s="209"/>
      <c r="D123" s="210" t="s">
        <v>181</v>
      </c>
      <c r="E123" s="211" t="s">
        <v>22</v>
      </c>
      <c r="F123" s="212" t="s">
        <v>892</v>
      </c>
      <c r="G123" s="209"/>
      <c r="H123" s="213">
        <v>793</v>
      </c>
      <c r="I123" s="214"/>
      <c r="J123" s="209"/>
      <c r="K123" s="209"/>
      <c r="L123" s="215"/>
      <c r="M123" s="216"/>
      <c r="N123" s="217"/>
      <c r="O123" s="217"/>
      <c r="P123" s="217"/>
      <c r="Q123" s="217"/>
      <c r="R123" s="217"/>
      <c r="S123" s="217"/>
      <c r="T123" s="218"/>
      <c r="AT123" s="219" t="s">
        <v>181</v>
      </c>
      <c r="AU123" s="219" t="s">
        <v>83</v>
      </c>
      <c r="AV123" s="12" t="s">
        <v>83</v>
      </c>
      <c r="AW123" s="12" t="s">
        <v>38</v>
      </c>
      <c r="AX123" s="12" t="s">
        <v>23</v>
      </c>
      <c r="AY123" s="219" t="s">
        <v>164</v>
      </c>
    </row>
    <row r="124" spans="2:65" s="1" customFormat="1" ht="22.5" customHeight="1">
      <c r="B124" s="35"/>
      <c r="C124" s="194" t="s">
        <v>240</v>
      </c>
      <c r="D124" s="194" t="s">
        <v>166</v>
      </c>
      <c r="E124" s="195" t="s">
        <v>241</v>
      </c>
      <c r="F124" s="196" t="s">
        <v>893</v>
      </c>
      <c r="G124" s="197" t="s">
        <v>174</v>
      </c>
      <c r="H124" s="198">
        <v>793</v>
      </c>
      <c r="I124" s="199"/>
      <c r="J124" s="200">
        <f>ROUND(I124*H124,2)</f>
        <v>0</v>
      </c>
      <c r="K124" s="196" t="s">
        <v>316</v>
      </c>
      <c r="L124" s="55"/>
      <c r="M124" s="201" t="s">
        <v>22</v>
      </c>
      <c r="N124" s="202" t="s">
        <v>46</v>
      </c>
      <c r="O124" s="36"/>
      <c r="P124" s="203">
        <f>O124*H124</f>
        <v>0</v>
      </c>
      <c r="Q124" s="203">
        <v>0</v>
      </c>
      <c r="R124" s="203">
        <f>Q124*H124</f>
        <v>0</v>
      </c>
      <c r="S124" s="203">
        <v>0</v>
      </c>
      <c r="T124" s="204">
        <f>S124*H124</f>
        <v>0</v>
      </c>
      <c r="AR124" s="18" t="s">
        <v>170</v>
      </c>
      <c r="AT124" s="18" t="s">
        <v>166</v>
      </c>
      <c r="AU124" s="18" t="s">
        <v>83</v>
      </c>
      <c r="AY124" s="18" t="s">
        <v>164</v>
      </c>
      <c r="BE124" s="205">
        <f>IF(N124="základní",J124,0)</f>
        <v>0</v>
      </c>
      <c r="BF124" s="205">
        <f>IF(N124="snížená",J124,0)</f>
        <v>0</v>
      </c>
      <c r="BG124" s="205">
        <f>IF(N124="zákl. přenesená",J124,0)</f>
        <v>0</v>
      </c>
      <c r="BH124" s="205">
        <f>IF(N124="sníž. přenesená",J124,0)</f>
        <v>0</v>
      </c>
      <c r="BI124" s="205">
        <f>IF(N124="nulová",J124,0)</f>
        <v>0</v>
      </c>
      <c r="BJ124" s="18" t="s">
        <v>23</v>
      </c>
      <c r="BK124" s="205">
        <f>ROUND(I124*H124,2)</f>
        <v>0</v>
      </c>
      <c r="BL124" s="18" t="s">
        <v>170</v>
      </c>
      <c r="BM124" s="18" t="s">
        <v>894</v>
      </c>
    </row>
    <row r="125" spans="2:47" s="1" customFormat="1" ht="121.5">
      <c r="B125" s="35"/>
      <c r="C125" s="57"/>
      <c r="D125" s="206" t="s">
        <v>177</v>
      </c>
      <c r="E125" s="57"/>
      <c r="F125" s="207" t="s">
        <v>244</v>
      </c>
      <c r="G125" s="57"/>
      <c r="H125" s="57"/>
      <c r="I125" s="162"/>
      <c r="J125" s="57"/>
      <c r="K125" s="57"/>
      <c r="L125" s="55"/>
      <c r="M125" s="72"/>
      <c r="N125" s="36"/>
      <c r="O125" s="36"/>
      <c r="P125" s="36"/>
      <c r="Q125" s="36"/>
      <c r="R125" s="36"/>
      <c r="S125" s="36"/>
      <c r="T125" s="73"/>
      <c r="AT125" s="18" t="s">
        <v>177</v>
      </c>
      <c r="AU125" s="18" t="s">
        <v>83</v>
      </c>
    </row>
    <row r="126" spans="2:63" s="11" customFormat="1" ht="29.85" customHeight="1">
      <c r="B126" s="177"/>
      <c r="C126" s="178"/>
      <c r="D126" s="191" t="s">
        <v>74</v>
      </c>
      <c r="E126" s="192" t="s">
        <v>83</v>
      </c>
      <c r="F126" s="192" t="s">
        <v>442</v>
      </c>
      <c r="G126" s="178"/>
      <c r="H126" s="178"/>
      <c r="I126" s="181"/>
      <c r="J126" s="193">
        <f>BK126</f>
        <v>0</v>
      </c>
      <c r="K126" s="178"/>
      <c r="L126" s="183"/>
      <c r="M126" s="184"/>
      <c r="N126" s="185"/>
      <c r="O126" s="185"/>
      <c r="P126" s="186">
        <f>SUM(P127:P159)</f>
        <v>0</v>
      </c>
      <c r="Q126" s="185"/>
      <c r="R126" s="186">
        <f>SUM(R127:R159)</f>
        <v>57.22605211999999</v>
      </c>
      <c r="S126" s="185"/>
      <c r="T126" s="187">
        <f>SUM(T127:T159)</f>
        <v>0</v>
      </c>
      <c r="AR126" s="188" t="s">
        <v>23</v>
      </c>
      <c r="AT126" s="189" t="s">
        <v>74</v>
      </c>
      <c r="AU126" s="189" t="s">
        <v>23</v>
      </c>
      <c r="AY126" s="188" t="s">
        <v>164</v>
      </c>
      <c r="BK126" s="190">
        <f>SUM(BK127:BK159)</f>
        <v>0</v>
      </c>
    </row>
    <row r="127" spans="2:65" s="1" customFormat="1" ht="22.5" customHeight="1">
      <c r="B127" s="35"/>
      <c r="C127" s="194" t="s">
        <v>251</v>
      </c>
      <c r="D127" s="194" t="s">
        <v>166</v>
      </c>
      <c r="E127" s="195" t="s">
        <v>895</v>
      </c>
      <c r="F127" s="196" t="s">
        <v>896</v>
      </c>
      <c r="G127" s="197" t="s">
        <v>285</v>
      </c>
      <c r="H127" s="198">
        <v>22.3</v>
      </c>
      <c r="I127" s="199"/>
      <c r="J127" s="200">
        <f>ROUND(I127*H127,2)</f>
        <v>0</v>
      </c>
      <c r="K127" s="196" t="s">
        <v>316</v>
      </c>
      <c r="L127" s="55"/>
      <c r="M127" s="201" t="s">
        <v>22</v>
      </c>
      <c r="N127" s="202" t="s">
        <v>46</v>
      </c>
      <c r="O127" s="36"/>
      <c r="P127" s="203">
        <f>O127*H127</f>
        <v>0</v>
      </c>
      <c r="Q127" s="203">
        <v>0.00048</v>
      </c>
      <c r="R127" s="203">
        <f>Q127*H127</f>
        <v>0.010704</v>
      </c>
      <c r="S127" s="203">
        <v>0</v>
      </c>
      <c r="T127" s="204">
        <f>S127*H127</f>
        <v>0</v>
      </c>
      <c r="AR127" s="18" t="s">
        <v>170</v>
      </c>
      <c r="AT127" s="18" t="s">
        <v>166</v>
      </c>
      <c r="AU127" s="18" t="s">
        <v>83</v>
      </c>
      <c r="AY127" s="18" t="s">
        <v>164</v>
      </c>
      <c r="BE127" s="205">
        <f>IF(N127="základní",J127,0)</f>
        <v>0</v>
      </c>
      <c r="BF127" s="205">
        <f>IF(N127="snížená",J127,0)</f>
        <v>0</v>
      </c>
      <c r="BG127" s="205">
        <f>IF(N127="zákl. přenesená",J127,0)</f>
        <v>0</v>
      </c>
      <c r="BH127" s="205">
        <f>IF(N127="sníž. přenesená",J127,0)</f>
        <v>0</v>
      </c>
      <c r="BI127" s="205">
        <f>IF(N127="nulová",J127,0)</f>
        <v>0</v>
      </c>
      <c r="BJ127" s="18" t="s">
        <v>23</v>
      </c>
      <c r="BK127" s="205">
        <f>ROUND(I127*H127,2)</f>
        <v>0</v>
      </c>
      <c r="BL127" s="18" t="s">
        <v>170</v>
      </c>
      <c r="BM127" s="18" t="s">
        <v>897</v>
      </c>
    </row>
    <row r="128" spans="2:47" s="1" customFormat="1" ht="108">
      <c r="B128" s="35"/>
      <c r="C128" s="57"/>
      <c r="D128" s="206" t="s">
        <v>177</v>
      </c>
      <c r="E128" s="57"/>
      <c r="F128" s="207" t="s">
        <v>898</v>
      </c>
      <c r="G128" s="57"/>
      <c r="H128" s="57"/>
      <c r="I128" s="162"/>
      <c r="J128" s="57"/>
      <c r="K128" s="57"/>
      <c r="L128" s="55"/>
      <c r="M128" s="72"/>
      <c r="N128" s="36"/>
      <c r="O128" s="36"/>
      <c r="P128" s="36"/>
      <c r="Q128" s="36"/>
      <c r="R128" s="36"/>
      <c r="S128" s="36"/>
      <c r="T128" s="73"/>
      <c r="AT128" s="18" t="s">
        <v>177</v>
      </c>
      <c r="AU128" s="18" t="s">
        <v>83</v>
      </c>
    </row>
    <row r="129" spans="2:51" s="12" customFormat="1" ht="13.5">
      <c r="B129" s="208"/>
      <c r="C129" s="209"/>
      <c r="D129" s="210" t="s">
        <v>181</v>
      </c>
      <c r="E129" s="211" t="s">
        <v>22</v>
      </c>
      <c r="F129" s="212" t="s">
        <v>899</v>
      </c>
      <c r="G129" s="209"/>
      <c r="H129" s="213">
        <v>22.3</v>
      </c>
      <c r="I129" s="214"/>
      <c r="J129" s="209"/>
      <c r="K129" s="209"/>
      <c r="L129" s="215"/>
      <c r="M129" s="216"/>
      <c r="N129" s="217"/>
      <c r="O129" s="217"/>
      <c r="P129" s="217"/>
      <c r="Q129" s="217"/>
      <c r="R129" s="217"/>
      <c r="S129" s="217"/>
      <c r="T129" s="218"/>
      <c r="AT129" s="219" t="s">
        <v>181</v>
      </c>
      <c r="AU129" s="219" t="s">
        <v>83</v>
      </c>
      <c r="AV129" s="12" t="s">
        <v>83</v>
      </c>
      <c r="AW129" s="12" t="s">
        <v>38</v>
      </c>
      <c r="AX129" s="12" t="s">
        <v>23</v>
      </c>
      <c r="AY129" s="219" t="s">
        <v>164</v>
      </c>
    </row>
    <row r="130" spans="2:65" s="1" customFormat="1" ht="22.5" customHeight="1">
      <c r="B130" s="35"/>
      <c r="C130" s="194" t="s">
        <v>8</v>
      </c>
      <c r="D130" s="194" t="s">
        <v>166</v>
      </c>
      <c r="E130" s="195" t="s">
        <v>900</v>
      </c>
      <c r="F130" s="196" t="s">
        <v>901</v>
      </c>
      <c r="G130" s="197" t="s">
        <v>285</v>
      </c>
      <c r="H130" s="198">
        <v>3.7</v>
      </c>
      <c r="I130" s="199"/>
      <c r="J130" s="200">
        <f>ROUND(I130*H130,2)</f>
        <v>0</v>
      </c>
      <c r="K130" s="196" t="s">
        <v>316</v>
      </c>
      <c r="L130" s="55"/>
      <c r="M130" s="201" t="s">
        <v>22</v>
      </c>
      <c r="N130" s="202" t="s">
        <v>46</v>
      </c>
      <c r="O130" s="36"/>
      <c r="P130" s="203">
        <f>O130*H130</f>
        <v>0</v>
      </c>
      <c r="Q130" s="203">
        <v>0.00069</v>
      </c>
      <c r="R130" s="203">
        <f>Q130*H130</f>
        <v>0.002553</v>
      </c>
      <c r="S130" s="203">
        <v>0</v>
      </c>
      <c r="T130" s="204">
        <f>S130*H130</f>
        <v>0</v>
      </c>
      <c r="AR130" s="18" t="s">
        <v>170</v>
      </c>
      <c r="AT130" s="18" t="s">
        <v>166</v>
      </c>
      <c r="AU130" s="18" t="s">
        <v>83</v>
      </c>
      <c r="AY130" s="18" t="s">
        <v>164</v>
      </c>
      <c r="BE130" s="205">
        <f>IF(N130="základní",J130,0)</f>
        <v>0</v>
      </c>
      <c r="BF130" s="205">
        <f>IF(N130="snížená",J130,0)</f>
        <v>0</v>
      </c>
      <c r="BG130" s="205">
        <f>IF(N130="zákl. přenesená",J130,0)</f>
        <v>0</v>
      </c>
      <c r="BH130" s="205">
        <f>IF(N130="sníž. přenesená",J130,0)</f>
        <v>0</v>
      </c>
      <c r="BI130" s="205">
        <f>IF(N130="nulová",J130,0)</f>
        <v>0</v>
      </c>
      <c r="BJ130" s="18" t="s">
        <v>23</v>
      </c>
      <c r="BK130" s="205">
        <f>ROUND(I130*H130,2)</f>
        <v>0</v>
      </c>
      <c r="BL130" s="18" t="s">
        <v>170</v>
      </c>
      <c r="BM130" s="18" t="s">
        <v>902</v>
      </c>
    </row>
    <row r="131" spans="2:47" s="1" customFormat="1" ht="108">
      <c r="B131" s="35"/>
      <c r="C131" s="57"/>
      <c r="D131" s="206" t="s">
        <v>177</v>
      </c>
      <c r="E131" s="57"/>
      <c r="F131" s="207" t="s">
        <v>898</v>
      </c>
      <c r="G131" s="57"/>
      <c r="H131" s="57"/>
      <c r="I131" s="162"/>
      <c r="J131" s="57"/>
      <c r="K131" s="57"/>
      <c r="L131" s="55"/>
      <c r="M131" s="72"/>
      <c r="N131" s="36"/>
      <c r="O131" s="36"/>
      <c r="P131" s="36"/>
      <c r="Q131" s="36"/>
      <c r="R131" s="36"/>
      <c r="S131" s="36"/>
      <c r="T131" s="73"/>
      <c r="AT131" s="18" t="s">
        <v>177</v>
      </c>
      <c r="AU131" s="18" t="s">
        <v>83</v>
      </c>
    </row>
    <row r="132" spans="2:51" s="12" customFormat="1" ht="13.5">
      <c r="B132" s="208"/>
      <c r="C132" s="209"/>
      <c r="D132" s="210" t="s">
        <v>181</v>
      </c>
      <c r="E132" s="211" t="s">
        <v>22</v>
      </c>
      <c r="F132" s="212" t="s">
        <v>903</v>
      </c>
      <c r="G132" s="209"/>
      <c r="H132" s="213">
        <v>3.7</v>
      </c>
      <c r="I132" s="214"/>
      <c r="J132" s="209"/>
      <c r="K132" s="209"/>
      <c r="L132" s="215"/>
      <c r="M132" s="216"/>
      <c r="N132" s="217"/>
      <c r="O132" s="217"/>
      <c r="P132" s="217"/>
      <c r="Q132" s="217"/>
      <c r="R132" s="217"/>
      <c r="S132" s="217"/>
      <c r="T132" s="218"/>
      <c r="AT132" s="219" t="s">
        <v>181</v>
      </c>
      <c r="AU132" s="219" t="s">
        <v>83</v>
      </c>
      <c r="AV132" s="12" t="s">
        <v>83</v>
      </c>
      <c r="AW132" s="12" t="s">
        <v>38</v>
      </c>
      <c r="AX132" s="12" t="s">
        <v>23</v>
      </c>
      <c r="AY132" s="219" t="s">
        <v>164</v>
      </c>
    </row>
    <row r="133" spans="2:65" s="1" customFormat="1" ht="31.5" customHeight="1">
      <c r="B133" s="35"/>
      <c r="C133" s="194" t="s">
        <v>263</v>
      </c>
      <c r="D133" s="194" t="s">
        <v>166</v>
      </c>
      <c r="E133" s="195" t="s">
        <v>904</v>
      </c>
      <c r="F133" s="196" t="s">
        <v>905</v>
      </c>
      <c r="G133" s="197" t="s">
        <v>186</v>
      </c>
      <c r="H133" s="198">
        <v>20.645</v>
      </c>
      <c r="I133" s="199"/>
      <c r="J133" s="200">
        <f>ROUND(I133*H133,2)</f>
        <v>0</v>
      </c>
      <c r="K133" s="196" t="s">
        <v>316</v>
      </c>
      <c r="L133" s="55"/>
      <c r="M133" s="201" t="s">
        <v>22</v>
      </c>
      <c r="N133" s="202" t="s">
        <v>46</v>
      </c>
      <c r="O133" s="36"/>
      <c r="P133" s="203">
        <f>O133*H133</f>
        <v>0</v>
      </c>
      <c r="Q133" s="203">
        <v>0</v>
      </c>
      <c r="R133" s="203">
        <f>Q133*H133</f>
        <v>0</v>
      </c>
      <c r="S133" s="203">
        <v>0</v>
      </c>
      <c r="T133" s="204">
        <f>S133*H133</f>
        <v>0</v>
      </c>
      <c r="AR133" s="18" t="s">
        <v>170</v>
      </c>
      <c r="AT133" s="18" t="s">
        <v>166</v>
      </c>
      <c r="AU133" s="18" t="s">
        <v>83</v>
      </c>
      <c r="AY133" s="18" t="s">
        <v>164</v>
      </c>
      <c r="BE133" s="205">
        <f>IF(N133="základní",J133,0)</f>
        <v>0</v>
      </c>
      <c r="BF133" s="205">
        <f>IF(N133="snížená",J133,0)</f>
        <v>0</v>
      </c>
      <c r="BG133" s="205">
        <f>IF(N133="zákl. přenesená",J133,0)</f>
        <v>0</v>
      </c>
      <c r="BH133" s="205">
        <f>IF(N133="sníž. přenesená",J133,0)</f>
        <v>0</v>
      </c>
      <c r="BI133" s="205">
        <f>IF(N133="nulová",J133,0)</f>
        <v>0</v>
      </c>
      <c r="BJ133" s="18" t="s">
        <v>23</v>
      </c>
      <c r="BK133" s="205">
        <f>ROUND(I133*H133,2)</f>
        <v>0</v>
      </c>
      <c r="BL133" s="18" t="s">
        <v>170</v>
      </c>
      <c r="BM133" s="18" t="s">
        <v>906</v>
      </c>
    </row>
    <row r="134" spans="2:47" s="1" customFormat="1" ht="94.5">
      <c r="B134" s="35"/>
      <c r="C134" s="57"/>
      <c r="D134" s="206" t="s">
        <v>177</v>
      </c>
      <c r="E134" s="57"/>
      <c r="F134" s="207" t="s">
        <v>907</v>
      </c>
      <c r="G134" s="57"/>
      <c r="H134" s="57"/>
      <c r="I134" s="162"/>
      <c r="J134" s="57"/>
      <c r="K134" s="57"/>
      <c r="L134" s="55"/>
      <c r="M134" s="72"/>
      <c r="N134" s="36"/>
      <c r="O134" s="36"/>
      <c r="P134" s="36"/>
      <c r="Q134" s="36"/>
      <c r="R134" s="36"/>
      <c r="S134" s="36"/>
      <c r="T134" s="73"/>
      <c r="AT134" s="18" t="s">
        <v>177</v>
      </c>
      <c r="AU134" s="18" t="s">
        <v>83</v>
      </c>
    </row>
    <row r="135" spans="2:51" s="12" customFormat="1" ht="13.5">
      <c r="B135" s="208"/>
      <c r="C135" s="209"/>
      <c r="D135" s="206" t="s">
        <v>181</v>
      </c>
      <c r="E135" s="220" t="s">
        <v>22</v>
      </c>
      <c r="F135" s="221" t="s">
        <v>908</v>
      </c>
      <c r="G135" s="209"/>
      <c r="H135" s="222">
        <v>15.2</v>
      </c>
      <c r="I135" s="214"/>
      <c r="J135" s="209"/>
      <c r="K135" s="209"/>
      <c r="L135" s="215"/>
      <c r="M135" s="216"/>
      <c r="N135" s="217"/>
      <c r="O135" s="217"/>
      <c r="P135" s="217"/>
      <c r="Q135" s="217"/>
      <c r="R135" s="217"/>
      <c r="S135" s="217"/>
      <c r="T135" s="218"/>
      <c r="AT135" s="219" t="s">
        <v>181</v>
      </c>
      <c r="AU135" s="219" t="s">
        <v>83</v>
      </c>
      <c r="AV135" s="12" t="s">
        <v>83</v>
      </c>
      <c r="AW135" s="12" t="s">
        <v>38</v>
      </c>
      <c r="AX135" s="12" t="s">
        <v>75</v>
      </c>
      <c r="AY135" s="219" t="s">
        <v>164</v>
      </c>
    </row>
    <row r="136" spans="2:51" s="12" customFormat="1" ht="13.5">
      <c r="B136" s="208"/>
      <c r="C136" s="209"/>
      <c r="D136" s="206" t="s">
        <v>181</v>
      </c>
      <c r="E136" s="220" t="s">
        <v>22</v>
      </c>
      <c r="F136" s="221" t="s">
        <v>909</v>
      </c>
      <c r="G136" s="209"/>
      <c r="H136" s="222">
        <v>5.445</v>
      </c>
      <c r="I136" s="214"/>
      <c r="J136" s="209"/>
      <c r="K136" s="209"/>
      <c r="L136" s="215"/>
      <c r="M136" s="216"/>
      <c r="N136" s="217"/>
      <c r="O136" s="217"/>
      <c r="P136" s="217"/>
      <c r="Q136" s="217"/>
      <c r="R136" s="217"/>
      <c r="S136" s="217"/>
      <c r="T136" s="218"/>
      <c r="AT136" s="219" t="s">
        <v>181</v>
      </c>
      <c r="AU136" s="219" t="s">
        <v>83</v>
      </c>
      <c r="AV136" s="12" t="s">
        <v>83</v>
      </c>
      <c r="AW136" s="12" t="s">
        <v>38</v>
      </c>
      <c r="AX136" s="12" t="s">
        <v>75</v>
      </c>
      <c r="AY136" s="219" t="s">
        <v>164</v>
      </c>
    </row>
    <row r="137" spans="2:51" s="13" customFormat="1" ht="13.5">
      <c r="B137" s="223"/>
      <c r="C137" s="224"/>
      <c r="D137" s="210" t="s">
        <v>181</v>
      </c>
      <c r="E137" s="225" t="s">
        <v>22</v>
      </c>
      <c r="F137" s="226" t="s">
        <v>191</v>
      </c>
      <c r="G137" s="224"/>
      <c r="H137" s="227">
        <v>20.645</v>
      </c>
      <c r="I137" s="228"/>
      <c r="J137" s="224"/>
      <c r="K137" s="224"/>
      <c r="L137" s="229"/>
      <c r="M137" s="230"/>
      <c r="N137" s="231"/>
      <c r="O137" s="231"/>
      <c r="P137" s="231"/>
      <c r="Q137" s="231"/>
      <c r="R137" s="231"/>
      <c r="S137" s="231"/>
      <c r="T137" s="232"/>
      <c r="AT137" s="233" t="s">
        <v>181</v>
      </c>
      <c r="AU137" s="233" t="s">
        <v>83</v>
      </c>
      <c r="AV137" s="13" t="s">
        <v>170</v>
      </c>
      <c r="AW137" s="13" t="s">
        <v>38</v>
      </c>
      <c r="AX137" s="13" t="s">
        <v>23</v>
      </c>
      <c r="AY137" s="233" t="s">
        <v>164</v>
      </c>
    </row>
    <row r="138" spans="2:65" s="1" customFormat="1" ht="31.5" customHeight="1">
      <c r="B138" s="35"/>
      <c r="C138" s="194" t="s">
        <v>269</v>
      </c>
      <c r="D138" s="194" t="s">
        <v>166</v>
      </c>
      <c r="E138" s="195" t="s">
        <v>910</v>
      </c>
      <c r="F138" s="196" t="s">
        <v>911</v>
      </c>
      <c r="G138" s="197" t="s">
        <v>278</v>
      </c>
      <c r="H138" s="198">
        <v>0.736</v>
      </c>
      <c r="I138" s="199"/>
      <c r="J138" s="200">
        <f>ROUND(I138*H138,2)</f>
        <v>0</v>
      </c>
      <c r="K138" s="196" t="s">
        <v>316</v>
      </c>
      <c r="L138" s="55"/>
      <c r="M138" s="201" t="s">
        <v>22</v>
      </c>
      <c r="N138" s="202" t="s">
        <v>46</v>
      </c>
      <c r="O138" s="36"/>
      <c r="P138" s="203">
        <f>O138*H138</f>
        <v>0</v>
      </c>
      <c r="Q138" s="203">
        <v>1.03822</v>
      </c>
      <c r="R138" s="203">
        <f>Q138*H138</f>
        <v>0.7641299199999999</v>
      </c>
      <c r="S138" s="203">
        <v>0</v>
      </c>
      <c r="T138" s="204">
        <f>S138*H138</f>
        <v>0</v>
      </c>
      <c r="AR138" s="18" t="s">
        <v>170</v>
      </c>
      <c r="AT138" s="18" t="s">
        <v>166</v>
      </c>
      <c r="AU138" s="18" t="s">
        <v>83</v>
      </c>
      <c r="AY138" s="18" t="s">
        <v>164</v>
      </c>
      <c r="BE138" s="205">
        <f>IF(N138="základní",J138,0)</f>
        <v>0</v>
      </c>
      <c r="BF138" s="205">
        <f>IF(N138="snížená",J138,0)</f>
        <v>0</v>
      </c>
      <c r="BG138" s="205">
        <f>IF(N138="zákl. přenesená",J138,0)</f>
        <v>0</v>
      </c>
      <c r="BH138" s="205">
        <f>IF(N138="sníž. přenesená",J138,0)</f>
        <v>0</v>
      </c>
      <c r="BI138" s="205">
        <f>IF(N138="nulová",J138,0)</f>
        <v>0</v>
      </c>
      <c r="BJ138" s="18" t="s">
        <v>23</v>
      </c>
      <c r="BK138" s="205">
        <f>ROUND(I138*H138,2)</f>
        <v>0</v>
      </c>
      <c r="BL138" s="18" t="s">
        <v>170</v>
      </c>
      <c r="BM138" s="18" t="s">
        <v>912</v>
      </c>
    </row>
    <row r="139" spans="2:47" s="1" customFormat="1" ht="94.5">
      <c r="B139" s="35"/>
      <c r="C139" s="57"/>
      <c r="D139" s="206" t="s">
        <v>177</v>
      </c>
      <c r="E139" s="57"/>
      <c r="F139" s="207" t="s">
        <v>913</v>
      </c>
      <c r="G139" s="57"/>
      <c r="H139" s="57"/>
      <c r="I139" s="162"/>
      <c r="J139" s="57"/>
      <c r="K139" s="57"/>
      <c r="L139" s="55"/>
      <c r="M139" s="72"/>
      <c r="N139" s="36"/>
      <c r="O139" s="36"/>
      <c r="P139" s="36"/>
      <c r="Q139" s="36"/>
      <c r="R139" s="36"/>
      <c r="S139" s="36"/>
      <c r="T139" s="73"/>
      <c r="AT139" s="18" t="s">
        <v>177</v>
      </c>
      <c r="AU139" s="18" t="s">
        <v>83</v>
      </c>
    </row>
    <row r="140" spans="2:51" s="12" customFormat="1" ht="13.5">
      <c r="B140" s="208"/>
      <c r="C140" s="209"/>
      <c r="D140" s="210" t="s">
        <v>181</v>
      </c>
      <c r="E140" s="211" t="s">
        <v>22</v>
      </c>
      <c r="F140" s="212" t="s">
        <v>459</v>
      </c>
      <c r="G140" s="209"/>
      <c r="H140" s="213">
        <v>0.736</v>
      </c>
      <c r="I140" s="214"/>
      <c r="J140" s="209"/>
      <c r="K140" s="209"/>
      <c r="L140" s="215"/>
      <c r="M140" s="216"/>
      <c r="N140" s="217"/>
      <c r="O140" s="217"/>
      <c r="P140" s="217"/>
      <c r="Q140" s="217"/>
      <c r="R140" s="217"/>
      <c r="S140" s="217"/>
      <c r="T140" s="218"/>
      <c r="AT140" s="219" t="s">
        <v>181</v>
      </c>
      <c r="AU140" s="219" t="s">
        <v>83</v>
      </c>
      <c r="AV140" s="12" t="s">
        <v>83</v>
      </c>
      <c r="AW140" s="12" t="s">
        <v>38</v>
      </c>
      <c r="AX140" s="12" t="s">
        <v>23</v>
      </c>
      <c r="AY140" s="219" t="s">
        <v>164</v>
      </c>
    </row>
    <row r="141" spans="2:65" s="1" customFormat="1" ht="22.5" customHeight="1">
      <c r="B141" s="35"/>
      <c r="C141" s="194" t="s">
        <v>275</v>
      </c>
      <c r="D141" s="194" t="s">
        <v>166</v>
      </c>
      <c r="E141" s="195" t="s">
        <v>914</v>
      </c>
      <c r="F141" s="196" t="s">
        <v>915</v>
      </c>
      <c r="G141" s="197" t="s">
        <v>174</v>
      </c>
      <c r="H141" s="198">
        <v>34.59</v>
      </c>
      <c r="I141" s="199"/>
      <c r="J141" s="200">
        <f>ROUND(I141*H141,2)</f>
        <v>0</v>
      </c>
      <c r="K141" s="196" t="s">
        <v>316</v>
      </c>
      <c r="L141" s="55"/>
      <c r="M141" s="201" t="s">
        <v>22</v>
      </c>
      <c r="N141" s="202" t="s">
        <v>46</v>
      </c>
      <c r="O141" s="36"/>
      <c r="P141" s="203">
        <f>O141*H141</f>
        <v>0</v>
      </c>
      <c r="Q141" s="203">
        <v>0.00144</v>
      </c>
      <c r="R141" s="203">
        <f>Q141*H141</f>
        <v>0.04980960000000001</v>
      </c>
      <c r="S141" s="203">
        <v>0</v>
      </c>
      <c r="T141" s="204">
        <f>S141*H141</f>
        <v>0</v>
      </c>
      <c r="AR141" s="18" t="s">
        <v>170</v>
      </c>
      <c r="AT141" s="18" t="s">
        <v>166</v>
      </c>
      <c r="AU141" s="18" t="s">
        <v>83</v>
      </c>
      <c r="AY141" s="18" t="s">
        <v>164</v>
      </c>
      <c r="BE141" s="205">
        <f>IF(N141="základní",J141,0)</f>
        <v>0</v>
      </c>
      <c r="BF141" s="205">
        <f>IF(N141="snížená",J141,0)</f>
        <v>0</v>
      </c>
      <c r="BG141" s="205">
        <f>IF(N141="zákl. přenesená",J141,0)</f>
        <v>0</v>
      </c>
      <c r="BH141" s="205">
        <f>IF(N141="sníž. přenesená",J141,0)</f>
        <v>0</v>
      </c>
      <c r="BI141" s="205">
        <f>IF(N141="nulová",J141,0)</f>
        <v>0</v>
      </c>
      <c r="BJ141" s="18" t="s">
        <v>23</v>
      </c>
      <c r="BK141" s="205">
        <f>ROUND(I141*H141,2)</f>
        <v>0</v>
      </c>
      <c r="BL141" s="18" t="s">
        <v>170</v>
      </c>
      <c r="BM141" s="18" t="s">
        <v>916</v>
      </c>
    </row>
    <row r="142" spans="2:47" s="1" customFormat="1" ht="121.5">
      <c r="B142" s="35"/>
      <c r="C142" s="57"/>
      <c r="D142" s="206" t="s">
        <v>177</v>
      </c>
      <c r="E142" s="57"/>
      <c r="F142" s="207" t="s">
        <v>917</v>
      </c>
      <c r="G142" s="57"/>
      <c r="H142" s="57"/>
      <c r="I142" s="162"/>
      <c r="J142" s="57"/>
      <c r="K142" s="57"/>
      <c r="L142" s="55"/>
      <c r="M142" s="72"/>
      <c r="N142" s="36"/>
      <c r="O142" s="36"/>
      <c r="P142" s="36"/>
      <c r="Q142" s="36"/>
      <c r="R142" s="36"/>
      <c r="S142" s="36"/>
      <c r="T142" s="73"/>
      <c r="AT142" s="18" t="s">
        <v>177</v>
      </c>
      <c r="AU142" s="18" t="s">
        <v>83</v>
      </c>
    </row>
    <row r="143" spans="2:51" s="12" customFormat="1" ht="13.5">
      <c r="B143" s="208"/>
      <c r="C143" s="209"/>
      <c r="D143" s="206" t="s">
        <v>181</v>
      </c>
      <c r="E143" s="220" t="s">
        <v>22</v>
      </c>
      <c r="F143" s="221" t="s">
        <v>918</v>
      </c>
      <c r="G143" s="209"/>
      <c r="H143" s="222">
        <v>19.2</v>
      </c>
      <c r="I143" s="214"/>
      <c r="J143" s="209"/>
      <c r="K143" s="209"/>
      <c r="L143" s="215"/>
      <c r="M143" s="216"/>
      <c r="N143" s="217"/>
      <c r="O143" s="217"/>
      <c r="P143" s="217"/>
      <c r="Q143" s="217"/>
      <c r="R143" s="217"/>
      <c r="S143" s="217"/>
      <c r="T143" s="218"/>
      <c r="AT143" s="219" t="s">
        <v>181</v>
      </c>
      <c r="AU143" s="219" t="s">
        <v>83</v>
      </c>
      <c r="AV143" s="12" t="s">
        <v>83</v>
      </c>
      <c r="AW143" s="12" t="s">
        <v>38</v>
      </c>
      <c r="AX143" s="12" t="s">
        <v>75</v>
      </c>
      <c r="AY143" s="219" t="s">
        <v>164</v>
      </c>
    </row>
    <row r="144" spans="2:51" s="12" customFormat="1" ht="13.5">
      <c r="B144" s="208"/>
      <c r="C144" s="209"/>
      <c r="D144" s="206" t="s">
        <v>181</v>
      </c>
      <c r="E144" s="220" t="s">
        <v>22</v>
      </c>
      <c r="F144" s="221" t="s">
        <v>919</v>
      </c>
      <c r="G144" s="209"/>
      <c r="H144" s="222">
        <v>15.39</v>
      </c>
      <c r="I144" s="214"/>
      <c r="J144" s="209"/>
      <c r="K144" s="209"/>
      <c r="L144" s="215"/>
      <c r="M144" s="216"/>
      <c r="N144" s="217"/>
      <c r="O144" s="217"/>
      <c r="P144" s="217"/>
      <c r="Q144" s="217"/>
      <c r="R144" s="217"/>
      <c r="S144" s="217"/>
      <c r="T144" s="218"/>
      <c r="AT144" s="219" t="s">
        <v>181</v>
      </c>
      <c r="AU144" s="219" t="s">
        <v>83</v>
      </c>
      <c r="AV144" s="12" t="s">
        <v>83</v>
      </c>
      <c r="AW144" s="12" t="s">
        <v>38</v>
      </c>
      <c r="AX144" s="12" t="s">
        <v>75</v>
      </c>
      <c r="AY144" s="219" t="s">
        <v>164</v>
      </c>
    </row>
    <row r="145" spans="2:51" s="13" customFormat="1" ht="13.5">
      <c r="B145" s="223"/>
      <c r="C145" s="224"/>
      <c r="D145" s="210" t="s">
        <v>181</v>
      </c>
      <c r="E145" s="225" t="s">
        <v>22</v>
      </c>
      <c r="F145" s="226" t="s">
        <v>191</v>
      </c>
      <c r="G145" s="224"/>
      <c r="H145" s="227">
        <v>34.59</v>
      </c>
      <c r="I145" s="228"/>
      <c r="J145" s="224"/>
      <c r="K145" s="224"/>
      <c r="L145" s="229"/>
      <c r="M145" s="230"/>
      <c r="N145" s="231"/>
      <c r="O145" s="231"/>
      <c r="P145" s="231"/>
      <c r="Q145" s="231"/>
      <c r="R145" s="231"/>
      <c r="S145" s="231"/>
      <c r="T145" s="232"/>
      <c r="AT145" s="233" t="s">
        <v>181</v>
      </c>
      <c r="AU145" s="233" t="s">
        <v>83</v>
      </c>
      <c r="AV145" s="13" t="s">
        <v>170</v>
      </c>
      <c r="AW145" s="13" t="s">
        <v>38</v>
      </c>
      <c r="AX145" s="13" t="s">
        <v>23</v>
      </c>
      <c r="AY145" s="233" t="s">
        <v>164</v>
      </c>
    </row>
    <row r="146" spans="2:65" s="1" customFormat="1" ht="22.5" customHeight="1">
      <c r="B146" s="35"/>
      <c r="C146" s="194" t="s">
        <v>282</v>
      </c>
      <c r="D146" s="194" t="s">
        <v>166</v>
      </c>
      <c r="E146" s="195" t="s">
        <v>920</v>
      </c>
      <c r="F146" s="196" t="s">
        <v>921</v>
      </c>
      <c r="G146" s="197" t="s">
        <v>174</v>
      </c>
      <c r="H146" s="198">
        <v>34.59</v>
      </c>
      <c r="I146" s="199"/>
      <c r="J146" s="200">
        <f>ROUND(I146*H146,2)</f>
        <v>0</v>
      </c>
      <c r="K146" s="196" t="s">
        <v>316</v>
      </c>
      <c r="L146" s="55"/>
      <c r="M146" s="201" t="s">
        <v>22</v>
      </c>
      <c r="N146" s="202" t="s">
        <v>46</v>
      </c>
      <c r="O146" s="36"/>
      <c r="P146" s="203">
        <f>O146*H146</f>
        <v>0</v>
      </c>
      <c r="Q146" s="203">
        <v>4E-05</v>
      </c>
      <c r="R146" s="203">
        <f>Q146*H146</f>
        <v>0.0013836000000000002</v>
      </c>
      <c r="S146" s="203">
        <v>0</v>
      </c>
      <c r="T146" s="204">
        <f>S146*H146</f>
        <v>0</v>
      </c>
      <c r="AR146" s="18" t="s">
        <v>170</v>
      </c>
      <c r="AT146" s="18" t="s">
        <v>166</v>
      </c>
      <c r="AU146" s="18" t="s">
        <v>83</v>
      </c>
      <c r="AY146" s="18" t="s">
        <v>164</v>
      </c>
      <c r="BE146" s="205">
        <f>IF(N146="základní",J146,0)</f>
        <v>0</v>
      </c>
      <c r="BF146" s="205">
        <f>IF(N146="snížená",J146,0)</f>
        <v>0</v>
      </c>
      <c r="BG146" s="205">
        <f>IF(N146="zákl. přenesená",J146,0)</f>
        <v>0</v>
      </c>
      <c r="BH146" s="205">
        <f>IF(N146="sníž. přenesená",J146,0)</f>
        <v>0</v>
      </c>
      <c r="BI146" s="205">
        <f>IF(N146="nulová",J146,0)</f>
        <v>0</v>
      </c>
      <c r="BJ146" s="18" t="s">
        <v>23</v>
      </c>
      <c r="BK146" s="205">
        <f>ROUND(I146*H146,2)</f>
        <v>0</v>
      </c>
      <c r="BL146" s="18" t="s">
        <v>170</v>
      </c>
      <c r="BM146" s="18" t="s">
        <v>922</v>
      </c>
    </row>
    <row r="147" spans="2:47" s="1" customFormat="1" ht="121.5">
      <c r="B147" s="35"/>
      <c r="C147" s="57"/>
      <c r="D147" s="210" t="s">
        <v>177</v>
      </c>
      <c r="E147" s="57"/>
      <c r="F147" s="244" t="s">
        <v>917</v>
      </c>
      <c r="G147" s="57"/>
      <c r="H147" s="57"/>
      <c r="I147" s="162"/>
      <c r="J147" s="57"/>
      <c r="K147" s="57"/>
      <c r="L147" s="55"/>
      <c r="M147" s="72"/>
      <c r="N147" s="36"/>
      <c r="O147" s="36"/>
      <c r="P147" s="36"/>
      <c r="Q147" s="36"/>
      <c r="R147" s="36"/>
      <c r="S147" s="36"/>
      <c r="T147" s="73"/>
      <c r="AT147" s="18" t="s">
        <v>177</v>
      </c>
      <c r="AU147" s="18" t="s">
        <v>83</v>
      </c>
    </row>
    <row r="148" spans="2:65" s="1" customFormat="1" ht="22.5" customHeight="1">
      <c r="B148" s="35"/>
      <c r="C148" s="194" t="s">
        <v>294</v>
      </c>
      <c r="D148" s="194" t="s">
        <v>166</v>
      </c>
      <c r="E148" s="195" t="s">
        <v>512</v>
      </c>
      <c r="F148" s="196" t="s">
        <v>780</v>
      </c>
      <c r="G148" s="197" t="s">
        <v>186</v>
      </c>
      <c r="H148" s="198">
        <v>22</v>
      </c>
      <c r="I148" s="199"/>
      <c r="J148" s="200">
        <f>ROUND(I148*H148,2)</f>
        <v>0</v>
      </c>
      <c r="K148" s="196" t="s">
        <v>316</v>
      </c>
      <c r="L148" s="55"/>
      <c r="M148" s="201" t="s">
        <v>22</v>
      </c>
      <c r="N148" s="202" t="s">
        <v>46</v>
      </c>
      <c r="O148" s="36"/>
      <c r="P148" s="203">
        <f>O148*H148</f>
        <v>0</v>
      </c>
      <c r="Q148" s="203">
        <v>2.55178</v>
      </c>
      <c r="R148" s="203">
        <f>Q148*H148</f>
        <v>56.13916</v>
      </c>
      <c r="S148" s="203">
        <v>0</v>
      </c>
      <c r="T148" s="204">
        <f>S148*H148</f>
        <v>0</v>
      </c>
      <c r="AR148" s="18" t="s">
        <v>170</v>
      </c>
      <c r="AT148" s="18" t="s">
        <v>166</v>
      </c>
      <c r="AU148" s="18" t="s">
        <v>83</v>
      </c>
      <c r="AY148" s="18" t="s">
        <v>164</v>
      </c>
      <c r="BE148" s="205">
        <f>IF(N148="základní",J148,0)</f>
        <v>0</v>
      </c>
      <c r="BF148" s="205">
        <f>IF(N148="snížená",J148,0)</f>
        <v>0</v>
      </c>
      <c r="BG148" s="205">
        <f>IF(N148="zákl. přenesená",J148,0)</f>
        <v>0</v>
      </c>
      <c r="BH148" s="205">
        <f>IF(N148="sníž. přenesená",J148,0)</f>
        <v>0</v>
      </c>
      <c r="BI148" s="205">
        <f>IF(N148="nulová",J148,0)</f>
        <v>0</v>
      </c>
      <c r="BJ148" s="18" t="s">
        <v>23</v>
      </c>
      <c r="BK148" s="205">
        <f>ROUND(I148*H148,2)</f>
        <v>0</v>
      </c>
      <c r="BL148" s="18" t="s">
        <v>170</v>
      </c>
      <c r="BM148" s="18" t="s">
        <v>923</v>
      </c>
    </row>
    <row r="149" spans="2:47" s="1" customFormat="1" ht="67.5">
      <c r="B149" s="35"/>
      <c r="C149" s="57"/>
      <c r="D149" s="206" t="s">
        <v>177</v>
      </c>
      <c r="E149" s="57"/>
      <c r="F149" s="207" t="s">
        <v>515</v>
      </c>
      <c r="G149" s="57"/>
      <c r="H149" s="57"/>
      <c r="I149" s="162"/>
      <c r="J149" s="57"/>
      <c r="K149" s="57"/>
      <c r="L149" s="55"/>
      <c r="M149" s="72"/>
      <c r="N149" s="36"/>
      <c r="O149" s="36"/>
      <c r="P149" s="36"/>
      <c r="Q149" s="36"/>
      <c r="R149" s="36"/>
      <c r="S149" s="36"/>
      <c r="T149" s="73"/>
      <c r="AT149" s="18" t="s">
        <v>177</v>
      </c>
      <c r="AU149" s="18" t="s">
        <v>83</v>
      </c>
    </row>
    <row r="150" spans="2:51" s="12" customFormat="1" ht="13.5">
      <c r="B150" s="208"/>
      <c r="C150" s="209"/>
      <c r="D150" s="206" t="s">
        <v>181</v>
      </c>
      <c r="E150" s="220" t="s">
        <v>22</v>
      </c>
      <c r="F150" s="221" t="s">
        <v>924</v>
      </c>
      <c r="G150" s="209"/>
      <c r="H150" s="222">
        <v>20</v>
      </c>
      <c r="I150" s="214"/>
      <c r="J150" s="209"/>
      <c r="K150" s="209"/>
      <c r="L150" s="215"/>
      <c r="M150" s="216"/>
      <c r="N150" s="217"/>
      <c r="O150" s="217"/>
      <c r="P150" s="217"/>
      <c r="Q150" s="217"/>
      <c r="R150" s="217"/>
      <c r="S150" s="217"/>
      <c r="T150" s="218"/>
      <c r="AT150" s="219" t="s">
        <v>181</v>
      </c>
      <c r="AU150" s="219" t="s">
        <v>83</v>
      </c>
      <c r="AV150" s="12" t="s">
        <v>83</v>
      </c>
      <c r="AW150" s="12" t="s">
        <v>38</v>
      </c>
      <c r="AX150" s="12" t="s">
        <v>75</v>
      </c>
      <c r="AY150" s="219" t="s">
        <v>164</v>
      </c>
    </row>
    <row r="151" spans="2:51" s="14" customFormat="1" ht="13.5">
      <c r="B151" s="248"/>
      <c r="C151" s="249"/>
      <c r="D151" s="206" t="s">
        <v>181</v>
      </c>
      <c r="E151" s="250" t="s">
        <v>22</v>
      </c>
      <c r="F151" s="251" t="s">
        <v>520</v>
      </c>
      <c r="G151" s="249"/>
      <c r="H151" s="252">
        <v>20</v>
      </c>
      <c r="I151" s="253"/>
      <c r="J151" s="249"/>
      <c r="K151" s="249"/>
      <c r="L151" s="254"/>
      <c r="M151" s="255"/>
      <c r="N151" s="256"/>
      <c r="O151" s="256"/>
      <c r="P151" s="256"/>
      <c r="Q151" s="256"/>
      <c r="R151" s="256"/>
      <c r="S151" s="256"/>
      <c r="T151" s="257"/>
      <c r="AT151" s="258" t="s">
        <v>181</v>
      </c>
      <c r="AU151" s="258" t="s">
        <v>83</v>
      </c>
      <c r="AV151" s="14" t="s">
        <v>183</v>
      </c>
      <c r="AW151" s="14" t="s">
        <v>38</v>
      </c>
      <c r="AX151" s="14" t="s">
        <v>75</v>
      </c>
      <c r="AY151" s="258" t="s">
        <v>164</v>
      </c>
    </row>
    <row r="152" spans="2:51" s="12" customFormat="1" ht="13.5">
      <c r="B152" s="208"/>
      <c r="C152" s="209"/>
      <c r="D152" s="206" t="s">
        <v>181</v>
      </c>
      <c r="E152" s="220" t="s">
        <v>22</v>
      </c>
      <c r="F152" s="221" t="s">
        <v>925</v>
      </c>
      <c r="G152" s="209"/>
      <c r="H152" s="222">
        <v>2</v>
      </c>
      <c r="I152" s="214"/>
      <c r="J152" s="209"/>
      <c r="K152" s="209"/>
      <c r="L152" s="215"/>
      <c r="M152" s="216"/>
      <c r="N152" s="217"/>
      <c r="O152" s="217"/>
      <c r="P152" s="217"/>
      <c r="Q152" s="217"/>
      <c r="R152" s="217"/>
      <c r="S152" s="217"/>
      <c r="T152" s="218"/>
      <c r="AT152" s="219" t="s">
        <v>181</v>
      </c>
      <c r="AU152" s="219" t="s">
        <v>83</v>
      </c>
      <c r="AV152" s="12" t="s">
        <v>83</v>
      </c>
      <c r="AW152" s="12" t="s">
        <v>38</v>
      </c>
      <c r="AX152" s="12" t="s">
        <v>75</v>
      </c>
      <c r="AY152" s="219" t="s">
        <v>164</v>
      </c>
    </row>
    <row r="153" spans="2:51" s="13" customFormat="1" ht="13.5">
      <c r="B153" s="223"/>
      <c r="C153" s="224"/>
      <c r="D153" s="210" t="s">
        <v>181</v>
      </c>
      <c r="E153" s="225" t="s">
        <v>22</v>
      </c>
      <c r="F153" s="226" t="s">
        <v>191</v>
      </c>
      <c r="G153" s="224"/>
      <c r="H153" s="227">
        <v>22</v>
      </c>
      <c r="I153" s="228"/>
      <c r="J153" s="224"/>
      <c r="K153" s="224"/>
      <c r="L153" s="229"/>
      <c r="M153" s="230"/>
      <c r="N153" s="231"/>
      <c r="O153" s="231"/>
      <c r="P153" s="231"/>
      <c r="Q153" s="231"/>
      <c r="R153" s="231"/>
      <c r="S153" s="231"/>
      <c r="T153" s="232"/>
      <c r="AT153" s="233" t="s">
        <v>181</v>
      </c>
      <c r="AU153" s="233" t="s">
        <v>83</v>
      </c>
      <c r="AV153" s="13" t="s">
        <v>170</v>
      </c>
      <c r="AW153" s="13" t="s">
        <v>38</v>
      </c>
      <c r="AX153" s="13" t="s">
        <v>23</v>
      </c>
      <c r="AY153" s="233" t="s">
        <v>164</v>
      </c>
    </row>
    <row r="154" spans="2:65" s="1" customFormat="1" ht="22.5" customHeight="1">
      <c r="B154" s="35"/>
      <c r="C154" s="194" t="s">
        <v>7</v>
      </c>
      <c r="D154" s="194" t="s">
        <v>166</v>
      </c>
      <c r="E154" s="195" t="s">
        <v>448</v>
      </c>
      <c r="F154" s="196" t="s">
        <v>449</v>
      </c>
      <c r="G154" s="197" t="s">
        <v>174</v>
      </c>
      <c r="H154" s="198">
        <v>56.4</v>
      </c>
      <c r="I154" s="199"/>
      <c r="J154" s="200">
        <f>ROUND(I154*H154,2)</f>
        <v>0</v>
      </c>
      <c r="K154" s="196" t="s">
        <v>316</v>
      </c>
      <c r="L154" s="55"/>
      <c r="M154" s="201" t="s">
        <v>22</v>
      </c>
      <c r="N154" s="202" t="s">
        <v>46</v>
      </c>
      <c r="O154" s="36"/>
      <c r="P154" s="203">
        <f>O154*H154</f>
        <v>0</v>
      </c>
      <c r="Q154" s="203">
        <v>0.00458</v>
      </c>
      <c r="R154" s="203">
        <f>Q154*H154</f>
        <v>0.258312</v>
      </c>
      <c r="S154" s="203">
        <v>0</v>
      </c>
      <c r="T154" s="204">
        <f>S154*H154</f>
        <v>0</v>
      </c>
      <c r="AR154" s="18" t="s">
        <v>170</v>
      </c>
      <c r="AT154" s="18" t="s">
        <v>166</v>
      </c>
      <c r="AU154" s="18" t="s">
        <v>83</v>
      </c>
      <c r="AY154" s="18" t="s">
        <v>164</v>
      </c>
      <c r="BE154" s="205">
        <f>IF(N154="základní",J154,0)</f>
        <v>0</v>
      </c>
      <c r="BF154" s="205">
        <f>IF(N154="snížená",J154,0)</f>
        <v>0</v>
      </c>
      <c r="BG154" s="205">
        <f>IF(N154="zákl. přenesená",J154,0)</f>
        <v>0</v>
      </c>
      <c r="BH154" s="205">
        <f>IF(N154="sníž. přenesená",J154,0)</f>
        <v>0</v>
      </c>
      <c r="BI154" s="205">
        <f>IF(N154="nulová",J154,0)</f>
        <v>0</v>
      </c>
      <c r="BJ154" s="18" t="s">
        <v>23</v>
      </c>
      <c r="BK154" s="205">
        <f>ROUND(I154*H154,2)</f>
        <v>0</v>
      </c>
      <c r="BL154" s="18" t="s">
        <v>170</v>
      </c>
      <c r="BM154" s="18" t="s">
        <v>926</v>
      </c>
    </row>
    <row r="155" spans="2:51" s="12" customFormat="1" ht="13.5">
      <c r="B155" s="208"/>
      <c r="C155" s="209"/>
      <c r="D155" s="206" t="s">
        <v>181</v>
      </c>
      <c r="E155" s="220" t="s">
        <v>22</v>
      </c>
      <c r="F155" s="221" t="s">
        <v>927</v>
      </c>
      <c r="G155" s="209"/>
      <c r="H155" s="222">
        <v>54.4</v>
      </c>
      <c r="I155" s="214"/>
      <c r="J155" s="209"/>
      <c r="K155" s="209"/>
      <c r="L155" s="215"/>
      <c r="M155" s="216"/>
      <c r="N155" s="217"/>
      <c r="O155" s="217"/>
      <c r="P155" s="217"/>
      <c r="Q155" s="217"/>
      <c r="R155" s="217"/>
      <c r="S155" s="217"/>
      <c r="T155" s="218"/>
      <c r="AT155" s="219" t="s">
        <v>181</v>
      </c>
      <c r="AU155" s="219" t="s">
        <v>83</v>
      </c>
      <c r="AV155" s="12" t="s">
        <v>83</v>
      </c>
      <c r="AW155" s="12" t="s">
        <v>38</v>
      </c>
      <c r="AX155" s="12" t="s">
        <v>75</v>
      </c>
      <c r="AY155" s="219" t="s">
        <v>164</v>
      </c>
    </row>
    <row r="156" spans="2:51" s="14" customFormat="1" ht="13.5">
      <c r="B156" s="248"/>
      <c r="C156" s="249"/>
      <c r="D156" s="206" t="s">
        <v>181</v>
      </c>
      <c r="E156" s="250" t="s">
        <v>22</v>
      </c>
      <c r="F156" s="251" t="s">
        <v>520</v>
      </c>
      <c r="G156" s="249"/>
      <c r="H156" s="252">
        <v>54.4</v>
      </c>
      <c r="I156" s="253"/>
      <c r="J156" s="249"/>
      <c r="K156" s="249"/>
      <c r="L156" s="254"/>
      <c r="M156" s="255"/>
      <c r="N156" s="256"/>
      <c r="O156" s="256"/>
      <c r="P156" s="256"/>
      <c r="Q156" s="256"/>
      <c r="R156" s="256"/>
      <c r="S156" s="256"/>
      <c r="T156" s="257"/>
      <c r="AT156" s="258" t="s">
        <v>181</v>
      </c>
      <c r="AU156" s="258" t="s">
        <v>83</v>
      </c>
      <c r="AV156" s="14" t="s">
        <v>183</v>
      </c>
      <c r="AW156" s="14" t="s">
        <v>38</v>
      </c>
      <c r="AX156" s="14" t="s">
        <v>75</v>
      </c>
      <c r="AY156" s="258" t="s">
        <v>164</v>
      </c>
    </row>
    <row r="157" spans="2:51" s="12" customFormat="1" ht="13.5">
      <c r="B157" s="208"/>
      <c r="C157" s="209"/>
      <c r="D157" s="206" t="s">
        <v>181</v>
      </c>
      <c r="E157" s="220" t="s">
        <v>22</v>
      </c>
      <c r="F157" s="221" t="s">
        <v>925</v>
      </c>
      <c r="G157" s="209"/>
      <c r="H157" s="222">
        <v>2</v>
      </c>
      <c r="I157" s="214"/>
      <c r="J157" s="209"/>
      <c r="K157" s="209"/>
      <c r="L157" s="215"/>
      <c r="M157" s="216"/>
      <c r="N157" s="217"/>
      <c r="O157" s="217"/>
      <c r="P157" s="217"/>
      <c r="Q157" s="217"/>
      <c r="R157" s="217"/>
      <c r="S157" s="217"/>
      <c r="T157" s="218"/>
      <c r="AT157" s="219" t="s">
        <v>181</v>
      </c>
      <c r="AU157" s="219" t="s">
        <v>83</v>
      </c>
      <c r="AV157" s="12" t="s">
        <v>83</v>
      </c>
      <c r="AW157" s="12" t="s">
        <v>38</v>
      </c>
      <c r="AX157" s="12" t="s">
        <v>75</v>
      </c>
      <c r="AY157" s="219" t="s">
        <v>164</v>
      </c>
    </row>
    <row r="158" spans="2:51" s="13" customFormat="1" ht="13.5">
      <c r="B158" s="223"/>
      <c r="C158" s="224"/>
      <c r="D158" s="210" t="s">
        <v>181</v>
      </c>
      <c r="E158" s="225" t="s">
        <v>22</v>
      </c>
      <c r="F158" s="226" t="s">
        <v>191</v>
      </c>
      <c r="G158" s="224"/>
      <c r="H158" s="227">
        <v>56.4</v>
      </c>
      <c r="I158" s="228"/>
      <c r="J158" s="224"/>
      <c r="K158" s="224"/>
      <c r="L158" s="229"/>
      <c r="M158" s="230"/>
      <c r="N158" s="231"/>
      <c r="O158" s="231"/>
      <c r="P158" s="231"/>
      <c r="Q158" s="231"/>
      <c r="R158" s="231"/>
      <c r="S158" s="231"/>
      <c r="T158" s="232"/>
      <c r="AT158" s="233" t="s">
        <v>181</v>
      </c>
      <c r="AU158" s="233" t="s">
        <v>83</v>
      </c>
      <c r="AV158" s="13" t="s">
        <v>170</v>
      </c>
      <c r="AW158" s="13" t="s">
        <v>38</v>
      </c>
      <c r="AX158" s="13" t="s">
        <v>23</v>
      </c>
      <c r="AY158" s="233" t="s">
        <v>164</v>
      </c>
    </row>
    <row r="159" spans="2:65" s="1" customFormat="1" ht="22.5" customHeight="1">
      <c r="B159" s="35"/>
      <c r="C159" s="194" t="s">
        <v>306</v>
      </c>
      <c r="D159" s="194" t="s">
        <v>166</v>
      </c>
      <c r="E159" s="195" t="s">
        <v>452</v>
      </c>
      <c r="F159" s="196" t="s">
        <v>453</v>
      </c>
      <c r="G159" s="197" t="s">
        <v>174</v>
      </c>
      <c r="H159" s="198">
        <v>56.4</v>
      </c>
      <c r="I159" s="199"/>
      <c r="J159" s="200">
        <f>ROUND(I159*H159,2)</f>
        <v>0</v>
      </c>
      <c r="K159" s="196" t="s">
        <v>316</v>
      </c>
      <c r="L159" s="55"/>
      <c r="M159" s="201" t="s">
        <v>22</v>
      </c>
      <c r="N159" s="202" t="s">
        <v>46</v>
      </c>
      <c r="O159" s="36"/>
      <c r="P159" s="203">
        <f>O159*H159</f>
        <v>0</v>
      </c>
      <c r="Q159" s="203">
        <v>0</v>
      </c>
      <c r="R159" s="203">
        <f>Q159*H159</f>
        <v>0</v>
      </c>
      <c r="S159" s="203">
        <v>0</v>
      </c>
      <c r="T159" s="204">
        <f>S159*H159</f>
        <v>0</v>
      </c>
      <c r="AR159" s="18" t="s">
        <v>170</v>
      </c>
      <c r="AT159" s="18" t="s">
        <v>166</v>
      </c>
      <c r="AU159" s="18" t="s">
        <v>83</v>
      </c>
      <c r="AY159" s="18" t="s">
        <v>164</v>
      </c>
      <c r="BE159" s="205">
        <f>IF(N159="základní",J159,0)</f>
        <v>0</v>
      </c>
      <c r="BF159" s="205">
        <f>IF(N159="snížená",J159,0)</f>
        <v>0</v>
      </c>
      <c r="BG159" s="205">
        <f>IF(N159="zákl. přenesená",J159,0)</f>
        <v>0</v>
      </c>
      <c r="BH159" s="205">
        <f>IF(N159="sníž. přenesená",J159,0)</f>
        <v>0</v>
      </c>
      <c r="BI159" s="205">
        <f>IF(N159="nulová",J159,0)</f>
        <v>0</v>
      </c>
      <c r="BJ159" s="18" t="s">
        <v>23</v>
      </c>
      <c r="BK159" s="205">
        <f>ROUND(I159*H159,2)</f>
        <v>0</v>
      </c>
      <c r="BL159" s="18" t="s">
        <v>170</v>
      </c>
      <c r="BM159" s="18" t="s">
        <v>928</v>
      </c>
    </row>
    <row r="160" spans="2:63" s="11" customFormat="1" ht="29.85" customHeight="1">
      <c r="B160" s="177"/>
      <c r="C160" s="178"/>
      <c r="D160" s="191" t="s">
        <v>74</v>
      </c>
      <c r="E160" s="192" t="s">
        <v>183</v>
      </c>
      <c r="F160" s="192" t="s">
        <v>468</v>
      </c>
      <c r="G160" s="178"/>
      <c r="H160" s="178"/>
      <c r="I160" s="181"/>
      <c r="J160" s="193">
        <f>BK160</f>
        <v>0</v>
      </c>
      <c r="K160" s="178"/>
      <c r="L160" s="183"/>
      <c r="M160" s="184"/>
      <c r="N160" s="185"/>
      <c r="O160" s="185"/>
      <c r="P160" s="186">
        <f>SUM(P161:P216)</f>
        <v>0</v>
      </c>
      <c r="Q160" s="185"/>
      <c r="R160" s="186">
        <f>SUM(R161:R216)</f>
        <v>35.22369566</v>
      </c>
      <c r="S160" s="185"/>
      <c r="T160" s="187">
        <f>SUM(T161:T216)</f>
        <v>0</v>
      </c>
      <c r="AR160" s="188" t="s">
        <v>23</v>
      </c>
      <c r="AT160" s="189" t="s">
        <v>74</v>
      </c>
      <c r="AU160" s="189" t="s">
        <v>23</v>
      </c>
      <c r="AY160" s="188" t="s">
        <v>164</v>
      </c>
      <c r="BK160" s="190">
        <f>SUM(BK161:BK216)</f>
        <v>0</v>
      </c>
    </row>
    <row r="161" spans="2:65" s="1" customFormat="1" ht="22.5" customHeight="1">
      <c r="B161" s="35"/>
      <c r="C161" s="194" t="s">
        <v>335</v>
      </c>
      <c r="D161" s="194" t="s">
        <v>166</v>
      </c>
      <c r="E161" s="195" t="s">
        <v>929</v>
      </c>
      <c r="F161" s="196" t="s">
        <v>930</v>
      </c>
      <c r="G161" s="197" t="s">
        <v>186</v>
      </c>
      <c r="H161" s="198">
        <v>6.27</v>
      </c>
      <c r="I161" s="199"/>
      <c r="J161" s="200">
        <f>ROUND(I161*H161,2)</f>
        <v>0</v>
      </c>
      <c r="K161" s="196" t="s">
        <v>316</v>
      </c>
      <c r="L161" s="55"/>
      <c r="M161" s="201" t="s">
        <v>22</v>
      </c>
      <c r="N161" s="202" t="s">
        <v>46</v>
      </c>
      <c r="O161" s="36"/>
      <c r="P161" s="203">
        <f>O161*H161</f>
        <v>0</v>
      </c>
      <c r="Q161" s="203">
        <v>0</v>
      </c>
      <c r="R161" s="203">
        <f>Q161*H161</f>
        <v>0</v>
      </c>
      <c r="S161" s="203">
        <v>0</v>
      </c>
      <c r="T161" s="204">
        <f>S161*H161</f>
        <v>0</v>
      </c>
      <c r="AR161" s="18" t="s">
        <v>170</v>
      </c>
      <c r="AT161" s="18" t="s">
        <v>166</v>
      </c>
      <c r="AU161" s="18" t="s">
        <v>83</v>
      </c>
      <c r="AY161" s="18" t="s">
        <v>164</v>
      </c>
      <c r="BE161" s="205">
        <f>IF(N161="základní",J161,0)</f>
        <v>0</v>
      </c>
      <c r="BF161" s="205">
        <f>IF(N161="snížená",J161,0)</f>
        <v>0</v>
      </c>
      <c r="BG161" s="205">
        <f>IF(N161="zákl. přenesená",J161,0)</f>
        <v>0</v>
      </c>
      <c r="BH161" s="205">
        <f>IF(N161="sníž. přenesená",J161,0)</f>
        <v>0</v>
      </c>
      <c r="BI161" s="205">
        <f>IF(N161="nulová",J161,0)</f>
        <v>0</v>
      </c>
      <c r="BJ161" s="18" t="s">
        <v>23</v>
      </c>
      <c r="BK161" s="205">
        <f>ROUND(I161*H161,2)</f>
        <v>0</v>
      </c>
      <c r="BL161" s="18" t="s">
        <v>170</v>
      </c>
      <c r="BM161" s="18" t="s">
        <v>931</v>
      </c>
    </row>
    <row r="162" spans="2:47" s="1" customFormat="1" ht="54">
      <c r="B162" s="35"/>
      <c r="C162" s="57"/>
      <c r="D162" s="206" t="s">
        <v>177</v>
      </c>
      <c r="E162" s="57"/>
      <c r="F162" s="207" t="s">
        <v>932</v>
      </c>
      <c r="G162" s="57"/>
      <c r="H162" s="57"/>
      <c r="I162" s="162"/>
      <c r="J162" s="57"/>
      <c r="K162" s="57"/>
      <c r="L162" s="55"/>
      <c r="M162" s="72"/>
      <c r="N162" s="36"/>
      <c r="O162" s="36"/>
      <c r="P162" s="36"/>
      <c r="Q162" s="36"/>
      <c r="R162" s="36"/>
      <c r="S162" s="36"/>
      <c r="T162" s="73"/>
      <c r="AT162" s="18" t="s">
        <v>177</v>
      </c>
      <c r="AU162" s="18" t="s">
        <v>83</v>
      </c>
    </row>
    <row r="163" spans="2:51" s="12" customFormat="1" ht="13.5">
      <c r="B163" s="208"/>
      <c r="C163" s="209"/>
      <c r="D163" s="210" t="s">
        <v>181</v>
      </c>
      <c r="E163" s="211" t="s">
        <v>22</v>
      </c>
      <c r="F163" s="212" t="s">
        <v>933</v>
      </c>
      <c r="G163" s="209"/>
      <c r="H163" s="213">
        <v>6.27</v>
      </c>
      <c r="I163" s="214"/>
      <c r="J163" s="209"/>
      <c r="K163" s="209"/>
      <c r="L163" s="215"/>
      <c r="M163" s="216"/>
      <c r="N163" s="217"/>
      <c r="O163" s="217"/>
      <c r="P163" s="217"/>
      <c r="Q163" s="217"/>
      <c r="R163" s="217"/>
      <c r="S163" s="217"/>
      <c r="T163" s="218"/>
      <c r="AT163" s="219" t="s">
        <v>181</v>
      </c>
      <c r="AU163" s="219" t="s">
        <v>83</v>
      </c>
      <c r="AV163" s="12" t="s">
        <v>83</v>
      </c>
      <c r="AW163" s="12" t="s">
        <v>38</v>
      </c>
      <c r="AX163" s="12" t="s">
        <v>23</v>
      </c>
      <c r="AY163" s="219" t="s">
        <v>164</v>
      </c>
    </row>
    <row r="164" spans="2:65" s="1" customFormat="1" ht="22.5" customHeight="1">
      <c r="B164" s="35"/>
      <c r="C164" s="194" t="s">
        <v>340</v>
      </c>
      <c r="D164" s="194" t="s">
        <v>166</v>
      </c>
      <c r="E164" s="195" t="s">
        <v>934</v>
      </c>
      <c r="F164" s="196" t="s">
        <v>935</v>
      </c>
      <c r="G164" s="197" t="s">
        <v>291</v>
      </c>
      <c r="H164" s="198">
        <v>14</v>
      </c>
      <c r="I164" s="199"/>
      <c r="J164" s="200">
        <f>ROUND(I164*H164,2)</f>
        <v>0</v>
      </c>
      <c r="K164" s="196" t="s">
        <v>316</v>
      </c>
      <c r="L164" s="55"/>
      <c r="M164" s="201" t="s">
        <v>22</v>
      </c>
      <c r="N164" s="202" t="s">
        <v>46</v>
      </c>
      <c r="O164" s="36"/>
      <c r="P164" s="203">
        <f>O164*H164</f>
        <v>0</v>
      </c>
      <c r="Q164" s="203">
        <v>0.0007</v>
      </c>
      <c r="R164" s="203">
        <f>Q164*H164</f>
        <v>0.0098</v>
      </c>
      <c r="S164" s="203">
        <v>0</v>
      </c>
      <c r="T164" s="204">
        <f>S164*H164</f>
        <v>0</v>
      </c>
      <c r="AR164" s="18" t="s">
        <v>170</v>
      </c>
      <c r="AT164" s="18" t="s">
        <v>166</v>
      </c>
      <c r="AU164" s="18" t="s">
        <v>83</v>
      </c>
      <c r="AY164" s="18" t="s">
        <v>164</v>
      </c>
      <c r="BE164" s="205">
        <f>IF(N164="základní",J164,0)</f>
        <v>0</v>
      </c>
      <c r="BF164" s="205">
        <f>IF(N164="snížená",J164,0)</f>
        <v>0</v>
      </c>
      <c r="BG164" s="205">
        <f>IF(N164="zákl. přenesená",J164,0)</f>
        <v>0</v>
      </c>
      <c r="BH164" s="205">
        <f>IF(N164="sníž. přenesená",J164,0)</f>
        <v>0</v>
      </c>
      <c r="BI164" s="205">
        <f>IF(N164="nulová",J164,0)</f>
        <v>0</v>
      </c>
      <c r="BJ164" s="18" t="s">
        <v>23</v>
      </c>
      <c r="BK164" s="205">
        <f>ROUND(I164*H164,2)</f>
        <v>0</v>
      </c>
      <c r="BL164" s="18" t="s">
        <v>170</v>
      </c>
      <c r="BM164" s="18" t="s">
        <v>936</v>
      </c>
    </row>
    <row r="165" spans="2:47" s="1" customFormat="1" ht="67.5">
      <c r="B165" s="35"/>
      <c r="C165" s="57"/>
      <c r="D165" s="206" t="s">
        <v>177</v>
      </c>
      <c r="E165" s="57"/>
      <c r="F165" s="207" t="s">
        <v>937</v>
      </c>
      <c r="G165" s="57"/>
      <c r="H165" s="57"/>
      <c r="I165" s="162"/>
      <c r="J165" s="57"/>
      <c r="K165" s="57"/>
      <c r="L165" s="55"/>
      <c r="M165" s="72"/>
      <c r="N165" s="36"/>
      <c r="O165" s="36"/>
      <c r="P165" s="36"/>
      <c r="Q165" s="36"/>
      <c r="R165" s="36"/>
      <c r="S165" s="36"/>
      <c r="T165" s="73"/>
      <c r="AT165" s="18" t="s">
        <v>177</v>
      </c>
      <c r="AU165" s="18" t="s">
        <v>83</v>
      </c>
    </row>
    <row r="166" spans="2:51" s="12" customFormat="1" ht="13.5">
      <c r="B166" s="208"/>
      <c r="C166" s="209"/>
      <c r="D166" s="210" t="s">
        <v>181</v>
      </c>
      <c r="E166" s="211" t="s">
        <v>22</v>
      </c>
      <c r="F166" s="212" t="s">
        <v>938</v>
      </c>
      <c r="G166" s="209"/>
      <c r="H166" s="213">
        <v>14</v>
      </c>
      <c r="I166" s="214"/>
      <c r="J166" s="209"/>
      <c r="K166" s="209"/>
      <c r="L166" s="215"/>
      <c r="M166" s="216"/>
      <c r="N166" s="217"/>
      <c r="O166" s="217"/>
      <c r="P166" s="217"/>
      <c r="Q166" s="217"/>
      <c r="R166" s="217"/>
      <c r="S166" s="217"/>
      <c r="T166" s="218"/>
      <c r="AT166" s="219" t="s">
        <v>181</v>
      </c>
      <c r="AU166" s="219" t="s">
        <v>83</v>
      </c>
      <c r="AV166" s="12" t="s">
        <v>83</v>
      </c>
      <c r="AW166" s="12" t="s">
        <v>38</v>
      </c>
      <c r="AX166" s="12" t="s">
        <v>23</v>
      </c>
      <c r="AY166" s="219" t="s">
        <v>164</v>
      </c>
    </row>
    <row r="167" spans="2:65" s="1" customFormat="1" ht="22.5" customHeight="1">
      <c r="B167" s="35"/>
      <c r="C167" s="234" t="s">
        <v>354</v>
      </c>
      <c r="D167" s="234" t="s">
        <v>257</v>
      </c>
      <c r="E167" s="235" t="s">
        <v>939</v>
      </c>
      <c r="F167" s="236" t="s">
        <v>940</v>
      </c>
      <c r="G167" s="237" t="s">
        <v>291</v>
      </c>
      <c r="H167" s="238">
        <v>14</v>
      </c>
      <c r="I167" s="239"/>
      <c r="J167" s="240">
        <f>ROUND(I167*H167,2)</f>
        <v>0</v>
      </c>
      <c r="K167" s="236" t="s">
        <v>316</v>
      </c>
      <c r="L167" s="241"/>
      <c r="M167" s="242" t="s">
        <v>22</v>
      </c>
      <c r="N167" s="243" t="s">
        <v>46</v>
      </c>
      <c r="O167" s="36"/>
      <c r="P167" s="203">
        <f>O167*H167</f>
        <v>0</v>
      </c>
      <c r="Q167" s="203">
        <v>0.00487</v>
      </c>
      <c r="R167" s="203">
        <f>Q167*H167</f>
        <v>0.06818</v>
      </c>
      <c r="S167" s="203">
        <v>0</v>
      </c>
      <c r="T167" s="204">
        <f>S167*H167</f>
        <v>0</v>
      </c>
      <c r="AR167" s="18" t="s">
        <v>211</v>
      </c>
      <c r="AT167" s="18" t="s">
        <v>257</v>
      </c>
      <c r="AU167" s="18" t="s">
        <v>83</v>
      </c>
      <c r="AY167" s="18" t="s">
        <v>164</v>
      </c>
      <c r="BE167" s="205">
        <f>IF(N167="základní",J167,0)</f>
        <v>0</v>
      </c>
      <c r="BF167" s="205">
        <f>IF(N167="snížená",J167,0)</f>
        <v>0</v>
      </c>
      <c r="BG167" s="205">
        <f>IF(N167="zákl. přenesená",J167,0)</f>
        <v>0</v>
      </c>
      <c r="BH167" s="205">
        <f>IF(N167="sníž. přenesená",J167,0)</f>
        <v>0</v>
      </c>
      <c r="BI167" s="205">
        <f>IF(N167="nulová",J167,0)</f>
        <v>0</v>
      </c>
      <c r="BJ167" s="18" t="s">
        <v>23</v>
      </c>
      <c r="BK167" s="205">
        <f>ROUND(I167*H167,2)</f>
        <v>0</v>
      </c>
      <c r="BL167" s="18" t="s">
        <v>170</v>
      </c>
      <c r="BM167" s="18" t="s">
        <v>941</v>
      </c>
    </row>
    <row r="168" spans="2:65" s="1" customFormat="1" ht="22.5" customHeight="1">
      <c r="B168" s="35"/>
      <c r="C168" s="194" t="s">
        <v>360</v>
      </c>
      <c r="D168" s="194" t="s">
        <v>166</v>
      </c>
      <c r="E168" s="195" t="s">
        <v>942</v>
      </c>
      <c r="F168" s="196" t="s">
        <v>943</v>
      </c>
      <c r="G168" s="197" t="s">
        <v>174</v>
      </c>
      <c r="H168" s="198">
        <v>18.32</v>
      </c>
      <c r="I168" s="199"/>
      <c r="J168" s="200">
        <f>ROUND(I168*H168,2)</f>
        <v>0</v>
      </c>
      <c r="K168" s="196" t="s">
        <v>316</v>
      </c>
      <c r="L168" s="55"/>
      <c r="M168" s="201" t="s">
        <v>22</v>
      </c>
      <c r="N168" s="202" t="s">
        <v>46</v>
      </c>
      <c r="O168" s="36"/>
      <c r="P168" s="203">
        <f>O168*H168</f>
        <v>0</v>
      </c>
      <c r="Q168" s="203">
        <v>0.04174</v>
      </c>
      <c r="R168" s="203">
        <f>Q168*H168</f>
        <v>0.7646768</v>
      </c>
      <c r="S168" s="203">
        <v>0</v>
      </c>
      <c r="T168" s="204">
        <f>S168*H168</f>
        <v>0</v>
      </c>
      <c r="AR168" s="18" t="s">
        <v>170</v>
      </c>
      <c r="AT168" s="18" t="s">
        <v>166</v>
      </c>
      <c r="AU168" s="18" t="s">
        <v>83</v>
      </c>
      <c r="AY168" s="18" t="s">
        <v>164</v>
      </c>
      <c r="BE168" s="205">
        <f>IF(N168="základní",J168,0)</f>
        <v>0</v>
      </c>
      <c r="BF168" s="205">
        <f>IF(N168="snížená",J168,0)</f>
        <v>0</v>
      </c>
      <c r="BG168" s="205">
        <f>IF(N168="zákl. přenesená",J168,0)</f>
        <v>0</v>
      </c>
      <c r="BH168" s="205">
        <f>IF(N168="sníž. přenesená",J168,0)</f>
        <v>0</v>
      </c>
      <c r="BI168" s="205">
        <f>IF(N168="nulová",J168,0)</f>
        <v>0</v>
      </c>
      <c r="BJ168" s="18" t="s">
        <v>23</v>
      </c>
      <c r="BK168" s="205">
        <f>ROUND(I168*H168,2)</f>
        <v>0</v>
      </c>
      <c r="BL168" s="18" t="s">
        <v>170</v>
      </c>
      <c r="BM168" s="18" t="s">
        <v>944</v>
      </c>
    </row>
    <row r="169" spans="2:47" s="1" customFormat="1" ht="283.5">
      <c r="B169" s="35"/>
      <c r="C169" s="57"/>
      <c r="D169" s="206" t="s">
        <v>177</v>
      </c>
      <c r="E169" s="57"/>
      <c r="F169" s="207" t="s">
        <v>945</v>
      </c>
      <c r="G169" s="57"/>
      <c r="H169" s="57"/>
      <c r="I169" s="162"/>
      <c r="J169" s="57"/>
      <c r="K169" s="57"/>
      <c r="L169" s="55"/>
      <c r="M169" s="72"/>
      <c r="N169" s="36"/>
      <c r="O169" s="36"/>
      <c r="P169" s="36"/>
      <c r="Q169" s="36"/>
      <c r="R169" s="36"/>
      <c r="S169" s="36"/>
      <c r="T169" s="73"/>
      <c r="AT169" s="18" t="s">
        <v>177</v>
      </c>
      <c r="AU169" s="18" t="s">
        <v>83</v>
      </c>
    </row>
    <row r="170" spans="2:51" s="12" customFormat="1" ht="13.5">
      <c r="B170" s="208"/>
      <c r="C170" s="209"/>
      <c r="D170" s="210" t="s">
        <v>181</v>
      </c>
      <c r="E170" s="211" t="s">
        <v>22</v>
      </c>
      <c r="F170" s="212" t="s">
        <v>946</v>
      </c>
      <c r="G170" s="209"/>
      <c r="H170" s="213">
        <v>18.32</v>
      </c>
      <c r="I170" s="214"/>
      <c r="J170" s="209"/>
      <c r="K170" s="209"/>
      <c r="L170" s="215"/>
      <c r="M170" s="216"/>
      <c r="N170" s="217"/>
      <c r="O170" s="217"/>
      <c r="P170" s="217"/>
      <c r="Q170" s="217"/>
      <c r="R170" s="217"/>
      <c r="S170" s="217"/>
      <c r="T170" s="218"/>
      <c r="AT170" s="219" t="s">
        <v>181</v>
      </c>
      <c r="AU170" s="219" t="s">
        <v>83</v>
      </c>
      <c r="AV170" s="12" t="s">
        <v>83</v>
      </c>
      <c r="AW170" s="12" t="s">
        <v>38</v>
      </c>
      <c r="AX170" s="12" t="s">
        <v>23</v>
      </c>
      <c r="AY170" s="219" t="s">
        <v>164</v>
      </c>
    </row>
    <row r="171" spans="2:65" s="1" customFormat="1" ht="22.5" customHeight="1">
      <c r="B171" s="35"/>
      <c r="C171" s="194" t="s">
        <v>364</v>
      </c>
      <c r="D171" s="194" t="s">
        <v>166</v>
      </c>
      <c r="E171" s="195" t="s">
        <v>947</v>
      </c>
      <c r="F171" s="196" t="s">
        <v>948</v>
      </c>
      <c r="G171" s="197" t="s">
        <v>174</v>
      </c>
      <c r="H171" s="198">
        <v>18.32</v>
      </c>
      <c r="I171" s="199"/>
      <c r="J171" s="200">
        <f>ROUND(I171*H171,2)</f>
        <v>0</v>
      </c>
      <c r="K171" s="196" t="s">
        <v>316</v>
      </c>
      <c r="L171" s="55"/>
      <c r="M171" s="201" t="s">
        <v>22</v>
      </c>
      <c r="N171" s="202" t="s">
        <v>46</v>
      </c>
      <c r="O171" s="36"/>
      <c r="P171" s="203">
        <f>O171*H171</f>
        <v>0</v>
      </c>
      <c r="Q171" s="203">
        <v>2E-05</v>
      </c>
      <c r="R171" s="203">
        <f>Q171*H171</f>
        <v>0.0003664</v>
      </c>
      <c r="S171" s="203">
        <v>0</v>
      </c>
      <c r="T171" s="204">
        <f>S171*H171</f>
        <v>0</v>
      </c>
      <c r="AR171" s="18" t="s">
        <v>170</v>
      </c>
      <c r="AT171" s="18" t="s">
        <v>166</v>
      </c>
      <c r="AU171" s="18" t="s">
        <v>83</v>
      </c>
      <c r="AY171" s="18" t="s">
        <v>164</v>
      </c>
      <c r="BE171" s="205">
        <f>IF(N171="základní",J171,0)</f>
        <v>0</v>
      </c>
      <c r="BF171" s="205">
        <f>IF(N171="snížená",J171,0)</f>
        <v>0</v>
      </c>
      <c r="BG171" s="205">
        <f>IF(N171="zákl. přenesená",J171,0)</f>
        <v>0</v>
      </c>
      <c r="BH171" s="205">
        <f>IF(N171="sníž. přenesená",J171,0)</f>
        <v>0</v>
      </c>
      <c r="BI171" s="205">
        <f>IF(N171="nulová",J171,0)</f>
        <v>0</v>
      </c>
      <c r="BJ171" s="18" t="s">
        <v>23</v>
      </c>
      <c r="BK171" s="205">
        <f>ROUND(I171*H171,2)</f>
        <v>0</v>
      </c>
      <c r="BL171" s="18" t="s">
        <v>170</v>
      </c>
      <c r="BM171" s="18" t="s">
        <v>949</v>
      </c>
    </row>
    <row r="172" spans="2:47" s="1" customFormat="1" ht="283.5">
      <c r="B172" s="35"/>
      <c r="C172" s="57"/>
      <c r="D172" s="210" t="s">
        <v>177</v>
      </c>
      <c r="E172" s="57"/>
      <c r="F172" s="244" t="s">
        <v>945</v>
      </c>
      <c r="G172" s="57"/>
      <c r="H172" s="57"/>
      <c r="I172" s="162"/>
      <c r="J172" s="57"/>
      <c r="K172" s="57"/>
      <c r="L172" s="55"/>
      <c r="M172" s="72"/>
      <c r="N172" s="36"/>
      <c r="O172" s="36"/>
      <c r="P172" s="36"/>
      <c r="Q172" s="36"/>
      <c r="R172" s="36"/>
      <c r="S172" s="36"/>
      <c r="T172" s="73"/>
      <c r="AT172" s="18" t="s">
        <v>177</v>
      </c>
      <c r="AU172" s="18" t="s">
        <v>83</v>
      </c>
    </row>
    <row r="173" spans="2:65" s="1" customFormat="1" ht="22.5" customHeight="1">
      <c r="B173" s="35"/>
      <c r="C173" s="194" t="s">
        <v>370</v>
      </c>
      <c r="D173" s="194" t="s">
        <v>166</v>
      </c>
      <c r="E173" s="195" t="s">
        <v>950</v>
      </c>
      <c r="F173" s="196" t="s">
        <v>951</v>
      </c>
      <c r="G173" s="197" t="s">
        <v>278</v>
      </c>
      <c r="H173" s="198">
        <v>0.437</v>
      </c>
      <c r="I173" s="199"/>
      <c r="J173" s="200">
        <f>ROUND(I173*H173,2)</f>
        <v>0</v>
      </c>
      <c r="K173" s="196" t="s">
        <v>316</v>
      </c>
      <c r="L173" s="55"/>
      <c r="M173" s="201" t="s">
        <v>22</v>
      </c>
      <c r="N173" s="202" t="s">
        <v>46</v>
      </c>
      <c r="O173" s="36"/>
      <c r="P173" s="203">
        <f>O173*H173</f>
        <v>0</v>
      </c>
      <c r="Q173" s="203">
        <v>1.04877</v>
      </c>
      <c r="R173" s="203">
        <f>Q173*H173</f>
        <v>0.45831249</v>
      </c>
      <c r="S173" s="203">
        <v>0</v>
      </c>
      <c r="T173" s="204">
        <f>S173*H173</f>
        <v>0</v>
      </c>
      <c r="AR173" s="18" t="s">
        <v>170</v>
      </c>
      <c r="AT173" s="18" t="s">
        <v>166</v>
      </c>
      <c r="AU173" s="18" t="s">
        <v>83</v>
      </c>
      <c r="AY173" s="18" t="s">
        <v>164</v>
      </c>
      <c r="BE173" s="205">
        <f>IF(N173="základní",J173,0)</f>
        <v>0</v>
      </c>
      <c r="BF173" s="205">
        <f>IF(N173="snížená",J173,0)</f>
        <v>0</v>
      </c>
      <c r="BG173" s="205">
        <f>IF(N173="zákl. přenesená",J173,0)</f>
        <v>0</v>
      </c>
      <c r="BH173" s="205">
        <f>IF(N173="sníž. přenesená",J173,0)</f>
        <v>0</v>
      </c>
      <c r="BI173" s="205">
        <f>IF(N173="nulová",J173,0)</f>
        <v>0</v>
      </c>
      <c r="BJ173" s="18" t="s">
        <v>23</v>
      </c>
      <c r="BK173" s="205">
        <f>ROUND(I173*H173,2)</f>
        <v>0</v>
      </c>
      <c r="BL173" s="18" t="s">
        <v>170</v>
      </c>
      <c r="BM173" s="18" t="s">
        <v>952</v>
      </c>
    </row>
    <row r="174" spans="2:47" s="1" customFormat="1" ht="148.5">
      <c r="B174" s="35"/>
      <c r="C174" s="57"/>
      <c r="D174" s="206" t="s">
        <v>177</v>
      </c>
      <c r="E174" s="57"/>
      <c r="F174" s="207" t="s">
        <v>953</v>
      </c>
      <c r="G174" s="57"/>
      <c r="H174" s="57"/>
      <c r="I174" s="162"/>
      <c r="J174" s="57"/>
      <c r="K174" s="57"/>
      <c r="L174" s="55"/>
      <c r="M174" s="72"/>
      <c r="N174" s="36"/>
      <c r="O174" s="36"/>
      <c r="P174" s="36"/>
      <c r="Q174" s="36"/>
      <c r="R174" s="36"/>
      <c r="S174" s="36"/>
      <c r="T174" s="73"/>
      <c r="AT174" s="18" t="s">
        <v>177</v>
      </c>
      <c r="AU174" s="18" t="s">
        <v>83</v>
      </c>
    </row>
    <row r="175" spans="2:51" s="12" customFormat="1" ht="13.5">
      <c r="B175" s="208"/>
      <c r="C175" s="209"/>
      <c r="D175" s="210" t="s">
        <v>181</v>
      </c>
      <c r="E175" s="211" t="s">
        <v>22</v>
      </c>
      <c r="F175" s="212" t="s">
        <v>954</v>
      </c>
      <c r="G175" s="209"/>
      <c r="H175" s="213">
        <v>0.437</v>
      </c>
      <c r="I175" s="214"/>
      <c r="J175" s="209"/>
      <c r="K175" s="209"/>
      <c r="L175" s="215"/>
      <c r="M175" s="216"/>
      <c r="N175" s="217"/>
      <c r="O175" s="217"/>
      <c r="P175" s="217"/>
      <c r="Q175" s="217"/>
      <c r="R175" s="217"/>
      <c r="S175" s="217"/>
      <c r="T175" s="218"/>
      <c r="AT175" s="219" t="s">
        <v>181</v>
      </c>
      <c r="AU175" s="219" t="s">
        <v>83</v>
      </c>
      <c r="AV175" s="12" t="s">
        <v>83</v>
      </c>
      <c r="AW175" s="12" t="s">
        <v>38</v>
      </c>
      <c r="AX175" s="12" t="s">
        <v>23</v>
      </c>
      <c r="AY175" s="219" t="s">
        <v>164</v>
      </c>
    </row>
    <row r="176" spans="2:65" s="1" customFormat="1" ht="31.5" customHeight="1">
      <c r="B176" s="35"/>
      <c r="C176" s="194" t="s">
        <v>376</v>
      </c>
      <c r="D176" s="194" t="s">
        <v>166</v>
      </c>
      <c r="E176" s="195" t="s">
        <v>955</v>
      </c>
      <c r="F176" s="196" t="s">
        <v>956</v>
      </c>
      <c r="G176" s="197" t="s">
        <v>186</v>
      </c>
      <c r="H176" s="198">
        <v>10.152</v>
      </c>
      <c r="I176" s="199"/>
      <c r="J176" s="200">
        <f>ROUND(I176*H176,2)</f>
        <v>0</v>
      </c>
      <c r="K176" s="196" t="s">
        <v>316</v>
      </c>
      <c r="L176" s="55"/>
      <c r="M176" s="201" t="s">
        <v>22</v>
      </c>
      <c r="N176" s="202" t="s">
        <v>46</v>
      </c>
      <c r="O176" s="36"/>
      <c r="P176" s="203">
        <f>O176*H176</f>
        <v>0</v>
      </c>
      <c r="Q176" s="203">
        <v>2.76878</v>
      </c>
      <c r="R176" s="203">
        <f>Q176*H176</f>
        <v>28.108654559999998</v>
      </c>
      <c r="S176" s="203">
        <v>0</v>
      </c>
      <c r="T176" s="204">
        <f>S176*H176</f>
        <v>0</v>
      </c>
      <c r="AR176" s="18" t="s">
        <v>170</v>
      </c>
      <c r="AT176" s="18" t="s">
        <v>166</v>
      </c>
      <c r="AU176" s="18" t="s">
        <v>83</v>
      </c>
      <c r="AY176" s="18" t="s">
        <v>164</v>
      </c>
      <c r="BE176" s="205">
        <f>IF(N176="základní",J176,0)</f>
        <v>0</v>
      </c>
      <c r="BF176" s="205">
        <f>IF(N176="snížená",J176,0)</f>
        <v>0</v>
      </c>
      <c r="BG176" s="205">
        <f>IF(N176="zákl. přenesená",J176,0)</f>
        <v>0</v>
      </c>
      <c r="BH176" s="205">
        <f>IF(N176="sníž. přenesená",J176,0)</f>
        <v>0</v>
      </c>
      <c r="BI176" s="205">
        <f>IF(N176="nulová",J176,0)</f>
        <v>0</v>
      </c>
      <c r="BJ176" s="18" t="s">
        <v>23</v>
      </c>
      <c r="BK176" s="205">
        <f>ROUND(I176*H176,2)</f>
        <v>0</v>
      </c>
      <c r="BL176" s="18" t="s">
        <v>170</v>
      </c>
      <c r="BM176" s="18" t="s">
        <v>957</v>
      </c>
    </row>
    <row r="177" spans="2:51" s="12" customFormat="1" ht="13.5">
      <c r="B177" s="208"/>
      <c r="C177" s="209"/>
      <c r="D177" s="210" t="s">
        <v>181</v>
      </c>
      <c r="E177" s="211" t="s">
        <v>22</v>
      </c>
      <c r="F177" s="212" t="s">
        <v>958</v>
      </c>
      <c r="G177" s="209"/>
      <c r="H177" s="213">
        <v>10.152</v>
      </c>
      <c r="I177" s="214"/>
      <c r="J177" s="209"/>
      <c r="K177" s="209"/>
      <c r="L177" s="215"/>
      <c r="M177" s="216"/>
      <c r="N177" s="217"/>
      <c r="O177" s="217"/>
      <c r="P177" s="217"/>
      <c r="Q177" s="217"/>
      <c r="R177" s="217"/>
      <c r="S177" s="217"/>
      <c r="T177" s="218"/>
      <c r="AT177" s="219" t="s">
        <v>181</v>
      </c>
      <c r="AU177" s="219" t="s">
        <v>83</v>
      </c>
      <c r="AV177" s="12" t="s">
        <v>83</v>
      </c>
      <c r="AW177" s="12" t="s">
        <v>38</v>
      </c>
      <c r="AX177" s="12" t="s">
        <v>23</v>
      </c>
      <c r="AY177" s="219" t="s">
        <v>164</v>
      </c>
    </row>
    <row r="178" spans="2:65" s="1" customFormat="1" ht="22.5" customHeight="1">
      <c r="B178" s="35"/>
      <c r="C178" s="194" t="s">
        <v>569</v>
      </c>
      <c r="D178" s="194" t="s">
        <v>166</v>
      </c>
      <c r="E178" s="195" t="s">
        <v>959</v>
      </c>
      <c r="F178" s="196" t="s">
        <v>960</v>
      </c>
      <c r="G178" s="197" t="s">
        <v>186</v>
      </c>
      <c r="H178" s="198">
        <v>16.92</v>
      </c>
      <c r="I178" s="199"/>
      <c r="J178" s="200">
        <f>ROUND(I178*H178,2)</f>
        <v>0</v>
      </c>
      <c r="K178" s="196" t="s">
        <v>316</v>
      </c>
      <c r="L178" s="55"/>
      <c r="M178" s="201" t="s">
        <v>22</v>
      </c>
      <c r="N178" s="202" t="s">
        <v>46</v>
      </c>
      <c r="O178" s="36"/>
      <c r="P178" s="203">
        <f>O178*H178</f>
        <v>0</v>
      </c>
      <c r="Q178" s="203">
        <v>0</v>
      </c>
      <c r="R178" s="203">
        <f>Q178*H178</f>
        <v>0</v>
      </c>
      <c r="S178" s="203">
        <v>0</v>
      </c>
      <c r="T178" s="204">
        <f>S178*H178</f>
        <v>0</v>
      </c>
      <c r="AR178" s="18" t="s">
        <v>170</v>
      </c>
      <c r="AT178" s="18" t="s">
        <v>166</v>
      </c>
      <c r="AU178" s="18" t="s">
        <v>83</v>
      </c>
      <c r="AY178" s="18" t="s">
        <v>164</v>
      </c>
      <c r="BE178" s="205">
        <f>IF(N178="základní",J178,0)</f>
        <v>0</v>
      </c>
      <c r="BF178" s="205">
        <f>IF(N178="snížená",J178,0)</f>
        <v>0</v>
      </c>
      <c r="BG178" s="205">
        <f>IF(N178="zákl. přenesená",J178,0)</f>
        <v>0</v>
      </c>
      <c r="BH178" s="205">
        <f>IF(N178="sníž. přenesená",J178,0)</f>
        <v>0</v>
      </c>
      <c r="BI178" s="205">
        <f>IF(N178="nulová",J178,0)</f>
        <v>0</v>
      </c>
      <c r="BJ178" s="18" t="s">
        <v>23</v>
      </c>
      <c r="BK178" s="205">
        <f>ROUND(I178*H178,2)</f>
        <v>0</v>
      </c>
      <c r="BL178" s="18" t="s">
        <v>170</v>
      </c>
      <c r="BM178" s="18" t="s">
        <v>961</v>
      </c>
    </row>
    <row r="179" spans="2:47" s="1" customFormat="1" ht="189">
      <c r="B179" s="35"/>
      <c r="C179" s="57"/>
      <c r="D179" s="206" t="s">
        <v>177</v>
      </c>
      <c r="E179" s="57"/>
      <c r="F179" s="207" t="s">
        <v>962</v>
      </c>
      <c r="G179" s="57"/>
      <c r="H179" s="57"/>
      <c r="I179" s="162"/>
      <c r="J179" s="57"/>
      <c r="K179" s="57"/>
      <c r="L179" s="55"/>
      <c r="M179" s="72"/>
      <c r="N179" s="36"/>
      <c r="O179" s="36"/>
      <c r="P179" s="36"/>
      <c r="Q179" s="36"/>
      <c r="R179" s="36"/>
      <c r="S179" s="36"/>
      <c r="T179" s="73"/>
      <c r="AT179" s="18" t="s">
        <v>177</v>
      </c>
      <c r="AU179" s="18" t="s">
        <v>83</v>
      </c>
    </row>
    <row r="180" spans="2:51" s="12" customFormat="1" ht="13.5">
      <c r="B180" s="208"/>
      <c r="C180" s="209"/>
      <c r="D180" s="210" t="s">
        <v>181</v>
      </c>
      <c r="E180" s="211" t="s">
        <v>22</v>
      </c>
      <c r="F180" s="212" t="s">
        <v>963</v>
      </c>
      <c r="G180" s="209"/>
      <c r="H180" s="213">
        <v>16.92</v>
      </c>
      <c r="I180" s="214"/>
      <c r="J180" s="209"/>
      <c r="K180" s="209"/>
      <c r="L180" s="215"/>
      <c r="M180" s="216"/>
      <c r="N180" s="217"/>
      <c r="O180" s="217"/>
      <c r="P180" s="217"/>
      <c r="Q180" s="217"/>
      <c r="R180" s="217"/>
      <c r="S180" s="217"/>
      <c r="T180" s="218"/>
      <c r="AT180" s="219" t="s">
        <v>181</v>
      </c>
      <c r="AU180" s="219" t="s">
        <v>83</v>
      </c>
      <c r="AV180" s="12" t="s">
        <v>83</v>
      </c>
      <c r="AW180" s="12" t="s">
        <v>38</v>
      </c>
      <c r="AX180" s="12" t="s">
        <v>23</v>
      </c>
      <c r="AY180" s="219" t="s">
        <v>164</v>
      </c>
    </row>
    <row r="181" spans="2:65" s="1" customFormat="1" ht="31.5" customHeight="1">
      <c r="B181" s="35"/>
      <c r="C181" s="194" t="s">
        <v>574</v>
      </c>
      <c r="D181" s="194" t="s">
        <v>166</v>
      </c>
      <c r="E181" s="195" t="s">
        <v>964</v>
      </c>
      <c r="F181" s="196" t="s">
        <v>965</v>
      </c>
      <c r="G181" s="197" t="s">
        <v>174</v>
      </c>
      <c r="H181" s="198">
        <v>38.54</v>
      </c>
      <c r="I181" s="199"/>
      <c r="J181" s="200">
        <f>ROUND(I181*H181,2)</f>
        <v>0</v>
      </c>
      <c r="K181" s="196" t="s">
        <v>316</v>
      </c>
      <c r="L181" s="55"/>
      <c r="M181" s="201" t="s">
        <v>22</v>
      </c>
      <c r="N181" s="202" t="s">
        <v>46</v>
      </c>
      <c r="O181" s="36"/>
      <c r="P181" s="203">
        <f>O181*H181</f>
        <v>0</v>
      </c>
      <c r="Q181" s="203">
        <v>0.00182</v>
      </c>
      <c r="R181" s="203">
        <f>Q181*H181</f>
        <v>0.0701428</v>
      </c>
      <c r="S181" s="203">
        <v>0</v>
      </c>
      <c r="T181" s="204">
        <f>S181*H181</f>
        <v>0</v>
      </c>
      <c r="AR181" s="18" t="s">
        <v>170</v>
      </c>
      <c r="AT181" s="18" t="s">
        <v>166</v>
      </c>
      <c r="AU181" s="18" t="s">
        <v>83</v>
      </c>
      <c r="AY181" s="18" t="s">
        <v>164</v>
      </c>
      <c r="BE181" s="205">
        <f>IF(N181="základní",J181,0)</f>
        <v>0</v>
      </c>
      <c r="BF181" s="205">
        <f>IF(N181="snížená",J181,0)</f>
        <v>0</v>
      </c>
      <c r="BG181" s="205">
        <f>IF(N181="zákl. přenesená",J181,0)</f>
        <v>0</v>
      </c>
      <c r="BH181" s="205">
        <f>IF(N181="sníž. přenesená",J181,0)</f>
        <v>0</v>
      </c>
      <c r="BI181" s="205">
        <f>IF(N181="nulová",J181,0)</f>
        <v>0</v>
      </c>
      <c r="BJ181" s="18" t="s">
        <v>23</v>
      </c>
      <c r="BK181" s="205">
        <f>ROUND(I181*H181,2)</f>
        <v>0</v>
      </c>
      <c r="BL181" s="18" t="s">
        <v>170</v>
      </c>
      <c r="BM181" s="18" t="s">
        <v>966</v>
      </c>
    </row>
    <row r="182" spans="2:47" s="1" customFormat="1" ht="283.5">
      <c r="B182" s="35"/>
      <c r="C182" s="57"/>
      <c r="D182" s="206" t="s">
        <v>177</v>
      </c>
      <c r="E182" s="57"/>
      <c r="F182" s="207" t="s">
        <v>967</v>
      </c>
      <c r="G182" s="57"/>
      <c r="H182" s="57"/>
      <c r="I182" s="162"/>
      <c r="J182" s="57"/>
      <c r="K182" s="57"/>
      <c r="L182" s="55"/>
      <c r="M182" s="72"/>
      <c r="N182" s="36"/>
      <c r="O182" s="36"/>
      <c r="P182" s="36"/>
      <c r="Q182" s="36"/>
      <c r="R182" s="36"/>
      <c r="S182" s="36"/>
      <c r="T182" s="73"/>
      <c r="AT182" s="18" t="s">
        <v>177</v>
      </c>
      <c r="AU182" s="18" t="s">
        <v>83</v>
      </c>
    </row>
    <row r="183" spans="2:51" s="12" customFormat="1" ht="13.5">
      <c r="B183" s="208"/>
      <c r="C183" s="209"/>
      <c r="D183" s="210" t="s">
        <v>181</v>
      </c>
      <c r="E183" s="211" t="s">
        <v>22</v>
      </c>
      <c r="F183" s="212" t="s">
        <v>968</v>
      </c>
      <c r="G183" s="209"/>
      <c r="H183" s="213">
        <v>38.54</v>
      </c>
      <c r="I183" s="214"/>
      <c r="J183" s="209"/>
      <c r="K183" s="209"/>
      <c r="L183" s="215"/>
      <c r="M183" s="216"/>
      <c r="N183" s="217"/>
      <c r="O183" s="217"/>
      <c r="P183" s="217"/>
      <c r="Q183" s="217"/>
      <c r="R183" s="217"/>
      <c r="S183" s="217"/>
      <c r="T183" s="218"/>
      <c r="AT183" s="219" t="s">
        <v>181</v>
      </c>
      <c r="AU183" s="219" t="s">
        <v>83</v>
      </c>
      <c r="AV183" s="12" t="s">
        <v>83</v>
      </c>
      <c r="AW183" s="12" t="s">
        <v>38</v>
      </c>
      <c r="AX183" s="12" t="s">
        <v>23</v>
      </c>
      <c r="AY183" s="219" t="s">
        <v>164</v>
      </c>
    </row>
    <row r="184" spans="2:65" s="1" customFormat="1" ht="22.5" customHeight="1">
      <c r="B184" s="35"/>
      <c r="C184" s="194" t="s">
        <v>580</v>
      </c>
      <c r="D184" s="194" t="s">
        <v>166</v>
      </c>
      <c r="E184" s="195" t="s">
        <v>969</v>
      </c>
      <c r="F184" s="196" t="s">
        <v>970</v>
      </c>
      <c r="G184" s="197" t="s">
        <v>174</v>
      </c>
      <c r="H184" s="198">
        <v>38.54</v>
      </c>
      <c r="I184" s="199"/>
      <c r="J184" s="200">
        <f>ROUND(I184*H184,2)</f>
        <v>0</v>
      </c>
      <c r="K184" s="196" t="s">
        <v>316</v>
      </c>
      <c r="L184" s="55"/>
      <c r="M184" s="201" t="s">
        <v>22</v>
      </c>
      <c r="N184" s="202" t="s">
        <v>46</v>
      </c>
      <c r="O184" s="36"/>
      <c r="P184" s="203">
        <f>O184*H184</f>
        <v>0</v>
      </c>
      <c r="Q184" s="203">
        <v>4E-05</v>
      </c>
      <c r="R184" s="203">
        <f>Q184*H184</f>
        <v>0.0015416000000000002</v>
      </c>
      <c r="S184" s="203">
        <v>0</v>
      </c>
      <c r="T184" s="204">
        <f>S184*H184</f>
        <v>0</v>
      </c>
      <c r="AR184" s="18" t="s">
        <v>170</v>
      </c>
      <c r="AT184" s="18" t="s">
        <v>166</v>
      </c>
      <c r="AU184" s="18" t="s">
        <v>83</v>
      </c>
      <c r="AY184" s="18" t="s">
        <v>164</v>
      </c>
      <c r="BE184" s="205">
        <f>IF(N184="základní",J184,0)</f>
        <v>0</v>
      </c>
      <c r="BF184" s="205">
        <f>IF(N184="snížená",J184,0)</f>
        <v>0</v>
      </c>
      <c r="BG184" s="205">
        <f>IF(N184="zákl. přenesená",J184,0)</f>
        <v>0</v>
      </c>
      <c r="BH184" s="205">
        <f>IF(N184="sníž. přenesená",J184,0)</f>
        <v>0</v>
      </c>
      <c r="BI184" s="205">
        <f>IF(N184="nulová",J184,0)</f>
        <v>0</v>
      </c>
      <c r="BJ184" s="18" t="s">
        <v>23</v>
      </c>
      <c r="BK184" s="205">
        <f>ROUND(I184*H184,2)</f>
        <v>0</v>
      </c>
      <c r="BL184" s="18" t="s">
        <v>170</v>
      </c>
      <c r="BM184" s="18" t="s">
        <v>971</v>
      </c>
    </row>
    <row r="185" spans="2:47" s="1" customFormat="1" ht="283.5">
      <c r="B185" s="35"/>
      <c r="C185" s="57"/>
      <c r="D185" s="210" t="s">
        <v>177</v>
      </c>
      <c r="E185" s="57"/>
      <c r="F185" s="244" t="s">
        <v>967</v>
      </c>
      <c r="G185" s="57"/>
      <c r="H185" s="57"/>
      <c r="I185" s="162"/>
      <c r="J185" s="57"/>
      <c r="K185" s="57"/>
      <c r="L185" s="55"/>
      <c r="M185" s="72"/>
      <c r="N185" s="36"/>
      <c r="O185" s="36"/>
      <c r="P185" s="36"/>
      <c r="Q185" s="36"/>
      <c r="R185" s="36"/>
      <c r="S185" s="36"/>
      <c r="T185" s="73"/>
      <c r="AT185" s="18" t="s">
        <v>177</v>
      </c>
      <c r="AU185" s="18" t="s">
        <v>83</v>
      </c>
    </row>
    <row r="186" spans="2:65" s="1" customFormat="1" ht="22.5" customHeight="1">
      <c r="B186" s="35"/>
      <c r="C186" s="194" t="s">
        <v>389</v>
      </c>
      <c r="D186" s="194" t="s">
        <v>166</v>
      </c>
      <c r="E186" s="195" t="s">
        <v>972</v>
      </c>
      <c r="F186" s="196" t="s">
        <v>973</v>
      </c>
      <c r="G186" s="197" t="s">
        <v>186</v>
      </c>
      <c r="H186" s="198">
        <v>11.275</v>
      </c>
      <c r="I186" s="199"/>
      <c r="J186" s="200">
        <f>ROUND(I186*H186,2)</f>
        <v>0</v>
      </c>
      <c r="K186" s="196" t="s">
        <v>316</v>
      </c>
      <c r="L186" s="55"/>
      <c r="M186" s="201" t="s">
        <v>22</v>
      </c>
      <c r="N186" s="202" t="s">
        <v>46</v>
      </c>
      <c r="O186" s="36"/>
      <c r="P186" s="203">
        <f>O186*H186</f>
        <v>0</v>
      </c>
      <c r="Q186" s="203">
        <v>0</v>
      </c>
      <c r="R186" s="203">
        <f>Q186*H186</f>
        <v>0</v>
      </c>
      <c r="S186" s="203">
        <v>0</v>
      </c>
      <c r="T186" s="204">
        <f>S186*H186</f>
        <v>0</v>
      </c>
      <c r="AR186" s="18" t="s">
        <v>170</v>
      </c>
      <c r="AT186" s="18" t="s">
        <v>166</v>
      </c>
      <c r="AU186" s="18" t="s">
        <v>83</v>
      </c>
      <c r="AY186" s="18" t="s">
        <v>164</v>
      </c>
      <c r="BE186" s="205">
        <f>IF(N186="základní",J186,0)</f>
        <v>0</v>
      </c>
      <c r="BF186" s="205">
        <f>IF(N186="snížená",J186,0)</f>
        <v>0</v>
      </c>
      <c r="BG186" s="205">
        <f>IF(N186="zákl. přenesená",J186,0)</f>
        <v>0</v>
      </c>
      <c r="BH186" s="205">
        <f>IF(N186="sníž. přenesená",J186,0)</f>
        <v>0</v>
      </c>
      <c r="BI186" s="205">
        <f>IF(N186="nulová",J186,0)</f>
        <v>0</v>
      </c>
      <c r="BJ186" s="18" t="s">
        <v>23</v>
      </c>
      <c r="BK186" s="205">
        <f>ROUND(I186*H186,2)</f>
        <v>0</v>
      </c>
      <c r="BL186" s="18" t="s">
        <v>170</v>
      </c>
      <c r="BM186" s="18" t="s">
        <v>974</v>
      </c>
    </row>
    <row r="187" spans="2:47" s="1" customFormat="1" ht="189">
      <c r="B187" s="35"/>
      <c r="C187" s="57"/>
      <c r="D187" s="206" t="s">
        <v>177</v>
      </c>
      <c r="E187" s="57"/>
      <c r="F187" s="207" t="s">
        <v>975</v>
      </c>
      <c r="G187" s="57"/>
      <c r="H187" s="57"/>
      <c r="I187" s="162"/>
      <c r="J187" s="57"/>
      <c r="K187" s="57"/>
      <c r="L187" s="55"/>
      <c r="M187" s="72"/>
      <c r="N187" s="36"/>
      <c r="O187" s="36"/>
      <c r="P187" s="36"/>
      <c r="Q187" s="36"/>
      <c r="R187" s="36"/>
      <c r="S187" s="36"/>
      <c r="T187" s="73"/>
      <c r="AT187" s="18" t="s">
        <v>177</v>
      </c>
      <c r="AU187" s="18" t="s">
        <v>83</v>
      </c>
    </row>
    <row r="188" spans="2:51" s="12" customFormat="1" ht="13.5">
      <c r="B188" s="208"/>
      <c r="C188" s="209"/>
      <c r="D188" s="206" t="s">
        <v>181</v>
      </c>
      <c r="E188" s="220" t="s">
        <v>22</v>
      </c>
      <c r="F188" s="221" t="s">
        <v>976</v>
      </c>
      <c r="G188" s="209"/>
      <c r="H188" s="222">
        <v>3.5</v>
      </c>
      <c r="I188" s="214"/>
      <c r="J188" s="209"/>
      <c r="K188" s="209"/>
      <c r="L188" s="215"/>
      <c r="M188" s="216"/>
      <c r="N188" s="217"/>
      <c r="O188" s="217"/>
      <c r="P188" s="217"/>
      <c r="Q188" s="217"/>
      <c r="R188" s="217"/>
      <c r="S188" s="217"/>
      <c r="T188" s="218"/>
      <c r="AT188" s="219" t="s">
        <v>181</v>
      </c>
      <c r="AU188" s="219" t="s">
        <v>83</v>
      </c>
      <c r="AV188" s="12" t="s">
        <v>83</v>
      </c>
      <c r="AW188" s="12" t="s">
        <v>38</v>
      </c>
      <c r="AX188" s="12" t="s">
        <v>75</v>
      </c>
      <c r="AY188" s="219" t="s">
        <v>164</v>
      </c>
    </row>
    <row r="189" spans="2:51" s="12" customFormat="1" ht="13.5">
      <c r="B189" s="208"/>
      <c r="C189" s="209"/>
      <c r="D189" s="206" t="s">
        <v>181</v>
      </c>
      <c r="E189" s="220" t="s">
        <v>22</v>
      </c>
      <c r="F189" s="221" t="s">
        <v>977</v>
      </c>
      <c r="G189" s="209"/>
      <c r="H189" s="222">
        <v>3.5</v>
      </c>
      <c r="I189" s="214"/>
      <c r="J189" s="209"/>
      <c r="K189" s="209"/>
      <c r="L189" s="215"/>
      <c r="M189" s="216"/>
      <c r="N189" s="217"/>
      <c r="O189" s="217"/>
      <c r="P189" s="217"/>
      <c r="Q189" s="217"/>
      <c r="R189" s="217"/>
      <c r="S189" s="217"/>
      <c r="T189" s="218"/>
      <c r="AT189" s="219" t="s">
        <v>181</v>
      </c>
      <c r="AU189" s="219" t="s">
        <v>83</v>
      </c>
      <c r="AV189" s="12" t="s">
        <v>83</v>
      </c>
      <c r="AW189" s="12" t="s">
        <v>38</v>
      </c>
      <c r="AX189" s="12" t="s">
        <v>75</v>
      </c>
      <c r="AY189" s="219" t="s">
        <v>164</v>
      </c>
    </row>
    <row r="190" spans="2:51" s="12" customFormat="1" ht="13.5">
      <c r="B190" s="208"/>
      <c r="C190" s="209"/>
      <c r="D190" s="206" t="s">
        <v>181</v>
      </c>
      <c r="E190" s="220" t="s">
        <v>22</v>
      </c>
      <c r="F190" s="221" t="s">
        <v>978</v>
      </c>
      <c r="G190" s="209"/>
      <c r="H190" s="222">
        <v>3.25</v>
      </c>
      <c r="I190" s="214"/>
      <c r="J190" s="209"/>
      <c r="K190" s="209"/>
      <c r="L190" s="215"/>
      <c r="M190" s="216"/>
      <c r="N190" s="217"/>
      <c r="O190" s="217"/>
      <c r="P190" s="217"/>
      <c r="Q190" s="217"/>
      <c r="R190" s="217"/>
      <c r="S190" s="217"/>
      <c r="T190" s="218"/>
      <c r="AT190" s="219" t="s">
        <v>181</v>
      </c>
      <c r="AU190" s="219" t="s">
        <v>83</v>
      </c>
      <c r="AV190" s="12" t="s">
        <v>83</v>
      </c>
      <c r="AW190" s="12" t="s">
        <v>38</v>
      </c>
      <c r="AX190" s="12" t="s">
        <v>75</v>
      </c>
      <c r="AY190" s="219" t="s">
        <v>164</v>
      </c>
    </row>
    <row r="191" spans="2:51" s="14" customFormat="1" ht="13.5">
      <c r="B191" s="248"/>
      <c r="C191" s="249"/>
      <c r="D191" s="206" t="s">
        <v>181</v>
      </c>
      <c r="E191" s="250" t="s">
        <v>22</v>
      </c>
      <c r="F191" s="251" t="s">
        <v>520</v>
      </c>
      <c r="G191" s="249"/>
      <c r="H191" s="252">
        <v>10.25</v>
      </c>
      <c r="I191" s="253"/>
      <c r="J191" s="249"/>
      <c r="K191" s="249"/>
      <c r="L191" s="254"/>
      <c r="M191" s="255"/>
      <c r="N191" s="256"/>
      <c r="O191" s="256"/>
      <c r="P191" s="256"/>
      <c r="Q191" s="256"/>
      <c r="R191" s="256"/>
      <c r="S191" s="256"/>
      <c r="T191" s="257"/>
      <c r="AT191" s="258" t="s">
        <v>181</v>
      </c>
      <c r="AU191" s="258" t="s">
        <v>83</v>
      </c>
      <c r="AV191" s="14" t="s">
        <v>183</v>
      </c>
      <c r="AW191" s="14" t="s">
        <v>38</v>
      </c>
      <c r="AX191" s="14" t="s">
        <v>75</v>
      </c>
      <c r="AY191" s="258" t="s">
        <v>164</v>
      </c>
    </row>
    <row r="192" spans="2:51" s="12" customFormat="1" ht="13.5">
      <c r="B192" s="208"/>
      <c r="C192" s="209"/>
      <c r="D192" s="206" t="s">
        <v>181</v>
      </c>
      <c r="E192" s="220" t="s">
        <v>22</v>
      </c>
      <c r="F192" s="221" t="s">
        <v>979</v>
      </c>
      <c r="G192" s="209"/>
      <c r="H192" s="222">
        <v>1.025</v>
      </c>
      <c r="I192" s="214"/>
      <c r="J192" s="209"/>
      <c r="K192" s="209"/>
      <c r="L192" s="215"/>
      <c r="M192" s="216"/>
      <c r="N192" s="217"/>
      <c r="O192" s="217"/>
      <c r="P192" s="217"/>
      <c r="Q192" s="217"/>
      <c r="R192" s="217"/>
      <c r="S192" s="217"/>
      <c r="T192" s="218"/>
      <c r="AT192" s="219" t="s">
        <v>181</v>
      </c>
      <c r="AU192" s="219" t="s">
        <v>83</v>
      </c>
      <c r="AV192" s="12" t="s">
        <v>83</v>
      </c>
      <c r="AW192" s="12" t="s">
        <v>38</v>
      </c>
      <c r="AX192" s="12" t="s">
        <v>75</v>
      </c>
      <c r="AY192" s="219" t="s">
        <v>164</v>
      </c>
    </row>
    <row r="193" spans="2:51" s="13" customFormat="1" ht="13.5">
      <c r="B193" s="223"/>
      <c r="C193" s="224"/>
      <c r="D193" s="210" t="s">
        <v>181</v>
      </c>
      <c r="E193" s="225" t="s">
        <v>22</v>
      </c>
      <c r="F193" s="226" t="s">
        <v>191</v>
      </c>
      <c r="G193" s="224"/>
      <c r="H193" s="227">
        <v>11.275</v>
      </c>
      <c r="I193" s="228"/>
      <c r="J193" s="224"/>
      <c r="K193" s="224"/>
      <c r="L193" s="229"/>
      <c r="M193" s="230"/>
      <c r="N193" s="231"/>
      <c r="O193" s="231"/>
      <c r="P193" s="231"/>
      <c r="Q193" s="231"/>
      <c r="R193" s="231"/>
      <c r="S193" s="231"/>
      <c r="T193" s="232"/>
      <c r="AT193" s="233" t="s">
        <v>181</v>
      </c>
      <c r="AU193" s="233" t="s">
        <v>83</v>
      </c>
      <c r="AV193" s="13" t="s">
        <v>170</v>
      </c>
      <c r="AW193" s="13" t="s">
        <v>38</v>
      </c>
      <c r="AX193" s="13" t="s">
        <v>23</v>
      </c>
      <c r="AY193" s="233" t="s">
        <v>164</v>
      </c>
    </row>
    <row r="194" spans="2:65" s="1" customFormat="1" ht="22.5" customHeight="1">
      <c r="B194" s="35"/>
      <c r="C194" s="194" t="s">
        <v>288</v>
      </c>
      <c r="D194" s="194" t="s">
        <v>166</v>
      </c>
      <c r="E194" s="195" t="s">
        <v>980</v>
      </c>
      <c r="F194" s="196" t="s">
        <v>981</v>
      </c>
      <c r="G194" s="197" t="s">
        <v>174</v>
      </c>
      <c r="H194" s="198">
        <v>45.54</v>
      </c>
      <c r="I194" s="199"/>
      <c r="J194" s="200">
        <f>ROUND(I194*H194,2)</f>
        <v>0</v>
      </c>
      <c r="K194" s="196" t="s">
        <v>316</v>
      </c>
      <c r="L194" s="55"/>
      <c r="M194" s="201" t="s">
        <v>22</v>
      </c>
      <c r="N194" s="202" t="s">
        <v>46</v>
      </c>
      <c r="O194" s="36"/>
      <c r="P194" s="203">
        <f>O194*H194</f>
        <v>0</v>
      </c>
      <c r="Q194" s="203">
        <v>0.00132</v>
      </c>
      <c r="R194" s="203">
        <f>Q194*H194</f>
        <v>0.0601128</v>
      </c>
      <c r="S194" s="203">
        <v>0</v>
      </c>
      <c r="T194" s="204">
        <f>S194*H194</f>
        <v>0</v>
      </c>
      <c r="AR194" s="18" t="s">
        <v>170</v>
      </c>
      <c r="AT194" s="18" t="s">
        <v>166</v>
      </c>
      <c r="AU194" s="18" t="s">
        <v>83</v>
      </c>
      <c r="AY194" s="18" t="s">
        <v>164</v>
      </c>
      <c r="BE194" s="205">
        <f>IF(N194="základní",J194,0)</f>
        <v>0</v>
      </c>
      <c r="BF194" s="205">
        <f>IF(N194="snížená",J194,0)</f>
        <v>0</v>
      </c>
      <c r="BG194" s="205">
        <f>IF(N194="zákl. přenesená",J194,0)</f>
        <v>0</v>
      </c>
      <c r="BH194" s="205">
        <f>IF(N194="sníž. přenesená",J194,0)</f>
        <v>0</v>
      </c>
      <c r="BI194" s="205">
        <f>IF(N194="nulová",J194,0)</f>
        <v>0</v>
      </c>
      <c r="BJ194" s="18" t="s">
        <v>23</v>
      </c>
      <c r="BK194" s="205">
        <f>ROUND(I194*H194,2)</f>
        <v>0</v>
      </c>
      <c r="BL194" s="18" t="s">
        <v>170</v>
      </c>
      <c r="BM194" s="18" t="s">
        <v>982</v>
      </c>
    </row>
    <row r="195" spans="2:47" s="1" customFormat="1" ht="283.5">
      <c r="B195" s="35"/>
      <c r="C195" s="57"/>
      <c r="D195" s="206" t="s">
        <v>177</v>
      </c>
      <c r="E195" s="57"/>
      <c r="F195" s="207" t="s">
        <v>983</v>
      </c>
      <c r="G195" s="57"/>
      <c r="H195" s="57"/>
      <c r="I195" s="162"/>
      <c r="J195" s="57"/>
      <c r="K195" s="57"/>
      <c r="L195" s="55"/>
      <c r="M195" s="72"/>
      <c r="N195" s="36"/>
      <c r="O195" s="36"/>
      <c r="P195" s="36"/>
      <c r="Q195" s="36"/>
      <c r="R195" s="36"/>
      <c r="S195" s="36"/>
      <c r="T195" s="73"/>
      <c r="AT195" s="18" t="s">
        <v>177</v>
      </c>
      <c r="AU195" s="18" t="s">
        <v>83</v>
      </c>
    </row>
    <row r="196" spans="2:51" s="12" customFormat="1" ht="13.5">
      <c r="B196" s="208"/>
      <c r="C196" s="209"/>
      <c r="D196" s="206" t="s">
        <v>181</v>
      </c>
      <c r="E196" s="220" t="s">
        <v>22</v>
      </c>
      <c r="F196" s="221" t="s">
        <v>984</v>
      </c>
      <c r="G196" s="209"/>
      <c r="H196" s="222">
        <v>11.6</v>
      </c>
      <c r="I196" s="214"/>
      <c r="J196" s="209"/>
      <c r="K196" s="209"/>
      <c r="L196" s="215"/>
      <c r="M196" s="216"/>
      <c r="N196" s="217"/>
      <c r="O196" s="217"/>
      <c r="P196" s="217"/>
      <c r="Q196" s="217"/>
      <c r="R196" s="217"/>
      <c r="S196" s="217"/>
      <c r="T196" s="218"/>
      <c r="AT196" s="219" t="s">
        <v>181</v>
      </c>
      <c r="AU196" s="219" t="s">
        <v>83</v>
      </c>
      <c r="AV196" s="12" t="s">
        <v>83</v>
      </c>
      <c r="AW196" s="12" t="s">
        <v>38</v>
      </c>
      <c r="AX196" s="12" t="s">
        <v>75</v>
      </c>
      <c r="AY196" s="219" t="s">
        <v>164</v>
      </c>
    </row>
    <row r="197" spans="2:51" s="12" customFormat="1" ht="13.5">
      <c r="B197" s="208"/>
      <c r="C197" s="209"/>
      <c r="D197" s="206" t="s">
        <v>181</v>
      </c>
      <c r="E197" s="220" t="s">
        <v>22</v>
      </c>
      <c r="F197" s="221" t="s">
        <v>985</v>
      </c>
      <c r="G197" s="209"/>
      <c r="H197" s="222">
        <v>11.6</v>
      </c>
      <c r="I197" s="214"/>
      <c r="J197" s="209"/>
      <c r="K197" s="209"/>
      <c r="L197" s="215"/>
      <c r="M197" s="216"/>
      <c r="N197" s="217"/>
      <c r="O197" s="217"/>
      <c r="P197" s="217"/>
      <c r="Q197" s="217"/>
      <c r="R197" s="217"/>
      <c r="S197" s="217"/>
      <c r="T197" s="218"/>
      <c r="AT197" s="219" t="s">
        <v>181</v>
      </c>
      <c r="AU197" s="219" t="s">
        <v>83</v>
      </c>
      <c r="AV197" s="12" t="s">
        <v>83</v>
      </c>
      <c r="AW197" s="12" t="s">
        <v>38</v>
      </c>
      <c r="AX197" s="12" t="s">
        <v>75</v>
      </c>
      <c r="AY197" s="219" t="s">
        <v>164</v>
      </c>
    </row>
    <row r="198" spans="2:51" s="12" customFormat="1" ht="13.5">
      <c r="B198" s="208"/>
      <c r="C198" s="209"/>
      <c r="D198" s="206" t="s">
        <v>181</v>
      </c>
      <c r="E198" s="220" t="s">
        <v>22</v>
      </c>
      <c r="F198" s="221" t="s">
        <v>986</v>
      </c>
      <c r="G198" s="209"/>
      <c r="H198" s="222">
        <v>11.7</v>
      </c>
      <c r="I198" s="214"/>
      <c r="J198" s="209"/>
      <c r="K198" s="209"/>
      <c r="L198" s="215"/>
      <c r="M198" s="216"/>
      <c r="N198" s="217"/>
      <c r="O198" s="217"/>
      <c r="P198" s="217"/>
      <c r="Q198" s="217"/>
      <c r="R198" s="217"/>
      <c r="S198" s="217"/>
      <c r="T198" s="218"/>
      <c r="AT198" s="219" t="s">
        <v>181</v>
      </c>
      <c r="AU198" s="219" t="s">
        <v>83</v>
      </c>
      <c r="AV198" s="12" t="s">
        <v>83</v>
      </c>
      <c r="AW198" s="12" t="s">
        <v>38</v>
      </c>
      <c r="AX198" s="12" t="s">
        <v>75</v>
      </c>
      <c r="AY198" s="219" t="s">
        <v>164</v>
      </c>
    </row>
    <row r="199" spans="2:51" s="12" customFormat="1" ht="13.5">
      <c r="B199" s="208"/>
      <c r="C199" s="209"/>
      <c r="D199" s="206" t="s">
        <v>181</v>
      </c>
      <c r="E199" s="220" t="s">
        <v>22</v>
      </c>
      <c r="F199" s="221" t="s">
        <v>987</v>
      </c>
      <c r="G199" s="209"/>
      <c r="H199" s="222">
        <v>9.765</v>
      </c>
      <c r="I199" s="214"/>
      <c r="J199" s="209"/>
      <c r="K199" s="209"/>
      <c r="L199" s="215"/>
      <c r="M199" s="216"/>
      <c r="N199" s="217"/>
      <c r="O199" s="217"/>
      <c r="P199" s="217"/>
      <c r="Q199" s="217"/>
      <c r="R199" s="217"/>
      <c r="S199" s="217"/>
      <c r="T199" s="218"/>
      <c r="AT199" s="219" t="s">
        <v>181</v>
      </c>
      <c r="AU199" s="219" t="s">
        <v>83</v>
      </c>
      <c r="AV199" s="12" t="s">
        <v>83</v>
      </c>
      <c r="AW199" s="12" t="s">
        <v>38</v>
      </c>
      <c r="AX199" s="12" t="s">
        <v>75</v>
      </c>
      <c r="AY199" s="219" t="s">
        <v>164</v>
      </c>
    </row>
    <row r="200" spans="2:51" s="14" customFormat="1" ht="13.5">
      <c r="B200" s="248"/>
      <c r="C200" s="249"/>
      <c r="D200" s="206" t="s">
        <v>181</v>
      </c>
      <c r="E200" s="250" t="s">
        <v>22</v>
      </c>
      <c r="F200" s="251" t="s">
        <v>520</v>
      </c>
      <c r="G200" s="249"/>
      <c r="H200" s="252">
        <v>44.665</v>
      </c>
      <c r="I200" s="253"/>
      <c r="J200" s="249"/>
      <c r="K200" s="249"/>
      <c r="L200" s="254"/>
      <c r="M200" s="255"/>
      <c r="N200" s="256"/>
      <c r="O200" s="256"/>
      <c r="P200" s="256"/>
      <c r="Q200" s="256"/>
      <c r="R200" s="256"/>
      <c r="S200" s="256"/>
      <c r="T200" s="257"/>
      <c r="AT200" s="258" t="s">
        <v>181</v>
      </c>
      <c r="AU200" s="258" t="s">
        <v>83</v>
      </c>
      <c r="AV200" s="14" t="s">
        <v>183</v>
      </c>
      <c r="AW200" s="14" t="s">
        <v>38</v>
      </c>
      <c r="AX200" s="14" t="s">
        <v>75</v>
      </c>
      <c r="AY200" s="258" t="s">
        <v>164</v>
      </c>
    </row>
    <row r="201" spans="2:51" s="12" customFormat="1" ht="13.5">
      <c r="B201" s="208"/>
      <c r="C201" s="209"/>
      <c r="D201" s="206" t="s">
        <v>181</v>
      </c>
      <c r="E201" s="220" t="s">
        <v>22</v>
      </c>
      <c r="F201" s="221" t="s">
        <v>988</v>
      </c>
      <c r="G201" s="209"/>
      <c r="H201" s="222">
        <v>0.875</v>
      </c>
      <c r="I201" s="214"/>
      <c r="J201" s="209"/>
      <c r="K201" s="209"/>
      <c r="L201" s="215"/>
      <c r="M201" s="216"/>
      <c r="N201" s="217"/>
      <c r="O201" s="217"/>
      <c r="P201" s="217"/>
      <c r="Q201" s="217"/>
      <c r="R201" s="217"/>
      <c r="S201" s="217"/>
      <c r="T201" s="218"/>
      <c r="AT201" s="219" t="s">
        <v>181</v>
      </c>
      <c r="AU201" s="219" t="s">
        <v>83</v>
      </c>
      <c r="AV201" s="12" t="s">
        <v>83</v>
      </c>
      <c r="AW201" s="12" t="s">
        <v>38</v>
      </c>
      <c r="AX201" s="12" t="s">
        <v>75</v>
      </c>
      <c r="AY201" s="219" t="s">
        <v>164</v>
      </c>
    </row>
    <row r="202" spans="2:51" s="13" customFormat="1" ht="13.5">
      <c r="B202" s="223"/>
      <c r="C202" s="224"/>
      <c r="D202" s="210" t="s">
        <v>181</v>
      </c>
      <c r="E202" s="225" t="s">
        <v>22</v>
      </c>
      <c r="F202" s="226" t="s">
        <v>191</v>
      </c>
      <c r="G202" s="224"/>
      <c r="H202" s="227">
        <v>45.54</v>
      </c>
      <c r="I202" s="228"/>
      <c r="J202" s="224"/>
      <c r="K202" s="224"/>
      <c r="L202" s="229"/>
      <c r="M202" s="230"/>
      <c r="N202" s="231"/>
      <c r="O202" s="231"/>
      <c r="P202" s="231"/>
      <c r="Q202" s="231"/>
      <c r="R202" s="231"/>
      <c r="S202" s="231"/>
      <c r="T202" s="232"/>
      <c r="AT202" s="233" t="s">
        <v>181</v>
      </c>
      <c r="AU202" s="233" t="s">
        <v>83</v>
      </c>
      <c r="AV202" s="13" t="s">
        <v>170</v>
      </c>
      <c r="AW202" s="13" t="s">
        <v>38</v>
      </c>
      <c r="AX202" s="13" t="s">
        <v>23</v>
      </c>
      <c r="AY202" s="233" t="s">
        <v>164</v>
      </c>
    </row>
    <row r="203" spans="2:65" s="1" customFormat="1" ht="31.5" customHeight="1">
      <c r="B203" s="35"/>
      <c r="C203" s="194" t="s">
        <v>246</v>
      </c>
      <c r="D203" s="194" t="s">
        <v>166</v>
      </c>
      <c r="E203" s="195" t="s">
        <v>989</v>
      </c>
      <c r="F203" s="196" t="s">
        <v>990</v>
      </c>
      <c r="G203" s="197" t="s">
        <v>174</v>
      </c>
      <c r="H203" s="198">
        <v>45.54</v>
      </c>
      <c r="I203" s="199"/>
      <c r="J203" s="200">
        <f>ROUND(I203*H203,2)</f>
        <v>0</v>
      </c>
      <c r="K203" s="196" t="s">
        <v>316</v>
      </c>
      <c r="L203" s="55"/>
      <c r="M203" s="201" t="s">
        <v>22</v>
      </c>
      <c r="N203" s="202" t="s">
        <v>46</v>
      </c>
      <c r="O203" s="36"/>
      <c r="P203" s="203">
        <f>O203*H203</f>
        <v>0</v>
      </c>
      <c r="Q203" s="203">
        <v>4E-05</v>
      </c>
      <c r="R203" s="203">
        <f>Q203*H203</f>
        <v>0.0018216</v>
      </c>
      <c r="S203" s="203">
        <v>0</v>
      </c>
      <c r="T203" s="204">
        <f>S203*H203</f>
        <v>0</v>
      </c>
      <c r="AR203" s="18" t="s">
        <v>170</v>
      </c>
      <c r="AT203" s="18" t="s">
        <v>166</v>
      </c>
      <c r="AU203" s="18" t="s">
        <v>83</v>
      </c>
      <c r="AY203" s="18" t="s">
        <v>164</v>
      </c>
      <c r="BE203" s="205">
        <f>IF(N203="základní",J203,0)</f>
        <v>0</v>
      </c>
      <c r="BF203" s="205">
        <f>IF(N203="snížená",J203,0)</f>
        <v>0</v>
      </c>
      <c r="BG203" s="205">
        <f>IF(N203="zákl. přenesená",J203,0)</f>
        <v>0</v>
      </c>
      <c r="BH203" s="205">
        <f>IF(N203="sníž. přenesená",J203,0)</f>
        <v>0</v>
      </c>
      <c r="BI203" s="205">
        <f>IF(N203="nulová",J203,0)</f>
        <v>0</v>
      </c>
      <c r="BJ203" s="18" t="s">
        <v>23</v>
      </c>
      <c r="BK203" s="205">
        <f>ROUND(I203*H203,2)</f>
        <v>0</v>
      </c>
      <c r="BL203" s="18" t="s">
        <v>170</v>
      </c>
      <c r="BM203" s="18" t="s">
        <v>991</v>
      </c>
    </row>
    <row r="204" spans="2:47" s="1" customFormat="1" ht="283.5">
      <c r="B204" s="35"/>
      <c r="C204" s="57"/>
      <c r="D204" s="210" t="s">
        <v>177</v>
      </c>
      <c r="E204" s="57"/>
      <c r="F204" s="244" t="s">
        <v>983</v>
      </c>
      <c r="G204" s="57"/>
      <c r="H204" s="57"/>
      <c r="I204" s="162"/>
      <c r="J204" s="57"/>
      <c r="K204" s="57"/>
      <c r="L204" s="55"/>
      <c r="M204" s="72"/>
      <c r="N204" s="36"/>
      <c r="O204" s="36"/>
      <c r="P204" s="36"/>
      <c r="Q204" s="36"/>
      <c r="R204" s="36"/>
      <c r="S204" s="36"/>
      <c r="T204" s="73"/>
      <c r="AT204" s="18" t="s">
        <v>177</v>
      </c>
      <c r="AU204" s="18" t="s">
        <v>83</v>
      </c>
    </row>
    <row r="205" spans="2:65" s="1" customFormat="1" ht="31.5" customHeight="1">
      <c r="B205" s="35"/>
      <c r="C205" s="194" t="s">
        <v>313</v>
      </c>
      <c r="D205" s="194" t="s">
        <v>166</v>
      </c>
      <c r="E205" s="195" t="s">
        <v>992</v>
      </c>
      <c r="F205" s="196" t="s">
        <v>993</v>
      </c>
      <c r="G205" s="197" t="s">
        <v>278</v>
      </c>
      <c r="H205" s="198">
        <v>4.571</v>
      </c>
      <c r="I205" s="199"/>
      <c r="J205" s="200">
        <f>ROUND(I205*H205,2)</f>
        <v>0</v>
      </c>
      <c r="K205" s="196" t="s">
        <v>316</v>
      </c>
      <c r="L205" s="55"/>
      <c r="M205" s="201" t="s">
        <v>22</v>
      </c>
      <c r="N205" s="202" t="s">
        <v>46</v>
      </c>
      <c r="O205" s="36"/>
      <c r="P205" s="203">
        <f>O205*H205</f>
        <v>0</v>
      </c>
      <c r="Q205" s="203">
        <v>1.07637</v>
      </c>
      <c r="R205" s="203">
        <f>Q205*H205</f>
        <v>4.92008727</v>
      </c>
      <c r="S205" s="203">
        <v>0</v>
      </c>
      <c r="T205" s="204">
        <f>S205*H205</f>
        <v>0</v>
      </c>
      <c r="AR205" s="18" t="s">
        <v>170</v>
      </c>
      <c r="AT205" s="18" t="s">
        <v>166</v>
      </c>
      <c r="AU205" s="18" t="s">
        <v>83</v>
      </c>
      <c r="AY205" s="18" t="s">
        <v>164</v>
      </c>
      <c r="BE205" s="205">
        <f>IF(N205="základní",J205,0)</f>
        <v>0</v>
      </c>
      <c r="BF205" s="205">
        <f>IF(N205="snížená",J205,0)</f>
        <v>0</v>
      </c>
      <c r="BG205" s="205">
        <f>IF(N205="zákl. přenesená",J205,0)</f>
        <v>0</v>
      </c>
      <c r="BH205" s="205">
        <f>IF(N205="sníž. přenesená",J205,0)</f>
        <v>0</v>
      </c>
      <c r="BI205" s="205">
        <f>IF(N205="nulová",J205,0)</f>
        <v>0</v>
      </c>
      <c r="BJ205" s="18" t="s">
        <v>23</v>
      </c>
      <c r="BK205" s="205">
        <f>ROUND(I205*H205,2)</f>
        <v>0</v>
      </c>
      <c r="BL205" s="18" t="s">
        <v>170</v>
      </c>
      <c r="BM205" s="18" t="s">
        <v>994</v>
      </c>
    </row>
    <row r="206" spans="2:47" s="1" customFormat="1" ht="108">
      <c r="B206" s="35"/>
      <c r="C206" s="57"/>
      <c r="D206" s="206" t="s">
        <v>177</v>
      </c>
      <c r="E206" s="57"/>
      <c r="F206" s="207" t="s">
        <v>995</v>
      </c>
      <c r="G206" s="57"/>
      <c r="H206" s="57"/>
      <c r="I206" s="162"/>
      <c r="J206" s="57"/>
      <c r="K206" s="57"/>
      <c r="L206" s="55"/>
      <c r="M206" s="72"/>
      <c r="N206" s="36"/>
      <c r="O206" s="36"/>
      <c r="P206" s="36"/>
      <c r="Q206" s="36"/>
      <c r="R206" s="36"/>
      <c r="S206" s="36"/>
      <c r="T206" s="73"/>
      <c r="AT206" s="18" t="s">
        <v>177</v>
      </c>
      <c r="AU206" s="18" t="s">
        <v>83</v>
      </c>
    </row>
    <row r="207" spans="2:51" s="12" customFormat="1" ht="13.5">
      <c r="B207" s="208"/>
      <c r="C207" s="209"/>
      <c r="D207" s="206" t="s">
        <v>181</v>
      </c>
      <c r="E207" s="220" t="s">
        <v>22</v>
      </c>
      <c r="F207" s="221" t="s">
        <v>996</v>
      </c>
      <c r="G207" s="209"/>
      <c r="H207" s="222">
        <v>1.098</v>
      </c>
      <c r="I207" s="214"/>
      <c r="J207" s="209"/>
      <c r="K207" s="209"/>
      <c r="L207" s="215"/>
      <c r="M207" s="216"/>
      <c r="N207" s="217"/>
      <c r="O207" s="217"/>
      <c r="P207" s="217"/>
      <c r="Q207" s="217"/>
      <c r="R207" s="217"/>
      <c r="S207" s="217"/>
      <c r="T207" s="218"/>
      <c r="AT207" s="219" t="s">
        <v>181</v>
      </c>
      <c r="AU207" s="219" t="s">
        <v>83</v>
      </c>
      <c r="AV207" s="12" t="s">
        <v>83</v>
      </c>
      <c r="AW207" s="12" t="s">
        <v>38</v>
      </c>
      <c r="AX207" s="12" t="s">
        <v>75</v>
      </c>
      <c r="AY207" s="219" t="s">
        <v>164</v>
      </c>
    </row>
    <row r="208" spans="2:51" s="12" customFormat="1" ht="13.5">
      <c r="B208" s="208"/>
      <c r="C208" s="209"/>
      <c r="D208" s="206" t="s">
        <v>181</v>
      </c>
      <c r="E208" s="220" t="s">
        <v>22</v>
      </c>
      <c r="F208" s="221" t="s">
        <v>997</v>
      </c>
      <c r="G208" s="209"/>
      <c r="H208" s="222">
        <v>3.473</v>
      </c>
      <c r="I208" s="214"/>
      <c r="J208" s="209"/>
      <c r="K208" s="209"/>
      <c r="L208" s="215"/>
      <c r="M208" s="216"/>
      <c r="N208" s="217"/>
      <c r="O208" s="217"/>
      <c r="P208" s="217"/>
      <c r="Q208" s="217"/>
      <c r="R208" s="217"/>
      <c r="S208" s="217"/>
      <c r="T208" s="218"/>
      <c r="AT208" s="219" t="s">
        <v>181</v>
      </c>
      <c r="AU208" s="219" t="s">
        <v>83</v>
      </c>
      <c r="AV208" s="12" t="s">
        <v>83</v>
      </c>
      <c r="AW208" s="12" t="s">
        <v>38</v>
      </c>
      <c r="AX208" s="12" t="s">
        <v>75</v>
      </c>
      <c r="AY208" s="219" t="s">
        <v>164</v>
      </c>
    </row>
    <row r="209" spans="2:51" s="13" customFormat="1" ht="13.5">
      <c r="B209" s="223"/>
      <c r="C209" s="224"/>
      <c r="D209" s="210" t="s">
        <v>181</v>
      </c>
      <c r="E209" s="225" t="s">
        <v>22</v>
      </c>
      <c r="F209" s="226" t="s">
        <v>191</v>
      </c>
      <c r="G209" s="224"/>
      <c r="H209" s="227">
        <v>4.571</v>
      </c>
      <c r="I209" s="228"/>
      <c r="J209" s="224"/>
      <c r="K209" s="224"/>
      <c r="L209" s="229"/>
      <c r="M209" s="230"/>
      <c r="N209" s="231"/>
      <c r="O209" s="231"/>
      <c r="P209" s="231"/>
      <c r="Q209" s="231"/>
      <c r="R209" s="231"/>
      <c r="S209" s="231"/>
      <c r="T209" s="232"/>
      <c r="AT209" s="233" t="s">
        <v>181</v>
      </c>
      <c r="AU209" s="233" t="s">
        <v>83</v>
      </c>
      <c r="AV209" s="13" t="s">
        <v>170</v>
      </c>
      <c r="AW209" s="13" t="s">
        <v>38</v>
      </c>
      <c r="AX209" s="13" t="s">
        <v>23</v>
      </c>
      <c r="AY209" s="233" t="s">
        <v>164</v>
      </c>
    </row>
    <row r="210" spans="2:65" s="1" customFormat="1" ht="31.5" customHeight="1">
      <c r="B210" s="35"/>
      <c r="C210" s="194" t="s">
        <v>599</v>
      </c>
      <c r="D210" s="194" t="s">
        <v>166</v>
      </c>
      <c r="E210" s="195" t="s">
        <v>998</v>
      </c>
      <c r="F210" s="196" t="s">
        <v>999</v>
      </c>
      <c r="G210" s="197" t="s">
        <v>278</v>
      </c>
      <c r="H210" s="198">
        <v>0.666</v>
      </c>
      <c r="I210" s="199"/>
      <c r="J210" s="200">
        <f>ROUND(I210*H210,2)</f>
        <v>0</v>
      </c>
      <c r="K210" s="196" t="s">
        <v>316</v>
      </c>
      <c r="L210" s="55"/>
      <c r="M210" s="201" t="s">
        <v>22</v>
      </c>
      <c r="N210" s="202" t="s">
        <v>46</v>
      </c>
      <c r="O210" s="36"/>
      <c r="P210" s="203">
        <f>O210*H210</f>
        <v>0</v>
      </c>
      <c r="Q210" s="203">
        <v>1.05099</v>
      </c>
      <c r="R210" s="203">
        <f>Q210*H210</f>
        <v>0.6999593400000002</v>
      </c>
      <c r="S210" s="203">
        <v>0</v>
      </c>
      <c r="T210" s="204">
        <f>S210*H210</f>
        <v>0</v>
      </c>
      <c r="AR210" s="18" t="s">
        <v>170</v>
      </c>
      <c r="AT210" s="18" t="s">
        <v>166</v>
      </c>
      <c r="AU210" s="18" t="s">
        <v>83</v>
      </c>
      <c r="AY210" s="18" t="s">
        <v>164</v>
      </c>
      <c r="BE210" s="205">
        <f>IF(N210="základní",J210,0)</f>
        <v>0</v>
      </c>
      <c r="BF210" s="205">
        <f>IF(N210="snížená",J210,0)</f>
        <v>0</v>
      </c>
      <c r="BG210" s="205">
        <f>IF(N210="zákl. přenesená",J210,0)</f>
        <v>0</v>
      </c>
      <c r="BH210" s="205">
        <f>IF(N210="sníž. přenesená",J210,0)</f>
        <v>0</v>
      </c>
      <c r="BI210" s="205">
        <f>IF(N210="nulová",J210,0)</f>
        <v>0</v>
      </c>
      <c r="BJ210" s="18" t="s">
        <v>23</v>
      </c>
      <c r="BK210" s="205">
        <f>ROUND(I210*H210,2)</f>
        <v>0</v>
      </c>
      <c r="BL210" s="18" t="s">
        <v>170</v>
      </c>
      <c r="BM210" s="18" t="s">
        <v>1000</v>
      </c>
    </row>
    <row r="211" spans="2:47" s="1" customFormat="1" ht="108">
      <c r="B211" s="35"/>
      <c r="C211" s="57"/>
      <c r="D211" s="206" t="s">
        <v>177</v>
      </c>
      <c r="E211" s="57"/>
      <c r="F211" s="207" t="s">
        <v>995</v>
      </c>
      <c r="G211" s="57"/>
      <c r="H211" s="57"/>
      <c r="I211" s="162"/>
      <c r="J211" s="57"/>
      <c r="K211" s="57"/>
      <c r="L211" s="55"/>
      <c r="M211" s="72"/>
      <c r="N211" s="36"/>
      <c r="O211" s="36"/>
      <c r="P211" s="36"/>
      <c r="Q211" s="36"/>
      <c r="R211" s="36"/>
      <c r="S211" s="36"/>
      <c r="T211" s="73"/>
      <c r="AT211" s="18" t="s">
        <v>177</v>
      </c>
      <c r="AU211" s="18" t="s">
        <v>83</v>
      </c>
    </row>
    <row r="212" spans="2:51" s="12" customFormat="1" ht="13.5">
      <c r="B212" s="208"/>
      <c r="C212" s="209"/>
      <c r="D212" s="210" t="s">
        <v>181</v>
      </c>
      <c r="E212" s="211" t="s">
        <v>22</v>
      </c>
      <c r="F212" s="212" t="s">
        <v>1001</v>
      </c>
      <c r="G212" s="209"/>
      <c r="H212" s="213">
        <v>0.666</v>
      </c>
      <c r="I212" s="214"/>
      <c r="J212" s="209"/>
      <c r="K212" s="209"/>
      <c r="L212" s="215"/>
      <c r="M212" s="216"/>
      <c r="N212" s="217"/>
      <c r="O212" s="217"/>
      <c r="P212" s="217"/>
      <c r="Q212" s="217"/>
      <c r="R212" s="217"/>
      <c r="S212" s="217"/>
      <c r="T212" s="218"/>
      <c r="AT212" s="219" t="s">
        <v>181</v>
      </c>
      <c r="AU212" s="219" t="s">
        <v>83</v>
      </c>
      <c r="AV212" s="12" t="s">
        <v>83</v>
      </c>
      <c r="AW212" s="12" t="s">
        <v>38</v>
      </c>
      <c r="AX212" s="12" t="s">
        <v>23</v>
      </c>
      <c r="AY212" s="219" t="s">
        <v>164</v>
      </c>
    </row>
    <row r="213" spans="2:65" s="1" customFormat="1" ht="22.5" customHeight="1">
      <c r="B213" s="35"/>
      <c r="C213" s="194" t="s">
        <v>326</v>
      </c>
      <c r="D213" s="194" t="s">
        <v>166</v>
      </c>
      <c r="E213" s="195" t="s">
        <v>1002</v>
      </c>
      <c r="F213" s="196" t="s">
        <v>1003</v>
      </c>
      <c r="G213" s="197" t="s">
        <v>285</v>
      </c>
      <c r="H213" s="198">
        <v>15.2</v>
      </c>
      <c r="I213" s="199"/>
      <c r="J213" s="200">
        <f>ROUND(I213*H213,2)</f>
        <v>0</v>
      </c>
      <c r="K213" s="196" t="s">
        <v>22</v>
      </c>
      <c r="L213" s="55"/>
      <c r="M213" s="201" t="s">
        <v>22</v>
      </c>
      <c r="N213" s="202" t="s">
        <v>46</v>
      </c>
      <c r="O213" s="36"/>
      <c r="P213" s="203">
        <f>O213*H213</f>
        <v>0</v>
      </c>
      <c r="Q213" s="203">
        <v>0.00395</v>
      </c>
      <c r="R213" s="203">
        <f>Q213*H213</f>
        <v>0.06004</v>
      </c>
      <c r="S213" s="203">
        <v>0</v>
      </c>
      <c r="T213" s="204">
        <f>S213*H213</f>
        <v>0</v>
      </c>
      <c r="AR213" s="18" t="s">
        <v>170</v>
      </c>
      <c r="AT213" s="18" t="s">
        <v>166</v>
      </c>
      <c r="AU213" s="18" t="s">
        <v>83</v>
      </c>
      <c r="AY213" s="18" t="s">
        <v>164</v>
      </c>
      <c r="BE213" s="205">
        <f>IF(N213="základní",J213,0)</f>
        <v>0</v>
      </c>
      <c r="BF213" s="205">
        <f>IF(N213="snížená",J213,0)</f>
        <v>0</v>
      </c>
      <c r="BG213" s="205">
        <f>IF(N213="zákl. přenesená",J213,0)</f>
        <v>0</v>
      </c>
      <c r="BH213" s="205">
        <f>IF(N213="sníž. přenesená",J213,0)</f>
        <v>0</v>
      </c>
      <c r="BI213" s="205">
        <f>IF(N213="nulová",J213,0)</f>
        <v>0</v>
      </c>
      <c r="BJ213" s="18" t="s">
        <v>23</v>
      </c>
      <c r="BK213" s="205">
        <f>ROUND(I213*H213,2)</f>
        <v>0</v>
      </c>
      <c r="BL213" s="18" t="s">
        <v>170</v>
      </c>
      <c r="BM213" s="18" t="s">
        <v>1004</v>
      </c>
    </row>
    <row r="214" spans="2:47" s="1" customFormat="1" ht="162">
      <c r="B214" s="35"/>
      <c r="C214" s="57"/>
      <c r="D214" s="206" t="s">
        <v>177</v>
      </c>
      <c r="E214" s="57"/>
      <c r="F214" s="207" t="s">
        <v>1005</v>
      </c>
      <c r="G214" s="57"/>
      <c r="H214" s="57"/>
      <c r="I214" s="162"/>
      <c r="J214" s="57"/>
      <c r="K214" s="57"/>
      <c r="L214" s="55"/>
      <c r="M214" s="72"/>
      <c r="N214" s="36"/>
      <c r="O214" s="36"/>
      <c r="P214" s="36"/>
      <c r="Q214" s="36"/>
      <c r="R214" s="36"/>
      <c r="S214" s="36"/>
      <c r="T214" s="73"/>
      <c r="AT214" s="18" t="s">
        <v>177</v>
      </c>
      <c r="AU214" s="18" t="s">
        <v>83</v>
      </c>
    </row>
    <row r="215" spans="2:47" s="1" customFormat="1" ht="40.5">
      <c r="B215" s="35"/>
      <c r="C215" s="57"/>
      <c r="D215" s="206" t="s">
        <v>179</v>
      </c>
      <c r="E215" s="57"/>
      <c r="F215" s="207" t="s">
        <v>1006</v>
      </c>
      <c r="G215" s="57"/>
      <c r="H215" s="57"/>
      <c r="I215" s="162"/>
      <c r="J215" s="57"/>
      <c r="K215" s="57"/>
      <c r="L215" s="55"/>
      <c r="M215" s="72"/>
      <c r="N215" s="36"/>
      <c r="O215" s="36"/>
      <c r="P215" s="36"/>
      <c r="Q215" s="36"/>
      <c r="R215" s="36"/>
      <c r="S215" s="36"/>
      <c r="T215" s="73"/>
      <c r="AT215" s="18" t="s">
        <v>179</v>
      </c>
      <c r="AU215" s="18" t="s">
        <v>83</v>
      </c>
    </row>
    <row r="216" spans="2:51" s="12" customFormat="1" ht="13.5">
      <c r="B216" s="208"/>
      <c r="C216" s="209"/>
      <c r="D216" s="206" t="s">
        <v>181</v>
      </c>
      <c r="E216" s="220" t="s">
        <v>22</v>
      </c>
      <c r="F216" s="221" t="s">
        <v>1007</v>
      </c>
      <c r="G216" s="209"/>
      <c r="H216" s="222">
        <v>15.2</v>
      </c>
      <c r="I216" s="214"/>
      <c r="J216" s="209"/>
      <c r="K216" s="209"/>
      <c r="L216" s="215"/>
      <c r="M216" s="216"/>
      <c r="N216" s="217"/>
      <c r="O216" s="217"/>
      <c r="P216" s="217"/>
      <c r="Q216" s="217"/>
      <c r="R216" s="217"/>
      <c r="S216" s="217"/>
      <c r="T216" s="218"/>
      <c r="AT216" s="219" t="s">
        <v>181</v>
      </c>
      <c r="AU216" s="219" t="s">
        <v>83</v>
      </c>
      <c r="AV216" s="12" t="s">
        <v>83</v>
      </c>
      <c r="AW216" s="12" t="s">
        <v>38</v>
      </c>
      <c r="AX216" s="12" t="s">
        <v>23</v>
      </c>
      <c r="AY216" s="219" t="s">
        <v>164</v>
      </c>
    </row>
    <row r="217" spans="2:63" s="11" customFormat="1" ht="29.85" customHeight="1">
      <c r="B217" s="177"/>
      <c r="C217" s="178"/>
      <c r="D217" s="191" t="s">
        <v>74</v>
      </c>
      <c r="E217" s="192" t="s">
        <v>170</v>
      </c>
      <c r="F217" s="192" t="s">
        <v>281</v>
      </c>
      <c r="G217" s="178"/>
      <c r="H217" s="178"/>
      <c r="I217" s="181"/>
      <c r="J217" s="193">
        <f>BK217</f>
        <v>0</v>
      </c>
      <c r="K217" s="178"/>
      <c r="L217" s="183"/>
      <c r="M217" s="184"/>
      <c r="N217" s="185"/>
      <c r="O217" s="185"/>
      <c r="P217" s="186">
        <f>SUM(P218:P273)</f>
        <v>0</v>
      </c>
      <c r="Q217" s="185"/>
      <c r="R217" s="186">
        <f>SUM(R218:R273)</f>
        <v>216.35414808000002</v>
      </c>
      <c r="S217" s="185"/>
      <c r="T217" s="187">
        <f>SUM(T218:T273)</f>
        <v>0</v>
      </c>
      <c r="AR217" s="188" t="s">
        <v>23</v>
      </c>
      <c r="AT217" s="189" t="s">
        <v>74</v>
      </c>
      <c r="AU217" s="189" t="s">
        <v>23</v>
      </c>
      <c r="AY217" s="188" t="s">
        <v>164</v>
      </c>
      <c r="BK217" s="190">
        <f>SUM(BK218:BK273)</f>
        <v>0</v>
      </c>
    </row>
    <row r="218" spans="2:65" s="1" customFormat="1" ht="31.5" customHeight="1">
      <c r="B218" s="35"/>
      <c r="C218" s="194" t="s">
        <v>320</v>
      </c>
      <c r="D218" s="194" t="s">
        <v>166</v>
      </c>
      <c r="E218" s="195" t="s">
        <v>563</v>
      </c>
      <c r="F218" s="196" t="s">
        <v>564</v>
      </c>
      <c r="G218" s="197" t="s">
        <v>174</v>
      </c>
      <c r="H218" s="198">
        <v>58.5</v>
      </c>
      <c r="I218" s="199"/>
      <c r="J218" s="200">
        <f>ROUND(I218*H218,2)</f>
        <v>0</v>
      </c>
      <c r="K218" s="196" t="s">
        <v>316</v>
      </c>
      <c r="L218" s="55"/>
      <c r="M218" s="201" t="s">
        <v>22</v>
      </c>
      <c r="N218" s="202" t="s">
        <v>46</v>
      </c>
      <c r="O218" s="36"/>
      <c r="P218" s="203">
        <f>O218*H218</f>
        <v>0</v>
      </c>
      <c r="Q218" s="203">
        <v>0.60876</v>
      </c>
      <c r="R218" s="203">
        <f>Q218*H218</f>
        <v>35.61246</v>
      </c>
      <c r="S218" s="203">
        <v>0</v>
      </c>
      <c r="T218" s="204">
        <f>S218*H218</f>
        <v>0</v>
      </c>
      <c r="AR218" s="18" t="s">
        <v>170</v>
      </c>
      <c r="AT218" s="18" t="s">
        <v>166</v>
      </c>
      <c r="AU218" s="18" t="s">
        <v>83</v>
      </c>
      <c r="AY218" s="18" t="s">
        <v>164</v>
      </c>
      <c r="BE218" s="205">
        <f>IF(N218="základní",J218,0)</f>
        <v>0</v>
      </c>
      <c r="BF218" s="205">
        <f>IF(N218="snížená",J218,0)</f>
        <v>0</v>
      </c>
      <c r="BG218" s="205">
        <f>IF(N218="zákl. přenesená",J218,0)</f>
        <v>0</v>
      </c>
      <c r="BH218" s="205">
        <f>IF(N218="sníž. přenesená",J218,0)</f>
        <v>0</v>
      </c>
      <c r="BI218" s="205">
        <f>IF(N218="nulová",J218,0)</f>
        <v>0</v>
      </c>
      <c r="BJ218" s="18" t="s">
        <v>23</v>
      </c>
      <c r="BK218" s="205">
        <f>ROUND(I218*H218,2)</f>
        <v>0</v>
      </c>
      <c r="BL218" s="18" t="s">
        <v>170</v>
      </c>
      <c r="BM218" s="18" t="s">
        <v>1008</v>
      </c>
    </row>
    <row r="219" spans="2:47" s="1" customFormat="1" ht="81">
      <c r="B219" s="35"/>
      <c r="C219" s="57"/>
      <c r="D219" s="206" t="s">
        <v>177</v>
      </c>
      <c r="E219" s="57"/>
      <c r="F219" s="207" t="s">
        <v>556</v>
      </c>
      <c r="G219" s="57"/>
      <c r="H219" s="57"/>
      <c r="I219" s="162"/>
      <c r="J219" s="57"/>
      <c r="K219" s="57"/>
      <c r="L219" s="55"/>
      <c r="M219" s="72"/>
      <c r="N219" s="36"/>
      <c r="O219" s="36"/>
      <c r="P219" s="36"/>
      <c r="Q219" s="36"/>
      <c r="R219" s="36"/>
      <c r="S219" s="36"/>
      <c r="T219" s="73"/>
      <c r="AT219" s="18" t="s">
        <v>177</v>
      </c>
      <c r="AU219" s="18" t="s">
        <v>83</v>
      </c>
    </row>
    <row r="220" spans="2:51" s="12" customFormat="1" ht="13.5">
      <c r="B220" s="208"/>
      <c r="C220" s="209"/>
      <c r="D220" s="210" t="s">
        <v>181</v>
      </c>
      <c r="E220" s="211" t="s">
        <v>22</v>
      </c>
      <c r="F220" s="212" t="s">
        <v>1009</v>
      </c>
      <c r="G220" s="209"/>
      <c r="H220" s="213">
        <v>58.5</v>
      </c>
      <c r="I220" s="214"/>
      <c r="J220" s="209"/>
      <c r="K220" s="209"/>
      <c r="L220" s="215"/>
      <c r="M220" s="216"/>
      <c r="N220" s="217"/>
      <c r="O220" s="217"/>
      <c r="P220" s="217"/>
      <c r="Q220" s="217"/>
      <c r="R220" s="217"/>
      <c r="S220" s="217"/>
      <c r="T220" s="218"/>
      <c r="AT220" s="219" t="s">
        <v>181</v>
      </c>
      <c r="AU220" s="219" t="s">
        <v>83</v>
      </c>
      <c r="AV220" s="12" t="s">
        <v>83</v>
      </c>
      <c r="AW220" s="12" t="s">
        <v>38</v>
      </c>
      <c r="AX220" s="12" t="s">
        <v>23</v>
      </c>
      <c r="AY220" s="219" t="s">
        <v>164</v>
      </c>
    </row>
    <row r="221" spans="2:65" s="1" customFormat="1" ht="22.5" customHeight="1">
      <c r="B221" s="35"/>
      <c r="C221" s="194" t="s">
        <v>344</v>
      </c>
      <c r="D221" s="194" t="s">
        <v>166</v>
      </c>
      <c r="E221" s="195" t="s">
        <v>1010</v>
      </c>
      <c r="F221" s="196" t="s">
        <v>1011</v>
      </c>
      <c r="G221" s="197" t="s">
        <v>174</v>
      </c>
      <c r="H221" s="198">
        <v>58.5</v>
      </c>
      <c r="I221" s="199"/>
      <c r="J221" s="200">
        <f>ROUND(I221*H221,2)</f>
        <v>0</v>
      </c>
      <c r="K221" s="196" t="s">
        <v>316</v>
      </c>
      <c r="L221" s="55"/>
      <c r="M221" s="201" t="s">
        <v>22</v>
      </c>
      <c r="N221" s="202" t="s">
        <v>46</v>
      </c>
      <c r="O221" s="36"/>
      <c r="P221" s="203">
        <f>O221*H221</f>
        <v>0</v>
      </c>
      <c r="Q221" s="203">
        <v>0</v>
      </c>
      <c r="R221" s="203">
        <f>Q221*H221</f>
        <v>0</v>
      </c>
      <c r="S221" s="203">
        <v>0</v>
      </c>
      <c r="T221" s="204">
        <f>S221*H221</f>
        <v>0</v>
      </c>
      <c r="AR221" s="18" t="s">
        <v>170</v>
      </c>
      <c r="AT221" s="18" t="s">
        <v>166</v>
      </c>
      <c r="AU221" s="18" t="s">
        <v>83</v>
      </c>
      <c r="AY221" s="18" t="s">
        <v>164</v>
      </c>
      <c r="BE221" s="205">
        <f>IF(N221="základní",J221,0)</f>
        <v>0</v>
      </c>
      <c r="BF221" s="205">
        <f>IF(N221="snížená",J221,0)</f>
        <v>0</v>
      </c>
      <c r="BG221" s="205">
        <f>IF(N221="zákl. přenesená",J221,0)</f>
        <v>0</v>
      </c>
      <c r="BH221" s="205">
        <f>IF(N221="sníž. přenesená",J221,0)</f>
        <v>0</v>
      </c>
      <c r="BI221" s="205">
        <f>IF(N221="nulová",J221,0)</f>
        <v>0</v>
      </c>
      <c r="BJ221" s="18" t="s">
        <v>23</v>
      </c>
      <c r="BK221" s="205">
        <f>ROUND(I221*H221,2)</f>
        <v>0</v>
      </c>
      <c r="BL221" s="18" t="s">
        <v>170</v>
      </c>
      <c r="BM221" s="18" t="s">
        <v>1012</v>
      </c>
    </row>
    <row r="222" spans="2:47" s="1" customFormat="1" ht="135">
      <c r="B222" s="35"/>
      <c r="C222" s="57"/>
      <c r="D222" s="210" t="s">
        <v>177</v>
      </c>
      <c r="E222" s="57"/>
      <c r="F222" s="244" t="s">
        <v>551</v>
      </c>
      <c r="G222" s="57"/>
      <c r="H222" s="57"/>
      <c r="I222" s="162"/>
      <c r="J222" s="57"/>
      <c r="K222" s="57"/>
      <c r="L222" s="55"/>
      <c r="M222" s="72"/>
      <c r="N222" s="36"/>
      <c r="O222" s="36"/>
      <c r="P222" s="36"/>
      <c r="Q222" s="36"/>
      <c r="R222" s="36"/>
      <c r="S222" s="36"/>
      <c r="T222" s="73"/>
      <c r="AT222" s="18" t="s">
        <v>177</v>
      </c>
      <c r="AU222" s="18" t="s">
        <v>83</v>
      </c>
    </row>
    <row r="223" spans="2:65" s="1" customFormat="1" ht="31.5" customHeight="1">
      <c r="B223" s="35"/>
      <c r="C223" s="194" t="s">
        <v>349</v>
      </c>
      <c r="D223" s="194" t="s">
        <v>166</v>
      </c>
      <c r="E223" s="195" t="s">
        <v>1013</v>
      </c>
      <c r="F223" s="196" t="s">
        <v>1014</v>
      </c>
      <c r="G223" s="197" t="s">
        <v>186</v>
      </c>
      <c r="H223" s="198">
        <v>18.72</v>
      </c>
      <c r="I223" s="199"/>
      <c r="J223" s="200">
        <f>ROUND(I223*H223,2)</f>
        <v>0</v>
      </c>
      <c r="K223" s="196" t="s">
        <v>316</v>
      </c>
      <c r="L223" s="55"/>
      <c r="M223" s="201" t="s">
        <v>22</v>
      </c>
      <c r="N223" s="202" t="s">
        <v>46</v>
      </c>
      <c r="O223" s="36"/>
      <c r="P223" s="203">
        <f>O223*H223</f>
        <v>0</v>
      </c>
      <c r="Q223" s="203">
        <v>0</v>
      </c>
      <c r="R223" s="203">
        <f>Q223*H223</f>
        <v>0</v>
      </c>
      <c r="S223" s="203">
        <v>0</v>
      </c>
      <c r="T223" s="204">
        <f>S223*H223</f>
        <v>0</v>
      </c>
      <c r="AR223" s="18" t="s">
        <v>170</v>
      </c>
      <c r="AT223" s="18" t="s">
        <v>166</v>
      </c>
      <c r="AU223" s="18" t="s">
        <v>83</v>
      </c>
      <c r="AY223" s="18" t="s">
        <v>164</v>
      </c>
      <c r="BE223" s="205">
        <f>IF(N223="základní",J223,0)</f>
        <v>0</v>
      </c>
      <c r="BF223" s="205">
        <f>IF(N223="snížená",J223,0)</f>
        <v>0</v>
      </c>
      <c r="BG223" s="205">
        <f>IF(N223="zákl. přenesená",J223,0)</f>
        <v>0</v>
      </c>
      <c r="BH223" s="205">
        <f>IF(N223="sníž. přenesená",J223,0)</f>
        <v>0</v>
      </c>
      <c r="BI223" s="205">
        <f>IF(N223="nulová",J223,0)</f>
        <v>0</v>
      </c>
      <c r="BJ223" s="18" t="s">
        <v>23</v>
      </c>
      <c r="BK223" s="205">
        <f>ROUND(I223*H223,2)</f>
        <v>0</v>
      </c>
      <c r="BL223" s="18" t="s">
        <v>170</v>
      </c>
      <c r="BM223" s="18" t="s">
        <v>1015</v>
      </c>
    </row>
    <row r="224" spans="2:47" s="1" customFormat="1" ht="216">
      <c r="B224" s="35"/>
      <c r="C224" s="57"/>
      <c r="D224" s="206" t="s">
        <v>177</v>
      </c>
      <c r="E224" s="57"/>
      <c r="F224" s="207" t="s">
        <v>1016</v>
      </c>
      <c r="G224" s="57"/>
      <c r="H224" s="57"/>
      <c r="I224" s="162"/>
      <c r="J224" s="57"/>
      <c r="K224" s="57"/>
      <c r="L224" s="55"/>
      <c r="M224" s="72"/>
      <c r="N224" s="36"/>
      <c r="O224" s="36"/>
      <c r="P224" s="36"/>
      <c r="Q224" s="36"/>
      <c r="R224" s="36"/>
      <c r="S224" s="36"/>
      <c r="T224" s="73"/>
      <c r="AT224" s="18" t="s">
        <v>177</v>
      </c>
      <c r="AU224" s="18" t="s">
        <v>83</v>
      </c>
    </row>
    <row r="225" spans="2:51" s="12" customFormat="1" ht="13.5">
      <c r="B225" s="208"/>
      <c r="C225" s="209"/>
      <c r="D225" s="210" t="s">
        <v>181</v>
      </c>
      <c r="E225" s="211" t="s">
        <v>22</v>
      </c>
      <c r="F225" s="212" t="s">
        <v>1017</v>
      </c>
      <c r="G225" s="209"/>
      <c r="H225" s="213">
        <v>18.72</v>
      </c>
      <c r="I225" s="214"/>
      <c r="J225" s="209"/>
      <c r="K225" s="209"/>
      <c r="L225" s="215"/>
      <c r="M225" s="216"/>
      <c r="N225" s="217"/>
      <c r="O225" s="217"/>
      <c r="P225" s="217"/>
      <c r="Q225" s="217"/>
      <c r="R225" s="217"/>
      <c r="S225" s="217"/>
      <c r="T225" s="218"/>
      <c r="AT225" s="219" t="s">
        <v>181</v>
      </c>
      <c r="AU225" s="219" t="s">
        <v>83</v>
      </c>
      <c r="AV225" s="12" t="s">
        <v>83</v>
      </c>
      <c r="AW225" s="12" t="s">
        <v>38</v>
      </c>
      <c r="AX225" s="12" t="s">
        <v>23</v>
      </c>
      <c r="AY225" s="219" t="s">
        <v>164</v>
      </c>
    </row>
    <row r="226" spans="2:65" s="1" customFormat="1" ht="22.5" customHeight="1">
      <c r="B226" s="35"/>
      <c r="C226" s="194" t="s">
        <v>612</v>
      </c>
      <c r="D226" s="194" t="s">
        <v>166</v>
      </c>
      <c r="E226" s="195" t="s">
        <v>1018</v>
      </c>
      <c r="F226" s="196" t="s">
        <v>1019</v>
      </c>
      <c r="G226" s="197" t="s">
        <v>174</v>
      </c>
      <c r="H226" s="198">
        <v>43.2</v>
      </c>
      <c r="I226" s="199"/>
      <c r="J226" s="200">
        <f>ROUND(I226*H226,2)</f>
        <v>0</v>
      </c>
      <c r="K226" s="196" t="s">
        <v>316</v>
      </c>
      <c r="L226" s="55"/>
      <c r="M226" s="201" t="s">
        <v>22</v>
      </c>
      <c r="N226" s="202" t="s">
        <v>46</v>
      </c>
      <c r="O226" s="36"/>
      <c r="P226" s="203">
        <f>O226*H226</f>
        <v>0</v>
      </c>
      <c r="Q226" s="203">
        <v>0.01088</v>
      </c>
      <c r="R226" s="203">
        <f>Q226*H226</f>
        <v>0.47001600000000004</v>
      </c>
      <c r="S226" s="203">
        <v>0</v>
      </c>
      <c r="T226" s="204">
        <f>S226*H226</f>
        <v>0</v>
      </c>
      <c r="AR226" s="18" t="s">
        <v>170</v>
      </c>
      <c r="AT226" s="18" t="s">
        <v>166</v>
      </c>
      <c r="AU226" s="18" t="s">
        <v>83</v>
      </c>
      <c r="AY226" s="18" t="s">
        <v>164</v>
      </c>
      <c r="BE226" s="205">
        <f>IF(N226="základní",J226,0)</f>
        <v>0</v>
      </c>
      <c r="BF226" s="205">
        <f>IF(N226="snížená",J226,0)</f>
        <v>0</v>
      </c>
      <c r="BG226" s="205">
        <f>IF(N226="zákl. přenesená",J226,0)</f>
        <v>0</v>
      </c>
      <c r="BH226" s="205">
        <f>IF(N226="sníž. přenesená",J226,0)</f>
        <v>0</v>
      </c>
      <c r="BI226" s="205">
        <f>IF(N226="nulová",J226,0)</f>
        <v>0</v>
      </c>
      <c r="BJ226" s="18" t="s">
        <v>23</v>
      </c>
      <c r="BK226" s="205">
        <f>ROUND(I226*H226,2)</f>
        <v>0</v>
      </c>
      <c r="BL226" s="18" t="s">
        <v>170</v>
      </c>
      <c r="BM226" s="18" t="s">
        <v>1020</v>
      </c>
    </row>
    <row r="227" spans="2:47" s="1" customFormat="1" ht="229.5">
      <c r="B227" s="35"/>
      <c r="C227" s="57"/>
      <c r="D227" s="206" t="s">
        <v>177</v>
      </c>
      <c r="E227" s="57"/>
      <c r="F227" s="207" t="s">
        <v>1021</v>
      </c>
      <c r="G227" s="57"/>
      <c r="H227" s="57"/>
      <c r="I227" s="162"/>
      <c r="J227" s="57"/>
      <c r="K227" s="57"/>
      <c r="L227" s="55"/>
      <c r="M227" s="72"/>
      <c r="N227" s="36"/>
      <c r="O227" s="36"/>
      <c r="P227" s="36"/>
      <c r="Q227" s="36"/>
      <c r="R227" s="36"/>
      <c r="S227" s="36"/>
      <c r="T227" s="73"/>
      <c r="AT227" s="18" t="s">
        <v>177</v>
      </c>
      <c r="AU227" s="18" t="s">
        <v>83</v>
      </c>
    </row>
    <row r="228" spans="2:51" s="12" customFormat="1" ht="13.5">
      <c r="B228" s="208"/>
      <c r="C228" s="209"/>
      <c r="D228" s="210" t="s">
        <v>181</v>
      </c>
      <c r="E228" s="211" t="s">
        <v>22</v>
      </c>
      <c r="F228" s="212" t="s">
        <v>1022</v>
      </c>
      <c r="G228" s="209"/>
      <c r="H228" s="213">
        <v>43.2</v>
      </c>
      <c r="I228" s="214"/>
      <c r="J228" s="209"/>
      <c r="K228" s="209"/>
      <c r="L228" s="215"/>
      <c r="M228" s="216"/>
      <c r="N228" s="217"/>
      <c r="O228" s="217"/>
      <c r="P228" s="217"/>
      <c r="Q228" s="217"/>
      <c r="R228" s="217"/>
      <c r="S228" s="217"/>
      <c r="T228" s="218"/>
      <c r="AT228" s="219" t="s">
        <v>181</v>
      </c>
      <c r="AU228" s="219" t="s">
        <v>83</v>
      </c>
      <c r="AV228" s="12" t="s">
        <v>83</v>
      </c>
      <c r="AW228" s="12" t="s">
        <v>38</v>
      </c>
      <c r="AX228" s="12" t="s">
        <v>23</v>
      </c>
      <c r="AY228" s="219" t="s">
        <v>164</v>
      </c>
    </row>
    <row r="229" spans="2:65" s="1" customFormat="1" ht="22.5" customHeight="1">
      <c r="B229" s="35"/>
      <c r="C229" s="194" t="s">
        <v>329</v>
      </c>
      <c r="D229" s="194" t="s">
        <v>166</v>
      </c>
      <c r="E229" s="195" t="s">
        <v>1023</v>
      </c>
      <c r="F229" s="196" t="s">
        <v>1024</v>
      </c>
      <c r="G229" s="197" t="s">
        <v>174</v>
      </c>
      <c r="H229" s="198">
        <v>43.2</v>
      </c>
      <c r="I229" s="199"/>
      <c r="J229" s="200">
        <f>ROUND(I229*H229,2)</f>
        <v>0</v>
      </c>
      <c r="K229" s="196" t="s">
        <v>316</v>
      </c>
      <c r="L229" s="55"/>
      <c r="M229" s="201" t="s">
        <v>22</v>
      </c>
      <c r="N229" s="202" t="s">
        <v>46</v>
      </c>
      <c r="O229" s="36"/>
      <c r="P229" s="203">
        <f>O229*H229</f>
        <v>0</v>
      </c>
      <c r="Q229" s="203">
        <v>0</v>
      </c>
      <c r="R229" s="203">
        <f>Q229*H229</f>
        <v>0</v>
      </c>
      <c r="S229" s="203">
        <v>0</v>
      </c>
      <c r="T229" s="204">
        <f>S229*H229</f>
        <v>0</v>
      </c>
      <c r="AR229" s="18" t="s">
        <v>170</v>
      </c>
      <c r="AT229" s="18" t="s">
        <v>166</v>
      </c>
      <c r="AU229" s="18" t="s">
        <v>83</v>
      </c>
      <c r="AY229" s="18" t="s">
        <v>164</v>
      </c>
      <c r="BE229" s="205">
        <f>IF(N229="základní",J229,0)</f>
        <v>0</v>
      </c>
      <c r="BF229" s="205">
        <f>IF(N229="snížená",J229,0)</f>
        <v>0</v>
      </c>
      <c r="BG229" s="205">
        <f>IF(N229="zákl. přenesená",J229,0)</f>
        <v>0</v>
      </c>
      <c r="BH229" s="205">
        <f>IF(N229="sníž. přenesená",J229,0)</f>
        <v>0</v>
      </c>
      <c r="BI229" s="205">
        <f>IF(N229="nulová",J229,0)</f>
        <v>0</v>
      </c>
      <c r="BJ229" s="18" t="s">
        <v>23</v>
      </c>
      <c r="BK229" s="205">
        <f>ROUND(I229*H229,2)</f>
        <v>0</v>
      </c>
      <c r="BL229" s="18" t="s">
        <v>170</v>
      </c>
      <c r="BM229" s="18" t="s">
        <v>1025</v>
      </c>
    </row>
    <row r="230" spans="2:47" s="1" customFormat="1" ht="229.5">
      <c r="B230" s="35"/>
      <c r="C230" s="57"/>
      <c r="D230" s="210" t="s">
        <v>177</v>
      </c>
      <c r="E230" s="57"/>
      <c r="F230" s="244" t="s">
        <v>1021</v>
      </c>
      <c r="G230" s="57"/>
      <c r="H230" s="57"/>
      <c r="I230" s="162"/>
      <c r="J230" s="57"/>
      <c r="K230" s="57"/>
      <c r="L230" s="55"/>
      <c r="M230" s="72"/>
      <c r="N230" s="36"/>
      <c r="O230" s="36"/>
      <c r="P230" s="36"/>
      <c r="Q230" s="36"/>
      <c r="R230" s="36"/>
      <c r="S230" s="36"/>
      <c r="T230" s="73"/>
      <c r="AT230" s="18" t="s">
        <v>177</v>
      </c>
      <c r="AU230" s="18" t="s">
        <v>83</v>
      </c>
    </row>
    <row r="231" spans="2:65" s="1" customFormat="1" ht="31.5" customHeight="1">
      <c r="B231" s="35"/>
      <c r="C231" s="194" t="s">
        <v>382</v>
      </c>
      <c r="D231" s="194" t="s">
        <v>166</v>
      </c>
      <c r="E231" s="195" t="s">
        <v>1026</v>
      </c>
      <c r="F231" s="196" t="s">
        <v>1027</v>
      </c>
      <c r="G231" s="197" t="s">
        <v>174</v>
      </c>
      <c r="H231" s="198">
        <v>5.2</v>
      </c>
      <c r="I231" s="199"/>
      <c r="J231" s="200">
        <f>ROUND(I231*H231,2)</f>
        <v>0</v>
      </c>
      <c r="K231" s="196" t="s">
        <v>316</v>
      </c>
      <c r="L231" s="55"/>
      <c r="M231" s="201" t="s">
        <v>22</v>
      </c>
      <c r="N231" s="202" t="s">
        <v>46</v>
      </c>
      <c r="O231" s="36"/>
      <c r="P231" s="203">
        <f>O231*H231</f>
        <v>0</v>
      </c>
      <c r="Q231" s="203">
        <v>0.0076</v>
      </c>
      <c r="R231" s="203">
        <f>Q231*H231</f>
        <v>0.03952</v>
      </c>
      <c r="S231" s="203">
        <v>0</v>
      </c>
      <c r="T231" s="204">
        <f>S231*H231</f>
        <v>0</v>
      </c>
      <c r="AR231" s="18" t="s">
        <v>170</v>
      </c>
      <c r="AT231" s="18" t="s">
        <v>166</v>
      </c>
      <c r="AU231" s="18" t="s">
        <v>83</v>
      </c>
      <c r="AY231" s="18" t="s">
        <v>164</v>
      </c>
      <c r="BE231" s="205">
        <f>IF(N231="základní",J231,0)</f>
        <v>0</v>
      </c>
      <c r="BF231" s="205">
        <f>IF(N231="snížená",J231,0)</f>
        <v>0</v>
      </c>
      <c r="BG231" s="205">
        <f>IF(N231="zákl. přenesená",J231,0)</f>
        <v>0</v>
      </c>
      <c r="BH231" s="205">
        <f>IF(N231="sníž. přenesená",J231,0)</f>
        <v>0</v>
      </c>
      <c r="BI231" s="205">
        <f>IF(N231="nulová",J231,0)</f>
        <v>0</v>
      </c>
      <c r="BJ231" s="18" t="s">
        <v>23</v>
      </c>
      <c r="BK231" s="205">
        <f>ROUND(I231*H231,2)</f>
        <v>0</v>
      </c>
      <c r="BL231" s="18" t="s">
        <v>170</v>
      </c>
      <c r="BM231" s="18" t="s">
        <v>1028</v>
      </c>
    </row>
    <row r="232" spans="2:47" s="1" customFormat="1" ht="270">
      <c r="B232" s="35"/>
      <c r="C232" s="57"/>
      <c r="D232" s="206" t="s">
        <v>177</v>
      </c>
      <c r="E232" s="57"/>
      <c r="F232" s="207" t="s">
        <v>1029</v>
      </c>
      <c r="G232" s="57"/>
      <c r="H232" s="57"/>
      <c r="I232" s="162"/>
      <c r="J232" s="57"/>
      <c r="K232" s="57"/>
      <c r="L232" s="55"/>
      <c r="M232" s="72"/>
      <c r="N232" s="36"/>
      <c r="O232" s="36"/>
      <c r="P232" s="36"/>
      <c r="Q232" s="36"/>
      <c r="R232" s="36"/>
      <c r="S232" s="36"/>
      <c r="T232" s="73"/>
      <c r="AT232" s="18" t="s">
        <v>177</v>
      </c>
      <c r="AU232" s="18" t="s">
        <v>83</v>
      </c>
    </row>
    <row r="233" spans="2:51" s="12" customFormat="1" ht="13.5">
      <c r="B233" s="208"/>
      <c r="C233" s="209"/>
      <c r="D233" s="210" t="s">
        <v>181</v>
      </c>
      <c r="E233" s="211" t="s">
        <v>22</v>
      </c>
      <c r="F233" s="212" t="s">
        <v>1030</v>
      </c>
      <c r="G233" s="209"/>
      <c r="H233" s="213">
        <v>5.2</v>
      </c>
      <c r="I233" s="214"/>
      <c r="J233" s="209"/>
      <c r="K233" s="209"/>
      <c r="L233" s="215"/>
      <c r="M233" s="216"/>
      <c r="N233" s="217"/>
      <c r="O233" s="217"/>
      <c r="P233" s="217"/>
      <c r="Q233" s="217"/>
      <c r="R233" s="217"/>
      <c r="S233" s="217"/>
      <c r="T233" s="218"/>
      <c r="AT233" s="219" t="s">
        <v>181</v>
      </c>
      <c r="AU233" s="219" t="s">
        <v>83</v>
      </c>
      <c r="AV233" s="12" t="s">
        <v>83</v>
      </c>
      <c r="AW233" s="12" t="s">
        <v>38</v>
      </c>
      <c r="AX233" s="12" t="s">
        <v>23</v>
      </c>
      <c r="AY233" s="219" t="s">
        <v>164</v>
      </c>
    </row>
    <row r="234" spans="2:65" s="1" customFormat="1" ht="31.5" customHeight="1">
      <c r="B234" s="35"/>
      <c r="C234" s="194" t="s">
        <v>623</v>
      </c>
      <c r="D234" s="194" t="s">
        <v>166</v>
      </c>
      <c r="E234" s="195" t="s">
        <v>1031</v>
      </c>
      <c r="F234" s="196" t="s">
        <v>1032</v>
      </c>
      <c r="G234" s="197" t="s">
        <v>174</v>
      </c>
      <c r="H234" s="198">
        <v>5.2</v>
      </c>
      <c r="I234" s="199"/>
      <c r="J234" s="200">
        <f>ROUND(I234*H234,2)</f>
        <v>0</v>
      </c>
      <c r="K234" s="196" t="s">
        <v>316</v>
      </c>
      <c r="L234" s="55"/>
      <c r="M234" s="201" t="s">
        <v>22</v>
      </c>
      <c r="N234" s="202" t="s">
        <v>46</v>
      </c>
      <c r="O234" s="36"/>
      <c r="P234" s="203">
        <f>O234*H234</f>
        <v>0</v>
      </c>
      <c r="Q234" s="203">
        <v>0</v>
      </c>
      <c r="R234" s="203">
        <f>Q234*H234</f>
        <v>0</v>
      </c>
      <c r="S234" s="203">
        <v>0</v>
      </c>
      <c r="T234" s="204">
        <f>S234*H234</f>
        <v>0</v>
      </c>
      <c r="AR234" s="18" t="s">
        <v>170</v>
      </c>
      <c r="AT234" s="18" t="s">
        <v>166</v>
      </c>
      <c r="AU234" s="18" t="s">
        <v>83</v>
      </c>
      <c r="AY234" s="18" t="s">
        <v>164</v>
      </c>
      <c r="BE234" s="205">
        <f>IF(N234="základní",J234,0)</f>
        <v>0</v>
      </c>
      <c r="BF234" s="205">
        <f>IF(N234="snížená",J234,0)</f>
        <v>0</v>
      </c>
      <c r="BG234" s="205">
        <f>IF(N234="zákl. přenesená",J234,0)</f>
        <v>0</v>
      </c>
      <c r="BH234" s="205">
        <f>IF(N234="sníž. přenesená",J234,0)</f>
        <v>0</v>
      </c>
      <c r="BI234" s="205">
        <f>IF(N234="nulová",J234,0)</f>
        <v>0</v>
      </c>
      <c r="BJ234" s="18" t="s">
        <v>23</v>
      </c>
      <c r="BK234" s="205">
        <f>ROUND(I234*H234,2)</f>
        <v>0</v>
      </c>
      <c r="BL234" s="18" t="s">
        <v>170</v>
      </c>
      <c r="BM234" s="18" t="s">
        <v>1033</v>
      </c>
    </row>
    <row r="235" spans="2:47" s="1" customFormat="1" ht="270">
      <c r="B235" s="35"/>
      <c r="C235" s="57"/>
      <c r="D235" s="210" t="s">
        <v>177</v>
      </c>
      <c r="E235" s="57"/>
      <c r="F235" s="244" t="s">
        <v>1029</v>
      </c>
      <c r="G235" s="57"/>
      <c r="H235" s="57"/>
      <c r="I235" s="162"/>
      <c r="J235" s="57"/>
      <c r="K235" s="57"/>
      <c r="L235" s="55"/>
      <c r="M235" s="72"/>
      <c r="N235" s="36"/>
      <c r="O235" s="36"/>
      <c r="P235" s="36"/>
      <c r="Q235" s="36"/>
      <c r="R235" s="36"/>
      <c r="S235" s="36"/>
      <c r="T235" s="73"/>
      <c r="AT235" s="18" t="s">
        <v>177</v>
      </c>
      <c r="AU235" s="18" t="s">
        <v>83</v>
      </c>
    </row>
    <row r="236" spans="2:65" s="1" customFormat="1" ht="31.5" customHeight="1">
      <c r="B236" s="35"/>
      <c r="C236" s="194" t="s">
        <v>629</v>
      </c>
      <c r="D236" s="194" t="s">
        <v>166</v>
      </c>
      <c r="E236" s="195" t="s">
        <v>1034</v>
      </c>
      <c r="F236" s="196" t="s">
        <v>1035</v>
      </c>
      <c r="G236" s="197" t="s">
        <v>174</v>
      </c>
      <c r="H236" s="198">
        <v>2.43</v>
      </c>
      <c r="I236" s="199"/>
      <c r="J236" s="200">
        <f>ROUND(I236*H236,2)</f>
        <v>0</v>
      </c>
      <c r="K236" s="196" t="s">
        <v>316</v>
      </c>
      <c r="L236" s="55"/>
      <c r="M236" s="201" t="s">
        <v>22</v>
      </c>
      <c r="N236" s="202" t="s">
        <v>46</v>
      </c>
      <c r="O236" s="36"/>
      <c r="P236" s="203">
        <f>O236*H236</f>
        <v>0</v>
      </c>
      <c r="Q236" s="203">
        <v>0.01976</v>
      </c>
      <c r="R236" s="203">
        <f>Q236*H236</f>
        <v>0.048016800000000005</v>
      </c>
      <c r="S236" s="203">
        <v>0</v>
      </c>
      <c r="T236" s="204">
        <f>S236*H236</f>
        <v>0</v>
      </c>
      <c r="AR236" s="18" t="s">
        <v>170</v>
      </c>
      <c r="AT236" s="18" t="s">
        <v>166</v>
      </c>
      <c r="AU236" s="18" t="s">
        <v>83</v>
      </c>
      <c r="AY236" s="18" t="s">
        <v>164</v>
      </c>
      <c r="BE236" s="205">
        <f>IF(N236="základní",J236,0)</f>
        <v>0</v>
      </c>
      <c r="BF236" s="205">
        <f>IF(N236="snížená",J236,0)</f>
        <v>0</v>
      </c>
      <c r="BG236" s="205">
        <f>IF(N236="zákl. přenesená",J236,0)</f>
        <v>0</v>
      </c>
      <c r="BH236" s="205">
        <f>IF(N236="sníž. přenesená",J236,0)</f>
        <v>0</v>
      </c>
      <c r="BI236" s="205">
        <f>IF(N236="nulová",J236,0)</f>
        <v>0</v>
      </c>
      <c r="BJ236" s="18" t="s">
        <v>23</v>
      </c>
      <c r="BK236" s="205">
        <f>ROUND(I236*H236,2)</f>
        <v>0</v>
      </c>
      <c r="BL236" s="18" t="s">
        <v>170</v>
      </c>
      <c r="BM236" s="18" t="s">
        <v>1036</v>
      </c>
    </row>
    <row r="237" spans="2:47" s="1" customFormat="1" ht="270">
      <c r="B237" s="35"/>
      <c r="C237" s="57"/>
      <c r="D237" s="206" t="s">
        <v>177</v>
      </c>
      <c r="E237" s="57"/>
      <c r="F237" s="207" t="s">
        <v>1029</v>
      </c>
      <c r="G237" s="57"/>
      <c r="H237" s="57"/>
      <c r="I237" s="162"/>
      <c r="J237" s="57"/>
      <c r="K237" s="57"/>
      <c r="L237" s="55"/>
      <c r="M237" s="72"/>
      <c r="N237" s="36"/>
      <c r="O237" s="36"/>
      <c r="P237" s="36"/>
      <c r="Q237" s="36"/>
      <c r="R237" s="36"/>
      <c r="S237" s="36"/>
      <c r="T237" s="73"/>
      <c r="AT237" s="18" t="s">
        <v>177</v>
      </c>
      <c r="AU237" s="18" t="s">
        <v>83</v>
      </c>
    </row>
    <row r="238" spans="2:51" s="12" customFormat="1" ht="13.5">
      <c r="B238" s="208"/>
      <c r="C238" s="209"/>
      <c r="D238" s="210" t="s">
        <v>181</v>
      </c>
      <c r="E238" s="211" t="s">
        <v>22</v>
      </c>
      <c r="F238" s="212" t="s">
        <v>1037</v>
      </c>
      <c r="G238" s="209"/>
      <c r="H238" s="213">
        <v>2.43</v>
      </c>
      <c r="I238" s="214"/>
      <c r="J238" s="209"/>
      <c r="K238" s="209"/>
      <c r="L238" s="215"/>
      <c r="M238" s="216"/>
      <c r="N238" s="217"/>
      <c r="O238" s="217"/>
      <c r="P238" s="217"/>
      <c r="Q238" s="217"/>
      <c r="R238" s="217"/>
      <c r="S238" s="217"/>
      <c r="T238" s="218"/>
      <c r="AT238" s="219" t="s">
        <v>181</v>
      </c>
      <c r="AU238" s="219" t="s">
        <v>83</v>
      </c>
      <c r="AV238" s="12" t="s">
        <v>83</v>
      </c>
      <c r="AW238" s="12" t="s">
        <v>38</v>
      </c>
      <c r="AX238" s="12" t="s">
        <v>23</v>
      </c>
      <c r="AY238" s="219" t="s">
        <v>164</v>
      </c>
    </row>
    <row r="239" spans="2:65" s="1" customFormat="1" ht="31.5" customHeight="1">
      <c r="B239" s="35"/>
      <c r="C239" s="194" t="s">
        <v>636</v>
      </c>
      <c r="D239" s="194" t="s">
        <v>166</v>
      </c>
      <c r="E239" s="195" t="s">
        <v>1038</v>
      </c>
      <c r="F239" s="196" t="s">
        <v>1039</v>
      </c>
      <c r="G239" s="197" t="s">
        <v>174</v>
      </c>
      <c r="H239" s="198">
        <v>2.43</v>
      </c>
      <c r="I239" s="199"/>
      <c r="J239" s="200">
        <f>ROUND(I239*H239,2)</f>
        <v>0</v>
      </c>
      <c r="K239" s="196" t="s">
        <v>316</v>
      </c>
      <c r="L239" s="55"/>
      <c r="M239" s="201" t="s">
        <v>22</v>
      </c>
      <c r="N239" s="202" t="s">
        <v>46</v>
      </c>
      <c r="O239" s="36"/>
      <c r="P239" s="203">
        <f>O239*H239</f>
        <v>0</v>
      </c>
      <c r="Q239" s="203">
        <v>0</v>
      </c>
      <c r="R239" s="203">
        <f>Q239*H239</f>
        <v>0</v>
      </c>
      <c r="S239" s="203">
        <v>0</v>
      </c>
      <c r="T239" s="204">
        <f>S239*H239</f>
        <v>0</v>
      </c>
      <c r="AR239" s="18" t="s">
        <v>170</v>
      </c>
      <c r="AT239" s="18" t="s">
        <v>166</v>
      </c>
      <c r="AU239" s="18" t="s">
        <v>83</v>
      </c>
      <c r="AY239" s="18" t="s">
        <v>164</v>
      </c>
      <c r="BE239" s="205">
        <f>IF(N239="základní",J239,0)</f>
        <v>0</v>
      </c>
      <c r="BF239" s="205">
        <f>IF(N239="snížená",J239,0)</f>
        <v>0</v>
      </c>
      <c r="BG239" s="205">
        <f>IF(N239="zákl. přenesená",J239,0)</f>
        <v>0</v>
      </c>
      <c r="BH239" s="205">
        <f>IF(N239="sníž. přenesená",J239,0)</f>
        <v>0</v>
      </c>
      <c r="BI239" s="205">
        <f>IF(N239="nulová",J239,0)</f>
        <v>0</v>
      </c>
      <c r="BJ239" s="18" t="s">
        <v>23</v>
      </c>
      <c r="BK239" s="205">
        <f>ROUND(I239*H239,2)</f>
        <v>0</v>
      </c>
      <c r="BL239" s="18" t="s">
        <v>170</v>
      </c>
      <c r="BM239" s="18" t="s">
        <v>1040</v>
      </c>
    </row>
    <row r="240" spans="2:47" s="1" customFormat="1" ht="270">
      <c r="B240" s="35"/>
      <c r="C240" s="57"/>
      <c r="D240" s="210" t="s">
        <v>177</v>
      </c>
      <c r="E240" s="57"/>
      <c r="F240" s="244" t="s">
        <v>1029</v>
      </c>
      <c r="G240" s="57"/>
      <c r="H240" s="57"/>
      <c r="I240" s="162"/>
      <c r="J240" s="57"/>
      <c r="K240" s="57"/>
      <c r="L240" s="55"/>
      <c r="M240" s="72"/>
      <c r="N240" s="36"/>
      <c r="O240" s="36"/>
      <c r="P240" s="36"/>
      <c r="Q240" s="36"/>
      <c r="R240" s="36"/>
      <c r="S240" s="36"/>
      <c r="T240" s="73"/>
      <c r="AT240" s="18" t="s">
        <v>177</v>
      </c>
      <c r="AU240" s="18" t="s">
        <v>83</v>
      </c>
    </row>
    <row r="241" spans="2:65" s="1" customFormat="1" ht="22.5" customHeight="1">
      <c r="B241" s="35"/>
      <c r="C241" s="194" t="s">
        <v>641</v>
      </c>
      <c r="D241" s="194" t="s">
        <v>166</v>
      </c>
      <c r="E241" s="195" t="s">
        <v>1041</v>
      </c>
      <c r="F241" s="196" t="s">
        <v>1042</v>
      </c>
      <c r="G241" s="197" t="s">
        <v>174</v>
      </c>
      <c r="H241" s="198">
        <v>12.96</v>
      </c>
      <c r="I241" s="199"/>
      <c r="J241" s="200">
        <f>ROUND(I241*H241,2)</f>
        <v>0</v>
      </c>
      <c r="K241" s="196" t="s">
        <v>316</v>
      </c>
      <c r="L241" s="55"/>
      <c r="M241" s="201" t="s">
        <v>22</v>
      </c>
      <c r="N241" s="202" t="s">
        <v>46</v>
      </c>
      <c r="O241" s="36"/>
      <c r="P241" s="203">
        <f>O241*H241</f>
        <v>0</v>
      </c>
      <c r="Q241" s="203">
        <v>0.02102</v>
      </c>
      <c r="R241" s="203">
        <f>Q241*H241</f>
        <v>0.27241920000000003</v>
      </c>
      <c r="S241" s="203">
        <v>0</v>
      </c>
      <c r="T241" s="204">
        <f>S241*H241</f>
        <v>0</v>
      </c>
      <c r="AR241" s="18" t="s">
        <v>170</v>
      </c>
      <c r="AT241" s="18" t="s">
        <v>166</v>
      </c>
      <c r="AU241" s="18" t="s">
        <v>83</v>
      </c>
      <c r="AY241" s="18" t="s">
        <v>164</v>
      </c>
      <c r="BE241" s="205">
        <f>IF(N241="základní",J241,0)</f>
        <v>0</v>
      </c>
      <c r="BF241" s="205">
        <f>IF(N241="snížená",J241,0)</f>
        <v>0</v>
      </c>
      <c r="BG241" s="205">
        <f>IF(N241="zákl. přenesená",J241,0)</f>
        <v>0</v>
      </c>
      <c r="BH241" s="205">
        <f>IF(N241="sníž. přenesená",J241,0)</f>
        <v>0</v>
      </c>
      <c r="BI241" s="205">
        <f>IF(N241="nulová",J241,0)</f>
        <v>0</v>
      </c>
      <c r="BJ241" s="18" t="s">
        <v>23</v>
      </c>
      <c r="BK241" s="205">
        <f>ROUND(I241*H241,2)</f>
        <v>0</v>
      </c>
      <c r="BL241" s="18" t="s">
        <v>170</v>
      </c>
      <c r="BM241" s="18" t="s">
        <v>1043</v>
      </c>
    </row>
    <row r="242" spans="2:47" s="1" customFormat="1" ht="229.5">
      <c r="B242" s="35"/>
      <c r="C242" s="57"/>
      <c r="D242" s="206" t="s">
        <v>177</v>
      </c>
      <c r="E242" s="57"/>
      <c r="F242" s="207" t="s">
        <v>1021</v>
      </c>
      <c r="G242" s="57"/>
      <c r="H242" s="57"/>
      <c r="I242" s="162"/>
      <c r="J242" s="57"/>
      <c r="K242" s="57"/>
      <c r="L242" s="55"/>
      <c r="M242" s="72"/>
      <c r="N242" s="36"/>
      <c r="O242" s="36"/>
      <c r="P242" s="36"/>
      <c r="Q242" s="36"/>
      <c r="R242" s="36"/>
      <c r="S242" s="36"/>
      <c r="T242" s="73"/>
      <c r="AT242" s="18" t="s">
        <v>177</v>
      </c>
      <c r="AU242" s="18" t="s">
        <v>83</v>
      </c>
    </row>
    <row r="243" spans="2:51" s="12" customFormat="1" ht="13.5">
      <c r="B243" s="208"/>
      <c r="C243" s="209"/>
      <c r="D243" s="210" t="s">
        <v>181</v>
      </c>
      <c r="E243" s="211" t="s">
        <v>22</v>
      </c>
      <c r="F243" s="212" t="s">
        <v>1044</v>
      </c>
      <c r="G243" s="209"/>
      <c r="H243" s="213">
        <v>12.96</v>
      </c>
      <c r="I243" s="214"/>
      <c r="J243" s="209"/>
      <c r="K243" s="209"/>
      <c r="L243" s="215"/>
      <c r="M243" s="216"/>
      <c r="N243" s="217"/>
      <c r="O243" s="217"/>
      <c r="P243" s="217"/>
      <c r="Q243" s="217"/>
      <c r="R243" s="217"/>
      <c r="S243" s="217"/>
      <c r="T243" s="218"/>
      <c r="AT243" s="219" t="s">
        <v>181</v>
      </c>
      <c r="AU243" s="219" t="s">
        <v>83</v>
      </c>
      <c r="AV243" s="12" t="s">
        <v>83</v>
      </c>
      <c r="AW243" s="12" t="s">
        <v>38</v>
      </c>
      <c r="AX243" s="12" t="s">
        <v>23</v>
      </c>
      <c r="AY243" s="219" t="s">
        <v>164</v>
      </c>
    </row>
    <row r="244" spans="2:65" s="1" customFormat="1" ht="22.5" customHeight="1">
      <c r="B244" s="35"/>
      <c r="C244" s="194" t="s">
        <v>646</v>
      </c>
      <c r="D244" s="194" t="s">
        <v>166</v>
      </c>
      <c r="E244" s="195" t="s">
        <v>1045</v>
      </c>
      <c r="F244" s="196" t="s">
        <v>1046</v>
      </c>
      <c r="G244" s="197" t="s">
        <v>174</v>
      </c>
      <c r="H244" s="198">
        <v>12.96</v>
      </c>
      <c r="I244" s="199"/>
      <c r="J244" s="200">
        <f>ROUND(I244*H244,2)</f>
        <v>0</v>
      </c>
      <c r="K244" s="196" t="s">
        <v>316</v>
      </c>
      <c r="L244" s="55"/>
      <c r="M244" s="201" t="s">
        <v>22</v>
      </c>
      <c r="N244" s="202" t="s">
        <v>46</v>
      </c>
      <c r="O244" s="36"/>
      <c r="P244" s="203">
        <f>O244*H244</f>
        <v>0</v>
      </c>
      <c r="Q244" s="203">
        <v>0</v>
      </c>
      <c r="R244" s="203">
        <f>Q244*H244</f>
        <v>0</v>
      </c>
      <c r="S244" s="203">
        <v>0</v>
      </c>
      <c r="T244" s="204">
        <f>S244*H244</f>
        <v>0</v>
      </c>
      <c r="AR244" s="18" t="s">
        <v>170</v>
      </c>
      <c r="AT244" s="18" t="s">
        <v>166</v>
      </c>
      <c r="AU244" s="18" t="s">
        <v>83</v>
      </c>
      <c r="AY244" s="18" t="s">
        <v>164</v>
      </c>
      <c r="BE244" s="205">
        <f>IF(N244="základní",J244,0)</f>
        <v>0</v>
      </c>
      <c r="BF244" s="205">
        <f>IF(N244="snížená",J244,0)</f>
        <v>0</v>
      </c>
      <c r="BG244" s="205">
        <f>IF(N244="zákl. přenesená",J244,0)</f>
        <v>0</v>
      </c>
      <c r="BH244" s="205">
        <f>IF(N244="sníž. přenesená",J244,0)</f>
        <v>0</v>
      </c>
      <c r="BI244" s="205">
        <f>IF(N244="nulová",J244,0)</f>
        <v>0</v>
      </c>
      <c r="BJ244" s="18" t="s">
        <v>23</v>
      </c>
      <c r="BK244" s="205">
        <f>ROUND(I244*H244,2)</f>
        <v>0</v>
      </c>
      <c r="BL244" s="18" t="s">
        <v>170</v>
      </c>
      <c r="BM244" s="18" t="s">
        <v>1047</v>
      </c>
    </row>
    <row r="245" spans="2:47" s="1" customFormat="1" ht="229.5">
      <c r="B245" s="35"/>
      <c r="C245" s="57"/>
      <c r="D245" s="210" t="s">
        <v>177</v>
      </c>
      <c r="E245" s="57"/>
      <c r="F245" s="244" t="s">
        <v>1021</v>
      </c>
      <c r="G245" s="57"/>
      <c r="H245" s="57"/>
      <c r="I245" s="162"/>
      <c r="J245" s="57"/>
      <c r="K245" s="57"/>
      <c r="L245" s="55"/>
      <c r="M245" s="72"/>
      <c r="N245" s="36"/>
      <c r="O245" s="36"/>
      <c r="P245" s="36"/>
      <c r="Q245" s="36"/>
      <c r="R245" s="36"/>
      <c r="S245" s="36"/>
      <c r="T245" s="73"/>
      <c r="AT245" s="18" t="s">
        <v>177</v>
      </c>
      <c r="AU245" s="18" t="s">
        <v>83</v>
      </c>
    </row>
    <row r="246" spans="2:65" s="1" customFormat="1" ht="31.5" customHeight="1">
      <c r="B246" s="35"/>
      <c r="C246" s="194" t="s">
        <v>652</v>
      </c>
      <c r="D246" s="194" t="s">
        <v>166</v>
      </c>
      <c r="E246" s="195" t="s">
        <v>1048</v>
      </c>
      <c r="F246" s="196" t="s">
        <v>1049</v>
      </c>
      <c r="G246" s="197" t="s">
        <v>278</v>
      </c>
      <c r="H246" s="198">
        <v>3.798</v>
      </c>
      <c r="I246" s="199"/>
      <c r="J246" s="200">
        <f>ROUND(I246*H246,2)</f>
        <v>0</v>
      </c>
      <c r="K246" s="196" t="s">
        <v>316</v>
      </c>
      <c r="L246" s="55"/>
      <c r="M246" s="201" t="s">
        <v>22</v>
      </c>
      <c r="N246" s="202" t="s">
        <v>46</v>
      </c>
      <c r="O246" s="36"/>
      <c r="P246" s="203">
        <f>O246*H246</f>
        <v>0</v>
      </c>
      <c r="Q246" s="203">
        <v>1.04909</v>
      </c>
      <c r="R246" s="203">
        <f>Q246*H246</f>
        <v>3.9844438200000005</v>
      </c>
      <c r="S246" s="203">
        <v>0</v>
      </c>
      <c r="T246" s="204">
        <f>S246*H246</f>
        <v>0</v>
      </c>
      <c r="AR246" s="18" t="s">
        <v>170</v>
      </c>
      <c r="AT246" s="18" t="s">
        <v>166</v>
      </c>
      <c r="AU246" s="18" t="s">
        <v>83</v>
      </c>
      <c r="AY246" s="18" t="s">
        <v>164</v>
      </c>
      <c r="BE246" s="205">
        <f>IF(N246="základní",J246,0)</f>
        <v>0</v>
      </c>
      <c r="BF246" s="205">
        <f>IF(N246="snížená",J246,0)</f>
        <v>0</v>
      </c>
      <c r="BG246" s="205">
        <f>IF(N246="zákl. přenesená",J246,0)</f>
        <v>0</v>
      </c>
      <c r="BH246" s="205">
        <f>IF(N246="sníž. přenesená",J246,0)</f>
        <v>0</v>
      </c>
      <c r="BI246" s="205">
        <f>IF(N246="nulová",J246,0)</f>
        <v>0</v>
      </c>
      <c r="BJ246" s="18" t="s">
        <v>23</v>
      </c>
      <c r="BK246" s="205">
        <f>ROUND(I246*H246,2)</f>
        <v>0</v>
      </c>
      <c r="BL246" s="18" t="s">
        <v>170</v>
      </c>
      <c r="BM246" s="18" t="s">
        <v>1050</v>
      </c>
    </row>
    <row r="247" spans="2:47" s="1" customFormat="1" ht="148.5">
      <c r="B247" s="35"/>
      <c r="C247" s="57"/>
      <c r="D247" s="206" t="s">
        <v>177</v>
      </c>
      <c r="E247" s="57"/>
      <c r="F247" s="207" t="s">
        <v>1051</v>
      </c>
      <c r="G247" s="57"/>
      <c r="H247" s="57"/>
      <c r="I247" s="162"/>
      <c r="J247" s="57"/>
      <c r="K247" s="57"/>
      <c r="L247" s="55"/>
      <c r="M247" s="72"/>
      <c r="N247" s="36"/>
      <c r="O247" s="36"/>
      <c r="P247" s="36"/>
      <c r="Q247" s="36"/>
      <c r="R247" s="36"/>
      <c r="S247" s="36"/>
      <c r="T247" s="73"/>
      <c r="AT247" s="18" t="s">
        <v>177</v>
      </c>
      <c r="AU247" s="18" t="s">
        <v>83</v>
      </c>
    </row>
    <row r="248" spans="2:51" s="12" customFormat="1" ht="13.5">
      <c r="B248" s="208"/>
      <c r="C248" s="209"/>
      <c r="D248" s="210" t="s">
        <v>181</v>
      </c>
      <c r="E248" s="211" t="s">
        <v>22</v>
      </c>
      <c r="F248" s="212" t="s">
        <v>1052</v>
      </c>
      <c r="G248" s="209"/>
      <c r="H248" s="213">
        <v>3.798</v>
      </c>
      <c r="I248" s="214"/>
      <c r="J248" s="209"/>
      <c r="K248" s="209"/>
      <c r="L248" s="215"/>
      <c r="M248" s="216"/>
      <c r="N248" s="217"/>
      <c r="O248" s="217"/>
      <c r="P248" s="217"/>
      <c r="Q248" s="217"/>
      <c r="R248" s="217"/>
      <c r="S248" s="217"/>
      <c r="T248" s="218"/>
      <c r="AT248" s="219" t="s">
        <v>181</v>
      </c>
      <c r="AU248" s="219" t="s">
        <v>83</v>
      </c>
      <c r="AV248" s="12" t="s">
        <v>83</v>
      </c>
      <c r="AW248" s="12" t="s">
        <v>38</v>
      </c>
      <c r="AX248" s="12" t="s">
        <v>23</v>
      </c>
      <c r="AY248" s="219" t="s">
        <v>164</v>
      </c>
    </row>
    <row r="249" spans="2:65" s="1" customFormat="1" ht="22.5" customHeight="1">
      <c r="B249" s="35"/>
      <c r="C249" s="194" t="s">
        <v>659</v>
      </c>
      <c r="D249" s="194" t="s">
        <v>166</v>
      </c>
      <c r="E249" s="195" t="s">
        <v>1053</v>
      </c>
      <c r="F249" s="196" t="s">
        <v>1054</v>
      </c>
      <c r="G249" s="197" t="s">
        <v>278</v>
      </c>
      <c r="H249" s="198">
        <v>0.142</v>
      </c>
      <c r="I249" s="199"/>
      <c r="J249" s="200">
        <f>ROUND(I249*H249,2)</f>
        <v>0</v>
      </c>
      <c r="K249" s="196" t="s">
        <v>316</v>
      </c>
      <c r="L249" s="55"/>
      <c r="M249" s="201" t="s">
        <v>22</v>
      </c>
      <c r="N249" s="202" t="s">
        <v>46</v>
      </c>
      <c r="O249" s="36"/>
      <c r="P249" s="203">
        <f>O249*H249</f>
        <v>0</v>
      </c>
      <c r="Q249" s="203">
        <v>1.10403</v>
      </c>
      <c r="R249" s="203">
        <f>Q249*H249</f>
        <v>0.15677226</v>
      </c>
      <c r="S249" s="203">
        <v>0</v>
      </c>
      <c r="T249" s="204">
        <f>S249*H249</f>
        <v>0</v>
      </c>
      <c r="AR249" s="18" t="s">
        <v>170</v>
      </c>
      <c r="AT249" s="18" t="s">
        <v>166</v>
      </c>
      <c r="AU249" s="18" t="s">
        <v>83</v>
      </c>
      <c r="AY249" s="18" t="s">
        <v>164</v>
      </c>
      <c r="BE249" s="205">
        <f>IF(N249="základní",J249,0)</f>
        <v>0</v>
      </c>
      <c r="BF249" s="205">
        <f>IF(N249="snížená",J249,0)</f>
        <v>0</v>
      </c>
      <c r="BG249" s="205">
        <f>IF(N249="zákl. přenesená",J249,0)</f>
        <v>0</v>
      </c>
      <c r="BH249" s="205">
        <f>IF(N249="sníž. přenesená",J249,0)</f>
        <v>0</v>
      </c>
      <c r="BI249" s="205">
        <f>IF(N249="nulová",J249,0)</f>
        <v>0</v>
      </c>
      <c r="BJ249" s="18" t="s">
        <v>23</v>
      </c>
      <c r="BK249" s="205">
        <f>ROUND(I249*H249,2)</f>
        <v>0</v>
      </c>
      <c r="BL249" s="18" t="s">
        <v>170</v>
      </c>
      <c r="BM249" s="18" t="s">
        <v>1055</v>
      </c>
    </row>
    <row r="250" spans="2:47" s="1" customFormat="1" ht="148.5">
      <c r="B250" s="35"/>
      <c r="C250" s="57"/>
      <c r="D250" s="206" t="s">
        <v>177</v>
      </c>
      <c r="E250" s="57"/>
      <c r="F250" s="207" t="s">
        <v>1051</v>
      </c>
      <c r="G250" s="57"/>
      <c r="H250" s="57"/>
      <c r="I250" s="162"/>
      <c r="J250" s="57"/>
      <c r="K250" s="57"/>
      <c r="L250" s="55"/>
      <c r="M250" s="72"/>
      <c r="N250" s="36"/>
      <c r="O250" s="36"/>
      <c r="P250" s="36"/>
      <c r="Q250" s="36"/>
      <c r="R250" s="36"/>
      <c r="S250" s="36"/>
      <c r="T250" s="73"/>
      <c r="AT250" s="18" t="s">
        <v>177</v>
      </c>
      <c r="AU250" s="18" t="s">
        <v>83</v>
      </c>
    </row>
    <row r="251" spans="2:51" s="12" customFormat="1" ht="13.5">
      <c r="B251" s="208"/>
      <c r="C251" s="209"/>
      <c r="D251" s="210" t="s">
        <v>181</v>
      </c>
      <c r="E251" s="211" t="s">
        <v>22</v>
      </c>
      <c r="F251" s="212" t="s">
        <v>1056</v>
      </c>
      <c r="G251" s="209"/>
      <c r="H251" s="213">
        <v>0.142</v>
      </c>
      <c r="I251" s="214"/>
      <c r="J251" s="209"/>
      <c r="K251" s="209"/>
      <c r="L251" s="215"/>
      <c r="M251" s="216"/>
      <c r="N251" s="217"/>
      <c r="O251" s="217"/>
      <c r="P251" s="217"/>
      <c r="Q251" s="217"/>
      <c r="R251" s="217"/>
      <c r="S251" s="217"/>
      <c r="T251" s="218"/>
      <c r="AT251" s="219" t="s">
        <v>181</v>
      </c>
      <c r="AU251" s="219" t="s">
        <v>83</v>
      </c>
      <c r="AV251" s="12" t="s">
        <v>83</v>
      </c>
      <c r="AW251" s="12" t="s">
        <v>38</v>
      </c>
      <c r="AX251" s="12" t="s">
        <v>23</v>
      </c>
      <c r="AY251" s="219" t="s">
        <v>164</v>
      </c>
    </row>
    <row r="252" spans="2:65" s="1" customFormat="1" ht="22.5" customHeight="1">
      <c r="B252" s="35"/>
      <c r="C252" s="194" t="s">
        <v>664</v>
      </c>
      <c r="D252" s="194" t="s">
        <v>166</v>
      </c>
      <c r="E252" s="195" t="s">
        <v>1057</v>
      </c>
      <c r="F252" s="196" t="s">
        <v>1058</v>
      </c>
      <c r="G252" s="197" t="s">
        <v>186</v>
      </c>
      <c r="H252" s="198">
        <v>52.656</v>
      </c>
      <c r="I252" s="199"/>
      <c r="J252" s="200">
        <f>ROUND(I252*H252,2)</f>
        <v>0</v>
      </c>
      <c r="K252" s="196" t="s">
        <v>316</v>
      </c>
      <c r="L252" s="55"/>
      <c r="M252" s="201" t="s">
        <v>22</v>
      </c>
      <c r="N252" s="202" t="s">
        <v>46</v>
      </c>
      <c r="O252" s="36"/>
      <c r="P252" s="203">
        <f>O252*H252</f>
        <v>0</v>
      </c>
      <c r="Q252" s="203">
        <v>0</v>
      </c>
      <c r="R252" s="203">
        <f>Q252*H252</f>
        <v>0</v>
      </c>
      <c r="S252" s="203">
        <v>0</v>
      </c>
      <c r="T252" s="204">
        <f>S252*H252</f>
        <v>0</v>
      </c>
      <c r="AR252" s="18" t="s">
        <v>170</v>
      </c>
      <c r="AT252" s="18" t="s">
        <v>166</v>
      </c>
      <c r="AU252" s="18" t="s">
        <v>83</v>
      </c>
      <c r="AY252" s="18" t="s">
        <v>164</v>
      </c>
      <c r="BE252" s="205">
        <f>IF(N252="základní",J252,0)</f>
        <v>0</v>
      </c>
      <c r="BF252" s="205">
        <f>IF(N252="snížená",J252,0)</f>
        <v>0</v>
      </c>
      <c r="BG252" s="205">
        <f>IF(N252="zákl. přenesená",J252,0)</f>
        <v>0</v>
      </c>
      <c r="BH252" s="205">
        <f>IF(N252="sníž. přenesená",J252,0)</f>
        <v>0</v>
      </c>
      <c r="BI252" s="205">
        <f>IF(N252="nulová",J252,0)</f>
        <v>0</v>
      </c>
      <c r="BJ252" s="18" t="s">
        <v>23</v>
      </c>
      <c r="BK252" s="205">
        <f>ROUND(I252*H252,2)</f>
        <v>0</v>
      </c>
      <c r="BL252" s="18" t="s">
        <v>170</v>
      </c>
      <c r="BM252" s="18" t="s">
        <v>1059</v>
      </c>
    </row>
    <row r="253" spans="2:47" s="1" customFormat="1" ht="162">
      <c r="B253" s="35"/>
      <c r="C253" s="57"/>
      <c r="D253" s="206" t="s">
        <v>177</v>
      </c>
      <c r="E253" s="57"/>
      <c r="F253" s="207" t="s">
        <v>1060</v>
      </c>
      <c r="G253" s="57"/>
      <c r="H253" s="57"/>
      <c r="I253" s="162"/>
      <c r="J253" s="57"/>
      <c r="K253" s="57"/>
      <c r="L253" s="55"/>
      <c r="M253" s="72"/>
      <c r="N253" s="36"/>
      <c r="O253" s="36"/>
      <c r="P253" s="36"/>
      <c r="Q253" s="36"/>
      <c r="R253" s="36"/>
      <c r="S253" s="36"/>
      <c r="T253" s="73"/>
      <c r="AT253" s="18" t="s">
        <v>177</v>
      </c>
      <c r="AU253" s="18" t="s">
        <v>83</v>
      </c>
    </row>
    <row r="254" spans="2:51" s="12" customFormat="1" ht="13.5">
      <c r="B254" s="208"/>
      <c r="C254" s="209"/>
      <c r="D254" s="206" t="s">
        <v>181</v>
      </c>
      <c r="E254" s="220" t="s">
        <v>22</v>
      </c>
      <c r="F254" s="221" t="s">
        <v>1061</v>
      </c>
      <c r="G254" s="209"/>
      <c r="H254" s="222">
        <v>40.56</v>
      </c>
      <c r="I254" s="214"/>
      <c r="J254" s="209"/>
      <c r="K254" s="209"/>
      <c r="L254" s="215"/>
      <c r="M254" s="216"/>
      <c r="N254" s="217"/>
      <c r="O254" s="217"/>
      <c r="P254" s="217"/>
      <c r="Q254" s="217"/>
      <c r="R254" s="217"/>
      <c r="S254" s="217"/>
      <c r="T254" s="218"/>
      <c r="AT254" s="219" t="s">
        <v>181</v>
      </c>
      <c r="AU254" s="219" t="s">
        <v>83</v>
      </c>
      <c r="AV254" s="12" t="s">
        <v>83</v>
      </c>
      <c r="AW254" s="12" t="s">
        <v>38</v>
      </c>
      <c r="AX254" s="12" t="s">
        <v>75</v>
      </c>
      <c r="AY254" s="219" t="s">
        <v>164</v>
      </c>
    </row>
    <row r="255" spans="2:51" s="12" customFormat="1" ht="13.5">
      <c r="B255" s="208"/>
      <c r="C255" s="209"/>
      <c r="D255" s="206" t="s">
        <v>181</v>
      </c>
      <c r="E255" s="220" t="s">
        <v>22</v>
      </c>
      <c r="F255" s="221" t="s">
        <v>1062</v>
      </c>
      <c r="G255" s="209"/>
      <c r="H255" s="222">
        <v>12.096</v>
      </c>
      <c r="I255" s="214"/>
      <c r="J255" s="209"/>
      <c r="K255" s="209"/>
      <c r="L255" s="215"/>
      <c r="M255" s="216"/>
      <c r="N255" s="217"/>
      <c r="O255" s="217"/>
      <c r="P255" s="217"/>
      <c r="Q255" s="217"/>
      <c r="R255" s="217"/>
      <c r="S255" s="217"/>
      <c r="T255" s="218"/>
      <c r="AT255" s="219" t="s">
        <v>181</v>
      </c>
      <c r="AU255" s="219" t="s">
        <v>83</v>
      </c>
      <c r="AV255" s="12" t="s">
        <v>83</v>
      </c>
      <c r="AW255" s="12" t="s">
        <v>38</v>
      </c>
      <c r="AX255" s="12" t="s">
        <v>75</v>
      </c>
      <c r="AY255" s="219" t="s">
        <v>164</v>
      </c>
    </row>
    <row r="256" spans="2:51" s="13" customFormat="1" ht="13.5">
      <c r="B256" s="223"/>
      <c r="C256" s="224"/>
      <c r="D256" s="210" t="s">
        <v>181</v>
      </c>
      <c r="E256" s="225" t="s">
        <v>22</v>
      </c>
      <c r="F256" s="226" t="s">
        <v>191</v>
      </c>
      <c r="G256" s="224"/>
      <c r="H256" s="227">
        <v>52.656</v>
      </c>
      <c r="I256" s="228"/>
      <c r="J256" s="224"/>
      <c r="K256" s="224"/>
      <c r="L256" s="229"/>
      <c r="M256" s="230"/>
      <c r="N256" s="231"/>
      <c r="O256" s="231"/>
      <c r="P256" s="231"/>
      <c r="Q256" s="231"/>
      <c r="R256" s="231"/>
      <c r="S256" s="231"/>
      <c r="T256" s="232"/>
      <c r="AT256" s="233" t="s">
        <v>181</v>
      </c>
      <c r="AU256" s="233" t="s">
        <v>83</v>
      </c>
      <c r="AV256" s="13" t="s">
        <v>170</v>
      </c>
      <c r="AW256" s="13" t="s">
        <v>38</v>
      </c>
      <c r="AX256" s="13" t="s">
        <v>23</v>
      </c>
      <c r="AY256" s="233" t="s">
        <v>164</v>
      </c>
    </row>
    <row r="257" spans="2:65" s="1" customFormat="1" ht="22.5" customHeight="1">
      <c r="B257" s="35"/>
      <c r="C257" s="194" t="s">
        <v>670</v>
      </c>
      <c r="D257" s="194" t="s">
        <v>166</v>
      </c>
      <c r="E257" s="195" t="s">
        <v>1063</v>
      </c>
      <c r="F257" s="196" t="s">
        <v>1064</v>
      </c>
      <c r="G257" s="197" t="s">
        <v>186</v>
      </c>
      <c r="H257" s="198">
        <v>42.57</v>
      </c>
      <c r="I257" s="199"/>
      <c r="J257" s="200">
        <f>ROUND(I257*H257,2)</f>
        <v>0</v>
      </c>
      <c r="K257" s="196" t="s">
        <v>316</v>
      </c>
      <c r="L257" s="55"/>
      <c r="M257" s="201" t="s">
        <v>22</v>
      </c>
      <c r="N257" s="202" t="s">
        <v>46</v>
      </c>
      <c r="O257" s="36"/>
      <c r="P257" s="203">
        <f>O257*H257</f>
        <v>0</v>
      </c>
      <c r="Q257" s="203">
        <v>2.45</v>
      </c>
      <c r="R257" s="203">
        <f>Q257*H257</f>
        <v>104.29650000000001</v>
      </c>
      <c r="S257" s="203">
        <v>0</v>
      </c>
      <c r="T257" s="204">
        <f>S257*H257</f>
        <v>0</v>
      </c>
      <c r="AR257" s="18" t="s">
        <v>170</v>
      </c>
      <c r="AT257" s="18" t="s">
        <v>166</v>
      </c>
      <c r="AU257" s="18" t="s">
        <v>83</v>
      </c>
      <c r="AY257" s="18" t="s">
        <v>164</v>
      </c>
      <c r="BE257" s="205">
        <f>IF(N257="základní",J257,0)</f>
        <v>0</v>
      </c>
      <c r="BF257" s="205">
        <f>IF(N257="snížená",J257,0)</f>
        <v>0</v>
      </c>
      <c r="BG257" s="205">
        <f>IF(N257="zákl. přenesená",J257,0)</f>
        <v>0</v>
      </c>
      <c r="BH257" s="205">
        <f>IF(N257="sníž. přenesená",J257,0)</f>
        <v>0</v>
      </c>
      <c r="BI257" s="205">
        <f>IF(N257="nulová",J257,0)</f>
        <v>0</v>
      </c>
      <c r="BJ257" s="18" t="s">
        <v>23</v>
      </c>
      <c r="BK257" s="205">
        <f>ROUND(I257*H257,2)</f>
        <v>0</v>
      </c>
      <c r="BL257" s="18" t="s">
        <v>170</v>
      </c>
      <c r="BM257" s="18" t="s">
        <v>1065</v>
      </c>
    </row>
    <row r="258" spans="2:47" s="1" customFormat="1" ht="94.5">
      <c r="B258" s="35"/>
      <c r="C258" s="57"/>
      <c r="D258" s="206" t="s">
        <v>177</v>
      </c>
      <c r="E258" s="57"/>
      <c r="F258" s="207" t="s">
        <v>1066</v>
      </c>
      <c r="G258" s="57"/>
      <c r="H258" s="57"/>
      <c r="I258" s="162"/>
      <c r="J258" s="57"/>
      <c r="K258" s="57"/>
      <c r="L258" s="55"/>
      <c r="M258" s="72"/>
      <c r="N258" s="36"/>
      <c r="O258" s="36"/>
      <c r="P258" s="36"/>
      <c r="Q258" s="36"/>
      <c r="R258" s="36"/>
      <c r="S258" s="36"/>
      <c r="T258" s="73"/>
      <c r="AT258" s="18" t="s">
        <v>177</v>
      </c>
      <c r="AU258" s="18" t="s">
        <v>83</v>
      </c>
    </row>
    <row r="259" spans="2:51" s="12" customFormat="1" ht="13.5">
      <c r="B259" s="208"/>
      <c r="C259" s="209"/>
      <c r="D259" s="206" t="s">
        <v>181</v>
      </c>
      <c r="E259" s="220" t="s">
        <v>22</v>
      </c>
      <c r="F259" s="221" t="s">
        <v>1067</v>
      </c>
      <c r="G259" s="209"/>
      <c r="H259" s="222">
        <v>31.68</v>
      </c>
      <c r="I259" s="214"/>
      <c r="J259" s="209"/>
      <c r="K259" s="209"/>
      <c r="L259" s="215"/>
      <c r="M259" s="216"/>
      <c r="N259" s="217"/>
      <c r="O259" s="217"/>
      <c r="P259" s="217"/>
      <c r="Q259" s="217"/>
      <c r="R259" s="217"/>
      <c r="S259" s="217"/>
      <c r="T259" s="218"/>
      <c r="AT259" s="219" t="s">
        <v>181</v>
      </c>
      <c r="AU259" s="219" t="s">
        <v>83</v>
      </c>
      <c r="AV259" s="12" t="s">
        <v>83</v>
      </c>
      <c r="AW259" s="12" t="s">
        <v>38</v>
      </c>
      <c r="AX259" s="12" t="s">
        <v>75</v>
      </c>
      <c r="AY259" s="219" t="s">
        <v>164</v>
      </c>
    </row>
    <row r="260" spans="2:51" s="12" customFormat="1" ht="13.5">
      <c r="B260" s="208"/>
      <c r="C260" s="209"/>
      <c r="D260" s="206" t="s">
        <v>181</v>
      </c>
      <c r="E260" s="220" t="s">
        <v>22</v>
      </c>
      <c r="F260" s="221" t="s">
        <v>1068</v>
      </c>
      <c r="G260" s="209"/>
      <c r="H260" s="222">
        <v>10.89</v>
      </c>
      <c r="I260" s="214"/>
      <c r="J260" s="209"/>
      <c r="K260" s="209"/>
      <c r="L260" s="215"/>
      <c r="M260" s="216"/>
      <c r="N260" s="217"/>
      <c r="O260" s="217"/>
      <c r="P260" s="217"/>
      <c r="Q260" s="217"/>
      <c r="R260" s="217"/>
      <c r="S260" s="217"/>
      <c r="T260" s="218"/>
      <c r="AT260" s="219" t="s">
        <v>181</v>
      </c>
      <c r="AU260" s="219" t="s">
        <v>83</v>
      </c>
      <c r="AV260" s="12" t="s">
        <v>83</v>
      </c>
      <c r="AW260" s="12" t="s">
        <v>38</v>
      </c>
      <c r="AX260" s="12" t="s">
        <v>75</v>
      </c>
      <c r="AY260" s="219" t="s">
        <v>164</v>
      </c>
    </row>
    <row r="261" spans="2:51" s="13" customFormat="1" ht="13.5">
      <c r="B261" s="223"/>
      <c r="C261" s="224"/>
      <c r="D261" s="210" t="s">
        <v>181</v>
      </c>
      <c r="E261" s="225" t="s">
        <v>22</v>
      </c>
      <c r="F261" s="226" t="s">
        <v>191</v>
      </c>
      <c r="G261" s="224"/>
      <c r="H261" s="227">
        <v>42.57</v>
      </c>
      <c r="I261" s="228"/>
      <c r="J261" s="224"/>
      <c r="K261" s="224"/>
      <c r="L261" s="229"/>
      <c r="M261" s="230"/>
      <c r="N261" s="231"/>
      <c r="O261" s="231"/>
      <c r="P261" s="231"/>
      <c r="Q261" s="231"/>
      <c r="R261" s="231"/>
      <c r="S261" s="231"/>
      <c r="T261" s="232"/>
      <c r="AT261" s="233" t="s">
        <v>181</v>
      </c>
      <c r="AU261" s="233" t="s">
        <v>83</v>
      </c>
      <c r="AV261" s="13" t="s">
        <v>170</v>
      </c>
      <c r="AW261" s="13" t="s">
        <v>38</v>
      </c>
      <c r="AX261" s="13" t="s">
        <v>23</v>
      </c>
      <c r="AY261" s="233" t="s">
        <v>164</v>
      </c>
    </row>
    <row r="262" spans="2:65" s="1" customFormat="1" ht="22.5" customHeight="1">
      <c r="B262" s="35"/>
      <c r="C262" s="194" t="s">
        <v>676</v>
      </c>
      <c r="D262" s="194" t="s">
        <v>166</v>
      </c>
      <c r="E262" s="195" t="s">
        <v>1069</v>
      </c>
      <c r="F262" s="196" t="s">
        <v>1070</v>
      </c>
      <c r="G262" s="197" t="s">
        <v>186</v>
      </c>
      <c r="H262" s="198">
        <v>33.75</v>
      </c>
      <c r="I262" s="199"/>
      <c r="J262" s="200">
        <f>ROUND(I262*H262,2)</f>
        <v>0</v>
      </c>
      <c r="K262" s="196" t="s">
        <v>316</v>
      </c>
      <c r="L262" s="55"/>
      <c r="M262" s="201" t="s">
        <v>22</v>
      </c>
      <c r="N262" s="202" t="s">
        <v>46</v>
      </c>
      <c r="O262" s="36"/>
      <c r="P262" s="203">
        <f>O262*H262</f>
        <v>0</v>
      </c>
      <c r="Q262" s="203">
        <v>0</v>
      </c>
      <c r="R262" s="203">
        <f>Q262*H262</f>
        <v>0</v>
      </c>
      <c r="S262" s="203">
        <v>0</v>
      </c>
      <c r="T262" s="204">
        <f>S262*H262</f>
        <v>0</v>
      </c>
      <c r="AR262" s="18" t="s">
        <v>170</v>
      </c>
      <c r="AT262" s="18" t="s">
        <v>166</v>
      </c>
      <c r="AU262" s="18" t="s">
        <v>83</v>
      </c>
      <c r="AY262" s="18" t="s">
        <v>164</v>
      </c>
      <c r="BE262" s="205">
        <f>IF(N262="základní",J262,0)</f>
        <v>0</v>
      </c>
      <c r="BF262" s="205">
        <f>IF(N262="snížená",J262,0)</f>
        <v>0</v>
      </c>
      <c r="BG262" s="205">
        <f>IF(N262="zákl. přenesená",J262,0)</f>
        <v>0</v>
      </c>
      <c r="BH262" s="205">
        <f>IF(N262="sníž. přenesená",J262,0)</f>
        <v>0</v>
      </c>
      <c r="BI262" s="205">
        <f>IF(N262="nulová",J262,0)</f>
        <v>0</v>
      </c>
      <c r="BJ262" s="18" t="s">
        <v>23</v>
      </c>
      <c r="BK262" s="205">
        <f>ROUND(I262*H262,2)</f>
        <v>0</v>
      </c>
      <c r="BL262" s="18" t="s">
        <v>170</v>
      </c>
      <c r="BM262" s="18" t="s">
        <v>1071</v>
      </c>
    </row>
    <row r="263" spans="2:47" s="1" customFormat="1" ht="81">
      <c r="B263" s="35"/>
      <c r="C263" s="57"/>
      <c r="D263" s="206" t="s">
        <v>177</v>
      </c>
      <c r="E263" s="57"/>
      <c r="F263" s="207" t="s">
        <v>1072</v>
      </c>
      <c r="G263" s="57"/>
      <c r="H263" s="57"/>
      <c r="I263" s="162"/>
      <c r="J263" s="57"/>
      <c r="K263" s="57"/>
      <c r="L263" s="55"/>
      <c r="M263" s="72"/>
      <c r="N263" s="36"/>
      <c r="O263" s="36"/>
      <c r="P263" s="36"/>
      <c r="Q263" s="36"/>
      <c r="R263" s="36"/>
      <c r="S263" s="36"/>
      <c r="T263" s="73"/>
      <c r="AT263" s="18" t="s">
        <v>177</v>
      </c>
      <c r="AU263" s="18" t="s">
        <v>83</v>
      </c>
    </row>
    <row r="264" spans="2:51" s="12" customFormat="1" ht="13.5">
      <c r="B264" s="208"/>
      <c r="C264" s="209"/>
      <c r="D264" s="206" t="s">
        <v>181</v>
      </c>
      <c r="E264" s="220" t="s">
        <v>22</v>
      </c>
      <c r="F264" s="221" t="s">
        <v>1073</v>
      </c>
      <c r="G264" s="209"/>
      <c r="H264" s="222">
        <v>25.2</v>
      </c>
      <c r="I264" s="214"/>
      <c r="J264" s="209"/>
      <c r="K264" s="209"/>
      <c r="L264" s="215"/>
      <c r="M264" s="216"/>
      <c r="N264" s="217"/>
      <c r="O264" s="217"/>
      <c r="P264" s="217"/>
      <c r="Q264" s="217"/>
      <c r="R264" s="217"/>
      <c r="S264" s="217"/>
      <c r="T264" s="218"/>
      <c r="AT264" s="219" t="s">
        <v>181</v>
      </c>
      <c r="AU264" s="219" t="s">
        <v>83</v>
      </c>
      <c r="AV264" s="12" t="s">
        <v>83</v>
      </c>
      <c r="AW264" s="12" t="s">
        <v>38</v>
      </c>
      <c r="AX264" s="12" t="s">
        <v>75</v>
      </c>
      <c r="AY264" s="219" t="s">
        <v>164</v>
      </c>
    </row>
    <row r="265" spans="2:51" s="12" customFormat="1" ht="13.5">
      <c r="B265" s="208"/>
      <c r="C265" s="209"/>
      <c r="D265" s="206" t="s">
        <v>181</v>
      </c>
      <c r="E265" s="220" t="s">
        <v>22</v>
      </c>
      <c r="F265" s="221" t="s">
        <v>1074</v>
      </c>
      <c r="G265" s="209"/>
      <c r="H265" s="222">
        <v>8.55</v>
      </c>
      <c r="I265" s="214"/>
      <c r="J265" s="209"/>
      <c r="K265" s="209"/>
      <c r="L265" s="215"/>
      <c r="M265" s="216"/>
      <c r="N265" s="217"/>
      <c r="O265" s="217"/>
      <c r="P265" s="217"/>
      <c r="Q265" s="217"/>
      <c r="R265" s="217"/>
      <c r="S265" s="217"/>
      <c r="T265" s="218"/>
      <c r="AT265" s="219" t="s">
        <v>181</v>
      </c>
      <c r="AU265" s="219" t="s">
        <v>83</v>
      </c>
      <c r="AV265" s="12" t="s">
        <v>83</v>
      </c>
      <c r="AW265" s="12" t="s">
        <v>38</v>
      </c>
      <c r="AX265" s="12" t="s">
        <v>75</v>
      </c>
      <c r="AY265" s="219" t="s">
        <v>164</v>
      </c>
    </row>
    <row r="266" spans="2:51" s="13" customFormat="1" ht="13.5">
      <c r="B266" s="223"/>
      <c r="C266" s="224"/>
      <c r="D266" s="210" t="s">
        <v>181</v>
      </c>
      <c r="E266" s="225" t="s">
        <v>22</v>
      </c>
      <c r="F266" s="226" t="s">
        <v>191</v>
      </c>
      <c r="G266" s="224"/>
      <c r="H266" s="227">
        <v>33.75</v>
      </c>
      <c r="I266" s="228"/>
      <c r="J266" s="224"/>
      <c r="K266" s="224"/>
      <c r="L266" s="229"/>
      <c r="M266" s="230"/>
      <c r="N266" s="231"/>
      <c r="O266" s="231"/>
      <c r="P266" s="231"/>
      <c r="Q266" s="231"/>
      <c r="R266" s="231"/>
      <c r="S266" s="231"/>
      <c r="T266" s="232"/>
      <c r="AT266" s="233" t="s">
        <v>181</v>
      </c>
      <c r="AU266" s="233" t="s">
        <v>83</v>
      </c>
      <c r="AV266" s="13" t="s">
        <v>170</v>
      </c>
      <c r="AW266" s="13" t="s">
        <v>38</v>
      </c>
      <c r="AX266" s="13" t="s">
        <v>23</v>
      </c>
      <c r="AY266" s="233" t="s">
        <v>164</v>
      </c>
    </row>
    <row r="267" spans="2:65" s="1" customFormat="1" ht="22.5" customHeight="1">
      <c r="B267" s="35"/>
      <c r="C267" s="234" t="s">
        <v>682</v>
      </c>
      <c r="D267" s="234" t="s">
        <v>257</v>
      </c>
      <c r="E267" s="235" t="s">
        <v>1075</v>
      </c>
      <c r="F267" s="236" t="s">
        <v>1076</v>
      </c>
      <c r="G267" s="237" t="s">
        <v>278</v>
      </c>
      <c r="H267" s="238">
        <v>71.474</v>
      </c>
      <c r="I267" s="239"/>
      <c r="J267" s="240">
        <f>ROUND(I267*H267,2)</f>
        <v>0</v>
      </c>
      <c r="K267" s="236" t="s">
        <v>22</v>
      </c>
      <c r="L267" s="241"/>
      <c r="M267" s="242" t="s">
        <v>22</v>
      </c>
      <c r="N267" s="243" t="s">
        <v>46</v>
      </c>
      <c r="O267" s="36"/>
      <c r="P267" s="203">
        <f>O267*H267</f>
        <v>0</v>
      </c>
      <c r="Q267" s="203">
        <v>1</v>
      </c>
      <c r="R267" s="203">
        <f>Q267*H267</f>
        <v>71.474</v>
      </c>
      <c r="S267" s="203">
        <v>0</v>
      </c>
      <c r="T267" s="204">
        <f>S267*H267</f>
        <v>0</v>
      </c>
      <c r="AR267" s="18" t="s">
        <v>211</v>
      </c>
      <c r="AT267" s="18" t="s">
        <v>257</v>
      </c>
      <c r="AU267" s="18" t="s">
        <v>83</v>
      </c>
      <c r="AY267" s="18" t="s">
        <v>164</v>
      </c>
      <c r="BE267" s="205">
        <f>IF(N267="základní",J267,0)</f>
        <v>0</v>
      </c>
      <c r="BF267" s="205">
        <f>IF(N267="snížená",J267,0)</f>
        <v>0</v>
      </c>
      <c r="BG267" s="205">
        <f>IF(N267="zákl. přenesená",J267,0)</f>
        <v>0</v>
      </c>
      <c r="BH267" s="205">
        <f>IF(N267="sníž. přenesená",J267,0)</f>
        <v>0</v>
      </c>
      <c r="BI267" s="205">
        <f>IF(N267="nulová",J267,0)</f>
        <v>0</v>
      </c>
      <c r="BJ267" s="18" t="s">
        <v>23</v>
      </c>
      <c r="BK267" s="205">
        <f>ROUND(I267*H267,2)</f>
        <v>0</v>
      </c>
      <c r="BL267" s="18" t="s">
        <v>170</v>
      </c>
      <c r="BM267" s="18" t="s">
        <v>1077</v>
      </c>
    </row>
    <row r="268" spans="2:51" s="12" customFormat="1" ht="13.5">
      <c r="B268" s="208"/>
      <c r="C268" s="209"/>
      <c r="D268" s="206" t="s">
        <v>181</v>
      </c>
      <c r="E268" s="220" t="s">
        <v>22</v>
      </c>
      <c r="F268" s="221" t="s">
        <v>1078</v>
      </c>
      <c r="G268" s="209"/>
      <c r="H268" s="222">
        <v>70.073</v>
      </c>
      <c r="I268" s="214"/>
      <c r="J268" s="209"/>
      <c r="K268" s="209"/>
      <c r="L268" s="215"/>
      <c r="M268" s="216"/>
      <c r="N268" s="217"/>
      <c r="O268" s="217"/>
      <c r="P268" s="217"/>
      <c r="Q268" s="217"/>
      <c r="R268" s="217"/>
      <c r="S268" s="217"/>
      <c r="T268" s="218"/>
      <c r="AT268" s="219" t="s">
        <v>181</v>
      </c>
      <c r="AU268" s="219" t="s">
        <v>83</v>
      </c>
      <c r="AV268" s="12" t="s">
        <v>83</v>
      </c>
      <c r="AW268" s="12" t="s">
        <v>38</v>
      </c>
      <c r="AX268" s="12" t="s">
        <v>23</v>
      </c>
      <c r="AY268" s="219" t="s">
        <v>164</v>
      </c>
    </row>
    <row r="269" spans="2:51" s="12" customFormat="1" ht="13.5">
      <c r="B269" s="208"/>
      <c r="C269" s="209"/>
      <c r="D269" s="210" t="s">
        <v>181</v>
      </c>
      <c r="E269" s="209"/>
      <c r="F269" s="212" t="s">
        <v>1079</v>
      </c>
      <c r="G269" s="209"/>
      <c r="H269" s="213">
        <v>71.474</v>
      </c>
      <c r="I269" s="214"/>
      <c r="J269" s="209"/>
      <c r="K269" s="209"/>
      <c r="L269" s="215"/>
      <c r="M269" s="216"/>
      <c r="N269" s="217"/>
      <c r="O269" s="217"/>
      <c r="P269" s="217"/>
      <c r="Q269" s="217"/>
      <c r="R269" s="217"/>
      <c r="S269" s="217"/>
      <c r="T269" s="218"/>
      <c r="AT269" s="219" t="s">
        <v>181</v>
      </c>
      <c r="AU269" s="219" t="s">
        <v>83</v>
      </c>
      <c r="AV269" s="12" t="s">
        <v>83</v>
      </c>
      <c r="AW269" s="12" t="s">
        <v>4</v>
      </c>
      <c r="AX269" s="12" t="s">
        <v>23</v>
      </c>
      <c r="AY269" s="219" t="s">
        <v>164</v>
      </c>
    </row>
    <row r="270" spans="2:65" s="1" customFormat="1" ht="22.5" customHeight="1">
      <c r="B270" s="35"/>
      <c r="C270" s="194" t="s">
        <v>688</v>
      </c>
      <c r="D270" s="194" t="s">
        <v>166</v>
      </c>
      <c r="E270" s="195" t="s">
        <v>548</v>
      </c>
      <c r="F270" s="196" t="s">
        <v>549</v>
      </c>
      <c r="G270" s="197" t="s">
        <v>174</v>
      </c>
      <c r="H270" s="198">
        <v>13.482</v>
      </c>
      <c r="I270" s="199"/>
      <c r="J270" s="200">
        <f>ROUND(I270*H270,2)</f>
        <v>0</v>
      </c>
      <c r="K270" s="196" t="s">
        <v>316</v>
      </c>
      <c r="L270" s="55"/>
      <c r="M270" s="201" t="s">
        <v>22</v>
      </c>
      <c r="N270" s="202" t="s">
        <v>46</v>
      </c>
      <c r="O270" s="36"/>
      <c r="P270" s="203">
        <f>O270*H270</f>
        <v>0</v>
      </c>
      <c r="Q270" s="203">
        <v>0</v>
      </c>
      <c r="R270" s="203">
        <f>Q270*H270</f>
        <v>0</v>
      </c>
      <c r="S270" s="203">
        <v>0</v>
      </c>
      <c r="T270" s="204">
        <f>S270*H270</f>
        <v>0</v>
      </c>
      <c r="AR270" s="18" t="s">
        <v>170</v>
      </c>
      <c r="AT270" s="18" t="s">
        <v>166</v>
      </c>
      <c r="AU270" s="18" t="s">
        <v>83</v>
      </c>
      <c r="AY270" s="18" t="s">
        <v>164</v>
      </c>
      <c r="BE270" s="205">
        <f>IF(N270="základní",J270,0)</f>
        <v>0</v>
      </c>
      <c r="BF270" s="205">
        <f>IF(N270="snížená",J270,0)</f>
        <v>0</v>
      </c>
      <c r="BG270" s="205">
        <f>IF(N270="zákl. přenesená",J270,0)</f>
        <v>0</v>
      </c>
      <c r="BH270" s="205">
        <f>IF(N270="sníž. přenesená",J270,0)</f>
        <v>0</v>
      </c>
      <c r="BI270" s="205">
        <f>IF(N270="nulová",J270,0)</f>
        <v>0</v>
      </c>
      <c r="BJ270" s="18" t="s">
        <v>23</v>
      </c>
      <c r="BK270" s="205">
        <f>ROUND(I270*H270,2)</f>
        <v>0</v>
      </c>
      <c r="BL270" s="18" t="s">
        <v>170</v>
      </c>
      <c r="BM270" s="18" t="s">
        <v>1080</v>
      </c>
    </row>
    <row r="271" spans="2:47" s="1" customFormat="1" ht="135">
      <c r="B271" s="35"/>
      <c r="C271" s="57"/>
      <c r="D271" s="206" t="s">
        <v>177</v>
      </c>
      <c r="E271" s="57"/>
      <c r="F271" s="207" t="s">
        <v>551</v>
      </c>
      <c r="G271" s="57"/>
      <c r="H271" s="57"/>
      <c r="I271" s="162"/>
      <c r="J271" s="57"/>
      <c r="K271" s="57"/>
      <c r="L271" s="55"/>
      <c r="M271" s="72"/>
      <c r="N271" s="36"/>
      <c r="O271" s="36"/>
      <c r="P271" s="36"/>
      <c r="Q271" s="36"/>
      <c r="R271" s="36"/>
      <c r="S271" s="36"/>
      <c r="T271" s="73"/>
      <c r="AT271" s="18" t="s">
        <v>177</v>
      </c>
      <c r="AU271" s="18" t="s">
        <v>83</v>
      </c>
    </row>
    <row r="272" spans="2:51" s="12" customFormat="1" ht="13.5">
      <c r="B272" s="208"/>
      <c r="C272" s="209"/>
      <c r="D272" s="210" t="s">
        <v>181</v>
      </c>
      <c r="E272" s="211" t="s">
        <v>22</v>
      </c>
      <c r="F272" s="212" t="s">
        <v>1081</v>
      </c>
      <c r="G272" s="209"/>
      <c r="H272" s="213">
        <v>13.482</v>
      </c>
      <c r="I272" s="214"/>
      <c r="J272" s="209"/>
      <c r="K272" s="209"/>
      <c r="L272" s="215"/>
      <c r="M272" s="216"/>
      <c r="N272" s="217"/>
      <c r="O272" s="217"/>
      <c r="P272" s="217"/>
      <c r="Q272" s="217"/>
      <c r="R272" s="217"/>
      <c r="S272" s="217"/>
      <c r="T272" s="218"/>
      <c r="AT272" s="219" t="s">
        <v>181</v>
      </c>
      <c r="AU272" s="219" t="s">
        <v>83</v>
      </c>
      <c r="AV272" s="12" t="s">
        <v>83</v>
      </c>
      <c r="AW272" s="12" t="s">
        <v>38</v>
      </c>
      <c r="AX272" s="12" t="s">
        <v>23</v>
      </c>
      <c r="AY272" s="219" t="s">
        <v>164</v>
      </c>
    </row>
    <row r="273" spans="2:65" s="1" customFormat="1" ht="22.5" customHeight="1">
      <c r="B273" s="35"/>
      <c r="C273" s="194" t="s">
        <v>694</v>
      </c>
      <c r="D273" s="194" t="s">
        <v>166</v>
      </c>
      <c r="E273" s="195" t="s">
        <v>365</v>
      </c>
      <c r="F273" s="196" t="s">
        <v>1082</v>
      </c>
      <c r="G273" s="197" t="s">
        <v>367</v>
      </c>
      <c r="H273" s="198">
        <v>1</v>
      </c>
      <c r="I273" s="199"/>
      <c r="J273" s="200">
        <f>ROUND(I273*H273,2)</f>
        <v>0</v>
      </c>
      <c r="K273" s="196" t="s">
        <v>22</v>
      </c>
      <c r="L273" s="55"/>
      <c r="M273" s="201" t="s">
        <v>22</v>
      </c>
      <c r="N273" s="202" t="s">
        <v>46</v>
      </c>
      <c r="O273" s="36"/>
      <c r="P273" s="203">
        <f>O273*H273</f>
        <v>0</v>
      </c>
      <c r="Q273" s="203">
        <v>0</v>
      </c>
      <c r="R273" s="203">
        <f>Q273*H273</f>
        <v>0</v>
      </c>
      <c r="S273" s="203">
        <v>0</v>
      </c>
      <c r="T273" s="204">
        <f>S273*H273</f>
        <v>0</v>
      </c>
      <c r="AR273" s="18" t="s">
        <v>170</v>
      </c>
      <c r="AT273" s="18" t="s">
        <v>166</v>
      </c>
      <c r="AU273" s="18" t="s">
        <v>83</v>
      </c>
      <c r="AY273" s="18" t="s">
        <v>164</v>
      </c>
      <c r="BE273" s="205">
        <f>IF(N273="základní",J273,0)</f>
        <v>0</v>
      </c>
      <c r="BF273" s="205">
        <f>IF(N273="snížená",J273,0)</f>
        <v>0</v>
      </c>
      <c r="BG273" s="205">
        <f>IF(N273="zákl. přenesená",J273,0)</f>
        <v>0</v>
      </c>
      <c r="BH273" s="205">
        <f>IF(N273="sníž. přenesená",J273,0)</f>
        <v>0</v>
      </c>
      <c r="BI273" s="205">
        <f>IF(N273="nulová",J273,0)</f>
        <v>0</v>
      </c>
      <c r="BJ273" s="18" t="s">
        <v>23</v>
      </c>
      <c r="BK273" s="205">
        <f>ROUND(I273*H273,2)</f>
        <v>0</v>
      </c>
      <c r="BL273" s="18" t="s">
        <v>170</v>
      </c>
      <c r="BM273" s="18" t="s">
        <v>1083</v>
      </c>
    </row>
    <row r="274" spans="2:63" s="11" customFormat="1" ht="29.85" customHeight="1">
      <c r="B274" s="177"/>
      <c r="C274" s="178"/>
      <c r="D274" s="191" t="s">
        <v>74</v>
      </c>
      <c r="E274" s="192" t="s">
        <v>195</v>
      </c>
      <c r="F274" s="192" t="s">
        <v>1084</v>
      </c>
      <c r="G274" s="178"/>
      <c r="H274" s="178"/>
      <c r="I274" s="181"/>
      <c r="J274" s="193">
        <f>BK274</f>
        <v>0</v>
      </c>
      <c r="K274" s="178"/>
      <c r="L274" s="183"/>
      <c r="M274" s="184"/>
      <c r="N274" s="185"/>
      <c r="O274" s="185"/>
      <c r="P274" s="186">
        <f>SUM(P275:P283)</f>
        <v>0</v>
      </c>
      <c r="Q274" s="185"/>
      <c r="R274" s="186">
        <f>SUM(R275:R283)</f>
        <v>0.1570464</v>
      </c>
      <c r="S274" s="185"/>
      <c r="T274" s="187">
        <f>SUM(T275:T283)</f>
        <v>0</v>
      </c>
      <c r="AR274" s="188" t="s">
        <v>23</v>
      </c>
      <c r="AT274" s="189" t="s">
        <v>74</v>
      </c>
      <c r="AU274" s="189" t="s">
        <v>23</v>
      </c>
      <c r="AY274" s="188" t="s">
        <v>164</v>
      </c>
      <c r="BK274" s="190">
        <f>SUM(BK275:BK283)</f>
        <v>0</v>
      </c>
    </row>
    <row r="275" spans="2:65" s="1" customFormat="1" ht="22.5" customHeight="1">
      <c r="B275" s="35"/>
      <c r="C275" s="194" t="s">
        <v>701</v>
      </c>
      <c r="D275" s="194" t="s">
        <v>166</v>
      </c>
      <c r="E275" s="195" t="s">
        <v>1085</v>
      </c>
      <c r="F275" s="196" t="s">
        <v>1086</v>
      </c>
      <c r="G275" s="197" t="s">
        <v>174</v>
      </c>
      <c r="H275" s="198">
        <v>63</v>
      </c>
      <c r="I275" s="199"/>
      <c r="J275" s="200">
        <f>ROUND(I275*H275,2)</f>
        <v>0</v>
      </c>
      <c r="K275" s="196" t="s">
        <v>316</v>
      </c>
      <c r="L275" s="55"/>
      <c r="M275" s="201" t="s">
        <v>22</v>
      </c>
      <c r="N275" s="202" t="s">
        <v>46</v>
      </c>
      <c r="O275" s="36"/>
      <c r="P275" s="203">
        <f>O275*H275</f>
        <v>0</v>
      </c>
      <c r="Q275" s="203">
        <v>0</v>
      </c>
      <c r="R275" s="203">
        <f>Q275*H275</f>
        <v>0</v>
      </c>
      <c r="S275" s="203">
        <v>0</v>
      </c>
      <c r="T275" s="204">
        <f>S275*H275</f>
        <v>0</v>
      </c>
      <c r="AR275" s="18" t="s">
        <v>170</v>
      </c>
      <c r="AT275" s="18" t="s">
        <v>166</v>
      </c>
      <c r="AU275" s="18" t="s">
        <v>83</v>
      </c>
      <c r="AY275" s="18" t="s">
        <v>164</v>
      </c>
      <c r="BE275" s="205">
        <f>IF(N275="základní",J275,0)</f>
        <v>0</v>
      </c>
      <c r="BF275" s="205">
        <f>IF(N275="snížená",J275,0)</f>
        <v>0</v>
      </c>
      <c r="BG275" s="205">
        <f>IF(N275="zákl. přenesená",J275,0)</f>
        <v>0</v>
      </c>
      <c r="BH275" s="205">
        <f>IF(N275="sníž. přenesená",J275,0)</f>
        <v>0</v>
      </c>
      <c r="BI275" s="205">
        <f>IF(N275="nulová",J275,0)</f>
        <v>0</v>
      </c>
      <c r="BJ275" s="18" t="s">
        <v>23</v>
      </c>
      <c r="BK275" s="205">
        <f>ROUND(I275*H275,2)</f>
        <v>0</v>
      </c>
      <c r="BL275" s="18" t="s">
        <v>170</v>
      </c>
      <c r="BM275" s="18" t="s">
        <v>1087</v>
      </c>
    </row>
    <row r="276" spans="2:51" s="12" customFormat="1" ht="13.5">
      <c r="B276" s="208"/>
      <c r="C276" s="209"/>
      <c r="D276" s="210" t="s">
        <v>181</v>
      </c>
      <c r="E276" s="211" t="s">
        <v>22</v>
      </c>
      <c r="F276" s="212" t="s">
        <v>1088</v>
      </c>
      <c r="G276" s="209"/>
      <c r="H276" s="213">
        <v>63</v>
      </c>
      <c r="I276" s="214"/>
      <c r="J276" s="209"/>
      <c r="K276" s="209"/>
      <c r="L276" s="215"/>
      <c r="M276" s="216"/>
      <c r="N276" s="217"/>
      <c r="O276" s="217"/>
      <c r="P276" s="217"/>
      <c r="Q276" s="217"/>
      <c r="R276" s="217"/>
      <c r="S276" s="217"/>
      <c r="T276" s="218"/>
      <c r="AT276" s="219" t="s">
        <v>181</v>
      </c>
      <c r="AU276" s="219" t="s">
        <v>83</v>
      </c>
      <c r="AV276" s="12" t="s">
        <v>83</v>
      </c>
      <c r="AW276" s="12" t="s">
        <v>38</v>
      </c>
      <c r="AX276" s="12" t="s">
        <v>23</v>
      </c>
      <c r="AY276" s="219" t="s">
        <v>164</v>
      </c>
    </row>
    <row r="277" spans="2:65" s="1" customFormat="1" ht="31.5" customHeight="1">
      <c r="B277" s="35"/>
      <c r="C277" s="194" t="s">
        <v>708</v>
      </c>
      <c r="D277" s="194" t="s">
        <v>166</v>
      </c>
      <c r="E277" s="195" t="s">
        <v>1089</v>
      </c>
      <c r="F277" s="196" t="s">
        <v>1090</v>
      </c>
      <c r="G277" s="197" t="s">
        <v>174</v>
      </c>
      <c r="H277" s="198">
        <v>54.72</v>
      </c>
      <c r="I277" s="199"/>
      <c r="J277" s="200">
        <f>ROUND(I277*H277,2)</f>
        <v>0</v>
      </c>
      <c r="K277" s="196" t="s">
        <v>316</v>
      </c>
      <c r="L277" s="55"/>
      <c r="M277" s="201" t="s">
        <v>22</v>
      </c>
      <c r="N277" s="202" t="s">
        <v>46</v>
      </c>
      <c r="O277" s="36"/>
      <c r="P277" s="203">
        <f>O277*H277</f>
        <v>0</v>
      </c>
      <c r="Q277" s="203">
        <v>0</v>
      </c>
      <c r="R277" s="203">
        <f>Q277*H277</f>
        <v>0</v>
      </c>
      <c r="S277" s="203">
        <v>0</v>
      </c>
      <c r="T277" s="204">
        <f>S277*H277</f>
        <v>0</v>
      </c>
      <c r="AR277" s="18" t="s">
        <v>170</v>
      </c>
      <c r="AT277" s="18" t="s">
        <v>166</v>
      </c>
      <c r="AU277" s="18" t="s">
        <v>83</v>
      </c>
      <c r="AY277" s="18" t="s">
        <v>164</v>
      </c>
      <c r="BE277" s="205">
        <f>IF(N277="základní",J277,0)</f>
        <v>0</v>
      </c>
      <c r="BF277" s="205">
        <f>IF(N277="snížená",J277,0)</f>
        <v>0</v>
      </c>
      <c r="BG277" s="205">
        <f>IF(N277="zákl. přenesená",J277,0)</f>
        <v>0</v>
      </c>
      <c r="BH277" s="205">
        <f>IF(N277="sníž. přenesená",J277,0)</f>
        <v>0</v>
      </c>
      <c r="BI277" s="205">
        <f>IF(N277="nulová",J277,0)</f>
        <v>0</v>
      </c>
      <c r="BJ277" s="18" t="s">
        <v>23</v>
      </c>
      <c r="BK277" s="205">
        <f>ROUND(I277*H277,2)</f>
        <v>0</v>
      </c>
      <c r="BL277" s="18" t="s">
        <v>170</v>
      </c>
      <c r="BM277" s="18" t="s">
        <v>1091</v>
      </c>
    </row>
    <row r="278" spans="2:47" s="1" customFormat="1" ht="27">
      <c r="B278" s="35"/>
      <c r="C278" s="57"/>
      <c r="D278" s="206" t="s">
        <v>177</v>
      </c>
      <c r="E278" s="57"/>
      <c r="F278" s="207" t="s">
        <v>1092</v>
      </c>
      <c r="G278" s="57"/>
      <c r="H278" s="57"/>
      <c r="I278" s="162"/>
      <c r="J278" s="57"/>
      <c r="K278" s="57"/>
      <c r="L278" s="55"/>
      <c r="M278" s="72"/>
      <c r="N278" s="36"/>
      <c r="O278" s="36"/>
      <c r="P278" s="36"/>
      <c r="Q278" s="36"/>
      <c r="R278" s="36"/>
      <c r="S278" s="36"/>
      <c r="T278" s="73"/>
      <c r="AT278" s="18" t="s">
        <v>177</v>
      </c>
      <c r="AU278" s="18" t="s">
        <v>83</v>
      </c>
    </row>
    <row r="279" spans="2:51" s="12" customFormat="1" ht="13.5">
      <c r="B279" s="208"/>
      <c r="C279" s="209"/>
      <c r="D279" s="210" t="s">
        <v>181</v>
      </c>
      <c r="E279" s="211" t="s">
        <v>22</v>
      </c>
      <c r="F279" s="212" t="s">
        <v>1093</v>
      </c>
      <c r="G279" s="209"/>
      <c r="H279" s="213">
        <v>54.72</v>
      </c>
      <c r="I279" s="214"/>
      <c r="J279" s="209"/>
      <c r="K279" s="209"/>
      <c r="L279" s="215"/>
      <c r="M279" s="216"/>
      <c r="N279" s="217"/>
      <c r="O279" s="217"/>
      <c r="P279" s="217"/>
      <c r="Q279" s="217"/>
      <c r="R279" s="217"/>
      <c r="S279" s="217"/>
      <c r="T279" s="218"/>
      <c r="AT279" s="219" t="s">
        <v>181</v>
      </c>
      <c r="AU279" s="219" t="s">
        <v>83</v>
      </c>
      <c r="AV279" s="12" t="s">
        <v>83</v>
      </c>
      <c r="AW279" s="12" t="s">
        <v>38</v>
      </c>
      <c r="AX279" s="12" t="s">
        <v>23</v>
      </c>
      <c r="AY279" s="219" t="s">
        <v>164</v>
      </c>
    </row>
    <row r="280" spans="2:65" s="1" customFormat="1" ht="31.5" customHeight="1">
      <c r="B280" s="35"/>
      <c r="C280" s="194" t="s">
        <v>713</v>
      </c>
      <c r="D280" s="194" t="s">
        <v>166</v>
      </c>
      <c r="E280" s="195" t="s">
        <v>1094</v>
      </c>
      <c r="F280" s="196" t="s">
        <v>1095</v>
      </c>
      <c r="G280" s="197" t="s">
        <v>174</v>
      </c>
      <c r="H280" s="198">
        <v>54.72</v>
      </c>
      <c r="I280" s="199"/>
      <c r="J280" s="200">
        <f>ROUND(I280*H280,2)</f>
        <v>0</v>
      </c>
      <c r="K280" s="196" t="s">
        <v>316</v>
      </c>
      <c r="L280" s="55"/>
      <c r="M280" s="201" t="s">
        <v>22</v>
      </c>
      <c r="N280" s="202" t="s">
        <v>46</v>
      </c>
      <c r="O280" s="36"/>
      <c r="P280" s="203">
        <f>O280*H280</f>
        <v>0</v>
      </c>
      <c r="Q280" s="203">
        <v>0</v>
      </c>
      <c r="R280" s="203">
        <f>Q280*H280</f>
        <v>0</v>
      </c>
      <c r="S280" s="203">
        <v>0</v>
      </c>
      <c r="T280" s="204">
        <f>S280*H280</f>
        <v>0</v>
      </c>
      <c r="AR280" s="18" t="s">
        <v>170</v>
      </c>
      <c r="AT280" s="18" t="s">
        <v>166</v>
      </c>
      <c r="AU280" s="18" t="s">
        <v>83</v>
      </c>
      <c r="AY280" s="18" t="s">
        <v>164</v>
      </c>
      <c r="BE280" s="205">
        <f>IF(N280="základní",J280,0)</f>
        <v>0</v>
      </c>
      <c r="BF280" s="205">
        <f>IF(N280="snížená",J280,0)</f>
        <v>0</v>
      </c>
      <c r="BG280" s="205">
        <f>IF(N280="zákl. přenesená",J280,0)</f>
        <v>0</v>
      </c>
      <c r="BH280" s="205">
        <f>IF(N280="sníž. přenesená",J280,0)</f>
        <v>0</v>
      </c>
      <c r="BI280" s="205">
        <f>IF(N280="nulová",J280,0)</f>
        <v>0</v>
      </c>
      <c r="BJ280" s="18" t="s">
        <v>23</v>
      </c>
      <c r="BK280" s="205">
        <f>ROUND(I280*H280,2)</f>
        <v>0</v>
      </c>
      <c r="BL280" s="18" t="s">
        <v>170</v>
      </c>
      <c r="BM280" s="18" t="s">
        <v>1096</v>
      </c>
    </row>
    <row r="281" spans="2:47" s="1" customFormat="1" ht="27">
      <c r="B281" s="35"/>
      <c r="C281" s="57"/>
      <c r="D281" s="210" t="s">
        <v>177</v>
      </c>
      <c r="E281" s="57"/>
      <c r="F281" s="244" t="s">
        <v>1092</v>
      </c>
      <c r="G281" s="57"/>
      <c r="H281" s="57"/>
      <c r="I281" s="162"/>
      <c r="J281" s="57"/>
      <c r="K281" s="57"/>
      <c r="L281" s="55"/>
      <c r="M281" s="72"/>
      <c r="N281" s="36"/>
      <c r="O281" s="36"/>
      <c r="P281" s="36"/>
      <c r="Q281" s="36"/>
      <c r="R281" s="36"/>
      <c r="S281" s="36"/>
      <c r="T281" s="73"/>
      <c r="AT281" s="18" t="s">
        <v>177</v>
      </c>
      <c r="AU281" s="18" t="s">
        <v>83</v>
      </c>
    </row>
    <row r="282" spans="2:65" s="1" customFormat="1" ht="31.5" customHeight="1">
      <c r="B282" s="35"/>
      <c r="C282" s="194" t="s">
        <v>1097</v>
      </c>
      <c r="D282" s="194" t="s">
        <v>166</v>
      </c>
      <c r="E282" s="195" t="s">
        <v>1098</v>
      </c>
      <c r="F282" s="196" t="s">
        <v>1099</v>
      </c>
      <c r="G282" s="197" t="s">
        <v>285</v>
      </c>
      <c r="H282" s="198">
        <v>54.72</v>
      </c>
      <c r="I282" s="199"/>
      <c r="J282" s="200">
        <f>ROUND(I282*H282,2)</f>
        <v>0</v>
      </c>
      <c r="K282" s="196" t="s">
        <v>316</v>
      </c>
      <c r="L282" s="55"/>
      <c r="M282" s="201" t="s">
        <v>22</v>
      </c>
      <c r="N282" s="202" t="s">
        <v>46</v>
      </c>
      <c r="O282" s="36"/>
      <c r="P282" s="203">
        <f>O282*H282</f>
        <v>0</v>
      </c>
      <c r="Q282" s="203">
        <v>0.00287</v>
      </c>
      <c r="R282" s="203">
        <f>Q282*H282</f>
        <v>0.1570464</v>
      </c>
      <c r="S282" s="203">
        <v>0</v>
      </c>
      <c r="T282" s="204">
        <f>S282*H282</f>
        <v>0</v>
      </c>
      <c r="AR282" s="18" t="s">
        <v>170</v>
      </c>
      <c r="AT282" s="18" t="s">
        <v>166</v>
      </c>
      <c r="AU282" s="18" t="s">
        <v>83</v>
      </c>
      <c r="AY282" s="18" t="s">
        <v>164</v>
      </c>
      <c r="BE282" s="205">
        <f>IF(N282="základní",J282,0)</f>
        <v>0</v>
      </c>
      <c r="BF282" s="205">
        <f>IF(N282="snížená",J282,0)</f>
        <v>0</v>
      </c>
      <c r="BG282" s="205">
        <f>IF(N282="zákl. přenesená",J282,0)</f>
        <v>0</v>
      </c>
      <c r="BH282" s="205">
        <f>IF(N282="sníž. přenesená",J282,0)</f>
        <v>0</v>
      </c>
      <c r="BI282" s="205">
        <f>IF(N282="nulová",J282,0)</f>
        <v>0</v>
      </c>
      <c r="BJ282" s="18" t="s">
        <v>23</v>
      </c>
      <c r="BK282" s="205">
        <f>ROUND(I282*H282,2)</f>
        <v>0</v>
      </c>
      <c r="BL282" s="18" t="s">
        <v>170</v>
      </c>
      <c r="BM282" s="18" t="s">
        <v>1100</v>
      </c>
    </row>
    <row r="283" spans="2:47" s="1" customFormat="1" ht="310.5">
      <c r="B283" s="35"/>
      <c r="C283" s="57"/>
      <c r="D283" s="206" t="s">
        <v>177</v>
      </c>
      <c r="E283" s="57"/>
      <c r="F283" s="207" t="s">
        <v>1101</v>
      </c>
      <c r="G283" s="57"/>
      <c r="H283" s="57"/>
      <c r="I283" s="162"/>
      <c r="J283" s="57"/>
      <c r="K283" s="57"/>
      <c r="L283" s="55"/>
      <c r="M283" s="72"/>
      <c r="N283" s="36"/>
      <c r="O283" s="36"/>
      <c r="P283" s="36"/>
      <c r="Q283" s="36"/>
      <c r="R283" s="36"/>
      <c r="S283" s="36"/>
      <c r="T283" s="73"/>
      <c r="AT283" s="18" t="s">
        <v>177</v>
      </c>
      <c r="AU283" s="18" t="s">
        <v>83</v>
      </c>
    </row>
    <row r="284" spans="2:63" s="11" customFormat="1" ht="29.85" customHeight="1">
      <c r="B284" s="177"/>
      <c r="C284" s="178"/>
      <c r="D284" s="191" t="s">
        <v>74</v>
      </c>
      <c r="E284" s="192" t="s">
        <v>200</v>
      </c>
      <c r="F284" s="192" t="s">
        <v>1102</v>
      </c>
      <c r="G284" s="178"/>
      <c r="H284" s="178"/>
      <c r="I284" s="181"/>
      <c r="J284" s="193">
        <f>BK284</f>
        <v>0</v>
      </c>
      <c r="K284" s="178"/>
      <c r="L284" s="183"/>
      <c r="M284" s="184"/>
      <c r="N284" s="185"/>
      <c r="O284" s="185"/>
      <c r="P284" s="186">
        <f>SUM(P285:P295)</f>
        <v>0</v>
      </c>
      <c r="Q284" s="185"/>
      <c r="R284" s="186">
        <f>SUM(R285:R295)</f>
        <v>0.11134168000000001</v>
      </c>
      <c r="S284" s="185"/>
      <c r="T284" s="187">
        <f>SUM(T285:T295)</f>
        <v>0</v>
      </c>
      <c r="AR284" s="188" t="s">
        <v>23</v>
      </c>
      <c r="AT284" s="189" t="s">
        <v>74</v>
      </c>
      <c r="AU284" s="189" t="s">
        <v>23</v>
      </c>
      <c r="AY284" s="188" t="s">
        <v>164</v>
      </c>
      <c r="BK284" s="190">
        <f>SUM(BK285:BK295)</f>
        <v>0</v>
      </c>
    </row>
    <row r="285" spans="2:65" s="1" customFormat="1" ht="22.5" customHeight="1">
      <c r="B285" s="35"/>
      <c r="C285" s="194" t="s">
        <v>1103</v>
      </c>
      <c r="D285" s="194" t="s">
        <v>166</v>
      </c>
      <c r="E285" s="195" t="s">
        <v>1104</v>
      </c>
      <c r="F285" s="196" t="s">
        <v>1105</v>
      </c>
      <c r="G285" s="197" t="s">
        <v>174</v>
      </c>
      <c r="H285" s="198">
        <v>31.404</v>
      </c>
      <c r="I285" s="199"/>
      <c r="J285" s="200">
        <f>ROUND(I285*H285,2)</f>
        <v>0</v>
      </c>
      <c r="K285" s="196" t="s">
        <v>316</v>
      </c>
      <c r="L285" s="55"/>
      <c r="M285" s="201" t="s">
        <v>22</v>
      </c>
      <c r="N285" s="202" t="s">
        <v>46</v>
      </c>
      <c r="O285" s="36"/>
      <c r="P285" s="203">
        <f>O285*H285</f>
        <v>0</v>
      </c>
      <c r="Q285" s="203">
        <v>0.00042</v>
      </c>
      <c r="R285" s="203">
        <f>Q285*H285</f>
        <v>0.01318968</v>
      </c>
      <c r="S285" s="203">
        <v>0</v>
      </c>
      <c r="T285" s="204">
        <f>S285*H285</f>
        <v>0</v>
      </c>
      <c r="AR285" s="18" t="s">
        <v>170</v>
      </c>
      <c r="AT285" s="18" t="s">
        <v>166</v>
      </c>
      <c r="AU285" s="18" t="s">
        <v>83</v>
      </c>
      <c r="AY285" s="18" t="s">
        <v>164</v>
      </c>
      <c r="BE285" s="205">
        <f>IF(N285="základní",J285,0)</f>
        <v>0</v>
      </c>
      <c r="BF285" s="205">
        <f>IF(N285="snížená",J285,0)</f>
        <v>0</v>
      </c>
      <c r="BG285" s="205">
        <f>IF(N285="zákl. přenesená",J285,0)</f>
        <v>0</v>
      </c>
      <c r="BH285" s="205">
        <f>IF(N285="sníž. přenesená",J285,0)</f>
        <v>0</v>
      </c>
      <c r="BI285" s="205">
        <f>IF(N285="nulová",J285,0)</f>
        <v>0</v>
      </c>
      <c r="BJ285" s="18" t="s">
        <v>23</v>
      </c>
      <c r="BK285" s="205">
        <f>ROUND(I285*H285,2)</f>
        <v>0</v>
      </c>
      <c r="BL285" s="18" t="s">
        <v>170</v>
      </c>
      <c r="BM285" s="18" t="s">
        <v>1106</v>
      </c>
    </row>
    <row r="286" spans="2:51" s="12" customFormat="1" ht="13.5">
      <c r="B286" s="208"/>
      <c r="C286" s="209"/>
      <c r="D286" s="206" t="s">
        <v>181</v>
      </c>
      <c r="E286" s="220" t="s">
        <v>22</v>
      </c>
      <c r="F286" s="221" t="s">
        <v>1107</v>
      </c>
      <c r="G286" s="209"/>
      <c r="H286" s="222">
        <v>26.904</v>
      </c>
      <c r="I286" s="214"/>
      <c r="J286" s="209"/>
      <c r="K286" s="209"/>
      <c r="L286" s="215"/>
      <c r="M286" s="216"/>
      <c r="N286" s="217"/>
      <c r="O286" s="217"/>
      <c r="P286" s="217"/>
      <c r="Q286" s="217"/>
      <c r="R286" s="217"/>
      <c r="S286" s="217"/>
      <c r="T286" s="218"/>
      <c r="AT286" s="219" t="s">
        <v>181</v>
      </c>
      <c r="AU286" s="219" t="s">
        <v>83</v>
      </c>
      <c r="AV286" s="12" t="s">
        <v>83</v>
      </c>
      <c r="AW286" s="12" t="s">
        <v>38</v>
      </c>
      <c r="AX286" s="12" t="s">
        <v>75</v>
      </c>
      <c r="AY286" s="219" t="s">
        <v>164</v>
      </c>
    </row>
    <row r="287" spans="2:51" s="12" customFormat="1" ht="13.5">
      <c r="B287" s="208"/>
      <c r="C287" s="209"/>
      <c r="D287" s="206" t="s">
        <v>181</v>
      </c>
      <c r="E287" s="220" t="s">
        <v>22</v>
      </c>
      <c r="F287" s="221" t="s">
        <v>1108</v>
      </c>
      <c r="G287" s="209"/>
      <c r="H287" s="222">
        <v>4.5</v>
      </c>
      <c r="I287" s="214"/>
      <c r="J287" s="209"/>
      <c r="K287" s="209"/>
      <c r="L287" s="215"/>
      <c r="M287" s="216"/>
      <c r="N287" s="217"/>
      <c r="O287" s="217"/>
      <c r="P287" s="217"/>
      <c r="Q287" s="217"/>
      <c r="R287" s="217"/>
      <c r="S287" s="217"/>
      <c r="T287" s="218"/>
      <c r="AT287" s="219" t="s">
        <v>181</v>
      </c>
      <c r="AU287" s="219" t="s">
        <v>83</v>
      </c>
      <c r="AV287" s="12" t="s">
        <v>83</v>
      </c>
      <c r="AW287" s="12" t="s">
        <v>38</v>
      </c>
      <c r="AX287" s="12" t="s">
        <v>75</v>
      </c>
      <c r="AY287" s="219" t="s">
        <v>164</v>
      </c>
    </row>
    <row r="288" spans="2:51" s="13" customFormat="1" ht="13.5">
      <c r="B288" s="223"/>
      <c r="C288" s="224"/>
      <c r="D288" s="210" t="s">
        <v>181</v>
      </c>
      <c r="E288" s="225" t="s">
        <v>22</v>
      </c>
      <c r="F288" s="226" t="s">
        <v>191</v>
      </c>
      <c r="G288" s="224"/>
      <c r="H288" s="227">
        <v>31.404</v>
      </c>
      <c r="I288" s="228"/>
      <c r="J288" s="224"/>
      <c r="K288" s="224"/>
      <c r="L288" s="229"/>
      <c r="M288" s="230"/>
      <c r="N288" s="231"/>
      <c r="O288" s="231"/>
      <c r="P288" s="231"/>
      <c r="Q288" s="231"/>
      <c r="R288" s="231"/>
      <c r="S288" s="231"/>
      <c r="T288" s="232"/>
      <c r="AT288" s="233" t="s">
        <v>181</v>
      </c>
      <c r="AU288" s="233" t="s">
        <v>83</v>
      </c>
      <c r="AV288" s="13" t="s">
        <v>170</v>
      </c>
      <c r="AW288" s="13" t="s">
        <v>38</v>
      </c>
      <c r="AX288" s="13" t="s">
        <v>23</v>
      </c>
      <c r="AY288" s="233" t="s">
        <v>164</v>
      </c>
    </row>
    <row r="289" spans="2:65" s="1" customFormat="1" ht="22.5" customHeight="1">
      <c r="B289" s="35"/>
      <c r="C289" s="194" t="s">
        <v>1109</v>
      </c>
      <c r="D289" s="194" t="s">
        <v>166</v>
      </c>
      <c r="E289" s="195" t="s">
        <v>1110</v>
      </c>
      <c r="F289" s="196" t="s">
        <v>1111</v>
      </c>
      <c r="G289" s="197" t="s">
        <v>174</v>
      </c>
      <c r="H289" s="198">
        <v>26.9</v>
      </c>
      <c r="I289" s="199"/>
      <c r="J289" s="200">
        <f>ROUND(I289*H289,2)</f>
        <v>0</v>
      </c>
      <c r="K289" s="196" t="s">
        <v>316</v>
      </c>
      <c r="L289" s="55"/>
      <c r="M289" s="201" t="s">
        <v>22</v>
      </c>
      <c r="N289" s="202" t="s">
        <v>46</v>
      </c>
      <c r="O289" s="36"/>
      <c r="P289" s="203">
        <f>O289*H289</f>
        <v>0</v>
      </c>
      <c r="Q289" s="203">
        <v>0.00082</v>
      </c>
      <c r="R289" s="203">
        <f>Q289*H289</f>
        <v>0.022057999999999998</v>
      </c>
      <c r="S289" s="203">
        <v>0</v>
      </c>
      <c r="T289" s="204">
        <f>S289*H289</f>
        <v>0</v>
      </c>
      <c r="AR289" s="18" t="s">
        <v>170</v>
      </c>
      <c r="AT289" s="18" t="s">
        <v>166</v>
      </c>
      <c r="AU289" s="18" t="s">
        <v>83</v>
      </c>
      <c r="AY289" s="18" t="s">
        <v>164</v>
      </c>
      <c r="BE289" s="205">
        <f>IF(N289="základní",J289,0)</f>
        <v>0</v>
      </c>
      <c r="BF289" s="205">
        <f>IF(N289="snížená",J289,0)</f>
        <v>0</v>
      </c>
      <c r="BG289" s="205">
        <f>IF(N289="zákl. přenesená",J289,0)</f>
        <v>0</v>
      </c>
      <c r="BH289" s="205">
        <f>IF(N289="sníž. přenesená",J289,0)</f>
        <v>0</v>
      </c>
      <c r="BI289" s="205">
        <f>IF(N289="nulová",J289,0)</f>
        <v>0</v>
      </c>
      <c r="BJ289" s="18" t="s">
        <v>23</v>
      </c>
      <c r="BK289" s="205">
        <f>ROUND(I289*H289,2)</f>
        <v>0</v>
      </c>
      <c r="BL289" s="18" t="s">
        <v>170</v>
      </c>
      <c r="BM289" s="18" t="s">
        <v>1112</v>
      </c>
    </row>
    <row r="290" spans="2:51" s="12" customFormat="1" ht="13.5">
      <c r="B290" s="208"/>
      <c r="C290" s="209"/>
      <c r="D290" s="210" t="s">
        <v>181</v>
      </c>
      <c r="E290" s="211" t="s">
        <v>22</v>
      </c>
      <c r="F290" s="212" t="s">
        <v>1113</v>
      </c>
      <c r="G290" s="209"/>
      <c r="H290" s="213">
        <v>26.9</v>
      </c>
      <c r="I290" s="214"/>
      <c r="J290" s="209"/>
      <c r="K290" s="209"/>
      <c r="L290" s="215"/>
      <c r="M290" s="216"/>
      <c r="N290" s="217"/>
      <c r="O290" s="217"/>
      <c r="P290" s="217"/>
      <c r="Q290" s="217"/>
      <c r="R290" s="217"/>
      <c r="S290" s="217"/>
      <c r="T290" s="218"/>
      <c r="AT290" s="219" t="s">
        <v>181</v>
      </c>
      <c r="AU290" s="219" t="s">
        <v>83</v>
      </c>
      <c r="AV290" s="12" t="s">
        <v>83</v>
      </c>
      <c r="AW290" s="12" t="s">
        <v>38</v>
      </c>
      <c r="AX290" s="12" t="s">
        <v>23</v>
      </c>
      <c r="AY290" s="219" t="s">
        <v>164</v>
      </c>
    </row>
    <row r="291" spans="2:65" s="1" customFormat="1" ht="22.5" customHeight="1">
      <c r="B291" s="35"/>
      <c r="C291" s="194" t="s">
        <v>849</v>
      </c>
      <c r="D291" s="194" t="s">
        <v>166</v>
      </c>
      <c r="E291" s="195" t="s">
        <v>1114</v>
      </c>
      <c r="F291" s="196" t="s">
        <v>1115</v>
      </c>
      <c r="G291" s="197" t="s">
        <v>174</v>
      </c>
      <c r="H291" s="198">
        <v>25</v>
      </c>
      <c r="I291" s="199"/>
      <c r="J291" s="200">
        <f>ROUND(I291*H291,2)</f>
        <v>0</v>
      </c>
      <c r="K291" s="196" t="s">
        <v>316</v>
      </c>
      <c r="L291" s="55"/>
      <c r="M291" s="201" t="s">
        <v>22</v>
      </c>
      <c r="N291" s="202" t="s">
        <v>46</v>
      </c>
      <c r="O291" s="36"/>
      <c r="P291" s="203">
        <f>O291*H291</f>
        <v>0</v>
      </c>
      <c r="Q291" s="203">
        <v>0.00033</v>
      </c>
      <c r="R291" s="203">
        <f>Q291*H291</f>
        <v>0.00825</v>
      </c>
      <c r="S291" s="203">
        <v>0</v>
      </c>
      <c r="T291" s="204">
        <f>S291*H291</f>
        <v>0</v>
      </c>
      <c r="AR291" s="18" t="s">
        <v>170</v>
      </c>
      <c r="AT291" s="18" t="s">
        <v>166</v>
      </c>
      <c r="AU291" s="18" t="s">
        <v>83</v>
      </c>
      <c r="AY291" s="18" t="s">
        <v>164</v>
      </c>
      <c r="BE291" s="205">
        <f>IF(N291="základní",J291,0)</f>
        <v>0</v>
      </c>
      <c r="BF291" s="205">
        <f>IF(N291="snížená",J291,0)</f>
        <v>0</v>
      </c>
      <c r="BG291" s="205">
        <f>IF(N291="zákl. přenesená",J291,0)</f>
        <v>0</v>
      </c>
      <c r="BH291" s="205">
        <f>IF(N291="sníž. přenesená",J291,0)</f>
        <v>0</v>
      </c>
      <c r="BI291" s="205">
        <f>IF(N291="nulová",J291,0)</f>
        <v>0</v>
      </c>
      <c r="BJ291" s="18" t="s">
        <v>23</v>
      </c>
      <c r="BK291" s="205">
        <f>ROUND(I291*H291,2)</f>
        <v>0</v>
      </c>
      <c r="BL291" s="18" t="s">
        <v>170</v>
      </c>
      <c r="BM291" s="18" t="s">
        <v>1116</v>
      </c>
    </row>
    <row r="292" spans="2:65" s="1" customFormat="1" ht="22.5" customHeight="1">
      <c r="B292" s="35"/>
      <c r="C292" s="194" t="s">
        <v>1117</v>
      </c>
      <c r="D292" s="194" t="s">
        <v>166</v>
      </c>
      <c r="E292" s="195" t="s">
        <v>1118</v>
      </c>
      <c r="F292" s="196" t="s">
        <v>1119</v>
      </c>
      <c r="G292" s="197" t="s">
        <v>174</v>
      </c>
      <c r="H292" s="198">
        <v>84.805</v>
      </c>
      <c r="I292" s="199"/>
      <c r="J292" s="200">
        <f>ROUND(I292*H292,2)</f>
        <v>0</v>
      </c>
      <c r="K292" s="196" t="s">
        <v>22</v>
      </c>
      <c r="L292" s="55"/>
      <c r="M292" s="201" t="s">
        <v>22</v>
      </c>
      <c r="N292" s="202" t="s">
        <v>46</v>
      </c>
      <c r="O292" s="36"/>
      <c r="P292" s="203">
        <f>O292*H292</f>
        <v>0</v>
      </c>
      <c r="Q292" s="203">
        <v>0.0008</v>
      </c>
      <c r="R292" s="203">
        <f>Q292*H292</f>
        <v>0.06784400000000002</v>
      </c>
      <c r="S292" s="203">
        <v>0</v>
      </c>
      <c r="T292" s="204">
        <f>S292*H292</f>
        <v>0</v>
      </c>
      <c r="AR292" s="18" t="s">
        <v>170</v>
      </c>
      <c r="AT292" s="18" t="s">
        <v>166</v>
      </c>
      <c r="AU292" s="18" t="s">
        <v>83</v>
      </c>
      <c r="AY292" s="18" t="s">
        <v>164</v>
      </c>
      <c r="BE292" s="205">
        <f>IF(N292="základní",J292,0)</f>
        <v>0</v>
      </c>
      <c r="BF292" s="205">
        <f>IF(N292="snížená",J292,0)</f>
        <v>0</v>
      </c>
      <c r="BG292" s="205">
        <f>IF(N292="zákl. přenesená",J292,0)</f>
        <v>0</v>
      </c>
      <c r="BH292" s="205">
        <f>IF(N292="sníž. přenesená",J292,0)</f>
        <v>0</v>
      </c>
      <c r="BI292" s="205">
        <f>IF(N292="nulová",J292,0)</f>
        <v>0</v>
      </c>
      <c r="BJ292" s="18" t="s">
        <v>23</v>
      </c>
      <c r="BK292" s="205">
        <f>ROUND(I292*H292,2)</f>
        <v>0</v>
      </c>
      <c r="BL292" s="18" t="s">
        <v>170</v>
      </c>
      <c r="BM292" s="18" t="s">
        <v>1120</v>
      </c>
    </row>
    <row r="293" spans="2:51" s="12" customFormat="1" ht="13.5">
      <c r="B293" s="208"/>
      <c r="C293" s="209"/>
      <c r="D293" s="206" t="s">
        <v>181</v>
      </c>
      <c r="E293" s="220" t="s">
        <v>22</v>
      </c>
      <c r="F293" s="221" t="s">
        <v>1121</v>
      </c>
      <c r="G293" s="209"/>
      <c r="H293" s="222">
        <v>54.72</v>
      </c>
      <c r="I293" s="214"/>
      <c r="J293" s="209"/>
      <c r="K293" s="209"/>
      <c r="L293" s="215"/>
      <c r="M293" s="216"/>
      <c r="N293" s="217"/>
      <c r="O293" s="217"/>
      <c r="P293" s="217"/>
      <c r="Q293" s="217"/>
      <c r="R293" s="217"/>
      <c r="S293" s="217"/>
      <c r="T293" s="218"/>
      <c r="AT293" s="219" t="s">
        <v>181</v>
      </c>
      <c r="AU293" s="219" t="s">
        <v>83</v>
      </c>
      <c r="AV293" s="12" t="s">
        <v>83</v>
      </c>
      <c r="AW293" s="12" t="s">
        <v>38</v>
      </c>
      <c r="AX293" s="12" t="s">
        <v>75</v>
      </c>
      <c r="AY293" s="219" t="s">
        <v>164</v>
      </c>
    </row>
    <row r="294" spans="2:51" s="12" customFormat="1" ht="13.5">
      <c r="B294" s="208"/>
      <c r="C294" s="209"/>
      <c r="D294" s="206" t="s">
        <v>181</v>
      </c>
      <c r="E294" s="220" t="s">
        <v>22</v>
      </c>
      <c r="F294" s="221" t="s">
        <v>1122</v>
      </c>
      <c r="G294" s="209"/>
      <c r="H294" s="222">
        <v>30.085</v>
      </c>
      <c r="I294" s="214"/>
      <c r="J294" s="209"/>
      <c r="K294" s="209"/>
      <c r="L294" s="215"/>
      <c r="M294" s="216"/>
      <c r="N294" s="217"/>
      <c r="O294" s="217"/>
      <c r="P294" s="217"/>
      <c r="Q294" s="217"/>
      <c r="R294" s="217"/>
      <c r="S294" s="217"/>
      <c r="T294" s="218"/>
      <c r="AT294" s="219" t="s">
        <v>181</v>
      </c>
      <c r="AU294" s="219" t="s">
        <v>83</v>
      </c>
      <c r="AV294" s="12" t="s">
        <v>83</v>
      </c>
      <c r="AW294" s="12" t="s">
        <v>38</v>
      </c>
      <c r="AX294" s="12" t="s">
        <v>75</v>
      </c>
      <c r="AY294" s="219" t="s">
        <v>164</v>
      </c>
    </row>
    <row r="295" spans="2:51" s="13" customFormat="1" ht="13.5">
      <c r="B295" s="223"/>
      <c r="C295" s="224"/>
      <c r="D295" s="206" t="s">
        <v>181</v>
      </c>
      <c r="E295" s="259" t="s">
        <v>22</v>
      </c>
      <c r="F295" s="260" t="s">
        <v>191</v>
      </c>
      <c r="G295" s="224"/>
      <c r="H295" s="261">
        <v>84.805</v>
      </c>
      <c r="I295" s="228"/>
      <c r="J295" s="224"/>
      <c r="K295" s="224"/>
      <c r="L295" s="229"/>
      <c r="M295" s="230"/>
      <c r="N295" s="231"/>
      <c r="O295" s="231"/>
      <c r="P295" s="231"/>
      <c r="Q295" s="231"/>
      <c r="R295" s="231"/>
      <c r="S295" s="231"/>
      <c r="T295" s="232"/>
      <c r="AT295" s="233" t="s">
        <v>181</v>
      </c>
      <c r="AU295" s="233" t="s">
        <v>83</v>
      </c>
      <c r="AV295" s="13" t="s">
        <v>170</v>
      </c>
      <c r="AW295" s="13" t="s">
        <v>38</v>
      </c>
      <c r="AX295" s="13" t="s">
        <v>23</v>
      </c>
      <c r="AY295" s="233" t="s">
        <v>164</v>
      </c>
    </row>
    <row r="296" spans="2:63" s="11" customFormat="1" ht="29.85" customHeight="1">
      <c r="B296" s="177"/>
      <c r="C296" s="178"/>
      <c r="D296" s="191" t="s">
        <v>74</v>
      </c>
      <c r="E296" s="192" t="s">
        <v>217</v>
      </c>
      <c r="F296" s="192" t="s">
        <v>353</v>
      </c>
      <c r="G296" s="178"/>
      <c r="H296" s="178"/>
      <c r="I296" s="181"/>
      <c r="J296" s="193">
        <f>BK296</f>
        <v>0</v>
      </c>
      <c r="K296" s="178"/>
      <c r="L296" s="183"/>
      <c r="M296" s="184"/>
      <c r="N296" s="185"/>
      <c r="O296" s="185"/>
      <c r="P296" s="186">
        <f>P297+SUM(P298:P313)</f>
        <v>0</v>
      </c>
      <c r="Q296" s="185"/>
      <c r="R296" s="186">
        <f>R297+SUM(R298:R313)</f>
        <v>0.04607485</v>
      </c>
      <c r="S296" s="185"/>
      <c r="T296" s="187">
        <f>T297+SUM(T298:T313)</f>
        <v>137.4173</v>
      </c>
      <c r="AR296" s="188" t="s">
        <v>23</v>
      </c>
      <c r="AT296" s="189" t="s">
        <v>74</v>
      </c>
      <c r="AU296" s="189" t="s">
        <v>23</v>
      </c>
      <c r="AY296" s="188" t="s">
        <v>164</v>
      </c>
      <c r="BK296" s="190">
        <f>BK297+SUM(BK298:BK313)</f>
        <v>0</v>
      </c>
    </row>
    <row r="297" spans="2:65" s="1" customFormat="1" ht="31.5" customHeight="1">
      <c r="B297" s="35"/>
      <c r="C297" s="194" t="s">
        <v>1123</v>
      </c>
      <c r="D297" s="194" t="s">
        <v>166</v>
      </c>
      <c r="E297" s="195" t="s">
        <v>377</v>
      </c>
      <c r="F297" s="196" t="s">
        <v>378</v>
      </c>
      <c r="G297" s="197" t="s">
        <v>174</v>
      </c>
      <c r="H297" s="198">
        <v>84.755</v>
      </c>
      <c r="I297" s="199"/>
      <c r="J297" s="200">
        <f>ROUND(I297*H297,2)</f>
        <v>0</v>
      </c>
      <c r="K297" s="196" t="s">
        <v>316</v>
      </c>
      <c r="L297" s="55"/>
      <c r="M297" s="201" t="s">
        <v>22</v>
      </c>
      <c r="N297" s="202" t="s">
        <v>46</v>
      </c>
      <c r="O297" s="36"/>
      <c r="P297" s="203">
        <f>O297*H297</f>
        <v>0</v>
      </c>
      <c r="Q297" s="203">
        <v>0.00047</v>
      </c>
      <c r="R297" s="203">
        <f>Q297*H297</f>
        <v>0.03983485</v>
      </c>
      <c r="S297" s="203">
        <v>0</v>
      </c>
      <c r="T297" s="204">
        <f>S297*H297</f>
        <v>0</v>
      </c>
      <c r="AR297" s="18" t="s">
        <v>170</v>
      </c>
      <c r="AT297" s="18" t="s">
        <v>166</v>
      </c>
      <c r="AU297" s="18" t="s">
        <v>83</v>
      </c>
      <c r="AY297" s="18" t="s">
        <v>164</v>
      </c>
      <c r="BE297" s="205">
        <f>IF(N297="základní",J297,0)</f>
        <v>0</v>
      </c>
      <c r="BF297" s="205">
        <f>IF(N297="snížená",J297,0)</f>
        <v>0</v>
      </c>
      <c r="BG297" s="205">
        <f>IF(N297="zákl. přenesená",J297,0)</f>
        <v>0</v>
      </c>
      <c r="BH297" s="205">
        <f>IF(N297="sníž. přenesená",J297,0)</f>
        <v>0</v>
      </c>
      <c r="BI297" s="205">
        <f>IF(N297="nulová",J297,0)</f>
        <v>0</v>
      </c>
      <c r="BJ297" s="18" t="s">
        <v>23</v>
      </c>
      <c r="BK297" s="205">
        <f>ROUND(I297*H297,2)</f>
        <v>0</v>
      </c>
      <c r="BL297" s="18" t="s">
        <v>170</v>
      </c>
      <c r="BM297" s="18" t="s">
        <v>1124</v>
      </c>
    </row>
    <row r="298" spans="2:47" s="1" customFormat="1" ht="27">
      <c r="B298" s="35"/>
      <c r="C298" s="57"/>
      <c r="D298" s="206" t="s">
        <v>177</v>
      </c>
      <c r="E298" s="57"/>
      <c r="F298" s="207" t="s">
        <v>380</v>
      </c>
      <c r="G298" s="57"/>
      <c r="H298" s="57"/>
      <c r="I298" s="162"/>
      <c r="J298" s="57"/>
      <c r="K298" s="57"/>
      <c r="L298" s="55"/>
      <c r="M298" s="72"/>
      <c r="N298" s="36"/>
      <c r="O298" s="36"/>
      <c r="P298" s="36"/>
      <c r="Q298" s="36"/>
      <c r="R298" s="36"/>
      <c r="S298" s="36"/>
      <c r="T298" s="73"/>
      <c r="AT298" s="18" t="s">
        <v>177</v>
      </c>
      <c r="AU298" s="18" t="s">
        <v>83</v>
      </c>
    </row>
    <row r="299" spans="2:51" s="12" customFormat="1" ht="13.5">
      <c r="B299" s="208"/>
      <c r="C299" s="209"/>
      <c r="D299" s="206" t="s">
        <v>181</v>
      </c>
      <c r="E299" s="220" t="s">
        <v>22</v>
      </c>
      <c r="F299" s="221" t="s">
        <v>1125</v>
      </c>
      <c r="G299" s="209"/>
      <c r="H299" s="222">
        <v>30.085</v>
      </c>
      <c r="I299" s="214"/>
      <c r="J299" s="209"/>
      <c r="K299" s="209"/>
      <c r="L299" s="215"/>
      <c r="M299" s="216"/>
      <c r="N299" s="217"/>
      <c r="O299" s="217"/>
      <c r="P299" s="217"/>
      <c r="Q299" s="217"/>
      <c r="R299" s="217"/>
      <c r="S299" s="217"/>
      <c r="T299" s="218"/>
      <c r="AT299" s="219" t="s">
        <v>181</v>
      </c>
      <c r="AU299" s="219" t="s">
        <v>83</v>
      </c>
      <c r="AV299" s="12" t="s">
        <v>83</v>
      </c>
      <c r="AW299" s="12" t="s">
        <v>38</v>
      </c>
      <c r="AX299" s="12" t="s">
        <v>75</v>
      </c>
      <c r="AY299" s="219" t="s">
        <v>164</v>
      </c>
    </row>
    <row r="300" spans="2:51" s="12" customFormat="1" ht="13.5">
      <c r="B300" s="208"/>
      <c r="C300" s="209"/>
      <c r="D300" s="206" t="s">
        <v>181</v>
      </c>
      <c r="E300" s="220" t="s">
        <v>22</v>
      </c>
      <c r="F300" s="221" t="s">
        <v>1126</v>
      </c>
      <c r="G300" s="209"/>
      <c r="H300" s="222">
        <v>54.67</v>
      </c>
      <c r="I300" s="214"/>
      <c r="J300" s="209"/>
      <c r="K300" s="209"/>
      <c r="L300" s="215"/>
      <c r="M300" s="216"/>
      <c r="N300" s="217"/>
      <c r="O300" s="217"/>
      <c r="P300" s="217"/>
      <c r="Q300" s="217"/>
      <c r="R300" s="217"/>
      <c r="S300" s="217"/>
      <c r="T300" s="218"/>
      <c r="AT300" s="219" t="s">
        <v>181</v>
      </c>
      <c r="AU300" s="219" t="s">
        <v>83</v>
      </c>
      <c r="AV300" s="12" t="s">
        <v>83</v>
      </c>
      <c r="AW300" s="12" t="s">
        <v>38</v>
      </c>
      <c r="AX300" s="12" t="s">
        <v>75</v>
      </c>
      <c r="AY300" s="219" t="s">
        <v>164</v>
      </c>
    </row>
    <row r="301" spans="2:51" s="13" customFormat="1" ht="13.5">
      <c r="B301" s="223"/>
      <c r="C301" s="224"/>
      <c r="D301" s="210" t="s">
        <v>181</v>
      </c>
      <c r="E301" s="225" t="s">
        <v>22</v>
      </c>
      <c r="F301" s="226" t="s">
        <v>191</v>
      </c>
      <c r="G301" s="224"/>
      <c r="H301" s="227">
        <v>84.755</v>
      </c>
      <c r="I301" s="228"/>
      <c r="J301" s="224"/>
      <c r="K301" s="224"/>
      <c r="L301" s="229"/>
      <c r="M301" s="230"/>
      <c r="N301" s="231"/>
      <c r="O301" s="231"/>
      <c r="P301" s="231"/>
      <c r="Q301" s="231"/>
      <c r="R301" s="231"/>
      <c r="S301" s="231"/>
      <c r="T301" s="232"/>
      <c r="AT301" s="233" t="s">
        <v>181</v>
      </c>
      <c r="AU301" s="233" t="s">
        <v>83</v>
      </c>
      <c r="AV301" s="13" t="s">
        <v>170</v>
      </c>
      <c r="AW301" s="13" t="s">
        <v>38</v>
      </c>
      <c r="AX301" s="13" t="s">
        <v>23</v>
      </c>
      <c r="AY301" s="233" t="s">
        <v>164</v>
      </c>
    </row>
    <row r="302" spans="2:65" s="1" customFormat="1" ht="31.5" customHeight="1">
      <c r="B302" s="35"/>
      <c r="C302" s="194" t="s">
        <v>1127</v>
      </c>
      <c r="D302" s="194" t="s">
        <v>166</v>
      </c>
      <c r="E302" s="195" t="s">
        <v>1128</v>
      </c>
      <c r="F302" s="196" t="s">
        <v>1129</v>
      </c>
      <c r="G302" s="197" t="s">
        <v>174</v>
      </c>
      <c r="H302" s="198">
        <v>48</v>
      </c>
      <c r="I302" s="199"/>
      <c r="J302" s="200">
        <f>ROUND(I302*H302,2)</f>
        <v>0</v>
      </c>
      <c r="K302" s="196" t="s">
        <v>316</v>
      </c>
      <c r="L302" s="55"/>
      <c r="M302" s="201" t="s">
        <v>22</v>
      </c>
      <c r="N302" s="202" t="s">
        <v>46</v>
      </c>
      <c r="O302" s="36"/>
      <c r="P302" s="203">
        <f>O302*H302</f>
        <v>0</v>
      </c>
      <c r="Q302" s="203">
        <v>0.00013</v>
      </c>
      <c r="R302" s="203">
        <f>Q302*H302</f>
        <v>0.006239999999999999</v>
      </c>
      <c r="S302" s="203">
        <v>0</v>
      </c>
      <c r="T302" s="204">
        <f>S302*H302</f>
        <v>0</v>
      </c>
      <c r="AR302" s="18" t="s">
        <v>170</v>
      </c>
      <c r="AT302" s="18" t="s">
        <v>166</v>
      </c>
      <c r="AU302" s="18" t="s">
        <v>83</v>
      </c>
      <c r="AY302" s="18" t="s">
        <v>164</v>
      </c>
      <c r="BE302" s="205">
        <f>IF(N302="základní",J302,0)</f>
        <v>0</v>
      </c>
      <c r="BF302" s="205">
        <f>IF(N302="snížená",J302,0)</f>
        <v>0</v>
      </c>
      <c r="BG302" s="205">
        <f>IF(N302="zákl. přenesená",J302,0)</f>
        <v>0</v>
      </c>
      <c r="BH302" s="205">
        <f>IF(N302="sníž. přenesená",J302,0)</f>
        <v>0</v>
      </c>
      <c r="BI302" s="205">
        <f>IF(N302="nulová",J302,0)</f>
        <v>0</v>
      </c>
      <c r="BJ302" s="18" t="s">
        <v>23</v>
      </c>
      <c r="BK302" s="205">
        <f>ROUND(I302*H302,2)</f>
        <v>0</v>
      </c>
      <c r="BL302" s="18" t="s">
        <v>170</v>
      </c>
      <c r="BM302" s="18" t="s">
        <v>1130</v>
      </c>
    </row>
    <row r="303" spans="2:47" s="1" customFormat="1" ht="54">
      <c r="B303" s="35"/>
      <c r="C303" s="57"/>
      <c r="D303" s="206" t="s">
        <v>177</v>
      </c>
      <c r="E303" s="57"/>
      <c r="F303" s="207" t="s">
        <v>1131</v>
      </c>
      <c r="G303" s="57"/>
      <c r="H303" s="57"/>
      <c r="I303" s="162"/>
      <c r="J303" s="57"/>
      <c r="K303" s="57"/>
      <c r="L303" s="55"/>
      <c r="M303" s="72"/>
      <c r="N303" s="36"/>
      <c r="O303" s="36"/>
      <c r="P303" s="36"/>
      <c r="Q303" s="36"/>
      <c r="R303" s="36"/>
      <c r="S303" s="36"/>
      <c r="T303" s="73"/>
      <c r="AT303" s="18" t="s">
        <v>177</v>
      </c>
      <c r="AU303" s="18" t="s">
        <v>83</v>
      </c>
    </row>
    <row r="304" spans="2:51" s="12" customFormat="1" ht="13.5">
      <c r="B304" s="208"/>
      <c r="C304" s="209"/>
      <c r="D304" s="210" t="s">
        <v>181</v>
      </c>
      <c r="E304" s="211" t="s">
        <v>22</v>
      </c>
      <c r="F304" s="212" t="s">
        <v>1132</v>
      </c>
      <c r="G304" s="209"/>
      <c r="H304" s="213">
        <v>48</v>
      </c>
      <c r="I304" s="214"/>
      <c r="J304" s="209"/>
      <c r="K304" s="209"/>
      <c r="L304" s="215"/>
      <c r="M304" s="216"/>
      <c r="N304" s="217"/>
      <c r="O304" s="217"/>
      <c r="P304" s="217"/>
      <c r="Q304" s="217"/>
      <c r="R304" s="217"/>
      <c r="S304" s="217"/>
      <c r="T304" s="218"/>
      <c r="AT304" s="219" t="s">
        <v>181</v>
      </c>
      <c r="AU304" s="219" t="s">
        <v>83</v>
      </c>
      <c r="AV304" s="12" t="s">
        <v>83</v>
      </c>
      <c r="AW304" s="12" t="s">
        <v>38</v>
      </c>
      <c r="AX304" s="12" t="s">
        <v>23</v>
      </c>
      <c r="AY304" s="219" t="s">
        <v>164</v>
      </c>
    </row>
    <row r="305" spans="2:65" s="1" customFormat="1" ht="44.25" customHeight="1">
      <c r="B305" s="35"/>
      <c r="C305" s="194" t="s">
        <v>1133</v>
      </c>
      <c r="D305" s="194" t="s">
        <v>166</v>
      </c>
      <c r="E305" s="195" t="s">
        <v>1134</v>
      </c>
      <c r="F305" s="196" t="s">
        <v>1135</v>
      </c>
      <c r="G305" s="197" t="s">
        <v>285</v>
      </c>
      <c r="H305" s="198">
        <v>16.6</v>
      </c>
      <c r="I305" s="199"/>
      <c r="J305" s="200">
        <f>ROUND(I305*H305,2)</f>
        <v>0</v>
      </c>
      <c r="K305" s="196" t="s">
        <v>316</v>
      </c>
      <c r="L305" s="55"/>
      <c r="M305" s="201" t="s">
        <v>22</v>
      </c>
      <c r="N305" s="202" t="s">
        <v>46</v>
      </c>
      <c r="O305" s="36"/>
      <c r="P305" s="203">
        <f>O305*H305</f>
        <v>0</v>
      </c>
      <c r="Q305" s="203">
        <v>0</v>
      </c>
      <c r="R305" s="203">
        <f>Q305*H305</f>
        <v>0</v>
      </c>
      <c r="S305" s="203">
        <v>5.42</v>
      </c>
      <c r="T305" s="204">
        <f>S305*H305</f>
        <v>89.97200000000001</v>
      </c>
      <c r="AR305" s="18" t="s">
        <v>170</v>
      </c>
      <c r="AT305" s="18" t="s">
        <v>166</v>
      </c>
      <c r="AU305" s="18" t="s">
        <v>83</v>
      </c>
      <c r="AY305" s="18" t="s">
        <v>164</v>
      </c>
      <c r="BE305" s="205">
        <f>IF(N305="základní",J305,0)</f>
        <v>0</v>
      </c>
      <c r="BF305" s="205">
        <f>IF(N305="snížená",J305,0)</f>
        <v>0</v>
      </c>
      <c r="BG305" s="205">
        <f>IF(N305="zákl. přenesená",J305,0)</f>
        <v>0</v>
      </c>
      <c r="BH305" s="205">
        <f>IF(N305="sníž. přenesená",J305,0)</f>
        <v>0</v>
      </c>
      <c r="BI305" s="205">
        <f>IF(N305="nulová",J305,0)</f>
        <v>0</v>
      </c>
      <c r="BJ305" s="18" t="s">
        <v>23</v>
      </c>
      <c r="BK305" s="205">
        <f>ROUND(I305*H305,2)</f>
        <v>0</v>
      </c>
      <c r="BL305" s="18" t="s">
        <v>170</v>
      </c>
      <c r="BM305" s="18" t="s">
        <v>1136</v>
      </c>
    </row>
    <row r="306" spans="2:47" s="1" customFormat="1" ht="121.5">
      <c r="B306" s="35"/>
      <c r="C306" s="57"/>
      <c r="D306" s="206" t="s">
        <v>177</v>
      </c>
      <c r="E306" s="57"/>
      <c r="F306" s="207" t="s">
        <v>1137</v>
      </c>
      <c r="G306" s="57"/>
      <c r="H306" s="57"/>
      <c r="I306" s="162"/>
      <c r="J306" s="57"/>
      <c r="K306" s="57"/>
      <c r="L306" s="55"/>
      <c r="M306" s="72"/>
      <c r="N306" s="36"/>
      <c r="O306" s="36"/>
      <c r="P306" s="36"/>
      <c r="Q306" s="36"/>
      <c r="R306" s="36"/>
      <c r="S306" s="36"/>
      <c r="T306" s="73"/>
      <c r="AT306" s="18" t="s">
        <v>177</v>
      </c>
      <c r="AU306" s="18" t="s">
        <v>83</v>
      </c>
    </row>
    <row r="307" spans="2:51" s="12" customFormat="1" ht="13.5">
      <c r="B307" s="208"/>
      <c r="C307" s="209"/>
      <c r="D307" s="210" t="s">
        <v>181</v>
      </c>
      <c r="E307" s="211" t="s">
        <v>22</v>
      </c>
      <c r="F307" s="212" t="s">
        <v>1138</v>
      </c>
      <c r="G307" s="209"/>
      <c r="H307" s="213">
        <v>16.6</v>
      </c>
      <c r="I307" s="214"/>
      <c r="J307" s="209"/>
      <c r="K307" s="209"/>
      <c r="L307" s="215"/>
      <c r="M307" s="216"/>
      <c r="N307" s="217"/>
      <c r="O307" s="217"/>
      <c r="P307" s="217"/>
      <c r="Q307" s="217"/>
      <c r="R307" s="217"/>
      <c r="S307" s="217"/>
      <c r="T307" s="218"/>
      <c r="AT307" s="219" t="s">
        <v>181</v>
      </c>
      <c r="AU307" s="219" t="s">
        <v>83</v>
      </c>
      <c r="AV307" s="12" t="s">
        <v>83</v>
      </c>
      <c r="AW307" s="12" t="s">
        <v>38</v>
      </c>
      <c r="AX307" s="12" t="s">
        <v>23</v>
      </c>
      <c r="AY307" s="219" t="s">
        <v>164</v>
      </c>
    </row>
    <row r="308" spans="2:65" s="1" customFormat="1" ht="31.5" customHeight="1">
      <c r="B308" s="35"/>
      <c r="C308" s="194" t="s">
        <v>1139</v>
      </c>
      <c r="D308" s="194" t="s">
        <v>166</v>
      </c>
      <c r="E308" s="195" t="s">
        <v>1140</v>
      </c>
      <c r="F308" s="196" t="s">
        <v>1141</v>
      </c>
      <c r="G308" s="197" t="s">
        <v>186</v>
      </c>
      <c r="H308" s="198">
        <v>19.935</v>
      </c>
      <c r="I308" s="199"/>
      <c r="J308" s="200">
        <f>ROUND(I308*H308,2)</f>
        <v>0</v>
      </c>
      <c r="K308" s="196" t="s">
        <v>316</v>
      </c>
      <c r="L308" s="55"/>
      <c r="M308" s="201" t="s">
        <v>22</v>
      </c>
      <c r="N308" s="202" t="s">
        <v>46</v>
      </c>
      <c r="O308" s="36"/>
      <c r="P308" s="203">
        <f>O308*H308</f>
        <v>0</v>
      </c>
      <c r="Q308" s="203">
        <v>0</v>
      </c>
      <c r="R308" s="203">
        <f>Q308*H308</f>
        <v>0</v>
      </c>
      <c r="S308" s="203">
        <v>2.38</v>
      </c>
      <c r="T308" s="204">
        <f>S308*H308</f>
        <v>47.445299999999996</v>
      </c>
      <c r="AR308" s="18" t="s">
        <v>170</v>
      </c>
      <c r="AT308" s="18" t="s">
        <v>166</v>
      </c>
      <c r="AU308" s="18" t="s">
        <v>83</v>
      </c>
      <c r="AY308" s="18" t="s">
        <v>164</v>
      </c>
      <c r="BE308" s="205">
        <f>IF(N308="základní",J308,0)</f>
        <v>0</v>
      </c>
      <c r="BF308" s="205">
        <f>IF(N308="snížená",J308,0)</f>
        <v>0</v>
      </c>
      <c r="BG308" s="205">
        <f>IF(N308="zákl. přenesená",J308,0)</f>
        <v>0</v>
      </c>
      <c r="BH308" s="205">
        <f>IF(N308="sníž. přenesená",J308,0)</f>
        <v>0</v>
      </c>
      <c r="BI308" s="205">
        <f>IF(N308="nulová",J308,0)</f>
        <v>0</v>
      </c>
      <c r="BJ308" s="18" t="s">
        <v>23</v>
      </c>
      <c r="BK308" s="205">
        <f>ROUND(I308*H308,2)</f>
        <v>0</v>
      </c>
      <c r="BL308" s="18" t="s">
        <v>170</v>
      </c>
      <c r="BM308" s="18" t="s">
        <v>1142</v>
      </c>
    </row>
    <row r="309" spans="2:47" s="1" customFormat="1" ht="135">
      <c r="B309" s="35"/>
      <c r="C309" s="57"/>
      <c r="D309" s="206" t="s">
        <v>177</v>
      </c>
      <c r="E309" s="57"/>
      <c r="F309" s="207" t="s">
        <v>1143</v>
      </c>
      <c r="G309" s="57"/>
      <c r="H309" s="57"/>
      <c r="I309" s="162"/>
      <c r="J309" s="57"/>
      <c r="K309" s="57"/>
      <c r="L309" s="55"/>
      <c r="M309" s="72"/>
      <c r="N309" s="36"/>
      <c r="O309" s="36"/>
      <c r="P309" s="36"/>
      <c r="Q309" s="36"/>
      <c r="R309" s="36"/>
      <c r="S309" s="36"/>
      <c r="T309" s="73"/>
      <c r="AT309" s="18" t="s">
        <v>177</v>
      </c>
      <c r="AU309" s="18" t="s">
        <v>83</v>
      </c>
    </row>
    <row r="310" spans="2:51" s="12" customFormat="1" ht="13.5">
      <c r="B310" s="208"/>
      <c r="C310" s="209"/>
      <c r="D310" s="210" t="s">
        <v>181</v>
      </c>
      <c r="E310" s="211" t="s">
        <v>22</v>
      </c>
      <c r="F310" s="212" t="s">
        <v>1144</v>
      </c>
      <c r="G310" s="209"/>
      <c r="H310" s="213">
        <v>19.935</v>
      </c>
      <c r="I310" s="214"/>
      <c r="J310" s="209"/>
      <c r="K310" s="209"/>
      <c r="L310" s="215"/>
      <c r="M310" s="216"/>
      <c r="N310" s="217"/>
      <c r="O310" s="217"/>
      <c r="P310" s="217"/>
      <c r="Q310" s="217"/>
      <c r="R310" s="217"/>
      <c r="S310" s="217"/>
      <c r="T310" s="218"/>
      <c r="AT310" s="219" t="s">
        <v>181</v>
      </c>
      <c r="AU310" s="219" t="s">
        <v>83</v>
      </c>
      <c r="AV310" s="12" t="s">
        <v>83</v>
      </c>
      <c r="AW310" s="12" t="s">
        <v>38</v>
      </c>
      <c r="AX310" s="12" t="s">
        <v>23</v>
      </c>
      <c r="AY310" s="219" t="s">
        <v>164</v>
      </c>
    </row>
    <row r="311" spans="2:65" s="1" customFormat="1" ht="31.5" customHeight="1">
      <c r="B311" s="35"/>
      <c r="C311" s="194" t="s">
        <v>1145</v>
      </c>
      <c r="D311" s="194" t="s">
        <v>166</v>
      </c>
      <c r="E311" s="195" t="s">
        <v>383</v>
      </c>
      <c r="F311" s="196" t="s">
        <v>384</v>
      </c>
      <c r="G311" s="197" t="s">
        <v>278</v>
      </c>
      <c r="H311" s="198">
        <v>137.417</v>
      </c>
      <c r="I311" s="199"/>
      <c r="J311" s="200">
        <f>ROUND(I311*H311,2)</f>
        <v>0</v>
      </c>
      <c r="K311" s="196" t="s">
        <v>22</v>
      </c>
      <c r="L311" s="55"/>
      <c r="M311" s="201" t="s">
        <v>22</v>
      </c>
      <c r="N311" s="202" t="s">
        <v>46</v>
      </c>
      <c r="O311" s="36"/>
      <c r="P311" s="203">
        <f>O311*H311</f>
        <v>0</v>
      </c>
      <c r="Q311" s="203">
        <v>0</v>
      </c>
      <c r="R311" s="203">
        <f>Q311*H311</f>
        <v>0</v>
      </c>
      <c r="S311" s="203">
        <v>0</v>
      </c>
      <c r="T311" s="204">
        <f>S311*H311</f>
        <v>0</v>
      </c>
      <c r="AR311" s="18" t="s">
        <v>170</v>
      </c>
      <c r="AT311" s="18" t="s">
        <v>166</v>
      </c>
      <c r="AU311" s="18" t="s">
        <v>83</v>
      </c>
      <c r="AY311" s="18" t="s">
        <v>164</v>
      </c>
      <c r="BE311" s="205">
        <f>IF(N311="základní",J311,0)</f>
        <v>0</v>
      </c>
      <c r="BF311" s="205">
        <f>IF(N311="snížená",J311,0)</f>
        <v>0</v>
      </c>
      <c r="BG311" s="205">
        <f>IF(N311="zákl. přenesená",J311,0)</f>
        <v>0</v>
      </c>
      <c r="BH311" s="205">
        <f>IF(N311="sníž. přenesená",J311,0)</f>
        <v>0</v>
      </c>
      <c r="BI311" s="205">
        <f>IF(N311="nulová",J311,0)</f>
        <v>0</v>
      </c>
      <c r="BJ311" s="18" t="s">
        <v>23</v>
      </c>
      <c r="BK311" s="205">
        <f>ROUND(I311*H311,2)</f>
        <v>0</v>
      </c>
      <c r="BL311" s="18" t="s">
        <v>170</v>
      </c>
      <c r="BM311" s="18" t="s">
        <v>1146</v>
      </c>
    </row>
    <row r="312" spans="2:47" s="1" customFormat="1" ht="40.5">
      <c r="B312" s="35"/>
      <c r="C312" s="57"/>
      <c r="D312" s="206" t="s">
        <v>179</v>
      </c>
      <c r="E312" s="57"/>
      <c r="F312" s="207" t="s">
        <v>386</v>
      </c>
      <c r="G312" s="57"/>
      <c r="H312" s="57"/>
      <c r="I312" s="162"/>
      <c r="J312" s="57"/>
      <c r="K312" s="57"/>
      <c r="L312" s="55"/>
      <c r="M312" s="72"/>
      <c r="N312" s="36"/>
      <c r="O312" s="36"/>
      <c r="P312" s="36"/>
      <c r="Q312" s="36"/>
      <c r="R312" s="36"/>
      <c r="S312" s="36"/>
      <c r="T312" s="73"/>
      <c r="AT312" s="18" t="s">
        <v>179</v>
      </c>
      <c r="AU312" s="18" t="s">
        <v>83</v>
      </c>
    </row>
    <row r="313" spans="2:63" s="11" customFormat="1" ht="22.35" customHeight="1">
      <c r="B313" s="177"/>
      <c r="C313" s="178"/>
      <c r="D313" s="191" t="s">
        <v>74</v>
      </c>
      <c r="E313" s="192" t="s">
        <v>387</v>
      </c>
      <c r="F313" s="192" t="s">
        <v>388</v>
      </c>
      <c r="G313" s="178"/>
      <c r="H313" s="178"/>
      <c r="I313" s="181"/>
      <c r="J313" s="193">
        <f>BK313</f>
        <v>0</v>
      </c>
      <c r="K313" s="178"/>
      <c r="L313" s="183"/>
      <c r="M313" s="184"/>
      <c r="N313" s="185"/>
      <c r="O313" s="185"/>
      <c r="P313" s="186">
        <f>SUM(P314:P315)</f>
        <v>0</v>
      </c>
      <c r="Q313" s="185"/>
      <c r="R313" s="186">
        <f>SUM(R314:R315)</f>
        <v>0</v>
      </c>
      <c r="S313" s="185"/>
      <c r="T313" s="187">
        <f>SUM(T314:T315)</f>
        <v>0</v>
      </c>
      <c r="AR313" s="188" t="s">
        <v>23</v>
      </c>
      <c r="AT313" s="189" t="s">
        <v>74</v>
      </c>
      <c r="AU313" s="189" t="s">
        <v>83</v>
      </c>
      <c r="AY313" s="188" t="s">
        <v>164</v>
      </c>
      <c r="BK313" s="190">
        <f>SUM(BK314:BK315)</f>
        <v>0</v>
      </c>
    </row>
    <row r="314" spans="2:65" s="1" customFormat="1" ht="31.5" customHeight="1">
      <c r="B314" s="35"/>
      <c r="C314" s="194" t="s">
        <v>1147</v>
      </c>
      <c r="D314" s="194" t="s">
        <v>166</v>
      </c>
      <c r="E314" s="195" t="s">
        <v>1148</v>
      </c>
      <c r="F314" s="196" t="s">
        <v>1149</v>
      </c>
      <c r="G314" s="197" t="s">
        <v>278</v>
      </c>
      <c r="H314" s="198">
        <v>309.258</v>
      </c>
      <c r="I314" s="199"/>
      <c r="J314" s="200">
        <f>ROUND(I314*H314,2)</f>
        <v>0</v>
      </c>
      <c r="K314" s="196" t="s">
        <v>316</v>
      </c>
      <c r="L314" s="55"/>
      <c r="M314" s="201" t="s">
        <v>22</v>
      </c>
      <c r="N314" s="202" t="s">
        <v>46</v>
      </c>
      <c r="O314" s="36"/>
      <c r="P314" s="203">
        <f>O314*H314</f>
        <v>0</v>
      </c>
      <c r="Q314" s="203">
        <v>0</v>
      </c>
      <c r="R314" s="203">
        <f>Q314*H314</f>
        <v>0</v>
      </c>
      <c r="S314" s="203">
        <v>0</v>
      </c>
      <c r="T314" s="204">
        <f>S314*H314</f>
        <v>0</v>
      </c>
      <c r="AR314" s="18" t="s">
        <v>170</v>
      </c>
      <c r="AT314" s="18" t="s">
        <v>166</v>
      </c>
      <c r="AU314" s="18" t="s">
        <v>183</v>
      </c>
      <c r="AY314" s="18" t="s">
        <v>164</v>
      </c>
      <c r="BE314" s="205">
        <f>IF(N314="základní",J314,0)</f>
        <v>0</v>
      </c>
      <c r="BF314" s="205">
        <f>IF(N314="snížená",J314,0)</f>
        <v>0</v>
      </c>
      <c r="BG314" s="205">
        <f>IF(N314="zákl. přenesená",J314,0)</f>
        <v>0</v>
      </c>
      <c r="BH314" s="205">
        <f>IF(N314="sníž. přenesená",J314,0)</f>
        <v>0</v>
      </c>
      <c r="BI314" s="205">
        <f>IF(N314="nulová",J314,0)</f>
        <v>0</v>
      </c>
      <c r="BJ314" s="18" t="s">
        <v>23</v>
      </c>
      <c r="BK314" s="205">
        <f>ROUND(I314*H314,2)</f>
        <v>0</v>
      </c>
      <c r="BL314" s="18" t="s">
        <v>170</v>
      </c>
      <c r="BM314" s="18" t="s">
        <v>1150</v>
      </c>
    </row>
    <row r="315" spans="2:47" s="1" customFormat="1" ht="81">
      <c r="B315" s="35"/>
      <c r="C315" s="57"/>
      <c r="D315" s="206" t="s">
        <v>177</v>
      </c>
      <c r="E315" s="57"/>
      <c r="F315" s="207" t="s">
        <v>1151</v>
      </c>
      <c r="G315" s="57"/>
      <c r="H315" s="57"/>
      <c r="I315" s="162"/>
      <c r="J315" s="57"/>
      <c r="K315" s="57"/>
      <c r="L315" s="55"/>
      <c r="M315" s="72"/>
      <c r="N315" s="36"/>
      <c r="O315" s="36"/>
      <c r="P315" s="36"/>
      <c r="Q315" s="36"/>
      <c r="R315" s="36"/>
      <c r="S315" s="36"/>
      <c r="T315" s="73"/>
      <c r="AT315" s="18" t="s">
        <v>177</v>
      </c>
      <c r="AU315" s="18" t="s">
        <v>183</v>
      </c>
    </row>
    <row r="316" spans="2:63" s="11" customFormat="1" ht="37.35" customHeight="1">
      <c r="B316" s="177"/>
      <c r="C316" s="178"/>
      <c r="D316" s="179" t="s">
        <v>74</v>
      </c>
      <c r="E316" s="180" t="s">
        <v>660</v>
      </c>
      <c r="F316" s="180" t="s">
        <v>661</v>
      </c>
      <c r="G316" s="178"/>
      <c r="H316" s="178"/>
      <c r="I316" s="181"/>
      <c r="J316" s="182">
        <f>BK316</f>
        <v>0</v>
      </c>
      <c r="K316" s="178"/>
      <c r="L316" s="183"/>
      <c r="M316" s="184"/>
      <c r="N316" s="185"/>
      <c r="O316" s="185"/>
      <c r="P316" s="186">
        <f>P317</f>
        <v>0</v>
      </c>
      <c r="Q316" s="185"/>
      <c r="R316" s="186">
        <f>R317</f>
        <v>1.2291319</v>
      </c>
      <c r="S316" s="185"/>
      <c r="T316" s="187">
        <f>T317</f>
        <v>0</v>
      </c>
      <c r="AR316" s="188" t="s">
        <v>83</v>
      </c>
      <c r="AT316" s="189" t="s">
        <v>74</v>
      </c>
      <c r="AU316" s="189" t="s">
        <v>75</v>
      </c>
      <c r="AY316" s="188" t="s">
        <v>164</v>
      </c>
      <c r="BK316" s="190">
        <f>BK317</f>
        <v>0</v>
      </c>
    </row>
    <row r="317" spans="2:63" s="11" customFormat="1" ht="19.9" customHeight="1">
      <c r="B317" s="177"/>
      <c r="C317" s="178"/>
      <c r="D317" s="191" t="s">
        <v>74</v>
      </c>
      <c r="E317" s="192" t="s">
        <v>1152</v>
      </c>
      <c r="F317" s="192" t="s">
        <v>1153</v>
      </c>
      <c r="G317" s="178"/>
      <c r="H317" s="178"/>
      <c r="I317" s="181"/>
      <c r="J317" s="193">
        <f>BK317</f>
        <v>0</v>
      </c>
      <c r="K317" s="178"/>
      <c r="L317" s="183"/>
      <c r="M317" s="184"/>
      <c r="N317" s="185"/>
      <c r="O317" s="185"/>
      <c r="P317" s="186">
        <f>SUM(P318:P330)</f>
        <v>0</v>
      </c>
      <c r="Q317" s="185"/>
      <c r="R317" s="186">
        <f>SUM(R318:R330)</f>
        <v>1.2291319</v>
      </c>
      <c r="S317" s="185"/>
      <c r="T317" s="187">
        <f>SUM(T318:T330)</f>
        <v>0</v>
      </c>
      <c r="AR317" s="188" t="s">
        <v>83</v>
      </c>
      <c r="AT317" s="189" t="s">
        <v>74</v>
      </c>
      <c r="AU317" s="189" t="s">
        <v>23</v>
      </c>
      <c r="AY317" s="188" t="s">
        <v>164</v>
      </c>
      <c r="BK317" s="190">
        <f>SUM(BK318:BK330)</f>
        <v>0</v>
      </c>
    </row>
    <row r="318" spans="2:65" s="1" customFormat="1" ht="22.5" customHeight="1">
      <c r="B318" s="35"/>
      <c r="C318" s="194" t="s">
        <v>1154</v>
      </c>
      <c r="D318" s="194" t="s">
        <v>166</v>
      </c>
      <c r="E318" s="195" t="s">
        <v>1155</v>
      </c>
      <c r="F318" s="196" t="s">
        <v>1156</v>
      </c>
      <c r="G318" s="197" t="s">
        <v>174</v>
      </c>
      <c r="H318" s="198">
        <v>77.82</v>
      </c>
      <c r="I318" s="199"/>
      <c r="J318" s="200">
        <f>ROUND(I318*H318,2)</f>
        <v>0</v>
      </c>
      <c r="K318" s="196" t="s">
        <v>316</v>
      </c>
      <c r="L318" s="55"/>
      <c r="M318" s="201" t="s">
        <v>22</v>
      </c>
      <c r="N318" s="202" t="s">
        <v>46</v>
      </c>
      <c r="O318" s="36"/>
      <c r="P318" s="203">
        <f>O318*H318</f>
        <v>0</v>
      </c>
      <c r="Q318" s="203">
        <v>0.0004</v>
      </c>
      <c r="R318" s="203">
        <f>Q318*H318</f>
        <v>0.031128</v>
      </c>
      <c r="S318" s="203">
        <v>0</v>
      </c>
      <c r="T318" s="204">
        <f>S318*H318</f>
        <v>0</v>
      </c>
      <c r="AR318" s="18" t="s">
        <v>263</v>
      </c>
      <c r="AT318" s="18" t="s">
        <v>166</v>
      </c>
      <c r="AU318" s="18" t="s">
        <v>83</v>
      </c>
      <c r="AY318" s="18" t="s">
        <v>164</v>
      </c>
      <c r="BE318" s="205">
        <f>IF(N318="základní",J318,0)</f>
        <v>0</v>
      </c>
      <c r="BF318" s="205">
        <f>IF(N318="snížená",J318,0)</f>
        <v>0</v>
      </c>
      <c r="BG318" s="205">
        <f>IF(N318="zákl. přenesená",J318,0)</f>
        <v>0</v>
      </c>
      <c r="BH318" s="205">
        <f>IF(N318="sníž. přenesená",J318,0)</f>
        <v>0</v>
      </c>
      <c r="BI318" s="205">
        <f>IF(N318="nulová",J318,0)</f>
        <v>0</v>
      </c>
      <c r="BJ318" s="18" t="s">
        <v>23</v>
      </c>
      <c r="BK318" s="205">
        <f>ROUND(I318*H318,2)</f>
        <v>0</v>
      </c>
      <c r="BL318" s="18" t="s">
        <v>263</v>
      </c>
      <c r="BM318" s="18" t="s">
        <v>1157</v>
      </c>
    </row>
    <row r="319" spans="2:47" s="1" customFormat="1" ht="40.5">
      <c r="B319" s="35"/>
      <c r="C319" s="57"/>
      <c r="D319" s="206" t="s">
        <v>177</v>
      </c>
      <c r="E319" s="57"/>
      <c r="F319" s="207" t="s">
        <v>1158</v>
      </c>
      <c r="G319" s="57"/>
      <c r="H319" s="57"/>
      <c r="I319" s="162"/>
      <c r="J319" s="57"/>
      <c r="K319" s="57"/>
      <c r="L319" s="55"/>
      <c r="M319" s="72"/>
      <c r="N319" s="36"/>
      <c r="O319" s="36"/>
      <c r="P319" s="36"/>
      <c r="Q319" s="36"/>
      <c r="R319" s="36"/>
      <c r="S319" s="36"/>
      <c r="T319" s="73"/>
      <c r="AT319" s="18" t="s">
        <v>177</v>
      </c>
      <c r="AU319" s="18" t="s">
        <v>83</v>
      </c>
    </row>
    <row r="320" spans="2:51" s="12" customFormat="1" ht="13.5">
      <c r="B320" s="208"/>
      <c r="C320" s="209"/>
      <c r="D320" s="206" t="s">
        <v>181</v>
      </c>
      <c r="E320" s="220" t="s">
        <v>22</v>
      </c>
      <c r="F320" s="221" t="s">
        <v>1159</v>
      </c>
      <c r="G320" s="209"/>
      <c r="H320" s="222">
        <v>54.72</v>
      </c>
      <c r="I320" s="214"/>
      <c r="J320" s="209"/>
      <c r="K320" s="209"/>
      <c r="L320" s="215"/>
      <c r="M320" s="216"/>
      <c r="N320" s="217"/>
      <c r="O320" s="217"/>
      <c r="P320" s="217"/>
      <c r="Q320" s="217"/>
      <c r="R320" s="217"/>
      <c r="S320" s="217"/>
      <c r="T320" s="218"/>
      <c r="AT320" s="219" t="s">
        <v>181</v>
      </c>
      <c r="AU320" s="219" t="s">
        <v>83</v>
      </c>
      <c r="AV320" s="12" t="s">
        <v>83</v>
      </c>
      <c r="AW320" s="12" t="s">
        <v>38</v>
      </c>
      <c r="AX320" s="12" t="s">
        <v>75</v>
      </c>
      <c r="AY320" s="219" t="s">
        <v>164</v>
      </c>
    </row>
    <row r="321" spans="2:51" s="12" customFormat="1" ht="13.5">
      <c r="B321" s="208"/>
      <c r="C321" s="209"/>
      <c r="D321" s="206" t="s">
        <v>181</v>
      </c>
      <c r="E321" s="220" t="s">
        <v>22</v>
      </c>
      <c r="F321" s="221" t="s">
        <v>1160</v>
      </c>
      <c r="G321" s="209"/>
      <c r="H321" s="222">
        <v>23.1</v>
      </c>
      <c r="I321" s="214"/>
      <c r="J321" s="209"/>
      <c r="K321" s="209"/>
      <c r="L321" s="215"/>
      <c r="M321" s="216"/>
      <c r="N321" s="217"/>
      <c r="O321" s="217"/>
      <c r="P321" s="217"/>
      <c r="Q321" s="217"/>
      <c r="R321" s="217"/>
      <c r="S321" s="217"/>
      <c r="T321" s="218"/>
      <c r="AT321" s="219" t="s">
        <v>181</v>
      </c>
      <c r="AU321" s="219" t="s">
        <v>83</v>
      </c>
      <c r="AV321" s="12" t="s">
        <v>83</v>
      </c>
      <c r="AW321" s="12" t="s">
        <v>38</v>
      </c>
      <c r="AX321" s="12" t="s">
        <v>75</v>
      </c>
      <c r="AY321" s="219" t="s">
        <v>164</v>
      </c>
    </row>
    <row r="322" spans="2:51" s="13" customFormat="1" ht="13.5">
      <c r="B322" s="223"/>
      <c r="C322" s="224"/>
      <c r="D322" s="210" t="s">
        <v>181</v>
      </c>
      <c r="E322" s="225" t="s">
        <v>22</v>
      </c>
      <c r="F322" s="226" t="s">
        <v>191</v>
      </c>
      <c r="G322" s="224"/>
      <c r="H322" s="227">
        <v>77.82</v>
      </c>
      <c r="I322" s="228"/>
      <c r="J322" s="224"/>
      <c r="K322" s="224"/>
      <c r="L322" s="229"/>
      <c r="M322" s="230"/>
      <c r="N322" s="231"/>
      <c r="O322" s="231"/>
      <c r="P322" s="231"/>
      <c r="Q322" s="231"/>
      <c r="R322" s="231"/>
      <c r="S322" s="231"/>
      <c r="T322" s="232"/>
      <c r="AT322" s="233" t="s">
        <v>181</v>
      </c>
      <c r="AU322" s="233" t="s">
        <v>83</v>
      </c>
      <c r="AV322" s="13" t="s">
        <v>170</v>
      </c>
      <c r="AW322" s="13" t="s">
        <v>38</v>
      </c>
      <c r="AX322" s="13" t="s">
        <v>23</v>
      </c>
      <c r="AY322" s="233" t="s">
        <v>164</v>
      </c>
    </row>
    <row r="323" spans="2:65" s="1" customFormat="1" ht="22.5" customHeight="1">
      <c r="B323" s="35"/>
      <c r="C323" s="194" t="s">
        <v>1161</v>
      </c>
      <c r="D323" s="194" t="s">
        <v>166</v>
      </c>
      <c r="E323" s="195" t="s">
        <v>1162</v>
      </c>
      <c r="F323" s="196" t="s">
        <v>1163</v>
      </c>
      <c r="G323" s="197" t="s">
        <v>174</v>
      </c>
      <c r="H323" s="198">
        <v>101.615</v>
      </c>
      <c r="I323" s="199"/>
      <c r="J323" s="200">
        <f>ROUND(I323*H323,2)</f>
        <v>0</v>
      </c>
      <c r="K323" s="196" t="s">
        <v>316</v>
      </c>
      <c r="L323" s="55"/>
      <c r="M323" s="201" t="s">
        <v>22</v>
      </c>
      <c r="N323" s="202" t="s">
        <v>46</v>
      </c>
      <c r="O323" s="36"/>
      <c r="P323" s="203">
        <f>O323*H323</f>
        <v>0</v>
      </c>
      <c r="Q323" s="203">
        <v>0.0004</v>
      </c>
      <c r="R323" s="203">
        <f>Q323*H323</f>
        <v>0.040646</v>
      </c>
      <c r="S323" s="203">
        <v>0</v>
      </c>
      <c r="T323" s="204">
        <f>S323*H323</f>
        <v>0</v>
      </c>
      <c r="AR323" s="18" t="s">
        <v>263</v>
      </c>
      <c r="AT323" s="18" t="s">
        <v>166</v>
      </c>
      <c r="AU323" s="18" t="s">
        <v>83</v>
      </c>
      <c r="AY323" s="18" t="s">
        <v>164</v>
      </c>
      <c r="BE323" s="205">
        <f>IF(N323="základní",J323,0)</f>
        <v>0</v>
      </c>
      <c r="BF323" s="205">
        <f>IF(N323="snížená",J323,0)</f>
        <v>0</v>
      </c>
      <c r="BG323" s="205">
        <f>IF(N323="zákl. přenesená",J323,0)</f>
        <v>0</v>
      </c>
      <c r="BH323" s="205">
        <f>IF(N323="sníž. přenesená",J323,0)</f>
        <v>0</v>
      </c>
      <c r="BI323" s="205">
        <f>IF(N323="nulová",J323,0)</f>
        <v>0</v>
      </c>
      <c r="BJ323" s="18" t="s">
        <v>23</v>
      </c>
      <c r="BK323" s="205">
        <f>ROUND(I323*H323,2)</f>
        <v>0</v>
      </c>
      <c r="BL323" s="18" t="s">
        <v>263</v>
      </c>
      <c r="BM323" s="18" t="s">
        <v>1164</v>
      </c>
    </row>
    <row r="324" spans="2:47" s="1" customFormat="1" ht="40.5">
      <c r="B324" s="35"/>
      <c r="C324" s="57"/>
      <c r="D324" s="206" t="s">
        <v>177</v>
      </c>
      <c r="E324" s="57"/>
      <c r="F324" s="207" t="s">
        <v>1158</v>
      </c>
      <c r="G324" s="57"/>
      <c r="H324" s="57"/>
      <c r="I324" s="162"/>
      <c r="J324" s="57"/>
      <c r="K324" s="57"/>
      <c r="L324" s="55"/>
      <c r="M324" s="72"/>
      <c r="N324" s="36"/>
      <c r="O324" s="36"/>
      <c r="P324" s="36"/>
      <c r="Q324" s="36"/>
      <c r="R324" s="36"/>
      <c r="S324" s="36"/>
      <c r="T324" s="73"/>
      <c r="AT324" s="18" t="s">
        <v>177</v>
      </c>
      <c r="AU324" s="18" t="s">
        <v>83</v>
      </c>
    </row>
    <row r="325" spans="2:51" s="12" customFormat="1" ht="13.5">
      <c r="B325" s="208"/>
      <c r="C325" s="209"/>
      <c r="D325" s="206" t="s">
        <v>181</v>
      </c>
      <c r="E325" s="220" t="s">
        <v>22</v>
      </c>
      <c r="F325" s="221" t="s">
        <v>1165</v>
      </c>
      <c r="G325" s="209"/>
      <c r="H325" s="222">
        <v>68.53</v>
      </c>
      <c r="I325" s="214"/>
      <c r="J325" s="209"/>
      <c r="K325" s="209"/>
      <c r="L325" s="215"/>
      <c r="M325" s="216"/>
      <c r="N325" s="217"/>
      <c r="O325" s="217"/>
      <c r="P325" s="217"/>
      <c r="Q325" s="217"/>
      <c r="R325" s="217"/>
      <c r="S325" s="217"/>
      <c r="T325" s="218"/>
      <c r="AT325" s="219" t="s">
        <v>181</v>
      </c>
      <c r="AU325" s="219" t="s">
        <v>83</v>
      </c>
      <c r="AV325" s="12" t="s">
        <v>83</v>
      </c>
      <c r="AW325" s="12" t="s">
        <v>38</v>
      </c>
      <c r="AX325" s="12" t="s">
        <v>75</v>
      </c>
      <c r="AY325" s="219" t="s">
        <v>164</v>
      </c>
    </row>
    <row r="326" spans="2:51" s="12" customFormat="1" ht="13.5">
      <c r="B326" s="208"/>
      <c r="C326" s="209"/>
      <c r="D326" s="206" t="s">
        <v>181</v>
      </c>
      <c r="E326" s="220" t="s">
        <v>22</v>
      </c>
      <c r="F326" s="221" t="s">
        <v>1166</v>
      </c>
      <c r="G326" s="209"/>
      <c r="H326" s="222">
        <v>33.085</v>
      </c>
      <c r="I326" s="214"/>
      <c r="J326" s="209"/>
      <c r="K326" s="209"/>
      <c r="L326" s="215"/>
      <c r="M326" s="216"/>
      <c r="N326" s="217"/>
      <c r="O326" s="217"/>
      <c r="P326" s="217"/>
      <c r="Q326" s="217"/>
      <c r="R326" s="217"/>
      <c r="S326" s="217"/>
      <c r="T326" s="218"/>
      <c r="AT326" s="219" t="s">
        <v>181</v>
      </c>
      <c r="AU326" s="219" t="s">
        <v>83</v>
      </c>
      <c r="AV326" s="12" t="s">
        <v>83</v>
      </c>
      <c r="AW326" s="12" t="s">
        <v>38</v>
      </c>
      <c r="AX326" s="12" t="s">
        <v>75</v>
      </c>
      <c r="AY326" s="219" t="s">
        <v>164</v>
      </c>
    </row>
    <row r="327" spans="2:51" s="13" customFormat="1" ht="13.5">
      <c r="B327" s="223"/>
      <c r="C327" s="224"/>
      <c r="D327" s="210" t="s">
        <v>181</v>
      </c>
      <c r="E327" s="225" t="s">
        <v>22</v>
      </c>
      <c r="F327" s="226" t="s">
        <v>191</v>
      </c>
      <c r="G327" s="224"/>
      <c r="H327" s="227">
        <v>101.615</v>
      </c>
      <c r="I327" s="228"/>
      <c r="J327" s="224"/>
      <c r="K327" s="224"/>
      <c r="L327" s="229"/>
      <c r="M327" s="230"/>
      <c r="N327" s="231"/>
      <c r="O327" s="231"/>
      <c r="P327" s="231"/>
      <c r="Q327" s="231"/>
      <c r="R327" s="231"/>
      <c r="S327" s="231"/>
      <c r="T327" s="232"/>
      <c r="AT327" s="233" t="s">
        <v>181</v>
      </c>
      <c r="AU327" s="233" t="s">
        <v>83</v>
      </c>
      <c r="AV327" s="13" t="s">
        <v>170</v>
      </c>
      <c r="AW327" s="13" t="s">
        <v>38</v>
      </c>
      <c r="AX327" s="13" t="s">
        <v>23</v>
      </c>
      <c r="AY327" s="233" t="s">
        <v>164</v>
      </c>
    </row>
    <row r="328" spans="2:65" s="1" customFormat="1" ht="22.5" customHeight="1">
      <c r="B328" s="35"/>
      <c r="C328" s="234" t="s">
        <v>1167</v>
      </c>
      <c r="D328" s="234" t="s">
        <v>257</v>
      </c>
      <c r="E328" s="235" t="s">
        <v>1168</v>
      </c>
      <c r="F328" s="236" t="s">
        <v>1169</v>
      </c>
      <c r="G328" s="237" t="s">
        <v>174</v>
      </c>
      <c r="H328" s="238">
        <v>269.153</v>
      </c>
      <c r="I328" s="239"/>
      <c r="J328" s="240">
        <f>ROUND(I328*H328,2)</f>
        <v>0</v>
      </c>
      <c r="K328" s="236" t="s">
        <v>316</v>
      </c>
      <c r="L328" s="241"/>
      <c r="M328" s="242" t="s">
        <v>22</v>
      </c>
      <c r="N328" s="243" t="s">
        <v>46</v>
      </c>
      <c r="O328" s="36"/>
      <c r="P328" s="203">
        <f>O328*H328</f>
        <v>0</v>
      </c>
      <c r="Q328" s="203">
        <v>0.0043</v>
      </c>
      <c r="R328" s="203">
        <f>Q328*H328</f>
        <v>1.1573579</v>
      </c>
      <c r="S328" s="203">
        <v>0</v>
      </c>
      <c r="T328" s="204">
        <f>S328*H328</f>
        <v>0</v>
      </c>
      <c r="AR328" s="18" t="s">
        <v>580</v>
      </c>
      <c r="AT328" s="18" t="s">
        <v>257</v>
      </c>
      <c r="AU328" s="18" t="s">
        <v>83</v>
      </c>
      <c r="AY328" s="18" t="s">
        <v>164</v>
      </c>
      <c r="BE328" s="205">
        <f>IF(N328="základní",J328,0)</f>
        <v>0</v>
      </c>
      <c r="BF328" s="205">
        <f>IF(N328="snížená",J328,0)</f>
        <v>0</v>
      </c>
      <c r="BG328" s="205">
        <f>IF(N328="zákl. přenesená",J328,0)</f>
        <v>0</v>
      </c>
      <c r="BH328" s="205">
        <f>IF(N328="sníž. přenesená",J328,0)</f>
        <v>0</v>
      </c>
      <c r="BI328" s="205">
        <f>IF(N328="nulová",J328,0)</f>
        <v>0</v>
      </c>
      <c r="BJ328" s="18" t="s">
        <v>23</v>
      </c>
      <c r="BK328" s="205">
        <f>ROUND(I328*H328,2)</f>
        <v>0</v>
      </c>
      <c r="BL328" s="18" t="s">
        <v>263</v>
      </c>
      <c r="BM328" s="18" t="s">
        <v>1170</v>
      </c>
    </row>
    <row r="329" spans="2:51" s="12" customFormat="1" ht="13.5">
      <c r="B329" s="208"/>
      <c r="C329" s="209"/>
      <c r="D329" s="206" t="s">
        <v>181</v>
      </c>
      <c r="E329" s="220" t="s">
        <v>22</v>
      </c>
      <c r="F329" s="221" t="s">
        <v>1171</v>
      </c>
      <c r="G329" s="209"/>
      <c r="H329" s="222">
        <v>224.294</v>
      </c>
      <c r="I329" s="214"/>
      <c r="J329" s="209"/>
      <c r="K329" s="209"/>
      <c r="L329" s="215"/>
      <c r="M329" s="216"/>
      <c r="N329" s="217"/>
      <c r="O329" s="217"/>
      <c r="P329" s="217"/>
      <c r="Q329" s="217"/>
      <c r="R329" s="217"/>
      <c r="S329" s="217"/>
      <c r="T329" s="218"/>
      <c r="AT329" s="219" t="s">
        <v>181</v>
      </c>
      <c r="AU329" s="219" t="s">
        <v>83</v>
      </c>
      <c r="AV329" s="12" t="s">
        <v>83</v>
      </c>
      <c r="AW329" s="12" t="s">
        <v>38</v>
      </c>
      <c r="AX329" s="12" t="s">
        <v>23</v>
      </c>
      <c r="AY329" s="219" t="s">
        <v>164</v>
      </c>
    </row>
    <row r="330" spans="2:51" s="12" customFormat="1" ht="13.5">
      <c r="B330" s="208"/>
      <c r="C330" s="209"/>
      <c r="D330" s="206" t="s">
        <v>181</v>
      </c>
      <c r="E330" s="209"/>
      <c r="F330" s="221" t="s">
        <v>1172</v>
      </c>
      <c r="G330" s="209"/>
      <c r="H330" s="222">
        <v>269.153</v>
      </c>
      <c r="I330" s="214"/>
      <c r="J330" s="209"/>
      <c r="K330" s="209"/>
      <c r="L330" s="215"/>
      <c r="M330" s="262"/>
      <c r="N330" s="263"/>
      <c r="O330" s="263"/>
      <c r="P330" s="263"/>
      <c r="Q330" s="263"/>
      <c r="R330" s="263"/>
      <c r="S330" s="263"/>
      <c r="T330" s="264"/>
      <c r="AT330" s="219" t="s">
        <v>181</v>
      </c>
      <c r="AU330" s="219" t="s">
        <v>83</v>
      </c>
      <c r="AV330" s="12" t="s">
        <v>83</v>
      </c>
      <c r="AW330" s="12" t="s">
        <v>4</v>
      </c>
      <c r="AX330" s="12" t="s">
        <v>23</v>
      </c>
      <c r="AY330" s="219" t="s">
        <v>164</v>
      </c>
    </row>
    <row r="331" spans="2:12" s="1" customFormat="1" ht="6.95" customHeight="1">
      <c r="B331" s="50"/>
      <c r="C331" s="51"/>
      <c r="D331" s="51"/>
      <c r="E331" s="51"/>
      <c r="F331" s="51"/>
      <c r="G331" s="51"/>
      <c r="H331" s="51"/>
      <c r="I331" s="138"/>
      <c r="J331" s="51"/>
      <c r="K331" s="51"/>
      <c r="L331" s="55"/>
    </row>
  </sheetData>
  <sheetProtection password="CC35" sheet="1" objects="1" scenarios="1" formatColumns="0" formatRows="0" sort="0" autoFilter="0"/>
  <autoFilter ref="C92:K92"/>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111</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1173</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1174</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20</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ROUNDUP(J92,2)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ROUNDUP(SUM(BE92:BE186),2)</f>
        <v>0</v>
      </c>
      <c r="G32" s="36"/>
      <c r="H32" s="36"/>
      <c r="I32" s="130">
        <v>0.21</v>
      </c>
      <c r="J32" s="129">
        <f>ROUNDUP(ROUNDUP((SUM(BE92:BE186)),2)*I32,1)</f>
        <v>0</v>
      </c>
      <c r="K32" s="39"/>
    </row>
    <row r="33" spans="2:11" s="1" customFormat="1" ht="14.45" customHeight="1">
      <c r="B33" s="35"/>
      <c r="C33" s="36"/>
      <c r="D33" s="36"/>
      <c r="E33" s="43" t="s">
        <v>47</v>
      </c>
      <c r="F33" s="129">
        <f>ROUNDUP(SUM(BF92:BF186),2)</f>
        <v>0</v>
      </c>
      <c r="G33" s="36"/>
      <c r="H33" s="36"/>
      <c r="I33" s="130">
        <v>0.15</v>
      </c>
      <c r="J33" s="129">
        <f>ROUNDUP(ROUNDUP((SUM(BF92:BF186)),2)*I33,1)</f>
        <v>0</v>
      </c>
      <c r="K33" s="39"/>
    </row>
    <row r="34" spans="2:11" s="1" customFormat="1" ht="14.45" customHeight="1" hidden="1">
      <c r="B34" s="35"/>
      <c r="C34" s="36"/>
      <c r="D34" s="36"/>
      <c r="E34" s="43" t="s">
        <v>48</v>
      </c>
      <c r="F34" s="129">
        <f>ROUNDUP(SUM(BG92:BG186),2)</f>
        <v>0</v>
      </c>
      <c r="G34" s="36"/>
      <c r="H34" s="36"/>
      <c r="I34" s="130">
        <v>0.21</v>
      </c>
      <c r="J34" s="129">
        <v>0</v>
      </c>
      <c r="K34" s="39"/>
    </row>
    <row r="35" spans="2:11" s="1" customFormat="1" ht="14.45" customHeight="1" hidden="1">
      <c r="B35" s="35"/>
      <c r="C35" s="36"/>
      <c r="D35" s="36"/>
      <c r="E35" s="43" t="s">
        <v>49</v>
      </c>
      <c r="F35" s="129">
        <f>ROUNDUP(SUM(BH92:BH186),2)</f>
        <v>0</v>
      </c>
      <c r="G35" s="36"/>
      <c r="H35" s="36"/>
      <c r="I35" s="130">
        <v>0.15</v>
      </c>
      <c r="J35" s="129">
        <v>0</v>
      </c>
      <c r="K35" s="39"/>
    </row>
    <row r="36" spans="2:11" s="1" customFormat="1" ht="14.45" customHeight="1" hidden="1">
      <c r="B36" s="35"/>
      <c r="C36" s="36"/>
      <c r="D36" s="36"/>
      <c r="E36" s="43" t="s">
        <v>50</v>
      </c>
      <c r="F36" s="129">
        <f>ROUNDUP(SUM(BI92:BI186),2)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1173</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5.01 - Obnova Štičkovi tůně</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J92</f>
        <v>0</v>
      </c>
      <c r="K60" s="39"/>
      <c r="AU60" s="18" t="s">
        <v>141</v>
      </c>
    </row>
    <row r="61" spans="2:11" s="8" customFormat="1" ht="24.95" customHeight="1">
      <c r="B61" s="148"/>
      <c r="C61" s="149"/>
      <c r="D61" s="150" t="s">
        <v>142</v>
      </c>
      <c r="E61" s="151"/>
      <c r="F61" s="151"/>
      <c r="G61" s="151"/>
      <c r="H61" s="151"/>
      <c r="I61" s="152"/>
      <c r="J61" s="153">
        <f>J93</f>
        <v>0</v>
      </c>
      <c r="K61" s="154"/>
    </row>
    <row r="62" spans="2:11" s="9" customFormat="1" ht="19.9" customHeight="1">
      <c r="B62" s="155"/>
      <c r="C62" s="156"/>
      <c r="D62" s="157" t="s">
        <v>143</v>
      </c>
      <c r="E62" s="158"/>
      <c r="F62" s="158"/>
      <c r="G62" s="158"/>
      <c r="H62" s="158"/>
      <c r="I62" s="159"/>
      <c r="J62" s="160">
        <f>J94</f>
        <v>0</v>
      </c>
      <c r="K62" s="161"/>
    </row>
    <row r="63" spans="2:11" s="9" customFormat="1" ht="19.9" customHeight="1">
      <c r="B63" s="155"/>
      <c r="C63" s="156"/>
      <c r="D63" s="157" t="s">
        <v>396</v>
      </c>
      <c r="E63" s="158"/>
      <c r="F63" s="158"/>
      <c r="G63" s="158"/>
      <c r="H63" s="158"/>
      <c r="I63" s="159"/>
      <c r="J63" s="160">
        <f>J127</f>
        <v>0</v>
      </c>
      <c r="K63" s="161"/>
    </row>
    <row r="64" spans="2:11" s="9" customFormat="1" ht="19.9" customHeight="1">
      <c r="B64" s="155"/>
      <c r="C64" s="156"/>
      <c r="D64" s="157" t="s">
        <v>397</v>
      </c>
      <c r="E64" s="158"/>
      <c r="F64" s="158"/>
      <c r="G64" s="158"/>
      <c r="H64" s="158"/>
      <c r="I64" s="159"/>
      <c r="J64" s="160">
        <f>J140</f>
        <v>0</v>
      </c>
      <c r="K64" s="161"/>
    </row>
    <row r="65" spans="2:11" s="9" customFormat="1" ht="19.9" customHeight="1">
      <c r="B65" s="155"/>
      <c r="C65" s="156"/>
      <c r="D65" s="157" t="s">
        <v>144</v>
      </c>
      <c r="E65" s="158"/>
      <c r="F65" s="158"/>
      <c r="G65" s="158"/>
      <c r="H65" s="158"/>
      <c r="I65" s="159"/>
      <c r="J65" s="160">
        <f>J152</f>
        <v>0</v>
      </c>
      <c r="K65" s="161"/>
    </row>
    <row r="66" spans="2:11" s="9" customFormat="1" ht="19.9" customHeight="1">
      <c r="B66" s="155"/>
      <c r="C66" s="156"/>
      <c r="D66" s="157" t="s">
        <v>1175</v>
      </c>
      <c r="E66" s="158"/>
      <c r="F66" s="158"/>
      <c r="G66" s="158"/>
      <c r="H66" s="158"/>
      <c r="I66" s="159"/>
      <c r="J66" s="160">
        <f>J163</f>
        <v>0</v>
      </c>
      <c r="K66" s="161"/>
    </row>
    <row r="67" spans="2:11" s="8" customFormat="1" ht="24.95" customHeight="1">
      <c r="B67" s="148"/>
      <c r="C67" s="149"/>
      <c r="D67" s="150" t="s">
        <v>478</v>
      </c>
      <c r="E67" s="151"/>
      <c r="F67" s="151"/>
      <c r="G67" s="151"/>
      <c r="H67" s="151"/>
      <c r="I67" s="152"/>
      <c r="J67" s="153">
        <f>J170</f>
        <v>0</v>
      </c>
      <c r="K67" s="154"/>
    </row>
    <row r="68" spans="2:11" s="9" customFormat="1" ht="19.9" customHeight="1">
      <c r="B68" s="155"/>
      <c r="C68" s="156"/>
      <c r="D68" s="157" t="s">
        <v>479</v>
      </c>
      <c r="E68" s="158"/>
      <c r="F68" s="158"/>
      <c r="G68" s="158"/>
      <c r="H68" s="158"/>
      <c r="I68" s="159"/>
      <c r="J68" s="160">
        <f>J171</f>
        <v>0</v>
      </c>
      <c r="K68" s="161"/>
    </row>
    <row r="69" spans="2:11" s="9" customFormat="1" ht="19.9" customHeight="1">
      <c r="B69" s="155"/>
      <c r="C69" s="156"/>
      <c r="D69" s="157" t="s">
        <v>480</v>
      </c>
      <c r="E69" s="158"/>
      <c r="F69" s="158"/>
      <c r="G69" s="158"/>
      <c r="H69" s="158"/>
      <c r="I69" s="159"/>
      <c r="J69" s="160">
        <f>J182</f>
        <v>0</v>
      </c>
      <c r="K69" s="161"/>
    </row>
    <row r="70" spans="2:11" s="9" customFormat="1" ht="19.9" customHeight="1">
      <c r="B70" s="155"/>
      <c r="C70" s="156"/>
      <c r="D70" s="157" t="s">
        <v>720</v>
      </c>
      <c r="E70" s="158"/>
      <c r="F70" s="158"/>
      <c r="G70" s="158"/>
      <c r="H70" s="158"/>
      <c r="I70" s="159"/>
      <c r="J70" s="160">
        <f>J185</f>
        <v>0</v>
      </c>
      <c r="K70" s="161"/>
    </row>
    <row r="71" spans="2:11" s="1" customFormat="1" ht="21.75" customHeight="1">
      <c r="B71" s="35"/>
      <c r="C71" s="36"/>
      <c r="D71" s="36"/>
      <c r="E71" s="36"/>
      <c r="F71" s="36"/>
      <c r="G71" s="36"/>
      <c r="H71" s="36"/>
      <c r="I71" s="117"/>
      <c r="J71" s="36"/>
      <c r="K71" s="39"/>
    </row>
    <row r="72" spans="2:11" s="1" customFormat="1" ht="6.95" customHeight="1">
      <c r="B72" s="50"/>
      <c r="C72" s="51"/>
      <c r="D72" s="51"/>
      <c r="E72" s="51"/>
      <c r="F72" s="51"/>
      <c r="G72" s="51"/>
      <c r="H72" s="51"/>
      <c r="I72" s="138"/>
      <c r="J72" s="51"/>
      <c r="K72" s="52"/>
    </row>
    <row r="76" spans="2:12" s="1" customFormat="1" ht="6.95" customHeight="1">
      <c r="B76" s="53"/>
      <c r="C76" s="54"/>
      <c r="D76" s="54"/>
      <c r="E76" s="54"/>
      <c r="F76" s="54"/>
      <c r="G76" s="54"/>
      <c r="H76" s="54"/>
      <c r="I76" s="141"/>
      <c r="J76" s="54"/>
      <c r="K76" s="54"/>
      <c r="L76" s="55"/>
    </row>
    <row r="77" spans="2:12" s="1" customFormat="1" ht="36.95" customHeight="1">
      <c r="B77" s="35"/>
      <c r="C77" s="56" t="s">
        <v>148</v>
      </c>
      <c r="D77" s="57"/>
      <c r="E77" s="57"/>
      <c r="F77" s="57"/>
      <c r="G77" s="57"/>
      <c r="H77" s="57"/>
      <c r="I77" s="162"/>
      <c r="J77" s="57"/>
      <c r="K77" s="57"/>
      <c r="L77" s="55"/>
    </row>
    <row r="78" spans="2:12" s="1" customFormat="1" ht="6.95" customHeight="1">
      <c r="B78" s="35"/>
      <c r="C78" s="57"/>
      <c r="D78" s="57"/>
      <c r="E78" s="57"/>
      <c r="F78" s="57"/>
      <c r="G78" s="57"/>
      <c r="H78" s="57"/>
      <c r="I78" s="162"/>
      <c r="J78" s="57"/>
      <c r="K78" s="57"/>
      <c r="L78" s="55"/>
    </row>
    <row r="79" spans="2:12" s="1" customFormat="1" ht="14.45" customHeight="1">
      <c r="B79" s="35"/>
      <c r="C79" s="59" t="s">
        <v>16</v>
      </c>
      <c r="D79" s="57"/>
      <c r="E79" s="57"/>
      <c r="F79" s="57"/>
      <c r="G79" s="57"/>
      <c r="H79" s="57"/>
      <c r="I79" s="162"/>
      <c r="J79" s="57"/>
      <c r="K79" s="57"/>
      <c r="L79" s="55"/>
    </row>
    <row r="80" spans="2:12" s="1" customFormat="1" ht="22.5" customHeight="1">
      <c r="B80" s="35"/>
      <c r="C80" s="57"/>
      <c r="D80" s="57"/>
      <c r="E80" s="317" t="str">
        <f>E7</f>
        <v>Radotínský potok - revitalizace toku v ř.km. 12,13 -13,43</v>
      </c>
      <c r="F80" s="294"/>
      <c r="G80" s="294"/>
      <c r="H80" s="294"/>
      <c r="I80" s="162"/>
      <c r="J80" s="57"/>
      <c r="K80" s="57"/>
      <c r="L80" s="55"/>
    </row>
    <row r="81" spans="2:12" ht="13.5">
      <c r="B81" s="22"/>
      <c r="C81" s="59" t="s">
        <v>133</v>
      </c>
      <c r="D81" s="163"/>
      <c r="E81" s="163"/>
      <c r="F81" s="163"/>
      <c r="G81" s="163"/>
      <c r="H81" s="163"/>
      <c r="J81" s="163"/>
      <c r="K81" s="163"/>
      <c r="L81" s="164"/>
    </row>
    <row r="82" spans="2:12" s="1" customFormat="1" ht="22.5" customHeight="1">
      <c r="B82" s="35"/>
      <c r="C82" s="57"/>
      <c r="D82" s="57"/>
      <c r="E82" s="317" t="s">
        <v>1173</v>
      </c>
      <c r="F82" s="294"/>
      <c r="G82" s="294"/>
      <c r="H82" s="294"/>
      <c r="I82" s="162"/>
      <c r="J82" s="57"/>
      <c r="K82" s="57"/>
      <c r="L82" s="55"/>
    </row>
    <row r="83" spans="2:12" s="1" customFormat="1" ht="14.45" customHeight="1">
      <c r="B83" s="35"/>
      <c r="C83" s="59" t="s">
        <v>135</v>
      </c>
      <c r="D83" s="57"/>
      <c r="E83" s="57"/>
      <c r="F83" s="57"/>
      <c r="G83" s="57"/>
      <c r="H83" s="57"/>
      <c r="I83" s="162"/>
      <c r="J83" s="57"/>
      <c r="K83" s="57"/>
      <c r="L83" s="55"/>
    </row>
    <row r="84" spans="2:12" s="1" customFormat="1" ht="23.25" customHeight="1">
      <c r="B84" s="35"/>
      <c r="C84" s="57"/>
      <c r="D84" s="57"/>
      <c r="E84" s="291" t="str">
        <f>E11</f>
        <v>SO 5.01 - Obnova Štičkovi tůně</v>
      </c>
      <c r="F84" s="294"/>
      <c r="G84" s="294"/>
      <c r="H84" s="294"/>
      <c r="I84" s="162"/>
      <c r="J84" s="57"/>
      <c r="K84" s="57"/>
      <c r="L84" s="55"/>
    </row>
    <row r="85" spans="2:12" s="1" customFormat="1" ht="6.95" customHeight="1">
      <c r="B85" s="35"/>
      <c r="C85" s="57"/>
      <c r="D85" s="57"/>
      <c r="E85" s="57"/>
      <c r="F85" s="57"/>
      <c r="G85" s="57"/>
      <c r="H85" s="57"/>
      <c r="I85" s="162"/>
      <c r="J85" s="57"/>
      <c r="K85" s="57"/>
      <c r="L85" s="55"/>
    </row>
    <row r="86" spans="2:12" s="1" customFormat="1" ht="18" customHeight="1">
      <c r="B86" s="35"/>
      <c r="C86" s="59" t="s">
        <v>24</v>
      </c>
      <c r="D86" s="57"/>
      <c r="E86" s="57"/>
      <c r="F86" s="165" t="str">
        <f>F14</f>
        <v>Tachlovice</v>
      </c>
      <c r="G86" s="57"/>
      <c r="H86" s="57"/>
      <c r="I86" s="166" t="s">
        <v>26</v>
      </c>
      <c r="J86" s="67" t="str">
        <f>IF(J14="","",J14)</f>
        <v>23. 2. 2015</v>
      </c>
      <c r="K86" s="57"/>
      <c r="L86" s="55"/>
    </row>
    <row r="87" spans="2:12" s="1" customFormat="1" ht="6.95" customHeight="1">
      <c r="B87" s="35"/>
      <c r="C87" s="57"/>
      <c r="D87" s="57"/>
      <c r="E87" s="57"/>
      <c r="F87" s="57"/>
      <c r="G87" s="57"/>
      <c r="H87" s="57"/>
      <c r="I87" s="162"/>
      <c r="J87" s="57"/>
      <c r="K87" s="57"/>
      <c r="L87" s="55"/>
    </row>
    <row r="88" spans="2:12" s="1" customFormat="1" ht="13.5">
      <c r="B88" s="35"/>
      <c r="C88" s="59" t="s">
        <v>30</v>
      </c>
      <c r="D88" s="57"/>
      <c r="E88" s="57"/>
      <c r="F88" s="165" t="str">
        <f>E17</f>
        <v>Povodí Vltavy, statní podnik</v>
      </c>
      <c r="G88" s="57"/>
      <c r="H88" s="57"/>
      <c r="I88" s="166" t="s">
        <v>36</v>
      </c>
      <c r="J88" s="165" t="str">
        <f>E23</f>
        <v>HG partner s.r.o.</v>
      </c>
      <c r="K88" s="57"/>
      <c r="L88" s="55"/>
    </row>
    <row r="89" spans="2:12" s="1" customFormat="1" ht="14.45" customHeight="1">
      <c r="B89" s="35"/>
      <c r="C89" s="59" t="s">
        <v>34</v>
      </c>
      <c r="D89" s="57"/>
      <c r="E89" s="57"/>
      <c r="F89" s="165" t="str">
        <f>IF(E20="","",E20)</f>
        <v/>
      </c>
      <c r="G89" s="57"/>
      <c r="H89" s="57"/>
      <c r="I89" s="162"/>
      <c r="J89" s="57"/>
      <c r="K89" s="57"/>
      <c r="L89" s="55"/>
    </row>
    <row r="90" spans="2:12" s="1" customFormat="1" ht="10.35" customHeight="1">
      <c r="B90" s="35"/>
      <c r="C90" s="57"/>
      <c r="D90" s="57"/>
      <c r="E90" s="57"/>
      <c r="F90" s="57"/>
      <c r="G90" s="57"/>
      <c r="H90" s="57"/>
      <c r="I90" s="162"/>
      <c r="J90" s="57"/>
      <c r="K90" s="57"/>
      <c r="L90" s="55"/>
    </row>
    <row r="91" spans="2:20" s="10" customFormat="1" ht="29.25" customHeight="1">
      <c r="B91" s="167"/>
      <c r="C91" s="168" t="s">
        <v>149</v>
      </c>
      <c r="D91" s="169" t="s">
        <v>60</v>
      </c>
      <c r="E91" s="169" t="s">
        <v>56</v>
      </c>
      <c r="F91" s="169" t="s">
        <v>150</v>
      </c>
      <c r="G91" s="169" t="s">
        <v>151</v>
      </c>
      <c r="H91" s="169" t="s">
        <v>152</v>
      </c>
      <c r="I91" s="170" t="s">
        <v>153</v>
      </c>
      <c r="J91" s="169" t="s">
        <v>139</v>
      </c>
      <c r="K91" s="171" t="s">
        <v>154</v>
      </c>
      <c r="L91" s="172"/>
      <c r="M91" s="76" t="s">
        <v>155</v>
      </c>
      <c r="N91" s="77" t="s">
        <v>45</v>
      </c>
      <c r="O91" s="77" t="s">
        <v>156</v>
      </c>
      <c r="P91" s="77" t="s">
        <v>157</v>
      </c>
      <c r="Q91" s="77" t="s">
        <v>158</v>
      </c>
      <c r="R91" s="77" t="s">
        <v>159</v>
      </c>
      <c r="S91" s="77" t="s">
        <v>160</v>
      </c>
      <c r="T91" s="78" t="s">
        <v>161</v>
      </c>
    </row>
    <row r="92" spans="2:63" s="1" customFormat="1" ht="29.25" customHeight="1">
      <c r="B92" s="35"/>
      <c r="C92" s="82" t="s">
        <v>140</v>
      </c>
      <c r="D92" s="57"/>
      <c r="E92" s="57"/>
      <c r="F92" s="57"/>
      <c r="G92" s="57"/>
      <c r="H92" s="57"/>
      <c r="I92" s="162"/>
      <c r="J92" s="173">
        <f>BK92</f>
        <v>0</v>
      </c>
      <c r="K92" s="57"/>
      <c r="L92" s="55"/>
      <c r="M92" s="79"/>
      <c r="N92" s="80"/>
      <c r="O92" s="80"/>
      <c r="P92" s="174">
        <f>P93+P170</f>
        <v>0</v>
      </c>
      <c r="Q92" s="80"/>
      <c r="R92" s="174">
        <f>R93+R170</f>
        <v>116.2841196</v>
      </c>
      <c r="S92" s="80"/>
      <c r="T92" s="175">
        <f>T93+T170</f>
        <v>0</v>
      </c>
      <c r="AT92" s="18" t="s">
        <v>74</v>
      </c>
      <c r="AU92" s="18" t="s">
        <v>141</v>
      </c>
      <c r="BK92" s="176">
        <f>BK93+BK170</f>
        <v>0</v>
      </c>
    </row>
    <row r="93" spans="2:63" s="11" customFormat="1" ht="37.35" customHeight="1">
      <c r="B93" s="177"/>
      <c r="C93" s="178"/>
      <c r="D93" s="179" t="s">
        <v>74</v>
      </c>
      <c r="E93" s="180" t="s">
        <v>162</v>
      </c>
      <c r="F93" s="180" t="s">
        <v>163</v>
      </c>
      <c r="G93" s="178"/>
      <c r="H93" s="178"/>
      <c r="I93" s="181"/>
      <c r="J93" s="182">
        <f>BK93</f>
        <v>0</v>
      </c>
      <c r="K93" s="178"/>
      <c r="L93" s="183"/>
      <c r="M93" s="184"/>
      <c r="N93" s="185"/>
      <c r="O93" s="185"/>
      <c r="P93" s="186">
        <f>P94+P127+P140+P152+P163</f>
        <v>0</v>
      </c>
      <c r="Q93" s="185"/>
      <c r="R93" s="186">
        <f>R94+R127+R140+R152+R163</f>
        <v>116.22768959999999</v>
      </c>
      <c r="S93" s="185"/>
      <c r="T93" s="187">
        <f>T94+T127+T140+T152+T163</f>
        <v>0</v>
      </c>
      <c r="AR93" s="188" t="s">
        <v>23</v>
      </c>
      <c r="AT93" s="189" t="s">
        <v>74</v>
      </c>
      <c r="AU93" s="189" t="s">
        <v>75</v>
      </c>
      <c r="AY93" s="188" t="s">
        <v>164</v>
      </c>
      <c r="BK93" s="190">
        <f>BK94+BK127+BK140+BK152+BK163</f>
        <v>0</v>
      </c>
    </row>
    <row r="94" spans="2:63" s="11" customFormat="1" ht="19.9" customHeight="1">
      <c r="B94" s="177"/>
      <c r="C94" s="178"/>
      <c r="D94" s="191" t="s">
        <v>74</v>
      </c>
      <c r="E94" s="192" t="s">
        <v>23</v>
      </c>
      <c r="F94" s="192" t="s">
        <v>165</v>
      </c>
      <c r="G94" s="178"/>
      <c r="H94" s="178"/>
      <c r="I94" s="181"/>
      <c r="J94" s="193">
        <f>BK94</f>
        <v>0</v>
      </c>
      <c r="K94" s="178"/>
      <c r="L94" s="183"/>
      <c r="M94" s="184"/>
      <c r="N94" s="185"/>
      <c r="O94" s="185"/>
      <c r="P94" s="186">
        <f>SUM(P95:P126)</f>
        <v>0</v>
      </c>
      <c r="Q94" s="185"/>
      <c r="R94" s="186">
        <f>SUM(R95:R126)</f>
        <v>0</v>
      </c>
      <c r="S94" s="185"/>
      <c r="T94" s="187">
        <f>SUM(T95:T126)</f>
        <v>0</v>
      </c>
      <c r="AR94" s="188" t="s">
        <v>23</v>
      </c>
      <c r="AT94" s="189" t="s">
        <v>74</v>
      </c>
      <c r="AU94" s="189" t="s">
        <v>23</v>
      </c>
      <c r="AY94" s="188" t="s">
        <v>164</v>
      </c>
      <c r="BK94" s="190">
        <f>SUM(BK95:BK126)</f>
        <v>0</v>
      </c>
    </row>
    <row r="95" spans="2:65" s="1" customFormat="1" ht="31.5" customHeight="1">
      <c r="B95" s="35"/>
      <c r="C95" s="194" t="s">
        <v>23</v>
      </c>
      <c r="D95" s="194" t="s">
        <v>166</v>
      </c>
      <c r="E95" s="195" t="s">
        <v>1176</v>
      </c>
      <c r="F95" s="196" t="s">
        <v>1177</v>
      </c>
      <c r="G95" s="197" t="s">
        <v>186</v>
      </c>
      <c r="H95" s="198">
        <v>2318</v>
      </c>
      <c r="I95" s="199"/>
      <c r="J95" s="200">
        <f>ROUND(I95*H95,2)</f>
        <v>0</v>
      </c>
      <c r="K95" s="196" t="s">
        <v>316</v>
      </c>
      <c r="L95" s="55"/>
      <c r="M95" s="201" t="s">
        <v>22</v>
      </c>
      <c r="N95" s="202" t="s">
        <v>46</v>
      </c>
      <c r="O95" s="36"/>
      <c r="P95" s="203">
        <f>O95*H95</f>
        <v>0</v>
      </c>
      <c r="Q95" s="203">
        <v>0</v>
      </c>
      <c r="R95" s="203">
        <f>Q95*H95</f>
        <v>0</v>
      </c>
      <c r="S95" s="203">
        <v>0</v>
      </c>
      <c r="T95" s="204">
        <f>S95*H95</f>
        <v>0</v>
      </c>
      <c r="AR95" s="18" t="s">
        <v>170</v>
      </c>
      <c r="AT95" s="18" t="s">
        <v>166</v>
      </c>
      <c r="AU95" s="18" t="s">
        <v>83</v>
      </c>
      <c r="AY95" s="18" t="s">
        <v>164</v>
      </c>
      <c r="BE95" s="205">
        <f>IF(N95="základní",J95,0)</f>
        <v>0</v>
      </c>
      <c r="BF95" s="205">
        <f>IF(N95="snížená",J95,0)</f>
        <v>0</v>
      </c>
      <c r="BG95" s="205">
        <f>IF(N95="zákl. přenesená",J95,0)</f>
        <v>0</v>
      </c>
      <c r="BH95" s="205">
        <f>IF(N95="sníž. přenesená",J95,0)</f>
        <v>0</v>
      </c>
      <c r="BI95" s="205">
        <f>IF(N95="nulová",J95,0)</f>
        <v>0</v>
      </c>
      <c r="BJ95" s="18" t="s">
        <v>23</v>
      </c>
      <c r="BK95" s="205">
        <f>ROUND(I95*H95,2)</f>
        <v>0</v>
      </c>
      <c r="BL95" s="18" t="s">
        <v>170</v>
      </c>
      <c r="BM95" s="18" t="s">
        <v>1178</v>
      </c>
    </row>
    <row r="96" spans="2:47" s="1" customFormat="1" ht="324">
      <c r="B96" s="35"/>
      <c r="C96" s="57"/>
      <c r="D96" s="206" t="s">
        <v>177</v>
      </c>
      <c r="E96" s="57"/>
      <c r="F96" s="207" t="s">
        <v>188</v>
      </c>
      <c r="G96" s="57"/>
      <c r="H96" s="57"/>
      <c r="I96" s="162"/>
      <c r="J96" s="57"/>
      <c r="K96" s="57"/>
      <c r="L96" s="55"/>
      <c r="M96" s="72"/>
      <c r="N96" s="36"/>
      <c r="O96" s="36"/>
      <c r="P96" s="36"/>
      <c r="Q96" s="36"/>
      <c r="R96" s="36"/>
      <c r="S96" s="36"/>
      <c r="T96" s="73"/>
      <c r="AT96" s="18" t="s">
        <v>177</v>
      </c>
      <c r="AU96" s="18" t="s">
        <v>83</v>
      </c>
    </row>
    <row r="97" spans="2:51" s="12" customFormat="1" ht="13.5">
      <c r="B97" s="208"/>
      <c r="C97" s="209"/>
      <c r="D97" s="210" t="s">
        <v>181</v>
      </c>
      <c r="E97" s="211" t="s">
        <v>22</v>
      </c>
      <c r="F97" s="212" t="s">
        <v>1179</v>
      </c>
      <c r="G97" s="209"/>
      <c r="H97" s="213">
        <v>2318</v>
      </c>
      <c r="I97" s="214"/>
      <c r="J97" s="209"/>
      <c r="K97" s="209"/>
      <c r="L97" s="215"/>
      <c r="M97" s="216"/>
      <c r="N97" s="217"/>
      <c r="O97" s="217"/>
      <c r="P97" s="217"/>
      <c r="Q97" s="217"/>
      <c r="R97" s="217"/>
      <c r="S97" s="217"/>
      <c r="T97" s="218"/>
      <c r="AT97" s="219" t="s">
        <v>181</v>
      </c>
      <c r="AU97" s="219" t="s">
        <v>83</v>
      </c>
      <c r="AV97" s="12" t="s">
        <v>83</v>
      </c>
      <c r="AW97" s="12" t="s">
        <v>38</v>
      </c>
      <c r="AX97" s="12" t="s">
        <v>23</v>
      </c>
      <c r="AY97" s="219" t="s">
        <v>164</v>
      </c>
    </row>
    <row r="98" spans="2:65" s="1" customFormat="1" ht="44.25" customHeight="1">
      <c r="B98" s="35"/>
      <c r="C98" s="194" t="s">
        <v>83</v>
      </c>
      <c r="D98" s="194" t="s">
        <v>166</v>
      </c>
      <c r="E98" s="195" t="s">
        <v>192</v>
      </c>
      <c r="F98" s="196" t="s">
        <v>193</v>
      </c>
      <c r="G98" s="197" t="s">
        <v>186</v>
      </c>
      <c r="H98" s="198">
        <v>2318</v>
      </c>
      <c r="I98" s="199"/>
      <c r="J98" s="200">
        <f>ROUND(I98*H98,2)</f>
        <v>0</v>
      </c>
      <c r="K98" s="196" t="s">
        <v>316</v>
      </c>
      <c r="L98" s="55"/>
      <c r="M98" s="201" t="s">
        <v>22</v>
      </c>
      <c r="N98" s="202" t="s">
        <v>46</v>
      </c>
      <c r="O98" s="36"/>
      <c r="P98" s="203">
        <f>O98*H98</f>
        <v>0</v>
      </c>
      <c r="Q98" s="203">
        <v>0</v>
      </c>
      <c r="R98" s="203">
        <f>Q98*H98</f>
        <v>0</v>
      </c>
      <c r="S98" s="203">
        <v>0</v>
      </c>
      <c r="T98" s="204">
        <f>S98*H98</f>
        <v>0</v>
      </c>
      <c r="AR98" s="18" t="s">
        <v>170</v>
      </c>
      <c r="AT98" s="18" t="s">
        <v>166</v>
      </c>
      <c r="AU98" s="18" t="s">
        <v>83</v>
      </c>
      <c r="AY98" s="18" t="s">
        <v>164</v>
      </c>
      <c r="BE98" s="205">
        <f>IF(N98="základní",J98,0)</f>
        <v>0</v>
      </c>
      <c r="BF98" s="205">
        <f>IF(N98="snížená",J98,0)</f>
        <v>0</v>
      </c>
      <c r="BG98" s="205">
        <f>IF(N98="zákl. přenesená",J98,0)</f>
        <v>0</v>
      </c>
      <c r="BH98" s="205">
        <f>IF(N98="sníž. přenesená",J98,0)</f>
        <v>0</v>
      </c>
      <c r="BI98" s="205">
        <f>IF(N98="nulová",J98,0)</f>
        <v>0</v>
      </c>
      <c r="BJ98" s="18" t="s">
        <v>23</v>
      </c>
      <c r="BK98" s="205">
        <f>ROUND(I98*H98,2)</f>
        <v>0</v>
      </c>
      <c r="BL98" s="18" t="s">
        <v>170</v>
      </c>
      <c r="BM98" s="18" t="s">
        <v>1180</v>
      </c>
    </row>
    <row r="99" spans="2:47" s="1" customFormat="1" ht="324">
      <c r="B99" s="35"/>
      <c r="C99" s="57"/>
      <c r="D99" s="210" t="s">
        <v>177</v>
      </c>
      <c r="E99" s="57"/>
      <c r="F99" s="244" t="s">
        <v>188</v>
      </c>
      <c r="G99" s="57"/>
      <c r="H99" s="57"/>
      <c r="I99" s="162"/>
      <c r="J99" s="57"/>
      <c r="K99" s="57"/>
      <c r="L99" s="55"/>
      <c r="M99" s="72"/>
      <c r="N99" s="36"/>
      <c r="O99" s="36"/>
      <c r="P99" s="36"/>
      <c r="Q99" s="36"/>
      <c r="R99" s="36"/>
      <c r="S99" s="36"/>
      <c r="T99" s="73"/>
      <c r="AT99" s="18" t="s">
        <v>177</v>
      </c>
      <c r="AU99" s="18" t="s">
        <v>83</v>
      </c>
    </row>
    <row r="100" spans="2:65" s="1" customFormat="1" ht="44.25" customHeight="1">
      <c r="B100" s="35"/>
      <c r="C100" s="194" t="s">
        <v>183</v>
      </c>
      <c r="D100" s="194" t="s">
        <v>166</v>
      </c>
      <c r="E100" s="195" t="s">
        <v>1181</v>
      </c>
      <c r="F100" s="196" t="s">
        <v>1182</v>
      </c>
      <c r="G100" s="197" t="s">
        <v>186</v>
      </c>
      <c r="H100" s="198">
        <v>873</v>
      </c>
      <c r="I100" s="199"/>
      <c r="J100" s="200">
        <f>ROUND(I100*H100,2)</f>
        <v>0</v>
      </c>
      <c r="K100" s="196" t="s">
        <v>316</v>
      </c>
      <c r="L100" s="55"/>
      <c r="M100" s="201" t="s">
        <v>22</v>
      </c>
      <c r="N100" s="202" t="s">
        <v>46</v>
      </c>
      <c r="O100" s="36"/>
      <c r="P100" s="203">
        <f>O100*H100</f>
        <v>0</v>
      </c>
      <c r="Q100" s="203">
        <v>0</v>
      </c>
      <c r="R100" s="203">
        <f>Q100*H100</f>
        <v>0</v>
      </c>
      <c r="S100" s="203">
        <v>0</v>
      </c>
      <c r="T100" s="204">
        <f>S100*H100</f>
        <v>0</v>
      </c>
      <c r="AR100" s="18" t="s">
        <v>170</v>
      </c>
      <c r="AT100" s="18" t="s">
        <v>166</v>
      </c>
      <c r="AU100" s="18" t="s">
        <v>83</v>
      </c>
      <c r="AY100" s="18" t="s">
        <v>164</v>
      </c>
      <c r="BE100" s="205">
        <f>IF(N100="základní",J100,0)</f>
        <v>0</v>
      </c>
      <c r="BF100" s="205">
        <f>IF(N100="snížená",J100,0)</f>
        <v>0</v>
      </c>
      <c r="BG100" s="205">
        <f>IF(N100="zákl. přenesená",J100,0)</f>
        <v>0</v>
      </c>
      <c r="BH100" s="205">
        <f>IF(N100="sníž. přenesená",J100,0)</f>
        <v>0</v>
      </c>
      <c r="BI100" s="205">
        <f>IF(N100="nulová",J100,0)</f>
        <v>0</v>
      </c>
      <c r="BJ100" s="18" t="s">
        <v>23</v>
      </c>
      <c r="BK100" s="205">
        <f>ROUND(I100*H100,2)</f>
        <v>0</v>
      </c>
      <c r="BL100" s="18" t="s">
        <v>170</v>
      </c>
      <c r="BM100" s="18" t="s">
        <v>1183</v>
      </c>
    </row>
    <row r="101" spans="2:47" s="1" customFormat="1" ht="229.5">
      <c r="B101" s="35"/>
      <c r="C101" s="57"/>
      <c r="D101" s="206" t="s">
        <v>177</v>
      </c>
      <c r="E101" s="57"/>
      <c r="F101" s="207" t="s">
        <v>1184</v>
      </c>
      <c r="G101" s="57"/>
      <c r="H101" s="57"/>
      <c r="I101" s="162"/>
      <c r="J101" s="57"/>
      <c r="K101" s="57"/>
      <c r="L101" s="55"/>
      <c r="M101" s="72"/>
      <c r="N101" s="36"/>
      <c r="O101" s="36"/>
      <c r="P101" s="36"/>
      <c r="Q101" s="36"/>
      <c r="R101" s="36"/>
      <c r="S101" s="36"/>
      <c r="T101" s="73"/>
      <c r="AT101" s="18" t="s">
        <v>177</v>
      </c>
      <c r="AU101" s="18" t="s">
        <v>83</v>
      </c>
    </row>
    <row r="102" spans="2:51" s="12" customFormat="1" ht="13.5">
      <c r="B102" s="208"/>
      <c r="C102" s="209"/>
      <c r="D102" s="210" t="s">
        <v>181</v>
      </c>
      <c r="E102" s="211" t="s">
        <v>22</v>
      </c>
      <c r="F102" s="212" t="s">
        <v>1185</v>
      </c>
      <c r="G102" s="209"/>
      <c r="H102" s="213">
        <v>873</v>
      </c>
      <c r="I102" s="214"/>
      <c r="J102" s="209"/>
      <c r="K102" s="209"/>
      <c r="L102" s="215"/>
      <c r="M102" s="216"/>
      <c r="N102" s="217"/>
      <c r="O102" s="217"/>
      <c r="P102" s="217"/>
      <c r="Q102" s="217"/>
      <c r="R102" s="217"/>
      <c r="S102" s="217"/>
      <c r="T102" s="218"/>
      <c r="AT102" s="219" t="s">
        <v>181</v>
      </c>
      <c r="AU102" s="219" t="s">
        <v>83</v>
      </c>
      <c r="AV102" s="12" t="s">
        <v>83</v>
      </c>
      <c r="AW102" s="12" t="s">
        <v>38</v>
      </c>
      <c r="AX102" s="12" t="s">
        <v>23</v>
      </c>
      <c r="AY102" s="219" t="s">
        <v>164</v>
      </c>
    </row>
    <row r="103" spans="2:65" s="1" customFormat="1" ht="44.25" customHeight="1">
      <c r="B103" s="35"/>
      <c r="C103" s="194" t="s">
        <v>170</v>
      </c>
      <c r="D103" s="194" t="s">
        <v>166</v>
      </c>
      <c r="E103" s="195" t="s">
        <v>201</v>
      </c>
      <c r="F103" s="196" t="s">
        <v>202</v>
      </c>
      <c r="G103" s="197" t="s">
        <v>186</v>
      </c>
      <c r="H103" s="198">
        <v>19.28</v>
      </c>
      <c r="I103" s="199"/>
      <c r="J103" s="200">
        <f>ROUND(I103*H103,2)</f>
        <v>0</v>
      </c>
      <c r="K103" s="196" t="s">
        <v>316</v>
      </c>
      <c r="L103" s="55"/>
      <c r="M103" s="201" t="s">
        <v>22</v>
      </c>
      <c r="N103" s="202" t="s">
        <v>46</v>
      </c>
      <c r="O103" s="36"/>
      <c r="P103" s="203">
        <f>O103*H103</f>
        <v>0</v>
      </c>
      <c r="Q103" s="203">
        <v>0</v>
      </c>
      <c r="R103" s="203">
        <f>Q103*H103</f>
        <v>0</v>
      </c>
      <c r="S103" s="203">
        <v>0</v>
      </c>
      <c r="T103" s="204">
        <f>S103*H103</f>
        <v>0</v>
      </c>
      <c r="AR103" s="18" t="s">
        <v>170</v>
      </c>
      <c r="AT103" s="18" t="s">
        <v>166</v>
      </c>
      <c r="AU103" s="18" t="s">
        <v>83</v>
      </c>
      <c r="AY103" s="18" t="s">
        <v>164</v>
      </c>
      <c r="BE103" s="205">
        <f>IF(N103="základní",J103,0)</f>
        <v>0</v>
      </c>
      <c r="BF103" s="205">
        <f>IF(N103="snížená",J103,0)</f>
        <v>0</v>
      </c>
      <c r="BG103" s="205">
        <f>IF(N103="zákl. přenesená",J103,0)</f>
        <v>0</v>
      </c>
      <c r="BH103" s="205">
        <f>IF(N103="sníž. přenesená",J103,0)</f>
        <v>0</v>
      </c>
      <c r="BI103" s="205">
        <f>IF(N103="nulová",J103,0)</f>
        <v>0</v>
      </c>
      <c r="BJ103" s="18" t="s">
        <v>23</v>
      </c>
      <c r="BK103" s="205">
        <f>ROUND(I103*H103,2)</f>
        <v>0</v>
      </c>
      <c r="BL103" s="18" t="s">
        <v>170</v>
      </c>
      <c r="BM103" s="18" t="s">
        <v>1186</v>
      </c>
    </row>
    <row r="104" spans="2:47" s="1" customFormat="1" ht="409.5">
      <c r="B104" s="35"/>
      <c r="C104" s="57"/>
      <c r="D104" s="206" t="s">
        <v>177</v>
      </c>
      <c r="E104" s="57"/>
      <c r="F104" s="207" t="s">
        <v>204</v>
      </c>
      <c r="G104" s="57"/>
      <c r="H104" s="57"/>
      <c r="I104" s="162"/>
      <c r="J104" s="57"/>
      <c r="K104" s="57"/>
      <c r="L104" s="55"/>
      <c r="M104" s="72"/>
      <c r="N104" s="36"/>
      <c r="O104" s="36"/>
      <c r="P104" s="36"/>
      <c r="Q104" s="36"/>
      <c r="R104" s="36"/>
      <c r="S104" s="36"/>
      <c r="T104" s="73"/>
      <c r="AT104" s="18" t="s">
        <v>177</v>
      </c>
      <c r="AU104" s="18" t="s">
        <v>83</v>
      </c>
    </row>
    <row r="105" spans="2:51" s="12" customFormat="1" ht="13.5">
      <c r="B105" s="208"/>
      <c r="C105" s="209"/>
      <c r="D105" s="210" t="s">
        <v>181</v>
      </c>
      <c r="E105" s="211" t="s">
        <v>22</v>
      </c>
      <c r="F105" s="212" t="s">
        <v>1187</v>
      </c>
      <c r="G105" s="209"/>
      <c r="H105" s="213">
        <v>19.28</v>
      </c>
      <c r="I105" s="214"/>
      <c r="J105" s="209"/>
      <c r="K105" s="209"/>
      <c r="L105" s="215"/>
      <c r="M105" s="216"/>
      <c r="N105" s="217"/>
      <c r="O105" s="217"/>
      <c r="P105" s="217"/>
      <c r="Q105" s="217"/>
      <c r="R105" s="217"/>
      <c r="S105" s="217"/>
      <c r="T105" s="218"/>
      <c r="AT105" s="219" t="s">
        <v>181</v>
      </c>
      <c r="AU105" s="219" t="s">
        <v>83</v>
      </c>
      <c r="AV105" s="12" t="s">
        <v>83</v>
      </c>
      <c r="AW105" s="12" t="s">
        <v>38</v>
      </c>
      <c r="AX105" s="12" t="s">
        <v>23</v>
      </c>
      <c r="AY105" s="219" t="s">
        <v>164</v>
      </c>
    </row>
    <row r="106" spans="2:65" s="1" customFormat="1" ht="22.5" customHeight="1">
      <c r="B106" s="35"/>
      <c r="C106" s="194" t="s">
        <v>195</v>
      </c>
      <c r="D106" s="194" t="s">
        <v>166</v>
      </c>
      <c r="E106" s="195" t="s">
        <v>207</v>
      </c>
      <c r="F106" s="196" t="s">
        <v>208</v>
      </c>
      <c r="G106" s="197" t="s">
        <v>186</v>
      </c>
      <c r="H106" s="198">
        <v>3171.7</v>
      </c>
      <c r="I106" s="199"/>
      <c r="J106" s="200">
        <f>ROUND(I106*H106,2)</f>
        <v>0</v>
      </c>
      <c r="K106" s="196" t="s">
        <v>316</v>
      </c>
      <c r="L106" s="55"/>
      <c r="M106" s="201" t="s">
        <v>22</v>
      </c>
      <c r="N106" s="202" t="s">
        <v>46</v>
      </c>
      <c r="O106" s="36"/>
      <c r="P106" s="203">
        <f>O106*H106</f>
        <v>0</v>
      </c>
      <c r="Q106" s="203">
        <v>0</v>
      </c>
      <c r="R106" s="203">
        <f>Q106*H106</f>
        <v>0</v>
      </c>
      <c r="S106" s="203">
        <v>0</v>
      </c>
      <c r="T106" s="204">
        <f>S106*H106</f>
        <v>0</v>
      </c>
      <c r="AR106" s="18" t="s">
        <v>170</v>
      </c>
      <c r="AT106" s="18" t="s">
        <v>166</v>
      </c>
      <c r="AU106" s="18" t="s">
        <v>83</v>
      </c>
      <c r="AY106" s="18" t="s">
        <v>164</v>
      </c>
      <c r="BE106" s="205">
        <f>IF(N106="základní",J106,0)</f>
        <v>0</v>
      </c>
      <c r="BF106" s="205">
        <f>IF(N106="snížená",J106,0)</f>
        <v>0</v>
      </c>
      <c r="BG106" s="205">
        <f>IF(N106="zákl. přenesená",J106,0)</f>
        <v>0</v>
      </c>
      <c r="BH106" s="205">
        <f>IF(N106="sníž. přenesená",J106,0)</f>
        <v>0</v>
      </c>
      <c r="BI106" s="205">
        <f>IF(N106="nulová",J106,0)</f>
        <v>0</v>
      </c>
      <c r="BJ106" s="18" t="s">
        <v>23</v>
      </c>
      <c r="BK106" s="205">
        <f>ROUND(I106*H106,2)</f>
        <v>0</v>
      </c>
      <c r="BL106" s="18" t="s">
        <v>170</v>
      </c>
      <c r="BM106" s="18" t="s">
        <v>1188</v>
      </c>
    </row>
    <row r="107" spans="2:47" s="1" customFormat="1" ht="409.5">
      <c r="B107" s="35"/>
      <c r="C107" s="57"/>
      <c r="D107" s="206" t="s">
        <v>177</v>
      </c>
      <c r="E107" s="57"/>
      <c r="F107" s="207" t="s">
        <v>204</v>
      </c>
      <c r="G107" s="57"/>
      <c r="H107" s="57"/>
      <c r="I107" s="162"/>
      <c r="J107" s="57"/>
      <c r="K107" s="57"/>
      <c r="L107" s="55"/>
      <c r="M107" s="72"/>
      <c r="N107" s="36"/>
      <c r="O107" s="36"/>
      <c r="P107" s="36"/>
      <c r="Q107" s="36"/>
      <c r="R107" s="36"/>
      <c r="S107" s="36"/>
      <c r="T107" s="73"/>
      <c r="AT107" s="18" t="s">
        <v>177</v>
      </c>
      <c r="AU107" s="18" t="s">
        <v>83</v>
      </c>
    </row>
    <row r="108" spans="2:51" s="12" customFormat="1" ht="13.5">
      <c r="B108" s="208"/>
      <c r="C108" s="209"/>
      <c r="D108" s="210" t="s">
        <v>181</v>
      </c>
      <c r="E108" s="211" t="s">
        <v>22</v>
      </c>
      <c r="F108" s="212" t="s">
        <v>1189</v>
      </c>
      <c r="G108" s="209"/>
      <c r="H108" s="213">
        <v>3171.7</v>
      </c>
      <c r="I108" s="214"/>
      <c r="J108" s="209"/>
      <c r="K108" s="209"/>
      <c r="L108" s="215"/>
      <c r="M108" s="216"/>
      <c r="N108" s="217"/>
      <c r="O108" s="217"/>
      <c r="P108" s="217"/>
      <c r="Q108" s="217"/>
      <c r="R108" s="217"/>
      <c r="S108" s="217"/>
      <c r="T108" s="218"/>
      <c r="AT108" s="219" t="s">
        <v>181</v>
      </c>
      <c r="AU108" s="219" t="s">
        <v>83</v>
      </c>
      <c r="AV108" s="12" t="s">
        <v>83</v>
      </c>
      <c r="AW108" s="12" t="s">
        <v>38</v>
      </c>
      <c r="AX108" s="12" t="s">
        <v>23</v>
      </c>
      <c r="AY108" s="219" t="s">
        <v>164</v>
      </c>
    </row>
    <row r="109" spans="2:65" s="1" customFormat="1" ht="44.25" customHeight="1">
      <c r="B109" s="35"/>
      <c r="C109" s="194" t="s">
        <v>200</v>
      </c>
      <c r="D109" s="194" t="s">
        <v>166</v>
      </c>
      <c r="E109" s="195" t="s">
        <v>1190</v>
      </c>
      <c r="F109" s="196" t="s">
        <v>1191</v>
      </c>
      <c r="G109" s="197" t="s">
        <v>186</v>
      </c>
      <c r="H109" s="198">
        <v>3171.72</v>
      </c>
      <c r="I109" s="199"/>
      <c r="J109" s="200">
        <f>ROUND(I109*H109,2)</f>
        <v>0</v>
      </c>
      <c r="K109" s="196" t="s">
        <v>316</v>
      </c>
      <c r="L109" s="55"/>
      <c r="M109" s="201" t="s">
        <v>22</v>
      </c>
      <c r="N109" s="202" t="s">
        <v>46</v>
      </c>
      <c r="O109" s="36"/>
      <c r="P109" s="203">
        <f>O109*H109</f>
        <v>0</v>
      </c>
      <c r="Q109" s="203">
        <v>0</v>
      </c>
      <c r="R109" s="203">
        <f>Q109*H109</f>
        <v>0</v>
      </c>
      <c r="S109" s="203">
        <v>0</v>
      </c>
      <c r="T109" s="204">
        <f>S109*H109</f>
        <v>0</v>
      </c>
      <c r="AR109" s="18" t="s">
        <v>170</v>
      </c>
      <c r="AT109" s="18" t="s">
        <v>166</v>
      </c>
      <c r="AU109" s="18" t="s">
        <v>83</v>
      </c>
      <c r="AY109" s="18" t="s">
        <v>164</v>
      </c>
      <c r="BE109" s="205">
        <f>IF(N109="základní",J109,0)</f>
        <v>0</v>
      </c>
      <c r="BF109" s="205">
        <f>IF(N109="snížená",J109,0)</f>
        <v>0</v>
      </c>
      <c r="BG109" s="205">
        <f>IF(N109="zákl. přenesená",J109,0)</f>
        <v>0</v>
      </c>
      <c r="BH109" s="205">
        <f>IF(N109="sníž. přenesená",J109,0)</f>
        <v>0</v>
      </c>
      <c r="BI109" s="205">
        <f>IF(N109="nulová",J109,0)</f>
        <v>0</v>
      </c>
      <c r="BJ109" s="18" t="s">
        <v>23</v>
      </c>
      <c r="BK109" s="205">
        <f>ROUND(I109*H109,2)</f>
        <v>0</v>
      </c>
      <c r="BL109" s="18" t="s">
        <v>170</v>
      </c>
      <c r="BM109" s="18" t="s">
        <v>1192</v>
      </c>
    </row>
    <row r="110" spans="2:47" s="1" customFormat="1" ht="189">
      <c r="B110" s="35"/>
      <c r="C110" s="57"/>
      <c r="D110" s="206" t="s">
        <v>177</v>
      </c>
      <c r="E110" s="57"/>
      <c r="F110" s="207" t="s">
        <v>883</v>
      </c>
      <c r="G110" s="57"/>
      <c r="H110" s="57"/>
      <c r="I110" s="162"/>
      <c r="J110" s="57"/>
      <c r="K110" s="57"/>
      <c r="L110" s="55"/>
      <c r="M110" s="72"/>
      <c r="N110" s="36"/>
      <c r="O110" s="36"/>
      <c r="P110" s="36"/>
      <c r="Q110" s="36"/>
      <c r="R110" s="36"/>
      <c r="S110" s="36"/>
      <c r="T110" s="73"/>
      <c r="AT110" s="18" t="s">
        <v>177</v>
      </c>
      <c r="AU110" s="18" t="s">
        <v>83</v>
      </c>
    </row>
    <row r="111" spans="2:51" s="12" customFormat="1" ht="13.5">
      <c r="B111" s="208"/>
      <c r="C111" s="209"/>
      <c r="D111" s="210" t="s">
        <v>181</v>
      </c>
      <c r="E111" s="211" t="s">
        <v>22</v>
      </c>
      <c r="F111" s="212" t="s">
        <v>1193</v>
      </c>
      <c r="G111" s="209"/>
      <c r="H111" s="213">
        <v>3171.72</v>
      </c>
      <c r="I111" s="214"/>
      <c r="J111" s="209"/>
      <c r="K111" s="209"/>
      <c r="L111" s="215"/>
      <c r="M111" s="216"/>
      <c r="N111" s="217"/>
      <c r="O111" s="217"/>
      <c r="P111" s="217"/>
      <c r="Q111" s="217"/>
      <c r="R111" s="217"/>
      <c r="S111" s="217"/>
      <c r="T111" s="218"/>
      <c r="AT111" s="219" t="s">
        <v>181</v>
      </c>
      <c r="AU111" s="219" t="s">
        <v>83</v>
      </c>
      <c r="AV111" s="12" t="s">
        <v>83</v>
      </c>
      <c r="AW111" s="12" t="s">
        <v>38</v>
      </c>
      <c r="AX111" s="12" t="s">
        <v>23</v>
      </c>
      <c r="AY111" s="219" t="s">
        <v>164</v>
      </c>
    </row>
    <row r="112" spans="2:65" s="1" customFormat="1" ht="31.5" customHeight="1">
      <c r="B112" s="35"/>
      <c r="C112" s="194" t="s">
        <v>206</v>
      </c>
      <c r="D112" s="194" t="s">
        <v>166</v>
      </c>
      <c r="E112" s="195" t="s">
        <v>1194</v>
      </c>
      <c r="F112" s="196" t="s">
        <v>1195</v>
      </c>
      <c r="G112" s="197" t="s">
        <v>186</v>
      </c>
      <c r="H112" s="198">
        <v>3499.42</v>
      </c>
      <c r="I112" s="199"/>
      <c r="J112" s="200">
        <f>ROUND(I112*H112,2)</f>
        <v>0</v>
      </c>
      <c r="K112" s="196" t="s">
        <v>316</v>
      </c>
      <c r="L112" s="55"/>
      <c r="M112" s="201" t="s">
        <v>22</v>
      </c>
      <c r="N112" s="202" t="s">
        <v>46</v>
      </c>
      <c r="O112" s="36"/>
      <c r="P112" s="203">
        <f>O112*H112</f>
        <v>0</v>
      </c>
      <c r="Q112" s="203">
        <v>0</v>
      </c>
      <c r="R112" s="203">
        <f>Q112*H112</f>
        <v>0</v>
      </c>
      <c r="S112" s="203">
        <v>0</v>
      </c>
      <c r="T112" s="204">
        <f>S112*H112</f>
        <v>0</v>
      </c>
      <c r="AR112" s="18" t="s">
        <v>170</v>
      </c>
      <c r="AT112" s="18" t="s">
        <v>166</v>
      </c>
      <c r="AU112" s="18" t="s">
        <v>83</v>
      </c>
      <c r="AY112" s="18" t="s">
        <v>164</v>
      </c>
      <c r="BE112" s="205">
        <f>IF(N112="základní",J112,0)</f>
        <v>0</v>
      </c>
      <c r="BF112" s="205">
        <f>IF(N112="snížená",J112,0)</f>
        <v>0</v>
      </c>
      <c r="BG112" s="205">
        <f>IF(N112="zákl. přenesená",J112,0)</f>
        <v>0</v>
      </c>
      <c r="BH112" s="205">
        <f>IF(N112="sníž. přenesená",J112,0)</f>
        <v>0</v>
      </c>
      <c r="BI112" s="205">
        <f>IF(N112="nulová",J112,0)</f>
        <v>0</v>
      </c>
      <c r="BJ112" s="18" t="s">
        <v>23</v>
      </c>
      <c r="BK112" s="205">
        <f>ROUND(I112*H112,2)</f>
        <v>0</v>
      </c>
      <c r="BL112" s="18" t="s">
        <v>170</v>
      </c>
      <c r="BM112" s="18" t="s">
        <v>1196</v>
      </c>
    </row>
    <row r="113" spans="2:47" s="1" customFormat="1" ht="229.5">
      <c r="B113" s="35"/>
      <c r="C113" s="57"/>
      <c r="D113" s="206" t="s">
        <v>177</v>
      </c>
      <c r="E113" s="57"/>
      <c r="F113" s="207" t="s">
        <v>227</v>
      </c>
      <c r="G113" s="57"/>
      <c r="H113" s="57"/>
      <c r="I113" s="162"/>
      <c r="J113" s="57"/>
      <c r="K113" s="57"/>
      <c r="L113" s="55"/>
      <c r="M113" s="72"/>
      <c r="N113" s="36"/>
      <c r="O113" s="36"/>
      <c r="P113" s="36"/>
      <c r="Q113" s="36"/>
      <c r="R113" s="36"/>
      <c r="S113" s="36"/>
      <c r="T113" s="73"/>
      <c r="AT113" s="18" t="s">
        <v>177</v>
      </c>
      <c r="AU113" s="18" t="s">
        <v>83</v>
      </c>
    </row>
    <row r="114" spans="2:51" s="12" customFormat="1" ht="13.5">
      <c r="B114" s="208"/>
      <c r="C114" s="209"/>
      <c r="D114" s="206" t="s">
        <v>181</v>
      </c>
      <c r="E114" s="220" t="s">
        <v>22</v>
      </c>
      <c r="F114" s="221" t="s">
        <v>1197</v>
      </c>
      <c r="G114" s="209"/>
      <c r="H114" s="222">
        <v>291</v>
      </c>
      <c r="I114" s="214"/>
      <c r="J114" s="209"/>
      <c r="K114" s="209"/>
      <c r="L114" s="215"/>
      <c r="M114" s="216"/>
      <c r="N114" s="217"/>
      <c r="O114" s="217"/>
      <c r="P114" s="217"/>
      <c r="Q114" s="217"/>
      <c r="R114" s="217"/>
      <c r="S114" s="217"/>
      <c r="T114" s="218"/>
      <c r="AT114" s="219" t="s">
        <v>181</v>
      </c>
      <c r="AU114" s="219" t="s">
        <v>83</v>
      </c>
      <c r="AV114" s="12" t="s">
        <v>83</v>
      </c>
      <c r="AW114" s="12" t="s">
        <v>38</v>
      </c>
      <c r="AX114" s="12" t="s">
        <v>75</v>
      </c>
      <c r="AY114" s="219" t="s">
        <v>164</v>
      </c>
    </row>
    <row r="115" spans="2:51" s="12" customFormat="1" ht="13.5">
      <c r="B115" s="208"/>
      <c r="C115" s="209"/>
      <c r="D115" s="206" t="s">
        <v>181</v>
      </c>
      <c r="E115" s="220" t="s">
        <v>22</v>
      </c>
      <c r="F115" s="221" t="s">
        <v>1198</v>
      </c>
      <c r="G115" s="209"/>
      <c r="H115" s="222">
        <v>3208.42</v>
      </c>
      <c r="I115" s="214"/>
      <c r="J115" s="209"/>
      <c r="K115" s="209"/>
      <c r="L115" s="215"/>
      <c r="M115" s="216"/>
      <c r="N115" s="217"/>
      <c r="O115" s="217"/>
      <c r="P115" s="217"/>
      <c r="Q115" s="217"/>
      <c r="R115" s="217"/>
      <c r="S115" s="217"/>
      <c r="T115" s="218"/>
      <c r="AT115" s="219" t="s">
        <v>181</v>
      </c>
      <c r="AU115" s="219" t="s">
        <v>83</v>
      </c>
      <c r="AV115" s="12" t="s">
        <v>83</v>
      </c>
      <c r="AW115" s="12" t="s">
        <v>38</v>
      </c>
      <c r="AX115" s="12" t="s">
        <v>75</v>
      </c>
      <c r="AY115" s="219" t="s">
        <v>164</v>
      </c>
    </row>
    <row r="116" spans="2:51" s="13" customFormat="1" ht="13.5">
      <c r="B116" s="223"/>
      <c r="C116" s="224"/>
      <c r="D116" s="210" t="s">
        <v>181</v>
      </c>
      <c r="E116" s="225" t="s">
        <v>22</v>
      </c>
      <c r="F116" s="226" t="s">
        <v>191</v>
      </c>
      <c r="G116" s="224"/>
      <c r="H116" s="227">
        <v>3499.42</v>
      </c>
      <c r="I116" s="228"/>
      <c r="J116" s="224"/>
      <c r="K116" s="224"/>
      <c r="L116" s="229"/>
      <c r="M116" s="230"/>
      <c r="N116" s="231"/>
      <c r="O116" s="231"/>
      <c r="P116" s="231"/>
      <c r="Q116" s="231"/>
      <c r="R116" s="231"/>
      <c r="S116" s="231"/>
      <c r="T116" s="232"/>
      <c r="AT116" s="233" t="s">
        <v>181</v>
      </c>
      <c r="AU116" s="233" t="s">
        <v>83</v>
      </c>
      <c r="AV116" s="13" t="s">
        <v>170</v>
      </c>
      <c r="AW116" s="13" t="s">
        <v>38</v>
      </c>
      <c r="AX116" s="13" t="s">
        <v>23</v>
      </c>
      <c r="AY116" s="233" t="s">
        <v>164</v>
      </c>
    </row>
    <row r="117" spans="2:65" s="1" customFormat="1" ht="22.5" customHeight="1">
      <c r="B117" s="35"/>
      <c r="C117" s="194" t="s">
        <v>211</v>
      </c>
      <c r="D117" s="194" t="s">
        <v>166</v>
      </c>
      <c r="E117" s="195" t="s">
        <v>231</v>
      </c>
      <c r="F117" s="196" t="s">
        <v>232</v>
      </c>
      <c r="G117" s="197" t="s">
        <v>186</v>
      </c>
      <c r="H117" s="198">
        <v>3208.42</v>
      </c>
      <c r="I117" s="199"/>
      <c r="J117" s="200">
        <f>ROUND(I117*H117,2)</f>
        <v>0</v>
      </c>
      <c r="K117" s="196" t="s">
        <v>316</v>
      </c>
      <c r="L117" s="55"/>
      <c r="M117" s="201" t="s">
        <v>22</v>
      </c>
      <c r="N117" s="202" t="s">
        <v>46</v>
      </c>
      <c r="O117" s="36"/>
      <c r="P117" s="203">
        <f>O117*H117</f>
        <v>0</v>
      </c>
      <c r="Q117" s="203">
        <v>0</v>
      </c>
      <c r="R117" s="203">
        <f>Q117*H117</f>
        <v>0</v>
      </c>
      <c r="S117" s="203">
        <v>0</v>
      </c>
      <c r="T117" s="204">
        <f>S117*H117</f>
        <v>0</v>
      </c>
      <c r="AR117" s="18" t="s">
        <v>170</v>
      </c>
      <c r="AT117" s="18" t="s">
        <v>166</v>
      </c>
      <c r="AU117" s="18" t="s">
        <v>83</v>
      </c>
      <c r="AY117" s="18" t="s">
        <v>164</v>
      </c>
      <c r="BE117" s="205">
        <f>IF(N117="základní",J117,0)</f>
        <v>0</v>
      </c>
      <c r="BF117" s="205">
        <f>IF(N117="snížená",J117,0)</f>
        <v>0</v>
      </c>
      <c r="BG117" s="205">
        <f>IF(N117="zákl. přenesená",J117,0)</f>
        <v>0</v>
      </c>
      <c r="BH117" s="205">
        <f>IF(N117="sníž. přenesená",J117,0)</f>
        <v>0</v>
      </c>
      <c r="BI117" s="205">
        <f>IF(N117="nulová",J117,0)</f>
        <v>0</v>
      </c>
      <c r="BJ117" s="18" t="s">
        <v>23</v>
      </c>
      <c r="BK117" s="205">
        <f>ROUND(I117*H117,2)</f>
        <v>0</v>
      </c>
      <c r="BL117" s="18" t="s">
        <v>170</v>
      </c>
      <c r="BM117" s="18" t="s">
        <v>1199</v>
      </c>
    </row>
    <row r="118" spans="2:65" s="1" customFormat="1" ht="31.5" customHeight="1">
      <c r="B118" s="35"/>
      <c r="C118" s="194" t="s">
        <v>217</v>
      </c>
      <c r="D118" s="194" t="s">
        <v>166</v>
      </c>
      <c r="E118" s="195" t="s">
        <v>1200</v>
      </c>
      <c r="F118" s="196" t="s">
        <v>1201</v>
      </c>
      <c r="G118" s="197" t="s">
        <v>186</v>
      </c>
      <c r="H118" s="198">
        <v>291</v>
      </c>
      <c r="I118" s="199"/>
      <c r="J118" s="200">
        <f>ROUND(I118*H118,2)</f>
        <v>0</v>
      </c>
      <c r="K118" s="196" t="s">
        <v>316</v>
      </c>
      <c r="L118" s="55"/>
      <c r="M118" s="201" t="s">
        <v>22</v>
      </c>
      <c r="N118" s="202" t="s">
        <v>46</v>
      </c>
      <c r="O118" s="36"/>
      <c r="P118" s="203">
        <f>O118*H118</f>
        <v>0</v>
      </c>
      <c r="Q118" s="203">
        <v>0</v>
      </c>
      <c r="R118" s="203">
        <f>Q118*H118</f>
        <v>0</v>
      </c>
      <c r="S118" s="203">
        <v>0</v>
      </c>
      <c r="T118" s="204">
        <f>S118*H118</f>
        <v>0</v>
      </c>
      <c r="AR118" s="18" t="s">
        <v>170</v>
      </c>
      <c r="AT118" s="18" t="s">
        <v>166</v>
      </c>
      <c r="AU118" s="18" t="s">
        <v>83</v>
      </c>
      <c r="AY118" s="18" t="s">
        <v>164</v>
      </c>
      <c r="BE118" s="205">
        <f>IF(N118="základní",J118,0)</f>
        <v>0</v>
      </c>
      <c r="BF118" s="205">
        <f>IF(N118="snížená",J118,0)</f>
        <v>0</v>
      </c>
      <c r="BG118" s="205">
        <f>IF(N118="zákl. přenesená",J118,0)</f>
        <v>0</v>
      </c>
      <c r="BH118" s="205">
        <f>IF(N118="sníž. přenesená",J118,0)</f>
        <v>0</v>
      </c>
      <c r="BI118" s="205">
        <f>IF(N118="nulová",J118,0)</f>
        <v>0</v>
      </c>
      <c r="BJ118" s="18" t="s">
        <v>23</v>
      </c>
      <c r="BK118" s="205">
        <f>ROUND(I118*H118,2)</f>
        <v>0</v>
      </c>
      <c r="BL118" s="18" t="s">
        <v>170</v>
      </c>
      <c r="BM118" s="18" t="s">
        <v>1202</v>
      </c>
    </row>
    <row r="119" spans="2:47" s="1" customFormat="1" ht="67.5">
      <c r="B119" s="35"/>
      <c r="C119" s="57"/>
      <c r="D119" s="206" t="s">
        <v>177</v>
      </c>
      <c r="E119" s="57"/>
      <c r="F119" s="207" t="s">
        <v>238</v>
      </c>
      <c r="G119" s="57"/>
      <c r="H119" s="57"/>
      <c r="I119" s="162"/>
      <c r="J119" s="57"/>
      <c r="K119" s="57"/>
      <c r="L119" s="55"/>
      <c r="M119" s="72"/>
      <c r="N119" s="36"/>
      <c r="O119" s="36"/>
      <c r="P119" s="36"/>
      <c r="Q119" s="36"/>
      <c r="R119" s="36"/>
      <c r="S119" s="36"/>
      <c r="T119" s="73"/>
      <c r="AT119" s="18" t="s">
        <v>177</v>
      </c>
      <c r="AU119" s="18" t="s">
        <v>83</v>
      </c>
    </row>
    <row r="120" spans="2:51" s="12" customFormat="1" ht="13.5">
      <c r="B120" s="208"/>
      <c r="C120" s="209"/>
      <c r="D120" s="210" t="s">
        <v>181</v>
      </c>
      <c r="E120" s="211" t="s">
        <v>22</v>
      </c>
      <c r="F120" s="212" t="s">
        <v>1203</v>
      </c>
      <c r="G120" s="209"/>
      <c r="H120" s="213">
        <v>291</v>
      </c>
      <c r="I120" s="214"/>
      <c r="J120" s="209"/>
      <c r="K120" s="209"/>
      <c r="L120" s="215"/>
      <c r="M120" s="216"/>
      <c r="N120" s="217"/>
      <c r="O120" s="217"/>
      <c r="P120" s="217"/>
      <c r="Q120" s="217"/>
      <c r="R120" s="217"/>
      <c r="S120" s="217"/>
      <c r="T120" s="218"/>
      <c r="AT120" s="219" t="s">
        <v>181</v>
      </c>
      <c r="AU120" s="219" t="s">
        <v>83</v>
      </c>
      <c r="AV120" s="12" t="s">
        <v>83</v>
      </c>
      <c r="AW120" s="12" t="s">
        <v>38</v>
      </c>
      <c r="AX120" s="12" t="s">
        <v>23</v>
      </c>
      <c r="AY120" s="219" t="s">
        <v>164</v>
      </c>
    </row>
    <row r="121" spans="2:65" s="1" customFormat="1" ht="22.5" customHeight="1">
      <c r="B121" s="35"/>
      <c r="C121" s="194" t="s">
        <v>28</v>
      </c>
      <c r="D121" s="194" t="s">
        <v>166</v>
      </c>
      <c r="E121" s="195" t="s">
        <v>212</v>
      </c>
      <c r="F121" s="196" t="s">
        <v>213</v>
      </c>
      <c r="G121" s="197" t="s">
        <v>174</v>
      </c>
      <c r="H121" s="198">
        <v>32084.2</v>
      </c>
      <c r="I121" s="199"/>
      <c r="J121" s="200">
        <f>ROUND(I121*H121,2)</f>
        <v>0</v>
      </c>
      <c r="K121" s="196" t="s">
        <v>316</v>
      </c>
      <c r="L121" s="55"/>
      <c r="M121" s="201" t="s">
        <v>22</v>
      </c>
      <c r="N121" s="202" t="s">
        <v>46</v>
      </c>
      <c r="O121" s="36"/>
      <c r="P121" s="203">
        <f>O121*H121</f>
        <v>0</v>
      </c>
      <c r="Q121" s="203">
        <v>0</v>
      </c>
      <c r="R121" s="203">
        <f>Q121*H121</f>
        <v>0</v>
      </c>
      <c r="S121" s="203">
        <v>0</v>
      </c>
      <c r="T121" s="204">
        <f>S121*H121</f>
        <v>0</v>
      </c>
      <c r="AR121" s="18" t="s">
        <v>170</v>
      </c>
      <c r="AT121" s="18" t="s">
        <v>166</v>
      </c>
      <c r="AU121" s="18" t="s">
        <v>83</v>
      </c>
      <c r="AY121" s="18" t="s">
        <v>164</v>
      </c>
      <c r="BE121" s="205">
        <f>IF(N121="základní",J121,0)</f>
        <v>0</v>
      </c>
      <c r="BF121" s="205">
        <f>IF(N121="snížená",J121,0)</f>
        <v>0</v>
      </c>
      <c r="BG121" s="205">
        <f>IF(N121="zákl. přenesená",J121,0)</f>
        <v>0</v>
      </c>
      <c r="BH121" s="205">
        <f>IF(N121="sníž. přenesená",J121,0)</f>
        <v>0</v>
      </c>
      <c r="BI121" s="205">
        <f>IF(N121="nulová",J121,0)</f>
        <v>0</v>
      </c>
      <c r="BJ121" s="18" t="s">
        <v>23</v>
      </c>
      <c r="BK121" s="205">
        <f>ROUND(I121*H121,2)</f>
        <v>0</v>
      </c>
      <c r="BL121" s="18" t="s">
        <v>170</v>
      </c>
      <c r="BM121" s="18" t="s">
        <v>1204</v>
      </c>
    </row>
    <row r="122" spans="2:47" s="1" customFormat="1" ht="175.5">
      <c r="B122" s="35"/>
      <c r="C122" s="57"/>
      <c r="D122" s="206" t="s">
        <v>177</v>
      </c>
      <c r="E122" s="57"/>
      <c r="F122" s="207" t="s">
        <v>215</v>
      </c>
      <c r="G122" s="57"/>
      <c r="H122" s="57"/>
      <c r="I122" s="162"/>
      <c r="J122" s="57"/>
      <c r="K122" s="57"/>
      <c r="L122" s="55"/>
      <c r="M122" s="72"/>
      <c r="N122" s="36"/>
      <c r="O122" s="36"/>
      <c r="P122" s="36"/>
      <c r="Q122" s="36"/>
      <c r="R122" s="36"/>
      <c r="S122" s="36"/>
      <c r="T122" s="73"/>
      <c r="AT122" s="18" t="s">
        <v>177</v>
      </c>
      <c r="AU122" s="18" t="s">
        <v>83</v>
      </c>
    </row>
    <row r="123" spans="2:51" s="12" customFormat="1" ht="13.5">
      <c r="B123" s="208"/>
      <c r="C123" s="209"/>
      <c r="D123" s="210" t="s">
        <v>181</v>
      </c>
      <c r="E123" s="211" t="s">
        <v>22</v>
      </c>
      <c r="F123" s="212" t="s">
        <v>1205</v>
      </c>
      <c r="G123" s="209"/>
      <c r="H123" s="213">
        <v>32084.2</v>
      </c>
      <c r="I123" s="214"/>
      <c r="J123" s="209"/>
      <c r="K123" s="209"/>
      <c r="L123" s="215"/>
      <c r="M123" s="216"/>
      <c r="N123" s="217"/>
      <c r="O123" s="217"/>
      <c r="P123" s="217"/>
      <c r="Q123" s="217"/>
      <c r="R123" s="217"/>
      <c r="S123" s="217"/>
      <c r="T123" s="218"/>
      <c r="AT123" s="219" t="s">
        <v>181</v>
      </c>
      <c r="AU123" s="219" t="s">
        <v>83</v>
      </c>
      <c r="AV123" s="12" t="s">
        <v>83</v>
      </c>
      <c r="AW123" s="12" t="s">
        <v>38</v>
      </c>
      <c r="AX123" s="12" t="s">
        <v>23</v>
      </c>
      <c r="AY123" s="219" t="s">
        <v>164</v>
      </c>
    </row>
    <row r="124" spans="2:65" s="1" customFormat="1" ht="22.5" customHeight="1">
      <c r="B124" s="35"/>
      <c r="C124" s="194" t="s">
        <v>230</v>
      </c>
      <c r="D124" s="194" t="s">
        <v>166</v>
      </c>
      <c r="E124" s="195" t="s">
        <v>264</v>
      </c>
      <c r="F124" s="196" t="s">
        <v>265</v>
      </c>
      <c r="G124" s="197" t="s">
        <v>174</v>
      </c>
      <c r="H124" s="198">
        <v>1886</v>
      </c>
      <c r="I124" s="199"/>
      <c r="J124" s="200">
        <f>ROUND(I124*H124,2)</f>
        <v>0</v>
      </c>
      <c r="K124" s="196" t="s">
        <v>316</v>
      </c>
      <c r="L124" s="55"/>
      <c r="M124" s="201" t="s">
        <v>22</v>
      </c>
      <c r="N124" s="202" t="s">
        <v>46</v>
      </c>
      <c r="O124" s="36"/>
      <c r="P124" s="203">
        <f>O124*H124</f>
        <v>0</v>
      </c>
      <c r="Q124" s="203">
        <v>0</v>
      </c>
      <c r="R124" s="203">
        <f>Q124*H124</f>
        <v>0</v>
      </c>
      <c r="S124" s="203">
        <v>0</v>
      </c>
      <c r="T124" s="204">
        <f>S124*H124</f>
        <v>0</v>
      </c>
      <c r="AR124" s="18" t="s">
        <v>170</v>
      </c>
      <c r="AT124" s="18" t="s">
        <v>166</v>
      </c>
      <c r="AU124" s="18" t="s">
        <v>83</v>
      </c>
      <c r="AY124" s="18" t="s">
        <v>164</v>
      </c>
      <c r="BE124" s="205">
        <f>IF(N124="základní",J124,0)</f>
        <v>0</v>
      </c>
      <c r="BF124" s="205">
        <f>IF(N124="snížená",J124,0)</f>
        <v>0</v>
      </c>
      <c r="BG124" s="205">
        <f>IF(N124="zákl. přenesená",J124,0)</f>
        <v>0</v>
      </c>
      <c r="BH124" s="205">
        <f>IF(N124="sníž. přenesená",J124,0)</f>
        <v>0</v>
      </c>
      <c r="BI124" s="205">
        <f>IF(N124="nulová",J124,0)</f>
        <v>0</v>
      </c>
      <c r="BJ124" s="18" t="s">
        <v>23</v>
      </c>
      <c r="BK124" s="205">
        <f>ROUND(I124*H124,2)</f>
        <v>0</v>
      </c>
      <c r="BL124" s="18" t="s">
        <v>170</v>
      </c>
      <c r="BM124" s="18" t="s">
        <v>1206</v>
      </c>
    </row>
    <row r="125" spans="2:47" s="1" customFormat="1" ht="121.5">
      <c r="B125" s="35"/>
      <c r="C125" s="57"/>
      <c r="D125" s="206" t="s">
        <v>177</v>
      </c>
      <c r="E125" s="57"/>
      <c r="F125" s="207" t="s">
        <v>267</v>
      </c>
      <c r="G125" s="57"/>
      <c r="H125" s="57"/>
      <c r="I125" s="162"/>
      <c r="J125" s="57"/>
      <c r="K125" s="57"/>
      <c r="L125" s="55"/>
      <c r="M125" s="72"/>
      <c r="N125" s="36"/>
      <c r="O125" s="36"/>
      <c r="P125" s="36"/>
      <c r="Q125" s="36"/>
      <c r="R125" s="36"/>
      <c r="S125" s="36"/>
      <c r="T125" s="73"/>
      <c r="AT125" s="18" t="s">
        <v>177</v>
      </c>
      <c r="AU125" s="18" t="s">
        <v>83</v>
      </c>
    </row>
    <row r="126" spans="2:51" s="12" customFormat="1" ht="13.5">
      <c r="B126" s="208"/>
      <c r="C126" s="209"/>
      <c r="D126" s="206" t="s">
        <v>181</v>
      </c>
      <c r="E126" s="220" t="s">
        <v>22</v>
      </c>
      <c r="F126" s="221" t="s">
        <v>1207</v>
      </c>
      <c r="G126" s="209"/>
      <c r="H126" s="222">
        <v>1886</v>
      </c>
      <c r="I126" s="214"/>
      <c r="J126" s="209"/>
      <c r="K126" s="209"/>
      <c r="L126" s="215"/>
      <c r="M126" s="216"/>
      <c r="N126" s="217"/>
      <c r="O126" s="217"/>
      <c r="P126" s="217"/>
      <c r="Q126" s="217"/>
      <c r="R126" s="217"/>
      <c r="S126" s="217"/>
      <c r="T126" s="218"/>
      <c r="AT126" s="219" t="s">
        <v>181</v>
      </c>
      <c r="AU126" s="219" t="s">
        <v>83</v>
      </c>
      <c r="AV126" s="12" t="s">
        <v>83</v>
      </c>
      <c r="AW126" s="12" t="s">
        <v>38</v>
      </c>
      <c r="AX126" s="12" t="s">
        <v>23</v>
      </c>
      <c r="AY126" s="219" t="s">
        <v>164</v>
      </c>
    </row>
    <row r="127" spans="2:63" s="11" customFormat="1" ht="29.85" customHeight="1">
      <c r="B127" s="177"/>
      <c r="C127" s="178"/>
      <c r="D127" s="191" t="s">
        <v>74</v>
      </c>
      <c r="E127" s="192" t="s">
        <v>83</v>
      </c>
      <c r="F127" s="192" t="s">
        <v>442</v>
      </c>
      <c r="G127" s="178"/>
      <c r="H127" s="178"/>
      <c r="I127" s="181"/>
      <c r="J127" s="193">
        <f>BK127</f>
        <v>0</v>
      </c>
      <c r="K127" s="178"/>
      <c r="L127" s="183"/>
      <c r="M127" s="184"/>
      <c r="N127" s="185"/>
      <c r="O127" s="185"/>
      <c r="P127" s="186">
        <f>SUM(P128:P139)</f>
        <v>0</v>
      </c>
      <c r="Q127" s="185"/>
      <c r="R127" s="186">
        <f>SUM(R128:R139)</f>
        <v>7.978301999999999</v>
      </c>
      <c r="S127" s="185"/>
      <c r="T127" s="187">
        <f>SUM(T128:T139)</f>
        <v>0</v>
      </c>
      <c r="AR127" s="188" t="s">
        <v>23</v>
      </c>
      <c r="AT127" s="189" t="s">
        <v>74</v>
      </c>
      <c r="AU127" s="189" t="s">
        <v>23</v>
      </c>
      <c r="AY127" s="188" t="s">
        <v>164</v>
      </c>
      <c r="BK127" s="190">
        <f>SUM(BK128:BK139)</f>
        <v>0</v>
      </c>
    </row>
    <row r="128" spans="2:65" s="1" customFormat="1" ht="22.5" customHeight="1">
      <c r="B128" s="35"/>
      <c r="C128" s="194" t="s">
        <v>234</v>
      </c>
      <c r="D128" s="194" t="s">
        <v>166</v>
      </c>
      <c r="E128" s="195" t="s">
        <v>512</v>
      </c>
      <c r="F128" s="196" t="s">
        <v>513</v>
      </c>
      <c r="G128" s="197" t="s">
        <v>186</v>
      </c>
      <c r="H128" s="198">
        <v>3.1</v>
      </c>
      <c r="I128" s="199"/>
      <c r="J128" s="200">
        <f>ROUND(I128*H128,2)</f>
        <v>0</v>
      </c>
      <c r="K128" s="196" t="s">
        <v>316</v>
      </c>
      <c r="L128" s="55"/>
      <c r="M128" s="201" t="s">
        <v>22</v>
      </c>
      <c r="N128" s="202" t="s">
        <v>46</v>
      </c>
      <c r="O128" s="36"/>
      <c r="P128" s="203">
        <f>O128*H128</f>
        <v>0</v>
      </c>
      <c r="Q128" s="203">
        <v>2.55178</v>
      </c>
      <c r="R128" s="203">
        <f>Q128*H128</f>
        <v>7.910518</v>
      </c>
      <c r="S128" s="203">
        <v>0</v>
      </c>
      <c r="T128" s="204">
        <f>S128*H128</f>
        <v>0</v>
      </c>
      <c r="AR128" s="18" t="s">
        <v>170</v>
      </c>
      <c r="AT128" s="18" t="s">
        <v>166</v>
      </c>
      <c r="AU128" s="18" t="s">
        <v>83</v>
      </c>
      <c r="AY128" s="18" t="s">
        <v>164</v>
      </c>
      <c r="BE128" s="205">
        <f>IF(N128="základní",J128,0)</f>
        <v>0</v>
      </c>
      <c r="BF128" s="205">
        <f>IF(N128="snížená",J128,0)</f>
        <v>0</v>
      </c>
      <c r="BG128" s="205">
        <f>IF(N128="zákl. přenesená",J128,0)</f>
        <v>0</v>
      </c>
      <c r="BH128" s="205">
        <f>IF(N128="sníž. přenesená",J128,0)</f>
        <v>0</v>
      </c>
      <c r="BI128" s="205">
        <f>IF(N128="nulová",J128,0)</f>
        <v>0</v>
      </c>
      <c r="BJ128" s="18" t="s">
        <v>23</v>
      </c>
      <c r="BK128" s="205">
        <f>ROUND(I128*H128,2)</f>
        <v>0</v>
      </c>
      <c r="BL128" s="18" t="s">
        <v>170</v>
      </c>
      <c r="BM128" s="18" t="s">
        <v>1208</v>
      </c>
    </row>
    <row r="129" spans="2:47" s="1" customFormat="1" ht="67.5">
      <c r="B129" s="35"/>
      <c r="C129" s="57"/>
      <c r="D129" s="206" t="s">
        <v>177</v>
      </c>
      <c r="E129" s="57"/>
      <c r="F129" s="207" t="s">
        <v>515</v>
      </c>
      <c r="G129" s="57"/>
      <c r="H129" s="57"/>
      <c r="I129" s="162"/>
      <c r="J129" s="57"/>
      <c r="K129" s="57"/>
      <c r="L129" s="55"/>
      <c r="M129" s="72"/>
      <c r="N129" s="36"/>
      <c r="O129" s="36"/>
      <c r="P129" s="36"/>
      <c r="Q129" s="36"/>
      <c r="R129" s="36"/>
      <c r="S129" s="36"/>
      <c r="T129" s="73"/>
      <c r="AT129" s="18" t="s">
        <v>177</v>
      </c>
      <c r="AU129" s="18" t="s">
        <v>83</v>
      </c>
    </row>
    <row r="130" spans="2:51" s="12" customFormat="1" ht="13.5">
      <c r="B130" s="208"/>
      <c r="C130" s="209"/>
      <c r="D130" s="206" t="s">
        <v>181</v>
      </c>
      <c r="E130" s="220" t="s">
        <v>22</v>
      </c>
      <c r="F130" s="221" t="s">
        <v>1209</v>
      </c>
      <c r="G130" s="209"/>
      <c r="H130" s="222">
        <v>1.5</v>
      </c>
      <c r="I130" s="214"/>
      <c r="J130" s="209"/>
      <c r="K130" s="209"/>
      <c r="L130" s="215"/>
      <c r="M130" s="216"/>
      <c r="N130" s="217"/>
      <c r="O130" s="217"/>
      <c r="P130" s="217"/>
      <c r="Q130" s="217"/>
      <c r="R130" s="217"/>
      <c r="S130" s="217"/>
      <c r="T130" s="218"/>
      <c r="AT130" s="219" t="s">
        <v>181</v>
      </c>
      <c r="AU130" s="219" t="s">
        <v>83</v>
      </c>
      <c r="AV130" s="12" t="s">
        <v>83</v>
      </c>
      <c r="AW130" s="12" t="s">
        <v>38</v>
      </c>
      <c r="AX130" s="12" t="s">
        <v>75</v>
      </c>
      <c r="AY130" s="219" t="s">
        <v>164</v>
      </c>
    </row>
    <row r="131" spans="2:51" s="12" customFormat="1" ht="13.5">
      <c r="B131" s="208"/>
      <c r="C131" s="209"/>
      <c r="D131" s="206" t="s">
        <v>181</v>
      </c>
      <c r="E131" s="220" t="s">
        <v>22</v>
      </c>
      <c r="F131" s="221" t="s">
        <v>1210</v>
      </c>
      <c r="G131" s="209"/>
      <c r="H131" s="222">
        <v>1.1</v>
      </c>
      <c r="I131" s="214"/>
      <c r="J131" s="209"/>
      <c r="K131" s="209"/>
      <c r="L131" s="215"/>
      <c r="M131" s="216"/>
      <c r="N131" s="217"/>
      <c r="O131" s="217"/>
      <c r="P131" s="217"/>
      <c r="Q131" s="217"/>
      <c r="R131" s="217"/>
      <c r="S131" s="217"/>
      <c r="T131" s="218"/>
      <c r="AT131" s="219" t="s">
        <v>181</v>
      </c>
      <c r="AU131" s="219" t="s">
        <v>83</v>
      </c>
      <c r="AV131" s="12" t="s">
        <v>83</v>
      </c>
      <c r="AW131" s="12" t="s">
        <v>38</v>
      </c>
      <c r="AX131" s="12" t="s">
        <v>75</v>
      </c>
      <c r="AY131" s="219" t="s">
        <v>164</v>
      </c>
    </row>
    <row r="132" spans="2:51" s="14" customFormat="1" ht="13.5">
      <c r="B132" s="248"/>
      <c r="C132" s="249"/>
      <c r="D132" s="206" t="s">
        <v>181</v>
      </c>
      <c r="E132" s="250" t="s">
        <v>22</v>
      </c>
      <c r="F132" s="251" t="s">
        <v>520</v>
      </c>
      <c r="G132" s="249"/>
      <c r="H132" s="252">
        <v>2.6</v>
      </c>
      <c r="I132" s="253"/>
      <c r="J132" s="249"/>
      <c r="K132" s="249"/>
      <c r="L132" s="254"/>
      <c r="M132" s="255"/>
      <c r="N132" s="256"/>
      <c r="O132" s="256"/>
      <c r="P132" s="256"/>
      <c r="Q132" s="256"/>
      <c r="R132" s="256"/>
      <c r="S132" s="256"/>
      <c r="T132" s="257"/>
      <c r="AT132" s="258" t="s">
        <v>181</v>
      </c>
      <c r="AU132" s="258" t="s">
        <v>83</v>
      </c>
      <c r="AV132" s="14" t="s">
        <v>183</v>
      </c>
      <c r="AW132" s="14" t="s">
        <v>38</v>
      </c>
      <c r="AX132" s="14" t="s">
        <v>75</v>
      </c>
      <c r="AY132" s="258" t="s">
        <v>164</v>
      </c>
    </row>
    <row r="133" spans="2:51" s="12" customFormat="1" ht="13.5">
      <c r="B133" s="208"/>
      <c r="C133" s="209"/>
      <c r="D133" s="206" t="s">
        <v>181</v>
      </c>
      <c r="E133" s="220" t="s">
        <v>22</v>
      </c>
      <c r="F133" s="221" t="s">
        <v>1211</v>
      </c>
      <c r="G133" s="209"/>
      <c r="H133" s="222">
        <v>0.5</v>
      </c>
      <c r="I133" s="214"/>
      <c r="J133" s="209"/>
      <c r="K133" s="209"/>
      <c r="L133" s="215"/>
      <c r="M133" s="216"/>
      <c r="N133" s="217"/>
      <c r="O133" s="217"/>
      <c r="P133" s="217"/>
      <c r="Q133" s="217"/>
      <c r="R133" s="217"/>
      <c r="S133" s="217"/>
      <c r="T133" s="218"/>
      <c r="AT133" s="219" t="s">
        <v>181</v>
      </c>
      <c r="AU133" s="219" t="s">
        <v>83</v>
      </c>
      <c r="AV133" s="12" t="s">
        <v>83</v>
      </c>
      <c r="AW133" s="12" t="s">
        <v>38</v>
      </c>
      <c r="AX133" s="12" t="s">
        <v>75</v>
      </c>
      <c r="AY133" s="219" t="s">
        <v>164</v>
      </c>
    </row>
    <row r="134" spans="2:51" s="13" customFormat="1" ht="13.5">
      <c r="B134" s="223"/>
      <c r="C134" s="224"/>
      <c r="D134" s="210" t="s">
        <v>181</v>
      </c>
      <c r="E134" s="225" t="s">
        <v>22</v>
      </c>
      <c r="F134" s="226" t="s">
        <v>191</v>
      </c>
      <c r="G134" s="224"/>
      <c r="H134" s="227">
        <v>3.1</v>
      </c>
      <c r="I134" s="228"/>
      <c r="J134" s="224"/>
      <c r="K134" s="224"/>
      <c r="L134" s="229"/>
      <c r="M134" s="230"/>
      <c r="N134" s="231"/>
      <c r="O134" s="231"/>
      <c r="P134" s="231"/>
      <c r="Q134" s="231"/>
      <c r="R134" s="231"/>
      <c r="S134" s="231"/>
      <c r="T134" s="232"/>
      <c r="AT134" s="233" t="s">
        <v>181</v>
      </c>
      <c r="AU134" s="233" t="s">
        <v>83</v>
      </c>
      <c r="AV134" s="13" t="s">
        <v>170</v>
      </c>
      <c r="AW134" s="13" t="s">
        <v>38</v>
      </c>
      <c r="AX134" s="13" t="s">
        <v>23</v>
      </c>
      <c r="AY134" s="233" t="s">
        <v>164</v>
      </c>
    </row>
    <row r="135" spans="2:65" s="1" customFormat="1" ht="22.5" customHeight="1">
      <c r="B135" s="35"/>
      <c r="C135" s="194" t="s">
        <v>240</v>
      </c>
      <c r="D135" s="194" t="s">
        <v>166</v>
      </c>
      <c r="E135" s="195" t="s">
        <v>783</v>
      </c>
      <c r="F135" s="196" t="s">
        <v>784</v>
      </c>
      <c r="G135" s="197" t="s">
        <v>174</v>
      </c>
      <c r="H135" s="198">
        <v>14.8</v>
      </c>
      <c r="I135" s="199"/>
      <c r="J135" s="200">
        <f>ROUND(I135*H135,2)</f>
        <v>0</v>
      </c>
      <c r="K135" s="196" t="s">
        <v>316</v>
      </c>
      <c r="L135" s="55"/>
      <c r="M135" s="201" t="s">
        <v>22</v>
      </c>
      <c r="N135" s="202" t="s">
        <v>46</v>
      </c>
      <c r="O135" s="36"/>
      <c r="P135" s="203">
        <f>O135*H135</f>
        <v>0</v>
      </c>
      <c r="Q135" s="203">
        <v>0.00458</v>
      </c>
      <c r="R135" s="203">
        <f>Q135*H135</f>
        <v>0.067784</v>
      </c>
      <c r="S135" s="203">
        <v>0</v>
      </c>
      <c r="T135" s="204">
        <f>S135*H135</f>
        <v>0</v>
      </c>
      <c r="AR135" s="18" t="s">
        <v>170</v>
      </c>
      <c r="AT135" s="18" t="s">
        <v>166</v>
      </c>
      <c r="AU135" s="18" t="s">
        <v>83</v>
      </c>
      <c r="AY135" s="18" t="s">
        <v>164</v>
      </c>
      <c r="BE135" s="205">
        <f>IF(N135="základní",J135,0)</f>
        <v>0</v>
      </c>
      <c r="BF135" s="205">
        <f>IF(N135="snížená",J135,0)</f>
        <v>0</v>
      </c>
      <c r="BG135" s="205">
        <f>IF(N135="zákl. přenesená",J135,0)</f>
        <v>0</v>
      </c>
      <c r="BH135" s="205">
        <f>IF(N135="sníž. přenesená",J135,0)</f>
        <v>0</v>
      </c>
      <c r="BI135" s="205">
        <f>IF(N135="nulová",J135,0)</f>
        <v>0</v>
      </c>
      <c r="BJ135" s="18" t="s">
        <v>23</v>
      </c>
      <c r="BK135" s="205">
        <f>ROUND(I135*H135,2)</f>
        <v>0</v>
      </c>
      <c r="BL135" s="18" t="s">
        <v>170</v>
      </c>
      <c r="BM135" s="18" t="s">
        <v>1212</v>
      </c>
    </row>
    <row r="136" spans="2:51" s="12" customFormat="1" ht="13.5">
      <c r="B136" s="208"/>
      <c r="C136" s="209"/>
      <c r="D136" s="206" t="s">
        <v>181</v>
      </c>
      <c r="E136" s="220" t="s">
        <v>22</v>
      </c>
      <c r="F136" s="221" t="s">
        <v>1213</v>
      </c>
      <c r="G136" s="209"/>
      <c r="H136" s="222">
        <v>4.8</v>
      </c>
      <c r="I136" s="214"/>
      <c r="J136" s="209"/>
      <c r="K136" s="209"/>
      <c r="L136" s="215"/>
      <c r="M136" s="216"/>
      <c r="N136" s="217"/>
      <c r="O136" s="217"/>
      <c r="P136" s="217"/>
      <c r="Q136" s="217"/>
      <c r="R136" s="217"/>
      <c r="S136" s="217"/>
      <c r="T136" s="218"/>
      <c r="AT136" s="219" t="s">
        <v>181</v>
      </c>
      <c r="AU136" s="219" t="s">
        <v>83</v>
      </c>
      <c r="AV136" s="12" t="s">
        <v>83</v>
      </c>
      <c r="AW136" s="12" t="s">
        <v>38</v>
      </c>
      <c r="AX136" s="12" t="s">
        <v>75</v>
      </c>
      <c r="AY136" s="219" t="s">
        <v>164</v>
      </c>
    </row>
    <row r="137" spans="2:51" s="12" customFormat="1" ht="13.5">
      <c r="B137" s="208"/>
      <c r="C137" s="209"/>
      <c r="D137" s="206" t="s">
        <v>181</v>
      </c>
      <c r="E137" s="220" t="s">
        <v>22</v>
      </c>
      <c r="F137" s="221" t="s">
        <v>1214</v>
      </c>
      <c r="G137" s="209"/>
      <c r="H137" s="222">
        <v>10</v>
      </c>
      <c r="I137" s="214"/>
      <c r="J137" s="209"/>
      <c r="K137" s="209"/>
      <c r="L137" s="215"/>
      <c r="M137" s="216"/>
      <c r="N137" s="217"/>
      <c r="O137" s="217"/>
      <c r="P137" s="217"/>
      <c r="Q137" s="217"/>
      <c r="R137" s="217"/>
      <c r="S137" s="217"/>
      <c r="T137" s="218"/>
      <c r="AT137" s="219" t="s">
        <v>181</v>
      </c>
      <c r="AU137" s="219" t="s">
        <v>83</v>
      </c>
      <c r="AV137" s="12" t="s">
        <v>83</v>
      </c>
      <c r="AW137" s="12" t="s">
        <v>38</v>
      </c>
      <c r="AX137" s="12" t="s">
        <v>75</v>
      </c>
      <c r="AY137" s="219" t="s">
        <v>164</v>
      </c>
    </row>
    <row r="138" spans="2:51" s="13" customFormat="1" ht="13.5">
      <c r="B138" s="223"/>
      <c r="C138" s="224"/>
      <c r="D138" s="210" t="s">
        <v>181</v>
      </c>
      <c r="E138" s="225" t="s">
        <v>22</v>
      </c>
      <c r="F138" s="226" t="s">
        <v>191</v>
      </c>
      <c r="G138" s="224"/>
      <c r="H138" s="227">
        <v>14.8</v>
      </c>
      <c r="I138" s="228"/>
      <c r="J138" s="224"/>
      <c r="K138" s="224"/>
      <c r="L138" s="229"/>
      <c r="M138" s="230"/>
      <c r="N138" s="231"/>
      <c r="O138" s="231"/>
      <c r="P138" s="231"/>
      <c r="Q138" s="231"/>
      <c r="R138" s="231"/>
      <c r="S138" s="231"/>
      <c r="T138" s="232"/>
      <c r="AT138" s="233" t="s">
        <v>181</v>
      </c>
      <c r="AU138" s="233" t="s">
        <v>83</v>
      </c>
      <c r="AV138" s="13" t="s">
        <v>170</v>
      </c>
      <c r="AW138" s="13" t="s">
        <v>38</v>
      </c>
      <c r="AX138" s="13" t="s">
        <v>23</v>
      </c>
      <c r="AY138" s="233" t="s">
        <v>164</v>
      </c>
    </row>
    <row r="139" spans="2:65" s="1" customFormat="1" ht="31.5" customHeight="1">
      <c r="B139" s="35"/>
      <c r="C139" s="194" t="s">
        <v>251</v>
      </c>
      <c r="D139" s="194" t="s">
        <v>166</v>
      </c>
      <c r="E139" s="195" t="s">
        <v>787</v>
      </c>
      <c r="F139" s="196" t="s">
        <v>788</v>
      </c>
      <c r="G139" s="197" t="s">
        <v>174</v>
      </c>
      <c r="H139" s="198">
        <v>14.8</v>
      </c>
      <c r="I139" s="199"/>
      <c r="J139" s="200">
        <f>ROUND(I139*H139,2)</f>
        <v>0</v>
      </c>
      <c r="K139" s="196" t="s">
        <v>316</v>
      </c>
      <c r="L139" s="55"/>
      <c r="M139" s="201" t="s">
        <v>22</v>
      </c>
      <c r="N139" s="202" t="s">
        <v>46</v>
      </c>
      <c r="O139" s="36"/>
      <c r="P139" s="203">
        <f>O139*H139</f>
        <v>0</v>
      </c>
      <c r="Q139" s="203">
        <v>0</v>
      </c>
      <c r="R139" s="203">
        <f>Q139*H139</f>
        <v>0</v>
      </c>
      <c r="S139" s="203">
        <v>0</v>
      </c>
      <c r="T139" s="204">
        <f>S139*H139</f>
        <v>0</v>
      </c>
      <c r="AR139" s="18" t="s">
        <v>170</v>
      </c>
      <c r="AT139" s="18" t="s">
        <v>166</v>
      </c>
      <c r="AU139" s="18" t="s">
        <v>83</v>
      </c>
      <c r="AY139" s="18" t="s">
        <v>164</v>
      </c>
      <c r="BE139" s="205">
        <f>IF(N139="základní",J139,0)</f>
        <v>0</v>
      </c>
      <c r="BF139" s="205">
        <f>IF(N139="snížená",J139,0)</f>
        <v>0</v>
      </c>
      <c r="BG139" s="205">
        <f>IF(N139="zákl. přenesená",J139,0)</f>
        <v>0</v>
      </c>
      <c r="BH139" s="205">
        <f>IF(N139="sníž. přenesená",J139,0)</f>
        <v>0</v>
      </c>
      <c r="BI139" s="205">
        <f>IF(N139="nulová",J139,0)</f>
        <v>0</v>
      </c>
      <c r="BJ139" s="18" t="s">
        <v>23</v>
      </c>
      <c r="BK139" s="205">
        <f>ROUND(I139*H139,2)</f>
        <v>0</v>
      </c>
      <c r="BL139" s="18" t="s">
        <v>170</v>
      </c>
      <c r="BM139" s="18" t="s">
        <v>1215</v>
      </c>
    </row>
    <row r="140" spans="2:63" s="11" customFormat="1" ht="29.85" customHeight="1">
      <c r="B140" s="177"/>
      <c r="C140" s="178"/>
      <c r="D140" s="191" t="s">
        <v>74</v>
      </c>
      <c r="E140" s="192" t="s">
        <v>183</v>
      </c>
      <c r="F140" s="192" t="s">
        <v>468</v>
      </c>
      <c r="G140" s="178"/>
      <c r="H140" s="178"/>
      <c r="I140" s="181"/>
      <c r="J140" s="193">
        <f>BK140</f>
        <v>0</v>
      </c>
      <c r="K140" s="178"/>
      <c r="L140" s="183"/>
      <c r="M140" s="184"/>
      <c r="N140" s="185"/>
      <c r="O140" s="185"/>
      <c r="P140" s="186">
        <f>SUM(P141:P151)</f>
        <v>0</v>
      </c>
      <c r="Q140" s="185"/>
      <c r="R140" s="186">
        <f>SUM(R141:R151)</f>
        <v>0.0030636</v>
      </c>
      <c r="S140" s="185"/>
      <c r="T140" s="187">
        <f>SUM(T141:T151)</f>
        <v>0</v>
      </c>
      <c r="AR140" s="188" t="s">
        <v>23</v>
      </c>
      <c r="AT140" s="189" t="s">
        <v>74</v>
      </c>
      <c r="AU140" s="189" t="s">
        <v>23</v>
      </c>
      <c r="AY140" s="188" t="s">
        <v>164</v>
      </c>
      <c r="BK140" s="190">
        <f>SUM(BK141:BK151)</f>
        <v>0</v>
      </c>
    </row>
    <row r="141" spans="2:65" s="1" customFormat="1" ht="57" customHeight="1">
      <c r="B141" s="35"/>
      <c r="C141" s="194" t="s">
        <v>8</v>
      </c>
      <c r="D141" s="194" t="s">
        <v>166</v>
      </c>
      <c r="E141" s="195" t="s">
        <v>1216</v>
      </c>
      <c r="F141" s="196" t="s">
        <v>1217</v>
      </c>
      <c r="G141" s="197" t="s">
        <v>186</v>
      </c>
      <c r="H141" s="198">
        <v>0.61</v>
      </c>
      <c r="I141" s="199"/>
      <c r="J141" s="200">
        <f>ROUND(I141*H141,2)</f>
        <v>0</v>
      </c>
      <c r="K141" s="196" t="s">
        <v>316</v>
      </c>
      <c r="L141" s="55"/>
      <c r="M141" s="201" t="s">
        <v>22</v>
      </c>
      <c r="N141" s="202" t="s">
        <v>46</v>
      </c>
      <c r="O141" s="36"/>
      <c r="P141" s="203">
        <f>O141*H141</f>
        <v>0</v>
      </c>
      <c r="Q141" s="203">
        <v>0</v>
      </c>
      <c r="R141" s="203">
        <f>Q141*H141</f>
        <v>0</v>
      </c>
      <c r="S141" s="203">
        <v>0</v>
      </c>
      <c r="T141" s="204">
        <f>S141*H141</f>
        <v>0</v>
      </c>
      <c r="AR141" s="18" t="s">
        <v>170</v>
      </c>
      <c r="AT141" s="18" t="s">
        <v>166</v>
      </c>
      <c r="AU141" s="18" t="s">
        <v>83</v>
      </c>
      <c r="AY141" s="18" t="s">
        <v>164</v>
      </c>
      <c r="BE141" s="205">
        <f>IF(N141="základní",J141,0)</f>
        <v>0</v>
      </c>
      <c r="BF141" s="205">
        <f>IF(N141="snížená",J141,0)</f>
        <v>0</v>
      </c>
      <c r="BG141" s="205">
        <f>IF(N141="zákl. přenesená",J141,0)</f>
        <v>0</v>
      </c>
      <c r="BH141" s="205">
        <f>IF(N141="sníž. přenesená",J141,0)</f>
        <v>0</v>
      </c>
      <c r="BI141" s="205">
        <f>IF(N141="nulová",J141,0)</f>
        <v>0</v>
      </c>
      <c r="BJ141" s="18" t="s">
        <v>23</v>
      </c>
      <c r="BK141" s="205">
        <f>ROUND(I141*H141,2)</f>
        <v>0</v>
      </c>
      <c r="BL141" s="18" t="s">
        <v>170</v>
      </c>
      <c r="BM141" s="18" t="s">
        <v>1218</v>
      </c>
    </row>
    <row r="142" spans="2:47" s="1" customFormat="1" ht="243">
      <c r="B142" s="35"/>
      <c r="C142" s="57"/>
      <c r="D142" s="206" t="s">
        <v>177</v>
      </c>
      <c r="E142" s="57"/>
      <c r="F142" s="207" t="s">
        <v>529</v>
      </c>
      <c r="G142" s="57"/>
      <c r="H142" s="57"/>
      <c r="I142" s="162"/>
      <c r="J142" s="57"/>
      <c r="K142" s="57"/>
      <c r="L142" s="55"/>
      <c r="M142" s="72"/>
      <c r="N142" s="36"/>
      <c r="O142" s="36"/>
      <c r="P142" s="36"/>
      <c r="Q142" s="36"/>
      <c r="R142" s="36"/>
      <c r="S142" s="36"/>
      <c r="T142" s="73"/>
      <c r="AT142" s="18" t="s">
        <v>177</v>
      </c>
      <c r="AU142" s="18" t="s">
        <v>83</v>
      </c>
    </row>
    <row r="143" spans="2:51" s="12" customFormat="1" ht="13.5">
      <c r="B143" s="208"/>
      <c r="C143" s="209"/>
      <c r="D143" s="206" t="s">
        <v>181</v>
      </c>
      <c r="E143" s="220" t="s">
        <v>22</v>
      </c>
      <c r="F143" s="221" t="s">
        <v>1219</v>
      </c>
      <c r="G143" s="209"/>
      <c r="H143" s="222">
        <v>0.36</v>
      </c>
      <c r="I143" s="214"/>
      <c r="J143" s="209"/>
      <c r="K143" s="209"/>
      <c r="L143" s="215"/>
      <c r="M143" s="216"/>
      <c r="N143" s="217"/>
      <c r="O143" s="217"/>
      <c r="P143" s="217"/>
      <c r="Q143" s="217"/>
      <c r="R143" s="217"/>
      <c r="S143" s="217"/>
      <c r="T143" s="218"/>
      <c r="AT143" s="219" t="s">
        <v>181</v>
      </c>
      <c r="AU143" s="219" t="s">
        <v>83</v>
      </c>
      <c r="AV143" s="12" t="s">
        <v>83</v>
      </c>
      <c r="AW143" s="12" t="s">
        <v>38</v>
      </c>
      <c r="AX143" s="12" t="s">
        <v>75</v>
      </c>
      <c r="AY143" s="219" t="s">
        <v>164</v>
      </c>
    </row>
    <row r="144" spans="2:51" s="14" customFormat="1" ht="13.5">
      <c r="B144" s="248"/>
      <c r="C144" s="249"/>
      <c r="D144" s="206" t="s">
        <v>181</v>
      </c>
      <c r="E144" s="250" t="s">
        <v>22</v>
      </c>
      <c r="F144" s="251" t="s">
        <v>520</v>
      </c>
      <c r="G144" s="249"/>
      <c r="H144" s="252">
        <v>0.36</v>
      </c>
      <c r="I144" s="253"/>
      <c r="J144" s="249"/>
      <c r="K144" s="249"/>
      <c r="L144" s="254"/>
      <c r="M144" s="255"/>
      <c r="N144" s="256"/>
      <c r="O144" s="256"/>
      <c r="P144" s="256"/>
      <c r="Q144" s="256"/>
      <c r="R144" s="256"/>
      <c r="S144" s="256"/>
      <c r="T144" s="257"/>
      <c r="AT144" s="258" t="s">
        <v>181</v>
      </c>
      <c r="AU144" s="258" t="s">
        <v>83</v>
      </c>
      <c r="AV144" s="14" t="s">
        <v>183</v>
      </c>
      <c r="AW144" s="14" t="s">
        <v>38</v>
      </c>
      <c r="AX144" s="14" t="s">
        <v>75</v>
      </c>
      <c r="AY144" s="258" t="s">
        <v>164</v>
      </c>
    </row>
    <row r="145" spans="2:51" s="12" customFormat="1" ht="13.5">
      <c r="B145" s="208"/>
      <c r="C145" s="209"/>
      <c r="D145" s="206" t="s">
        <v>181</v>
      </c>
      <c r="E145" s="220" t="s">
        <v>22</v>
      </c>
      <c r="F145" s="221" t="s">
        <v>1220</v>
      </c>
      <c r="G145" s="209"/>
      <c r="H145" s="222">
        <v>0.25</v>
      </c>
      <c r="I145" s="214"/>
      <c r="J145" s="209"/>
      <c r="K145" s="209"/>
      <c r="L145" s="215"/>
      <c r="M145" s="216"/>
      <c r="N145" s="217"/>
      <c r="O145" s="217"/>
      <c r="P145" s="217"/>
      <c r="Q145" s="217"/>
      <c r="R145" s="217"/>
      <c r="S145" s="217"/>
      <c r="T145" s="218"/>
      <c r="AT145" s="219" t="s">
        <v>181</v>
      </c>
      <c r="AU145" s="219" t="s">
        <v>83</v>
      </c>
      <c r="AV145" s="12" t="s">
        <v>83</v>
      </c>
      <c r="AW145" s="12" t="s">
        <v>38</v>
      </c>
      <c r="AX145" s="12" t="s">
        <v>75</v>
      </c>
      <c r="AY145" s="219" t="s">
        <v>164</v>
      </c>
    </row>
    <row r="146" spans="2:51" s="13" customFormat="1" ht="13.5">
      <c r="B146" s="223"/>
      <c r="C146" s="224"/>
      <c r="D146" s="210" t="s">
        <v>181</v>
      </c>
      <c r="E146" s="225" t="s">
        <v>22</v>
      </c>
      <c r="F146" s="226" t="s">
        <v>191</v>
      </c>
      <c r="G146" s="224"/>
      <c r="H146" s="227">
        <v>0.61</v>
      </c>
      <c r="I146" s="228"/>
      <c r="J146" s="224"/>
      <c r="K146" s="224"/>
      <c r="L146" s="229"/>
      <c r="M146" s="230"/>
      <c r="N146" s="231"/>
      <c r="O146" s="231"/>
      <c r="P146" s="231"/>
      <c r="Q146" s="231"/>
      <c r="R146" s="231"/>
      <c r="S146" s="231"/>
      <c r="T146" s="232"/>
      <c r="AT146" s="233" t="s">
        <v>181</v>
      </c>
      <c r="AU146" s="233" t="s">
        <v>83</v>
      </c>
      <c r="AV146" s="13" t="s">
        <v>170</v>
      </c>
      <c r="AW146" s="13" t="s">
        <v>38</v>
      </c>
      <c r="AX146" s="13" t="s">
        <v>23</v>
      </c>
      <c r="AY146" s="233" t="s">
        <v>164</v>
      </c>
    </row>
    <row r="147" spans="2:65" s="1" customFormat="1" ht="57" customHeight="1">
      <c r="B147" s="35"/>
      <c r="C147" s="194" t="s">
        <v>263</v>
      </c>
      <c r="D147" s="194" t="s">
        <v>166</v>
      </c>
      <c r="E147" s="195" t="s">
        <v>531</v>
      </c>
      <c r="F147" s="196" t="s">
        <v>532</v>
      </c>
      <c r="G147" s="197" t="s">
        <v>174</v>
      </c>
      <c r="H147" s="198">
        <v>0.36</v>
      </c>
      <c r="I147" s="199"/>
      <c r="J147" s="200">
        <f>ROUND(I147*H147,2)</f>
        <v>0</v>
      </c>
      <c r="K147" s="196" t="s">
        <v>316</v>
      </c>
      <c r="L147" s="55"/>
      <c r="M147" s="201" t="s">
        <v>22</v>
      </c>
      <c r="N147" s="202" t="s">
        <v>46</v>
      </c>
      <c r="O147" s="36"/>
      <c r="P147" s="203">
        <f>O147*H147</f>
        <v>0</v>
      </c>
      <c r="Q147" s="203">
        <v>0.00765</v>
      </c>
      <c r="R147" s="203">
        <f>Q147*H147</f>
        <v>0.002754</v>
      </c>
      <c r="S147" s="203">
        <v>0</v>
      </c>
      <c r="T147" s="204">
        <f>S147*H147</f>
        <v>0</v>
      </c>
      <c r="AR147" s="18" t="s">
        <v>170</v>
      </c>
      <c r="AT147" s="18" t="s">
        <v>166</v>
      </c>
      <c r="AU147" s="18" t="s">
        <v>83</v>
      </c>
      <c r="AY147" s="18" t="s">
        <v>164</v>
      </c>
      <c r="BE147" s="205">
        <f>IF(N147="základní",J147,0)</f>
        <v>0</v>
      </c>
      <c r="BF147" s="205">
        <f>IF(N147="snížená",J147,0)</f>
        <v>0</v>
      </c>
      <c r="BG147" s="205">
        <f>IF(N147="zákl. přenesená",J147,0)</f>
        <v>0</v>
      </c>
      <c r="BH147" s="205">
        <f>IF(N147="sníž. přenesená",J147,0)</f>
        <v>0</v>
      </c>
      <c r="BI147" s="205">
        <f>IF(N147="nulová",J147,0)</f>
        <v>0</v>
      </c>
      <c r="BJ147" s="18" t="s">
        <v>23</v>
      </c>
      <c r="BK147" s="205">
        <f>ROUND(I147*H147,2)</f>
        <v>0</v>
      </c>
      <c r="BL147" s="18" t="s">
        <v>170</v>
      </c>
      <c r="BM147" s="18" t="s">
        <v>1221</v>
      </c>
    </row>
    <row r="148" spans="2:47" s="1" customFormat="1" ht="175.5">
      <c r="B148" s="35"/>
      <c r="C148" s="57"/>
      <c r="D148" s="206" t="s">
        <v>177</v>
      </c>
      <c r="E148" s="57"/>
      <c r="F148" s="207" t="s">
        <v>534</v>
      </c>
      <c r="G148" s="57"/>
      <c r="H148" s="57"/>
      <c r="I148" s="162"/>
      <c r="J148" s="57"/>
      <c r="K148" s="57"/>
      <c r="L148" s="55"/>
      <c r="M148" s="72"/>
      <c r="N148" s="36"/>
      <c r="O148" s="36"/>
      <c r="P148" s="36"/>
      <c r="Q148" s="36"/>
      <c r="R148" s="36"/>
      <c r="S148" s="36"/>
      <c r="T148" s="73"/>
      <c r="AT148" s="18" t="s">
        <v>177</v>
      </c>
      <c r="AU148" s="18" t="s">
        <v>83</v>
      </c>
    </row>
    <row r="149" spans="2:51" s="12" customFormat="1" ht="13.5">
      <c r="B149" s="208"/>
      <c r="C149" s="209"/>
      <c r="D149" s="210" t="s">
        <v>181</v>
      </c>
      <c r="E149" s="211" t="s">
        <v>22</v>
      </c>
      <c r="F149" s="212" t="s">
        <v>1222</v>
      </c>
      <c r="G149" s="209"/>
      <c r="H149" s="213">
        <v>0.36</v>
      </c>
      <c r="I149" s="214"/>
      <c r="J149" s="209"/>
      <c r="K149" s="209"/>
      <c r="L149" s="215"/>
      <c r="M149" s="216"/>
      <c r="N149" s="217"/>
      <c r="O149" s="217"/>
      <c r="P149" s="217"/>
      <c r="Q149" s="217"/>
      <c r="R149" s="217"/>
      <c r="S149" s="217"/>
      <c r="T149" s="218"/>
      <c r="AT149" s="219" t="s">
        <v>181</v>
      </c>
      <c r="AU149" s="219" t="s">
        <v>83</v>
      </c>
      <c r="AV149" s="12" t="s">
        <v>83</v>
      </c>
      <c r="AW149" s="12" t="s">
        <v>38</v>
      </c>
      <c r="AX149" s="12" t="s">
        <v>23</v>
      </c>
      <c r="AY149" s="219" t="s">
        <v>164</v>
      </c>
    </row>
    <row r="150" spans="2:65" s="1" customFormat="1" ht="57" customHeight="1">
      <c r="B150" s="35"/>
      <c r="C150" s="194" t="s">
        <v>269</v>
      </c>
      <c r="D150" s="194" t="s">
        <v>166</v>
      </c>
      <c r="E150" s="195" t="s">
        <v>537</v>
      </c>
      <c r="F150" s="196" t="s">
        <v>538</v>
      </c>
      <c r="G150" s="197" t="s">
        <v>174</v>
      </c>
      <c r="H150" s="198">
        <v>0.36</v>
      </c>
      <c r="I150" s="199"/>
      <c r="J150" s="200">
        <f>ROUND(I150*H150,2)</f>
        <v>0</v>
      </c>
      <c r="K150" s="196" t="s">
        <v>316</v>
      </c>
      <c r="L150" s="55"/>
      <c r="M150" s="201" t="s">
        <v>22</v>
      </c>
      <c r="N150" s="202" t="s">
        <v>46</v>
      </c>
      <c r="O150" s="36"/>
      <c r="P150" s="203">
        <f>O150*H150</f>
        <v>0</v>
      </c>
      <c r="Q150" s="203">
        <v>0.00086</v>
      </c>
      <c r="R150" s="203">
        <f>Q150*H150</f>
        <v>0.0003096</v>
      </c>
      <c r="S150" s="203">
        <v>0</v>
      </c>
      <c r="T150" s="204">
        <f>S150*H150</f>
        <v>0</v>
      </c>
      <c r="AR150" s="18" t="s">
        <v>170</v>
      </c>
      <c r="AT150" s="18" t="s">
        <v>166</v>
      </c>
      <c r="AU150" s="18" t="s">
        <v>83</v>
      </c>
      <c r="AY150" s="18" t="s">
        <v>164</v>
      </c>
      <c r="BE150" s="205">
        <f>IF(N150="základní",J150,0)</f>
        <v>0</v>
      </c>
      <c r="BF150" s="205">
        <f>IF(N150="snížená",J150,0)</f>
        <v>0</v>
      </c>
      <c r="BG150" s="205">
        <f>IF(N150="zákl. přenesená",J150,0)</f>
        <v>0</v>
      </c>
      <c r="BH150" s="205">
        <f>IF(N150="sníž. přenesená",J150,0)</f>
        <v>0</v>
      </c>
      <c r="BI150" s="205">
        <f>IF(N150="nulová",J150,0)</f>
        <v>0</v>
      </c>
      <c r="BJ150" s="18" t="s">
        <v>23</v>
      </c>
      <c r="BK150" s="205">
        <f>ROUND(I150*H150,2)</f>
        <v>0</v>
      </c>
      <c r="BL150" s="18" t="s">
        <v>170</v>
      </c>
      <c r="BM150" s="18" t="s">
        <v>1223</v>
      </c>
    </row>
    <row r="151" spans="2:47" s="1" customFormat="1" ht="175.5">
      <c r="B151" s="35"/>
      <c r="C151" s="57"/>
      <c r="D151" s="206" t="s">
        <v>177</v>
      </c>
      <c r="E151" s="57"/>
      <c r="F151" s="207" t="s">
        <v>534</v>
      </c>
      <c r="G151" s="57"/>
      <c r="H151" s="57"/>
      <c r="I151" s="162"/>
      <c r="J151" s="57"/>
      <c r="K151" s="57"/>
      <c r="L151" s="55"/>
      <c r="M151" s="72"/>
      <c r="N151" s="36"/>
      <c r="O151" s="36"/>
      <c r="P151" s="36"/>
      <c r="Q151" s="36"/>
      <c r="R151" s="36"/>
      <c r="S151" s="36"/>
      <c r="T151" s="73"/>
      <c r="AT151" s="18" t="s">
        <v>177</v>
      </c>
      <c r="AU151" s="18" t="s">
        <v>83</v>
      </c>
    </row>
    <row r="152" spans="2:63" s="11" customFormat="1" ht="29.85" customHeight="1">
      <c r="B152" s="177"/>
      <c r="C152" s="178"/>
      <c r="D152" s="191" t="s">
        <v>74</v>
      </c>
      <c r="E152" s="192" t="s">
        <v>170</v>
      </c>
      <c r="F152" s="192" t="s">
        <v>281</v>
      </c>
      <c r="G152" s="178"/>
      <c r="H152" s="178"/>
      <c r="I152" s="181"/>
      <c r="J152" s="193">
        <f>BK152</f>
        <v>0</v>
      </c>
      <c r="K152" s="178"/>
      <c r="L152" s="183"/>
      <c r="M152" s="184"/>
      <c r="N152" s="185"/>
      <c r="O152" s="185"/>
      <c r="P152" s="186">
        <f>SUM(P153:P162)</f>
        <v>0</v>
      </c>
      <c r="Q152" s="185"/>
      <c r="R152" s="186">
        <f>SUM(R153:R162)</f>
        <v>108.073152</v>
      </c>
      <c r="S152" s="185"/>
      <c r="T152" s="187">
        <f>SUM(T153:T162)</f>
        <v>0</v>
      </c>
      <c r="AR152" s="188" t="s">
        <v>23</v>
      </c>
      <c r="AT152" s="189" t="s">
        <v>74</v>
      </c>
      <c r="AU152" s="189" t="s">
        <v>23</v>
      </c>
      <c r="AY152" s="188" t="s">
        <v>164</v>
      </c>
      <c r="BK152" s="190">
        <f>SUM(BK153:BK162)</f>
        <v>0</v>
      </c>
    </row>
    <row r="153" spans="2:65" s="1" customFormat="1" ht="22.5" customHeight="1">
      <c r="B153" s="35"/>
      <c r="C153" s="194" t="s">
        <v>275</v>
      </c>
      <c r="D153" s="194" t="s">
        <v>166</v>
      </c>
      <c r="E153" s="195" t="s">
        <v>295</v>
      </c>
      <c r="F153" s="196" t="s">
        <v>585</v>
      </c>
      <c r="G153" s="197" t="s">
        <v>186</v>
      </c>
      <c r="H153" s="198">
        <v>44.4</v>
      </c>
      <c r="I153" s="199"/>
      <c r="J153" s="200">
        <f>ROUND(I153*H153,2)</f>
        <v>0</v>
      </c>
      <c r="K153" s="196" t="s">
        <v>316</v>
      </c>
      <c r="L153" s="55"/>
      <c r="M153" s="201" t="s">
        <v>22</v>
      </c>
      <c r="N153" s="202" t="s">
        <v>46</v>
      </c>
      <c r="O153" s="36"/>
      <c r="P153" s="203">
        <f>O153*H153</f>
        <v>0</v>
      </c>
      <c r="Q153" s="203">
        <v>2.43408</v>
      </c>
      <c r="R153" s="203">
        <f>Q153*H153</f>
        <v>108.073152</v>
      </c>
      <c r="S153" s="203">
        <v>0</v>
      </c>
      <c r="T153" s="204">
        <f>S153*H153</f>
        <v>0</v>
      </c>
      <c r="AR153" s="18" t="s">
        <v>170</v>
      </c>
      <c r="AT153" s="18" t="s">
        <v>166</v>
      </c>
      <c r="AU153" s="18" t="s">
        <v>83</v>
      </c>
      <c r="AY153" s="18" t="s">
        <v>164</v>
      </c>
      <c r="BE153" s="205">
        <f>IF(N153="základní",J153,0)</f>
        <v>0</v>
      </c>
      <c r="BF153" s="205">
        <f>IF(N153="snížená",J153,0)</f>
        <v>0</v>
      </c>
      <c r="BG153" s="205">
        <f>IF(N153="zákl. přenesená",J153,0)</f>
        <v>0</v>
      </c>
      <c r="BH153" s="205">
        <f>IF(N153="sníž. přenesená",J153,0)</f>
        <v>0</v>
      </c>
      <c r="BI153" s="205">
        <f>IF(N153="nulová",J153,0)</f>
        <v>0</v>
      </c>
      <c r="BJ153" s="18" t="s">
        <v>23</v>
      </c>
      <c r="BK153" s="205">
        <f>ROUND(I153*H153,2)</f>
        <v>0</v>
      </c>
      <c r="BL153" s="18" t="s">
        <v>170</v>
      </c>
      <c r="BM153" s="18" t="s">
        <v>1224</v>
      </c>
    </row>
    <row r="154" spans="2:47" s="1" customFormat="1" ht="81">
      <c r="B154" s="35"/>
      <c r="C154" s="57"/>
      <c r="D154" s="206" t="s">
        <v>177</v>
      </c>
      <c r="E154" s="57"/>
      <c r="F154" s="207" t="s">
        <v>298</v>
      </c>
      <c r="G154" s="57"/>
      <c r="H154" s="57"/>
      <c r="I154" s="162"/>
      <c r="J154" s="57"/>
      <c r="K154" s="57"/>
      <c r="L154" s="55"/>
      <c r="M154" s="72"/>
      <c r="N154" s="36"/>
      <c r="O154" s="36"/>
      <c r="P154" s="36"/>
      <c r="Q154" s="36"/>
      <c r="R154" s="36"/>
      <c r="S154" s="36"/>
      <c r="T154" s="73"/>
      <c r="AT154" s="18" t="s">
        <v>177</v>
      </c>
      <c r="AU154" s="18" t="s">
        <v>83</v>
      </c>
    </row>
    <row r="155" spans="2:51" s="12" customFormat="1" ht="13.5">
      <c r="B155" s="208"/>
      <c r="C155" s="209"/>
      <c r="D155" s="206" t="s">
        <v>181</v>
      </c>
      <c r="E155" s="220" t="s">
        <v>22</v>
      </c>
      <c r="F155" s="221" t="s">
        <v>1225</v>
      </c>
      <c r="G155" s="209"/>
      <c r="H155" s="222">
        <v>40</v>
      </c>
      <c r="I155" s="214"/>
      <c r="J155" s="209"/>
      <c r="K155" s="209"/>
      <c r="L155" s="215"/>
      <c r="M155" s="216"/>
      <c r="N155" s="217"/>
      <c r="O155" s="217"/>
      <c r="P155" s="217"/>
      <c r="Q155" s="217"/>
      <c r="R155" s="217"/>
      <c r="S155" s="217"/>
      <c r="T155" s="218"/>
      <c r="AT155" s="219" t="s">
        <v>181</v>
      </c>
      <c r="AU155" s="219" t="s">
        <v>83</v>
      </c>
      <c r="AV155" s="12" t="s">
        <v>83</v>
      </c>
      <c r="AW155" s="12" t="s">
        <v>38</v>
      </c>
      <c r="AX155" s="12" t="s">
        <v>75</v>
      </c>
      <c r="AY155" s="219" t="s">
        <v>164</v>
      </c>
    </row>
    <row r="156" spans="2:51" s="12" customFormat="1" ht="13.5">
      <c r="B156" s="208"/>
      <c r="C156" s="209"/>
      <c r="D156" s="206" t="s">
        <v>181</v>
      </c>
      <c r="E156" s="220" t="s">
        <v>22</v>
      </c>
      <c r="F156" s="221" t="s">
        <v>1226</v>
      </c>
      <c r="G156" s="209"/>
      <c r="H156" s="222">
        <v>4.4</v>
      </c>
      <c r="I156" s="214"/>
      <c r="J156" s="209"/>
      <c r="K156" s="209"/>
      <c r="L156" s="215"/>
      <c r="M156" s="216"/>
      <c r="N156" s="217"/>
      <c r="O156" s="217"/>
      <c r="P156" s="217"/>
      <c r="Q156" s="217"/>
      <c r="R156" s="217"/>
      <c r="S156" s="217"/>
      <c r="T156" s="218"/>
      <c r="AT156" s="219" t="s">
        <v>181</v>
      </c>
      <c r="AU156" s="219" t="s">
        <v>83</v>
      </c>
      <c r="AV156" s="12" t="s">
        <v>83</v>
      </c>
      <c r="AW156" s="12" t="s">
        <v>38</v>
      </c>
      <c r="AX156" s="12" t="s">
        <v>75</v>
      </c>
      <c r="AY156" s="219" t="s">
        <v>164</v>
      </c>
    </row>
    <row r="157" spans="2:51" s="13" customFormat="1" ht="13.5">
      <c r="B157" s="223"/>
      <c r="C157" s="224"/>
      <c r="D157" s="210" t="s">
        <v>181</v>
      </c>
      <c r="E157" s="225" t="s">
        <v>22</v>
      </c>
      <c r="F157" s="226" t="s">
        <v>191</v>
      </c>
      <c r="G157" s="224"/>
      <c r="H157" s="227">
        <v>44.4</v>
      </c>
      <c r="I157" s="228"/>
      <c r="J157" s="224"/>
      <c r="K157" s="224"/>
      <c r="L157" s="229"/>
      <c r="M157" s="230"/>
      <c r="N157" s="231"/>
      <c r="O157" s="231"/>
      <c r="P157" s="231"/>
      <c r="Q157" s="231"/>
      <c r="R157" s="231"/>
      <c r="S157" s="231"/>
      <c r="T157" s="232"/>
      <c r="AT157" s="233" t="s">
        <v>181</v>
      </c>
      <c r="AU157" s="233" t="s">
        <v>83</v>
      </c>
      <c r="AV157" s="13" t="s">
        <v>170</v>
      </c>
      <c r="AW157" s="13" t="s">
        <v>38</v>
      </c>
      <c r="AX157" s="13" t="s">
        <v>23</v>
      </c>
      <c r="AY157" s="233" t="s">
        <v>164</v>
      </c>
    </row>
    <row r="158" spans="2:65" s="1" customFormat="1" ht="22.5" customHeight="1">
      <c r="B158" s="35"/>
      <c r="C158" s="194" t="s">
        <v>282</v>
      </c>
      <c r="D158" s="194" t="s">
        <v>166</v>
      </c>
      <c r="E158" s="195" t="s">
        <v>300</v>
      </c>
      <c r="F158" s="196" t="s">
        <v>589</v>
      </c>
      <c r="G158" s="197" t="s">
        <v>174</v>
      </c>
      <c r="H158" s="198">
        <v>82.85</v>
      </c>
      <c r="I158" s="199"/>
      <c r="J158" s="200">
        <f>ROUND(I158*H158,2)</f>
        <v>0</v>
      </c>
      <c r="K158" s="196" t="s">
        <v>316</v>
      </c>
      <c r="L158" s="55"/>
      <c r="M158" s="201" t="s">
        <v>22</v>
      </c>
      <c r="N158" s="202" t="s">
        <v>46</v>
      </c>
      <c r="O158" s="36"/>
      <c r="P158" s="203">
        <f>O158*H158</f>
        <v>0</v>
      </c>
      <c r="Q158" s="203">
        <v>0</v>
      </c>
      <c r="R158" s="203">
        <f>Q158*H158</f>
        <v>0</v>
      </c>
      <c r="S158" s="203">
        <v>0</v>
      </c>
      <c r="T158" s="204">
        <f>S158*H158</f>
        <v>0</v>
      </c>
      <c r="AR158" s="18" t="s">
        <v>170</v>
      </c>
      <c r="AT158" s="18" t="s">
        <v>166</v>
      </c>
      <c r="AU158" s="18" t="s">
        <v>83</v>
      </c>
      <c r="AY158" s="18" t="s">
        <v>164</v>
      </c>
      <c r="BE158" s="205">
        <f>IF(N158="základní",J158,0)</f>
        <v>0</v>
      </c>
      <c r="BF158" s="205">
        <f>IF(N158="snížená",J158,0)</f>
        <v>0</v>
      </c>
      <c r="BG158" s="205">
        <f>IF(N158="zákl. přenesená",J158,0)</f>
        <v>0</v>
      </c>
      <c r="BH158" s="205">
        <f>IF(N158="sníž. přenesená",J158,0)</f>
        <v>0</v>
      </c>
      <c r="BI158" s="205">
        <f>IF(N158="nulová",J158,0)</f>
        <v>0</v>
      </c>
      <c r="BJ158" s="18" t="s">
        <v>23</v>
      </c>
      <c r="BK158" s="205">
        <f>ROUND(I158*H158,2)</f>
        <v>0</v>
      </c>
      <c r="BL158" s="18" t="s">
        <v>170</v>
      </c>
      <c r="BM158" s="18" t="s">
        <v>1227</v>
      </c>
    </row>
    <row r="159" spans="2:47" s="1" customFormat="1" ht="81">
      <c r="B159" s="35"/>
      <c r="C159" s="57"/>
      <c r="D159" s="206" t="s">
        <v>177</v>
      </c>
      <c r="E159" s="57"/>
      <c r="F159" s="207" t="s">
        <v>298</v>
      </c>
      <c r="G159" s="57"/>
      <c r="H159" s="57"/>
      <c r="I159" s="162"/>
      <c r="J159" s="57"/>
      <c r="K159" s="57"/>
      <c r="L159" s="55"/>
      <c r="M159" s="72"/>
      <c r="N159" s="36"/>
      <c r="O159" s="36"/>
      <c r="P159" s="36"/>
      <c r="Q159" s="36"/>
      <c r="R159" s="36"/>
      <c r="S159" s="36"/>
      <c r="T159" s="73"/>
      <c r="AT159" s="18" t="s">
        <v>177</v>
      </c>
      <c r="AU159" s="18" t="s">
        <v>83</v>
      </c>
    </row>
    <row r="160" spans="2:51" s="12" customFormat="1" ht="13.5">
      <c r="B160" s="208"/>
      <c r="C160" s="209"/>
      <c r="D160" s="206" t="s">
        <v>181</v>
      </c>
      <c r="E160" s="220" t="s">
        <v>22</v>
      </c>
      <c r="F160" s="221" t="s">
        <v>1228</v>
      </c>
      <c r="G160" s="209"/>
      <c r="H160" s="222">
        <v>77.35</v>
      </c>
      <c r="I160" s="214"/>
      <c r="J160" s="209"/>
      <c r="K160" s="209"/>
      <c r="L160" s="215"/>
      <c r="M160" s="216"/>
      <c r="N160" s="217"/>
      <c r="O160" s="217"/>
      <c r="P160" s="217"/>
      <c r="Q160" s="217"/>
      <c r="R160" s="217"/>
      <c r="S160" s="217"/>
      <c r="T160" s="218"/>
      <c r="AT160" s="219" t="s">
        <v>181</v>
      </c>
      <c r="AU160" s="219" t="s">
        <v>83</v>
      </c>
      <c r="AV160" s="12" t="s">
        <v>83</v>
      </c>
      <c r="AW160" s="12" t="s">
        <v>38</v>
      </c>
      <c r="AX160" s="12" t="s">
        <v>75</v>
      </c>
      <c r="AY160" s="219" t="s">
        <v>164</v>
      </c>
    </row>
    <row r="161" spans="2:51" s="12" customFormat="1" ht="13.5">
      <c r="B161" s="208"/>
      <c r="C161" s="209"/>
      <c r="D161" s="206" t="s">
        <v>181</v>
      </c>
      <c r="E161" s="220" t="s">
        <v>22</v>
      </c>
      <c r="F161" s="221" t="s">
        <v>1229</v>
      </c>
      <c r="G161" s="209"/>
      <c r="H161" s="222">
        <v>5.5</v>
      </c>
      <c r="I161" s="214"/>
      <c r="J161" s="209"/>
      <c r="K161" s="209"/>
      <c r="L161" s="215"/>
      <c r="M161" s="216"/>
      <c r="N161" s="217"/>
      <c r="O161" s="217"/>
      <c r="P161" s="217"/>
      <c r="Q161" s="217"/>
      <c r="R161" s="217"/>
      <c r="S161" s="217"/>
      <c r="T161" s="218"/>
      <c r="AT161" s="219" t="s">
        <v>181</v>
      </c>
      <c r="AU161" s="219" t="s">
        <v>83</v>
      </c>
      <c r="AV161" s="12" t="s">
        <v>83</v>
      </c>
      <c r="AW161" s="12" t="s">
        <v>38</v>
      </c>
      <c r="AX161" s="12" t="s">
        <v>75</v>
      </c>
      <c r="AY161" s="219" t="s">
        <v>164</v>
      </c>
    </row>
    <row r="162" spans="2:51" s="13" customFormat="1" ht="13.5">
      <c r="B162" s="223"/>
      <c r="C162" s="224"/>
      <c r="D162" s="206" t="s">
        <v>181</v>
      </c>
      <c r="E162" s="259" t="s">
        <v>22</v>
      </c>
      <c r="F162" s="260" t="s">
        <v>191</v>
      </c>
      <c r="G162" s="224"/>
      <c r="H162" s="261">
        <v>82.85</v>
      </c>
      <c r="I162" s="228"/>
      <c r="J162" s="224"/>
      <c r="K162" s="224"/>
      <c r="L162" s="229"/>
      <c r="M162" s="230"/>
      <c r="N162" s="231"/>
      <c r="O162" s="231"/>
      <c r="P162" s="231"/>
      <c r="Q162" s="231"/>
      <c r="R162" s="231"/>
      <c r="S162" s="231"/>
      <c r="T162" s="232"/>
      <c r="AT162" s="233" t="s">
        <v>181</v>
      </c>
      <c r="AU162" s="233" t="s">
        <v>83</v>
      </c>
      <c r="AV162" s="13" t="s">
        <v>170</v>
      </c>
      <c r="AW162" s="13" t="s">
        <v>38</v>
      </c>
      <c r="AX162" s="13" t="s">
        <v>23</v>
      </c>
      <c r="AY162" s="233" t="s">
        <v>164</v>
      </c>
    </row>
    <row r="163" spans="2:63" s="11" customFormat="1" ht="29.85" customHeight="1">
      <c r="B163" s="177"/>
      <c r="C163" s="178"/>
      <c r="D163" s="191" t="s">
        <v>74</v>
      </c>
      <c r="E163" s="192" t="s">
        <v>217</v>
      </c>
      <c r="F163" s="192" t="s">
        <v>1230</v>
      </c>
      <c r="G163" s="178"/>
      <c r="H163" s="178"/>
      <c r="I163" s="181"/>
      <c r="J163" s="193">
        <f>BK163</f>
        <v>0</v>
      </c>
      <c r="K163" s="178"/>
      <c r="L163" s="183"/>
      <c r="M163" s="184"/>
      <c r="N163" s="185"/>
      <c r="O163" s="185"/>
      <c r="P163" s="186">
        <f>SUM(P164:P169)</f>
        <v>0</v>
      </c>
      <c r="Q163" s="185"/>
      <c r="R163" s="186">
        <f>SUM(R164:R169)</f>
        <v>0.17317200000000002</v>
      </c>
      <c r="S163" s="185"/>
      <c r="T163" s="187">
        <f>SUM(T164:T169)</f>
        <v>0</v>
      </c>
      <c r="AR163" s="188" t="s">
        <v>23</v>
      </c>
      <c r="AT163" s="189" t="s">
        <v>74</v>
      </c>
      <c r="AU163" s="189" t="s">
        <v>23</v>
      </c>
      <c r="AY163" s="188" t="s">
        <v>164</v>
      </c>
      <c r="BK163" s="190">
        <f>SUM(BK164:BK169)</f>
        <v>0</v>
      </c>
    </row>
    <row r="164" spans="2:65" s="1" customFormat="1" ht="22.5" customHeight="1">
      <c r="B164" s="35"/>
      <c r="C164" s="194" t="s">
        <v>294</v>
      </c>
      <c r="D164" s="194" t="s">
        <v>166</v>
      </c>
      <c r="E164" s="195" t="s">
        <v>647</v>
      </c>
      <c r="F164" s="196" t="s">
        <v>1231</v>
      </c>
      <c r="G164" s="197" t="s">
        <v>174</v>
      </c>
      <c r="H164" s="198">
        <v>0.6</v>
      </c>
      <c r="I164" s="199"/>
      <c r="J164" s="200">
        <f>ROUND(I164*H164,2)</f>
        <v>0</v>
      </c>
      <c r="K164" s="196" t="s">
        <v>316</v>
      </c>
      <c r="L164" s="55"/>
      <c r="M164" s="201" t="s">
        <v>22</v>
      </c>
      <c r="N164" s="202" t="s">
        <v>46</v>
      </c>
      <c r="O164" s="36"/>
      <c r="P164" s="203">
        <f>O164*H164</f>
        <v>0</v>
      </c>
      <c r="Q164" s="203">
        <v>0.04621</v>
      </c>
      <c r="R164" s="203">
        <f>Q164*H164</f>
        <v>0.027726</v>
      </c>
      <c r="S164" s="203">
        <v>0</v>
      </c>
      <c r="T164" s="204">
        <f>S164*H164</f>
        <v>0</v>
      </c>
      <c r="AR164" s="18" t="s">
        <v>170</v>
      </c>
      <c r="AT164" s="18" t="s">
        <v>166</v>
      </c>
      <c r="AU164" s="18" t="s">
        <v>83</v>
      </c>
      <c r="AY164" s="18" t="s">
        <v>164</v>
      </c>
      <c r="BE164" s="205">
        <f>IF(N164="základní",J164,0)</f>
        <v>0</v>
      </c>
      <c r="BF164" s="205">
        <f>IF(N164="snížená",J164,0)</f>
        <v>0</v>
      </c>
      <c r="BG164" s="205">
        <f>IF(N164="zákl. přenesená",J164,0)</f>
        <v>0</v>
      </c>
      <c r="BH164" s="205">
        <f>IF(N164="sníž. přenesená",J164,0)</f>
        <v>0</v>
      </c>
      <c r="BI164" s="205">
        <f>IF(N164="nulová",J164,0)</f>
        <v>0</v>
      </c>
      <c r="BJ164" s="18" t="s">
        <v>23</v>
      </c>
      <c r="BK164" s="205">
        <f>ROUND(I164*H164,2)</f>
        <v>0</v>
      </c>
      <c r="BL164" s="18" t="s">
        <v>170</v>
      </c>
      <c r="BM164" s="18" t="s">
        <v>1232</v>
      </c>
    </row>
    <row r="165" spans="2:47" s="1" customFormat="1" ht="81">
      <c r="B165" s="35"/>
      <c r="C165" s="57"/>
      <c r="D165" s="206" t="s">
        <v>177</v>
      </c>
      <c r="E165" s="57"/>
      <c r="F165" s="207" t="s">
        <v>633</v>
      </c>
      <c r="G165" s="57"/>
      <c r="H165" s="57"/>
      <c r="I165" s="162"/>
      <c r="J165" s="57"/>
      <c r="K165" s="57"/>
      <c r="L165" s="55"/>
      <c r="M165" s="72"/>
      <c r="N165" s="36"/>
      <c r="O165" s="36"/>
      <c r="P165" s="36"/>
      <c r="Q165" s="36"/>
      <c r="R165" s="36"/>
      <c r="S165" s="36"/>
      <c r="T165" s="73"/>
      <c r="AT165" s="18" t="s">
        <v>177</v>
      </c>
      <c r="AU165" s="18" t="s">
        <v>83</v>
      </c>
    </row>
    <row r="166" spans="2:47" s="1" customFormat="1" ht="27">
      <c r="B166" s="35"/>
      <c r="C166" s="57"/>
      <c r="D166" s="206" t="s">
        <v>179</v>
      </c>
      <c r="E166" s="57"/>
      <c r="F166" s="207" t="s">
        <v>650</v>
      </c>
      <c r="G166" s="57"/>
      <c r="H166" s="57"/>
      <c r="I166" s="162"/>
      <c r="J166" s="57"/>
      <c r="K166" s="57"/>
      <c r="L166" s="55"/>
      <c r="M166" s="72"/>
      <c r="N166" s="36"/>
      <c r="O166" s="36"/>
      <c r="P166" s="36"/>
      <c r="Q166" s="36"/>
      <c r="R166" s="36"/>
      <c r="S166" s="36"/>
      <c r="T166" s="73"/>
      <c r="AT166" s="18" t="s">
        <v>179</v>
      </c>
      <c r="AU166" s="18" t="s">
        <v>83</v>
      </c>
    </row>
    <row r="167" spans="2:51" s="12" customFormat="1" ht="13.5">
      <c r="B167" s="208"/>
      <c r="C167" s="209"/>
      <c r="D167" s="210" t="s">
        <v>181</v>
      </c>
      <c r="E167" s="211" t="s">
        <v>22</v>
      </c>
      <c r="F167" s="212" t="s">
        <v>1233</v>
      </c>
      <c r="G167" s="209"/>
      <c r="H167" s="213">
        <v>0.6</v>
      </c>
      <c r="I167" s="214"/>
      <c r="J167" s="209"/>
      <c r="K167" s="209"/>
      <c r="L167" s="215"/>
      <c r="M167" s="216"/>
      <c r="N167" s="217"/>
      <c r="O167" s="217"/>
      <c r="P167" s="217"/>
      <c r="Q167" s="217"/>
      <c r="R167" s="217"/>
      <c r="S167" s="217"/>
      <c r="T167" s="218"/>
      <c r="AT167" s="219" t="s">
        <v>181</v>
      </c>
      <c r="AU167" s="219" t="s">
        <v>83</v>
      </c>
      <c r="AV167" s="12" t="s">
        <v>83</v>
      </c>
      <c r="AW167" s="12" t="s">
        <v>38</v>
      </c>
      <c r="AX167" s="12" t="s">
        <v>23</v>
      </c>
      <c r="AY167" s="219" t="s">
        <v>164</v>
      </c>
    </row>
    <row r="168" spans="2:65" s="1" customFormat="1" ht="22.5" customHeight="1">
      <c r="B168" s="35"/>
      <c r="C168" s="194" t="s">
        <v>7</v>
      </c>
      <c r="D168" s="194" t="s">
        <v>166</v>
      </c>
      <c r="E168" s="195" t="s">
        <v>1234</v>
      </c>
      <c r="F168" s="196" t="s">
        <v>1235</v>
      </c>
      <c r="G168" s="197" t="s">
        <v>285</v>
      </c>
      <c r="H168" s="198">
        <v>2.1</v>
      </c>
      <c r="I168" s="199"/>
      <c r="J168" s="200">
        <f>ROUND(I168*H168,2)</f>
        <v>0</v>
      </c>
      <c r="K168" s="196" t="s">
        <v>316</v>
      </c>
      <c r="L168" s="55"/>
      <c r="M168" s="201" t="s">
        <v>22</v>
      </c>
      <c r="N168" s="202" t="s">
        <v>46</v>
      </c>
      <c r="O168" s="36"/>
      <c r="P168" s="203">
        <f>O168*H168</f>
        <v>0</v>
      </c>
      <c r="Q168" s="203">
        <v>0.06926</v>
      </c>
      <c r="R168" s="203">
        <f>Q168*H168</f>
        <v>0.14544600000000002</v>
      </c>
      <c r="S168" s="203">
        <v>0</v>
      </c>
      <c r="T168" s="204">
        <f>S168*H168</f>
        <v>0</v>
      </c>
      <c r="AR168" s="18" t="s">
        <v>170</v>
      </c>
      <c r="AT168" s="18" t="s">
        <v>166</v>
      </c>
      <c r="AU168" s="18" t="s">
        <v>83</v>
      </c>
      <c r="AY168" s="18" t="s">
        <v>164</v>
      </c>
      <c r="BE168" s="205">
        <f>IF(N168="základní",J168,0)</f>
        <v>0</v>
      </c>
      <c r="BF168" s="205">
        <f>IF(N168="snížená",J168,0)</f>
        <v>0</v>
      </c>
      <c r="BG168" s="205">
        <f>IF(N168="zákl. přenesená",J168,0)</f>
        <v>0</v>
      </c>
      <c r="BH168" s="205">
        <f>IF(N168="sníž. přenesená",J168,0)</f>
        <v>0</v>
      </c>
      <c r="BI168" s="205">
        <f>IF(N168="nulová",J168,0)</f>
        <v>0</v>
      </c>
      <c r="BJ168" s="18" t="s">
        <v>23</v>
      </c>
      <c r="BK168" s="205">
        <f>ROUND(I168*H168,2)</f>
        <v>0</v>
      </c>
      <c r="BL168" s="18" t="s">
        <v>170</v>
      </c>
      <c r="BM168" s="18" t="s">
        <v>1236</v>
      </c>
    </row>
    <row r="169" spans="2:47" s="1" customFormat="1" ht="40.5">
      <c r="B169" s="35"/>
      <c r="C169" s="57"/>
      <c r="D169" s="206" t="s">
        <v>177</v>
      </c>
      <c r="E169" s="57"/>
      <c r="F169" s="207" t="s">
        <v>1237</v>
      </c>
      <c r="G169" s="57"/>
      <c r="H169" s="57"/>
      <c r="I169" s="162"/>
      <c r="J169" s="57"/>
      <c r="K169" s="57"/>
      <c r="L169" s="55"/>
      <c r="M169" s="72"/>
      <c r="N169" s="36"/>
      <c r="O169" s="36"/>
      <c r="P169" s="36"/>
      <c r="Q169" s="36"/>
      <c r="R169" s="36"/>
      <c r="S169" s="36"/>
      <c r="T169" s="73"/>
      <c r="AT169" s="18" t="s">
        <v>177</v>
      </c>
      <c r="AU169" s="18" t="s">
        <v>83</v>
      </c>
    </row>
    <row r="170" spans="2:63" s="11" customFormat="1" ht="37.35" customHeight="1">
      <c r="B170" s="177"/>
      <c r="C170" s="178"/>
      <c r="D170" s="179" t="s">
        <v>74</v>
      </c>
      <c r="E170" s="180" t="s">
        <v>660</v>
      </c>
      <c r="F170" s="180" t="s">
        <v>661</v>
      </c>
      <c r="G170" s="178"/>
      <c r="H170" s="178"/>
      <c r="I170" s="181"/>
      <c r="J170" s="182">
        <f>BK170</f>
        <v>0</v>
      </c>
      <c r="K170" s="178"/>
      <c r="L170" s="183"/>
      <c r="M170" s="184"/>
      <c r="N170" s="185"/>
      <c r="O170" s="185"/>
      <c r="P170" s="186">
        <f>P171+P182+P185</f>
        <v>0</v>
      </c>
      <c r="Q170" s="185"/>
      <c r="R170" s="186">
        <f>R171+R182+R185</f>
        <v>0.056429999999999994</v>
      </c>
      <c r="S170" s="185"/>
      <c r="T170" s="187">
        <f>T171+T182+T185</f>
        <v>0</v>
      </c>
      <c r="AR170" s="188" t="s">
        <v>83</v>
      </c>
      <c r="AT170" s="189" t="s">
        <v>74</v>
      </c>
      <c r="AU170" s="189" t="s">
        <v>75</v>
      </c>
      <c r="AY170" s="188" t="s">
        <v>164</v>
      </c>
      <c r="BK170" s="190">
        <f>BK171+BK182+BK185</f>
        <v>0</v>
      </c>
    </row>
    <row r="171" spans="2:63" s="11" customFormat="1" ht="19.9" customHeight="1">
      <c r="B171" s="177"/>
      <c r="C171" s="178"/>
      <c r="D171" s="191" t="s">
        <v>74</v>
      </c>
      <c r="E171" s="192" t="s">
        <v>662</v>
      </c>
      <c r="F171" s="192" t="s">
        <v>663</v>
      </c>
      <c r="G171" s="178"/>
      <c r="H171" s="178"/>
      <c r="I171" s="181"/>
      <c r="J171" s="193">
        <f>BK171</f>
        <v>0</v>
      </c>
      <c r="K171" s="178"/>
      <c r="L171" s="183"/>
      <c r="M171" s="184"/>
      <c r="N171" s="185"/>
      <c r="O171" s="185"/>
      <c r="P171" s="186">
        <f>SUM(P172:P181)</f>
        <v>0</v>
      </c>
      <c r="Q171" s="185"/>
      <c r="R171" s="186">
        <f>SUM(R172:R181)</f>
        <v>0.0212</v>
      </c>
      <c r="S171" s="185"/>
      <c r="T171" s="187">
        <f>SUM(T172:T181)</f>
        <v>0</v>
      </c>
      <c r="AR171" s="188" t="s">
        <v>83</v>
      </c>
      <c r="AT171" s="189" t="s">
        <v>74</v>
      </c>
      <c r="AU171" s="189" t="s">
        <v>23</v>
      </c>
      <c r="AY171" s="188" t="s">
        <v>164</v>
      </c>
      <c r="BK171" s="190">
        <f>SUM(BK172:BK181)</f>
        <v>0</v>
      </c>
    </row>
    <row r="172" spans="2:65" s="1" customFormat="1" ht="22.5" customHeight="1">
      <c r="B172" s="35"/>
      <c r="C172" s="194" t="s">
        <v>335</v>
      </c>
      <c r="D172" s="194" t="s">
        <v>166</v>
      </c>
      <c r="E172" s="195" t="s">
        <v>827</v>
      </c>
      <c r="F172" s="196" t="s">
        <v>1238</v>
      </c>
      <c r="G172" s="197" t="s">
        <v>260</v>
      </c>
      <c r="H172" s="198">
        <v>20</v>
      </c>
      <c r="I172" s="199"/>
      <c r="J172" s="200">
        <f>ROUND(I172*H172,2)</f>
        <v>0</v>
      </c>
      <c r="K172" s="196" t="s">
        <v>316</v>
      </c>
      <c r="L172" s="55"/>
      <c r="M172" s="201" t="s">
        <v>22</v>
      </c>
      <c r="N172" s="202" t="s">
        <v>46</v>
      </c>
      <c r="O172" s="36"/>
      <c r="P172" s="203">
        <f>O172*H172</f>
        <v>0</v>
      </c>
      <c r="Q172" s="203">
        <v>6E-05</v>
      </c>
      <c r="R172" s="203">
        <f>Q172*H172</f>
        <v>0.0012000000000000001</v>
      </c>
      <c r="S172" s="203">
        <v>0</v>
      </c>
      <c r="T172" s="204">
        <f>S172*H172</f>
        <v>0</v>
      </c>
      <c r="AR172" s="18" t="s">
        <v>263</v>
      </c>
      <c r="AT172" s="18" t="s">
        <v>166</v>
      </c>
      <c r="AU172" s="18" t="s">
        <v>83</v>
      </c>
      <c r="AY172" s="18" t="s">
        <v>164</v>
      </c>
      <c r="BE172" s="205">
        <f>IF(N172="základní",J172,0)</f>
        <v>0</v>
      </c>
      <c r="BF172" s="205">
        <f>IF(N172="snížená",J172,0)</f>
        <v>0</v>
      </c>
      <c r="BG172" s="205">
        <f>IF(N172="zákl. přenesená",J172,0)</f>
        <v>0</v>
      </c>
      <c r="BH172" s="205">
        <f>IF(N172="sníž. přenesená",J172,0)</f>
        <v>0</v>
      </c>
      <c r="BI172" s="205">
        <f>IF(N172="nulová",J172,0)</f>
        <v>0</v>
      </c>
      <c r="BJ172" s="18" t="s">
        <v>23</v>
      </c>
      <c r="BK172" s="205">
        <f>ROUND(I172*H172,2)</f>
        <v>0</v>
      </c>
      <c r="BL172" s="18" t="s">
        <v>263</v>
      </c>
      <c r="BM172" s="18" t="s">
        <v>1239</v>
      </c>
    </row>
    <row r="173" spans="2:47" s="1" customFormat="1" ht="27">
      <c r="B173" s="35"/>
      <c r="C173" s="57"/>
      <c r="D173" s="210" t="s">
        <v>177</v>
      </c>
      <c r="E173" s="57"/>
      <c r="F173" s="244" t="s">
        <v>668</v>
      </c>
      <c r="G173" s="57"/>
      <c r="H173" s="57"/>
      <c r="I173" s="162"/>
      <c r="J173" s="57"/>
      <c r="K173" s="57"/>
      <c r="L173" s="55"/>
      <c r="M173" s="72"/>
      <c r="N173" s="36"/>
      <c r="O173" s="36"/>
      <c r="P173" s="36"/>
      <c r="Q173" s="36"/>
      <c r="R173" s="36"/>
      <c r="S173" s="36"/>
      <c r="T173" s="73"/>
      <c r="AT173" s="18" t="s">
        <v>177</v>
      </c>
      <c r="AU173" s="18" t="s">
        <v>83</v>
      </c>
    </row>
    <row r="174" spans="2:65" s="1" customFormat="1" ht="22.5" customHeight="1">
      <c r="B174" s="35"/>
      <c r="C174" s="234" t="s">
        <v>340</v>
      </c>
      <c r="D174" s="234" t="s">
        <v>257</v>
      </c>
      <c r="E174" s="235" t="s">
        <v>683</v>
      </c>
      <c r="F174" s="236" t="s">
        <v>684</v>
      </c>
      <c r="G174" s="237" t="s">
        <v>278</v>
      </c>
      <c r="H174" s="238">
        <v>0.019</v>
      </c>
      <c r="I174" s="239"/>
      <c r="J174" s="240">
        <f>ROUND(I174*H174,2)</f>
        <v>0</v>
      </c>
      <c r="K174" s="236" t="s">
        <v>316</v>
      </c>
      <c r="L174" s="241"/>
      <c r="M174" s="242" t="s">
        <v>22</v>
      </c>
      <c r="N174" s="243" t="s">
        <v>46</v>
      </c>
      <c r="O174" s="36"/>
      <c r="P174" s="203">
        <f>O174*H174</f>
        <v>0</v>
      </c>
      <c r="Q174" s="203">
        <v>1</v>
      </c>
      <c r="R174" s="203">
        <f>Q174*H174</f>
        <v>0.019</v>
      </c>
      <c r="S174" s="203">
        <v>0</v>
      </c>
      <c r="T174" s="204">
        <f>S174*H174</f>
        <v>0</v>
      </c>
      <c r="AR174" s="18" t="s">
        <v>580</v>
      </c>
      <c r="AT174" s="18" t="s">
        <v>257</v>
      </c>
      <c r="AU174" s="18" t="s">
        <v>83</v>
      </c>
      <c r="AY174" s="18" t="s">
        <v>164</v>
      </c>
      <c r="BE174" s="205">
        <f>IF(N174="základní",J174,0)</f>
        <v>0</v>
      </c>
      <c r="BF174" s="205">
        <f>IF(N174="snížená",J174,0)</f>
        <v>0</v>
      </c>
      <c r="BG174" s="205">
        <f>IF(N174="zákl. přenesená",J174,0)</f>
        <v>0</v>
      </c>
      <c r="BH174" s="205">
        <f>IF(N174="sníž. přenesená",J174,0)</f>
        <v>0</v>
      </c>
      <c r="BI174" s="205">
        <f>IF(N174="nulová",J174,0)</f>
        <v>0</v>
      </c>
      <c r="BJ174" s="18" t="s">
        <v>23</v>
      </c>
      <c r="BK174" s="205">
        <f>ROUND(I174*H174,2)</f>
        <v>0</v>
      </c>
      <c r="BL174" s="18" t="s">
        <v>263</v>
      </c>
      <c r="BM174" s="18" t="s">
        <v>1240</v>
      </c>
    </row>
    <row r="175" spans="2:47" s="1" customFormat="1" ht="27">
      <c r="B175" s="35"/>
      <c r="C175" s="57"/>
      <c r="D175" s="206" t="s">
        <v>179</v>
      </c>
      <c r="E175" s="57"/>
      <c r="F175" s="207" t="s">
        <v>686</v>
      </c>
      <c r="G175" s="57"/>
      <c r="H175" s="57"/>
      <c r="I175" s="162"/>
      <c r="J175" s="57"/>
      <c r="K175" s="57"/>
      <c r="L175" s="55"/>
      <c r="M175" s="72"/>
      <c r="N175" s="36"/>
      <c r="O175" s="36"/>
      <c r="P175" s="36"/>
      <c r="Q175" s="36"/>
      <c r="R175" s="36"/>
      <c r="S175" s="36"/>
      <c r="T175" s="73"/>
      <c r="AT175" s="18" t="s">
        <v>179</v>
      </c>
      <c r="AU175" s="18" t="s">
        <v>83</v>
      </c>
    </row>
    <row r="176" spans="2:51" s="12" customFormat="1" ht="13.5">
      <c r="B176" s="208"/>
      <c r="C176" s="209"/>
      <c r="D176" s="210" t="s">
        <v>181</v>
      </c>
      <c r="E176" s="211" t="s">
        <v>22</v>
      </c>
      <c r="F176" s="212" t="s">
        <v>1241</v>
      </c>
      <c r="G176" s="209"/>
      <c r="H176" s="213">
        <v>0.019</v>
      </c>
      <c r="I176" s="214"/>
      <c r="J176" s="209"/>
      <c r="K176" s="209"/>
      <c r="L176" s="215"/>
      <c r="M176" s="216"/>
      <c r="N176" s="217"/>
      <c r="O176" s="217"/>
      <c r="P176" s="217"/>
      <c r="Q176" s="217"/>
      <c r="R176" s="217"/>
      <c r="S176" s="217"/>
      <c r="T176" s="218"/>
      <c r="AT176" s="219" t="s">
        <v>181</v>
      </c>
      <c r="AU176" s="219" t="s">
        <v>83</v>
      </c>
      <c r="AV176" s="12" t="s">
        <v>83</v>
      </c>
      <c r="AW176" s="12" t="s">
        <v>38</v>
      </c>
      <c r="AX176" s="12" t="s">
        <v>23</v>
      </c>
      <c r="AY176" s="219" t="s">
        <v>164</v>
      </c>
    </row>
    <row r="177" spans="2:65" s="1" customFormat="1" ht="22.5" customHeight="1">
      <c r="B177" s="35"/>
      <c r="C177" s="234" t="s">
        <v>354</v>
      </c>
      <c r="D177" s="234" t="s">
        <v>257</v>
      </c>
      <c r="E177" s="235" t="s">
        <v>1242</v>
      </c>
      <c r="F177" s="236" t="s">
        <v>1243</v>
      </c>
      <c r="G177" s="237" t="s">
        <v>278</v>
      </c>
      <c r="H177" s="238">
        <v>0.001</v>
      </c>
      <c r="I177" s="239"/>
      <c r="J177" s="240">
        <f>ROUND(I177*H177,2)</f>
        <v>0</v>
      </c>
      <c r="K177" s="236" t="s">
        <v>316</v>
      </c>
      <c r="L177" s="241"/>
      <c r="M177" s="242" t="s">
        <v>22</v>
      </c>
      <c r="N177" s="243" t="s">
        <v>46</v>
      </c>
      <c r="O177" s="36"/>
      <c r="P177" s="203">
        <f>O177*H177</f>
        <v>0</v>
      </c>
      <c r="Q177" s="203">
        <v>1</v>
      </c>
      <c r="R177" s="203">
        <f>Q177*H177</f>
        <v>0.001</v>
      </c>
      <c r="S177" s="203">
        <v>0</v>
      </c>
      <c r="T177" s="204">
        <f>S177*H177</f>
        <v>0</v>
      </c>
      <c r="AR177" s="18" t="s">
        <v>580</v>
      </c>
      <c r="AT177" s="18" t="s">
        <v>257</v>
      </c>
      <c r="AU177" s="18" t="s">
        <v>83</v>
      </c>
      <c r="AY177" s="18" t="s">
        <v>164</v>
      </c>
      <c r="BE177" s="205">
        <f>IF(N177="základní",J177,0)</f>
        <v>0</v>
      </c>
      <c r="BF177" s="205">
        <f>IF(N177="snížená",J177,0)</f>
        <v>0</v>
      </c>
      <c r="BG177" s="205">
        <f>IF(N177="zákl. přenesená",J177,0)</f>
        <v>0</v>
      </c>
      <c r="BH177" s="205">
        <f>IF(N177="sníž. přenesená",J177,0)</f>
        <v>0</v>
      </c>
      <c r="BI177" s="205">
        <f>IF(N177="nulová",J177,0)</f>
        <v>0</v>
      </c>
      <c r="BJ177" s="18" t="s">
        <v>23</v>
      </c>
      <c r="BK177" s="205">
        <f>ROUND(I177*H177,2)</f>
        <v>0</v>
      </c>
      <c r="BL177" s="18" t="s">
        <v>263</v>
      </c>
      <c r="BM177" s="18" t="s">
        <v>1244</v>
      </c>
    </row>
    <row r="178" spans="2:47" s="1" customFormat="1" ht="27">
      <c r="B178" s="35"/>
      <c r="C178" s="57"/>
      <c r="D178" s="206" t="s">
        <v>179</v>
      </c>
      <c r="E178" s="57"/>
      <c r="F178" s="207" t="s">
        <v>698</v>
      </c>
      <c r="G178" s="57"/>
      <c r="H178" s="57"/>
      <c r="I178" s="162"/>
      <c r="J178" s="57"/>
      <c r="K178" s="57"/>
      <c r="L178" s="55"/>
      <c r="M178" s="72"/>
      <c r="N178" s="36"/>
      <c r="O178" s="36"/>
      <c r="P178" s="36"/>
      <c r="Q178" s="36"/>
      <c r="R178" s="36"/>
      <c r="S178" s="36"/>
      <c r="T178" s="73"/>
      <c r="AT178" s="18" t="s">
        <v>179</v>
      </c>
      <c r="AU178" s="18" t="s">
        <v>83</v>
      </c>
    </row>
    <row r="179" spans="2:51" s="12" customFormat="1" ht="13.5">
      <c r="B179" s="208"/>
      <c r="C179" s="209"/>
      <c r="D179" s="210" t="s">
        <v>181</v>
      </c>
      <c r="E179" s="211" t="s">
        <v>22</v>
      </c>
      <c r="F179" s="212" t="s">
        <v>1245</v>
      </c>
      <c r="G179" s="209"/>
      <c r="H179" s="213">
        <v>0.001</v>
      </c>
      <c r="I179" s="214"/>
      <c r="J179" s="209"/>
      <c r="K179" s="209"/>
      <c r="L179" s="215"/>
      <c r="M179" s="216"/>
      <c r="N179" s="217"/>
      <c r="O179" s="217"/>
      <c r="P179" s="217"/>
      <c r="Q179" s="217"/>
      <c r="R179" s="217"/>
      <c r="S179" s="217"/>
      <c r="T179" s="218"/>
      <c r="AT179" s="219" t="s">
        <v>181</v>
      </c>
      <c r="AU179" s="219" t="s">
        <v>83</v>
      </c>
      <c r="AV179" s="12" t="s">
        <v>83</v>
      </c>
      <c r="AW179" s="12" t="s">
        <v>38</v>
      </c>
      <c r="AX179" s="12" t="s">
        <v>23</v>
      </c>
      <c r="AY179" s="219" t="s">
        <v>164</v>
      </c>
    </row>
    <row r="180" spans="2:65" s="1" customFormat="1" ht="31.5" customHeight="1">
      <c r="B180" s="35"/>
      <c r="C180" s="194" t="s">
        <v>360</v>
      </c>
      <c r="D180" s="194" t="s">
        <v>166</v>
      </c>
      <c r="E180" s="195" t="s">
        <v>702</v>
      </c>
      <c r="F180" s="196" t="s">
        <v>703</v>
      </c>
      <c r="G180" s="197" t="s">
        <v>278</v>
      </c>
      <c r="H180" s="198">
        <v>0.021</v>
      </c>
      <c r="I180" s="199"/>
      <c r="J180" s="200">
        <f>ROUND(I180*H180,2)</f>
        <v>0</v>
      </c>
      <c r="K180" s="196" t="s">
        <v>316</v>
      </c>
      <c r="L180" s="55"/>
      <c r="M180" s="201" t="s">
        <v>22</v>
      </c>
      <c r="N180" s="202" t="s">
        <v>46</v>
      </c>
      <c r="O180" s="36"/>
      <c r="P180" s="203">
        <f>O180*H180</f>
        <v>0</v>
      </c>
      <c r="Q180" s="203">
        <v>0</v>
      </c>
      <c r="R180" s="203">
        <f>Q180*H180</f>
        <v>0</v>
      </c>
      <c r="S180" s="203">
        <v>0</v>
      </c>
      <c r="T180" s="204">
        <f>S180*H180</f>
        <v>0</v>
      </c>
      <c r="AR180" s="18" t="s">
        <v>263</v>
      </c>
      <c r="AT180" s="18" t="s">
        <v>166</v>
      </c>
      <c r="AU180" s="18" t="s">
        <v>83</v>
      </c>
      <c r="AY180" s="18" t="s">
        <v>164</v>
      </c>
      <c r="BE180" s="205">
        <f>IF(N180="základní",J180,0)</f>
        <v>0</v>
      </c>
      <c r="BF180" s="205">
        <f>IF(N180="snížená",J180,0)</f>
        <v>0</v>
      </c>
      <c r="BG180" s="205">
        <f>IF(N180="zákl. přenesená",J180,0)</f>
        <v>0</v>
      </c>
      <c r="BH180" s="205">
        <f>IF(N180="sníž. přenesená",J180,0)</f>
        <v>0</v>
      </c>
      <c r="BI180" s="205">
        <f>IF(N180="nulová",J180,0)</f>
        <v>0</v>
      </c>
      <c r="BJ180" s="18" t="s">
        <v>23</v>
      </c>
      <c r="BK180" s="205">
        <f>ROUND(I180*H180,2)</f>
        <v>0</v>
      </c>
      <c r="BL180" s="18" t="s">
        <v>263</v>
      </c>
      <c r="BM180" s="18" t="s">
        <v>1246</v>
      </c>
    </row>
    <row r="181" spans="2:47" s="1" customFormat="1" ht="121.5">
      <c r="B181" s="35"/>
      <c r="C181" s="57"/>
      <c r="D181" s="206" t="s">
        <v>177</v>
      </c>
      <c r="E181" s="57"/>
      <c r="F181" s="207" t="s">
        <v>705</v>
      </c>
      <c r="G181" s="57"/>
      <c r="H181" s="57"/>
      <c r="I181" s="162"/>
      <c r="J181" s="57"/>
      <c r="K181" s="57"/>
      <c r="L181" s="55"/>
      <c r="M181" s="72"/>
      <c r="N181" s="36"/>
      <c r="O181" s="36"/>
      <c r="P181" s="36"/>
      <c r="Q181" s="36"/>
      <c r="R181" s="36"/>
      <c r="S181" s="36"/>
      <c r="T181" s="73"/>
      <c r="AT181" s="18" t="s">
        <v>177</v>
      </c>
      <c r="AU181" s="18" t="s">
        <v>83</v>
      </c>
    </row>
    <row r="182" spans="2:63" s="11" customFormat="1" ht="29.85" customHeight="1">
      <c r="B182" s="177"/>
      <c r="C182" s="178"/>
      <c r="D182" s="191" t="s">
        <v>74</v>
      </c>
      <c r="E182" s="192" t="s">
        <v>706</v>
      </c>
      <c r="F182" s="192" t="s">
        <v>707</v>
      </c>
      <c r="G182" s="178"/>
      <c r="H182" s="178"/>
      <c r="I182" s="181"/>
      <c r="J182" s="193">
        <f>BK182</f>
        <v>0</v>
      </c>
      <c r="K182" s="178"/>
      <c r="L182" s="183"/>
      <c r="M182" s="184"/>
      <c r="N182" s="185"/>
      <c r="O182" s="185"/>
      <c r="P182" s="186">
        <f>SUM(P183:P184)</f>
        <v>0</v>
      </c>
      <c r="Q182" s="185"/>
      <c r="R182" s="186">
        <f>SUM(R183:R184)</f>
        <v>0.00043</v>
      </c>
      <c r="S182" s="185"/>
      <c r="T182" s="187">
        <f>SUM(T183:T184)</f>
        <v>0</v>
      </c>
      <c r="AR182" s="188" t="s">
        <v>83</v>
      </c>
      <c r="AT182" s="189" t="s">
        <v>74</v>
      </c>
      <c r="AU182" s="189" t="s">
        <v>23</v>
      </c>
      <c r="AY182" s="188" t="s">
        <v>164</v>
      </c>
      <c r="BK182" s="190">
        <f>SUM(BK183:BK184)</f>
        <v>0</v>
      </c>
    </row>
    <row r="183" spans="2:65" s="1" customFormat="1" ht="44.25" customHeight="1">
      <c r="B183" s="35"/>
      <c r="C183" s="194" t="s">
        <v>364</v>
      </c>
      <c r="D183" s="194" t="s">
        <v>166</v>
      </c>
      <c r="E183" s="195" t="s">
        <v>714</v>
      </c>
      <c r="F183" s="196" t="s">
        <v>715</v>
      </c>
      <c r="G183" s="197" t="s">
        <v>367</v>
      </c>
      <c r="H183" s="198">
        <v>1</v>
      </c>
      <c r="I183" s="199"/>
      <c r="J183" s="200">
        <f>ROUND(I183*H183,2)</f>
        <v>0</v>
      </c>
      <c r="K183" s="196" t="s">
        <v>22</v>
      </c>
      <c r="L183" s="55"/>
      <c r="M183" s="201" t="s">
        <v>22</v>
      </c>
      <c r="N183" s="202" t="s">
        <v>46</v>
      </c>
      <c r="O183" s="36"/>
      <c r="P183" s="203">
        <f>O183*H183</f>
        <v>0</v>
      </c>
      <c r="Q183" s="203">
        <v>0.00043</v>
      </c>
      <c r="R183" s="203">
        <f>Q183*H183</f>
        <v>0.00043</v>
      </c>
      <c r="S183" s="203">
        <v>0</v>
      </c>
      <c r="T183" s="204">
        <f>S183*H183</f>
        <v>0</v>
      </c>
      <c r="AR183" s="18" t="s">
        <v>263</v>
      </c>
      <c r="AT183" s="18" t="s">
        <v>166</v>
      </c>
      <c r="AU183" s="18" t="s">
        <v>83</v>
      </c>
      <c r="AY183" s="18" t="s">
        <v>164</v>
      </c>
      <c r="BE183" s="205">
        <f>IF(N183="základní",J183,0)</f>
        <v>0</v>
      </c>
      <c r="BF183" s="205">
        <f>IF(N183="snížená",J183,0)</f>
        <v>0</v>
      </c>
      <c r="BG183" s="205">
        <f>IF(N183="zákl. přenesená",J183,0)</f>
        <v>0</v>
      </c>
      <c r="BH183" s="205">
        <f>IF(N183="sníž. přenesená",J183,0)</f>
        <v>0</v>
      </c>
      <c r="BI183" s="205">
        <f>IF(N183="nulová",J183,0)</f>
        <v>0</v>
      </c>
      <c r="BJ183" s="18" t="s">
        <v>23</v>
      </c>
      <c r="BK183" s="205">
        <f>ROUND(I183*H183,2)</f>
        <v>0</v>
      </c>
      <c r="BL183" s="18" t="s">
        <v>263</v>
      </c>
      <c r="BM183" s="18" t="s">
        <v>1247</v>
      </c>
    </row>
    <row r="184" spans="2:47" s="1" customFormat="1" ht="27">
      <c r="B184" s="35"/>
      <c r="C184" s="57"/>
      <c r="D184" s="206" t="s">
        <v>179</v>
      </c>
      <c r="E184" s="57"/>
      <c r="F184" s="207" t="s">
        <v>837</v>
      </c>
      <c r="G184" s="57"/>
      <c r="H184" s="57"/>
      <c r="I184" s="162"/>
      <c r="J184" s="57"/>
      <c r="K184" s="57"/>
      <c r="L184" s="55"/>
      <c r="M184" s="72"/>
      <c r="N184" s="36"/>
      <c r="O184" s="36"/>
      <c r="P184" s="36"/>
      <c r="Q184" s="36"/>
      <c r="R184" s="36"/>
      <c r="S184" s="36"/>
      <c r="T184" s="73"/>
      <c r="AT184" s="18" t="s">
        <v>179</v>
      </c>
      <c r="AU184" s="18" t="s">
        <v>83</v>
      </c>
    </row>
    <row r="185" spans="2:63" s="11" customFormat="1" ht="29.85" customHeight="1">
      <c r="B185" s="177"/>
      <c r="C185" s="178"/>
      <c r="D185" s="191" t="s">
        <v>74</v>
      </c>
      <c r="E185" s="192" t="s">
        <v>838</v>
      </c>
      <c r="F185" s="192" t="s">
        <v>839</v>
      </c>
      <c r="G185" s="178"/>
      <c r="H185" s="178"/>
      <c r="I185" s="181"/>
      <c r="J185" s="193">
        <f>BK185</f>
        <v>0</v>
      </c>
      <c r="K185" s="178"/>
      <c r="L185" s="183"/>
      <c r="M185" s="184"/>
      <c r="N185" s="185"/>
      <c r="O185" s="185"/>
      <c r="P185" s="186">
        <f>P186</f>
        <v>0</v>
      </c>
      <c r="Q185" s="185"/>
      <c r="R185" s="186">
        <f>R186</f>
        <v>0.0348</v>
      </c>
      <c r="S185" s="185"/>
      <c r="T185" s="187">
        <f>T186</f>
        <v>0</v>
      </c>
      <c r="AR185" s="188" t="s">
        <v>83</v>
      </c>
      <c r="AT185" s="189" t="s">
        <v>74</v>
      </c>
      <c r="AU185" s="189" t="s">
        <v>23</v>
      </c>
      <c r="AY185" s="188" t="s">
        <v>164</v>
      </c>
      <c r="BK185" s="190">
        <f>BK186</f>
        <v>0</v>
      </c>
    </row>
    <row r="186" spans="2:65" s="1" customFormat="1" ht="22.5" customHeight="1">
      <c r="B186" s="35"/>
      <c r="C186" s="194" t="s">
        <v>370</v>
      </c>
      <c r="D186" s="194" t="s">
        <v>166</v>
      </c>
      <c r="E186" s="195" t="s">
        <v>840</v>
      </c>
      <c r="F186" s="196" t="s">
        <v>1248</v>
      </c>
      <c r="G186" s="197" t="s">
        <v>260</v>
      </c>
      <c r="H186" s="198">
        <v>20</v>
      </c>
      <c r="I186" s="199"/>
      <c r="J186" s="200">
        <f>ROUND(I186*H186,2)</f>
        <v>0</v>
      </c>
      <c r="K186" s="196" t="s">
        <v>22</v>
      </c>
      <c r="L186" s="55"/>
      <c r="M186" s="201" t="s">
        <v>22</v>
      </c>
      <c r="N186" s="265" t="s">
        <v>46</v>
      </c>
      <c r="O186" s="246"/>
      <c r="P186" s="266">
        <f>O186*H186</f>
        <v>0</v>
      </c>
      <c r="Q186" s="266">
        <v>0.00174</v>
      </c>
      <c r="R186" s="266">
        <f>Q186*H186</f>
        <v>0.0348</v>
      </c>
      <c r="S186" s="266">
        <v>0</v>
      </c>
      <c r="T186" s="267">
        <f>S186*H186</f>
        <v>0</v>
      </c>
      <c r="AR186" s="18" t="s">
        <v>263</v>
      </c>
      <c r="AT186" s="18" t="s">
        <v>166</v>
      </c>
      <c r="AU186" s="18" t="s">
        <v>83</v>
      </c>
      <c r="AY186" s="18" t="s">
        <v>164</v>
      </c>
      <c r="BE186" s="205">
        <f>IF(N186="základní",J186,0)</f>
        <v>0</v>
      </c>
      <c r="BF186" s="205">
        <f>IF(N186="snížená",J186,0)</f>
        <v>0</v>
      </c>
      <c r="BG186" s="205">
        <f>IF(N186="zákl. přenesená",J186,0)</f>
        <v>0</v>
      </c>
      <c r="BH186" s="205">
        <f>IF(N186="sníž. přenesená",J186,0)</f>
        <v>0</v>
      </c>
      <c r="BI186" s="205">
        <f>IF(N186="nulová",J186,0)</f>
        <v>0</v>
      </c>
      <c r="BJ186" s="18" t="s">
        <v>23</v>
      </c>
      <c r="BK186" s="205">
        <f>ROUND(I186*H186,2)</f>
        <v>0</v>
      </c>
      <c r="BL186" s="18" t="s">
        <v>263</v>
      </c>
      <c r="BM186" s="18" t="s">
        <v>1249</v>
      </c>
    </row>
    <row r="187" spans="2:12" s="1" customFormat="1" ht="6.95" customHeight="1">
      <c r="B187" s="50"/>
      <c r="C187" s="51"/>
      <c r="D187" s="51"/>
      <c r="E187" s="51"/>
      <c r="F187" s="51"/>
      <c r="G187" s="51"/>
      <c r="H187" s="51"/>
      <c r="I187" s="138"/>
      <c r="J187" s="51"/>
      <c r="K187" s="51"/>
      <c r="L187" s="55"/>
    </row>
  </sheetData>
  <sheetProtection password="CC35" sheet="1" objects="1" scenarios="1" formatColumns="0" formatRows="0" sort="0" autoFilter="0"/>
  <autoFilter ref="C91:K91"/>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114</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1173</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1250</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20</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ROUNDUP(SUM(BE88:BE138),2)</f>
        <v>0</v>
      </c>
      <c r="G32" s="36"/>
      <c r="H32" s="36"/>
      <c r="I32" s="130">
        <v>0.21</v>
      </c>
      <c r="J32" s="129">
        <f>ROUNDUP(ROUNDUP((SUM(BE88:BE138)),2)*I32,1)</f>
        <v>0</v>
      </c>
      <c r="K32" s="39"/>
    </row>
    <row r="33" spans="2:11" s="1" customFormat="1" ht="14.45" customHeight="1">
      <c r="B33" s="35"/>
      <c r="C33" s="36"/>
      <c r="D33" s="36"/>
      <c r="E33" s="43" t="s">
        <v>47</v>
      </c>
      <c r="F33" s="129">
        <f>ROUNDUP(SUM(BF88:BF138),2)</f>
        <v>0</v>
      </c>
      <c r="G33" s="36"/>
      <c r="H33" s="36"/>
      <c r="I33" s="130">
        <v>0.15</v>
      </c>
      <c r="J33" s="129">
        <f>ROUNDUP(ROUNDUP((SUM(BF88:BF138)),2)*I33,1)</f>
        <v>0</v>
      </c>
      <c r="K33" s="39"/>
    </row>
    <row r="34" spans="2:11" s="1" customFormat="1" ht="14.45" customHeight="1" hidden="1">
      <c r="B34" s="35"/>
      <c r="C34" s="36"/>
      <c r="D34" s="36"/>
      <c r="E34" s="43" t="s">
        <v>48</v>
      </c>
      <c r="F34" s="129">
        <f>ROUNDUP(SUM(BG88:BG138),2)</f>
        <v>0</v>
      </c>
      <c r="G34" s="36"/>
      <c r="H34" s="36"/>
      <c r="I34" s="130">
        <v>0.21</v>
      </c>
      <c r="J34" s="129">
        <v>0</v>
      </c>
      <c r="K34" s="39"/>
    </row>
    <row r="35" spans="2:11" s="1" customFormat="1" ht="14.45" customHeight="1" hidden="1">
      <c r="B35" s="35"/>
      <c r="C35" s="36"/>
      <c r="D35" s="36"/>
      <c r="E35" s="43" t="s">
        <v>49</v>
      </c>
      <c r="F35" s="129">
        <f>ROUNDUP(SUM(BH88:BH138),2)</f>
        <v>0</v>
      </c>
      <c r="G35" s="36"/>
      <c r="H35" s="36"/>
      <c r="I35" s="130">
        <v>0.15</v>
      </c>
      <c r="J35" s="129">
        <v>0</v>
      </c>
      <c r="K35" s="39"/>
    </row>
    <row r="36" spans="2:11" s="1" customFormat="1" ht="14.45" customHeight="1" hidden="1">
      <c r="B36" s="35"/>
      <c r="C36" s="36"/>
      <c r="D36" s="36"/>
      <c r="E36" s="43" t="s">
        <v>50</v>
      </c>
      <c r="F36" s="129">
        <f>ROUNDUP(SUM(BI88:BI138),2)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1173</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5.02 - Rozdělovací objekt pro Štičkovu tůň</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Tachlovice</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J88</f>
        <v>0</v>
      </c>
      <c r="K60" s="39"/>
      <c r="AU60" s="18" t="s">
        <v>141</v>
      </c>
    </row>
    <row r="61" spans="2:11" s="8" customFormat="1" ht="24.95" customHeight="1">
      <c r="B61" s="148"/>
      <c r="C61" s="149"/>
      <c r="D61" s="150" t="s">
        <v>142</v>
      </c>
      <c r="E61" s="151"/>
      <c r="F61" s="151"/>
      <c r="G61" s="151"/>
      <c r="H61" s="151"/>
      <c r="I61" s="152"/>
      <c r="J61" s="153">
        <f>J89</f>
        <v>0</v>
      </c>
      <c r="K61" s="154"/>
    </row>
    <row r="62" spans="2:11" s="9" customFormat="1" ht="19.9" customHeight="1">
      <c r="B62" s="155"/>
      <c r="C62" s="156"/>
      <c r="D62" s="157" t="s">
        <v>143</v>
      </c>
      <c r="E62" s="158"/>
      <c r="F62" s="158"/>
      <c r="G62" s="158"/>
      <c r="H62" s="158"/>
      <c r="I62" s="159"/>
      <c r="J62" s="160">
        <f>J90</f>
        <v>0</v>
      </c>
      <c r="K62" s="161"/>
    </row>
    <row r="63" spans="2:11" s="9" customFormat="1" ht="19.9" customHeight="1">
      <c r="B63" s="155"/>
      <c r="C63" s="156"/>
      <c r="D63" s="157" t="s">
        <v>396</v>
      </c>
      <c r="E63" s="158"/>
      <c r="F63" s="158"/>
      <c r="G63" s="158"/>
      <c r="H63" s="158"/>
      <c r="I63" s="159"/>
      <c r="J63" s="160">
        <f>J115</f>
        <v>0</v>
      </c>
      <c r="K63" s="161"/>
    </row>
    <row r="64" spans="2:11" s="9" customFormat="1" ht="19.9" customHeight="1">
      <c r="B64" s="155"/>
      <c r="C64" s="156"/>
      <c r="D64" s="157" t="s">
        <v>397</v>
      </c>
      <c r="E64" s="158"/>
      <c r="F64" s="158"/>
      <c r="G64" s="158"/>
      <c r="H64" s="158"/>
      <c r="I64" s="159"/>
      <c r="J64" s="160">
        <f>J122</f>
        <v>0</v>
      </c>
      <c r="K64" s="161"/>
    </row>
    <row r="65" spans="2:11" s="9" customFormat="1" ht="19.9" customHeight="1">
      <c r="B65" s="155"/>
      <c r="C65" s="156"/>
      <c r="D65" s="157" t="s">
        <v>854</v>
      </c>
      <c r="E65" s="158"/>
      <c r="F65" s="158"/>
      <c r="G65" s="158"/>
      <c r="H65" s="158"/>
      <c r="I65" s="159"/>
      <c r="J65" s="160">
        <f>J131</f>
        <v>0</v>
      </c>
      <c r="K65" s="161"/>
    </row>
    <row r="66" spans="2:11" s="9" customFormat="1" ht="19.9" customHeight="1">
      <c r="B66" s="155"/>
      <c r="C66" s="156"/>
      <c r="D66" s="157" t="s">
        <v>477</v>
      </c>
      <c r="E66" s="158"/>
      <c r="F66" s="158"/>
      <c r="G66" s="158"/>
      <c r="H66" s="158"/>
      <c r="I66" s="159"/>
      <c r="J66" s="160">
        <f>J134</f>
        <v>0</v>
      </c>
      <c r="K66" s="161"/>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148</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317" t="str">
        <f>E7</f>
        <v>Radotínský potok - revitalizace toku v ř.km. 12,13 -13,43</v>
      </c>
      <c r="F76" s="294"/>
      <c r="G76" s="294"/>
      <c r="H76" s="294"/>
      <c r="I76" s="162"/>
      <c r="J76" s="57"/>
      <c r="K76" s="57"/>
      <c r="L76" s="55"/>
    </row>
    <row r="77" spans="2:12" ht="13.5">
      <c r="B77" s="22"/>
      <c r="C77" s="59" t="s">
        <v>133</v>
      </c>
      <c r="D77" s="163"/>
      <c r="E77" s="163"/>
      <c r="F77" s="163"/>
      <c r="G77" s="163"/>
      <c r="H77" s="163"/>
      <c r="J77" s="163"/>
      <c r="K77" s="163"/>
      <c r="L77" s="164"/>
    </row>
    <row r="78" spans="2:12" s="1" customFormat="1" ht="22.5" customHeight="1">
      <c r="B78" s="35"/>
      <c r="C78" s="57"/>
      <c r="D78" s="57"/>
      <c r="E78" s="317" t="s">
        <v>1173</v>
      </c>
      <c r="F78" s="294"/>
      <c r="G78" s="294"/>
      <c r="H78" s="294"/>
      <c r="I78" s="162"/>
      <c r="J78" s="57"/>
      <c r="K78" s="57"/>
      <c r="L78" s="55"/>
    </row>
    <row r="79" spans="2:12" s="1" customFormat="1" ht="14.45" customHeight="1">
      <c r="B79" s="35"/>
      <c r="C79" s="59" t="s">
        <v>135</v>
      </c>
      <c r="D79" s="57"/>
      <c r="E79" s="57"/>
      <c r="F79" s="57"/>
      <c r="G79" s="57"/>
      <c r="H79" s="57"/>
      <c r="I79" s="162"/>
      <c r="J79" s="57"/>
      <c r="K79" s="57"/>
      <c r="L79" s="55"/>
    </row>
    <row r="80" spans="2:12" s="1" customFormat="1" ht="23.25" customHeight="1">
      <c r="B80" s="35"/>
      <c r="C80" s="57"/>
      <c r="D80" s="57"/>
      <c r="E80" s="291" t="str">
        <f>E11</f>
        <v>SO 5.02 - Rozdělovací objekt pro Štičkovu tůň</v>
      </c>
      <c r="F80" s="294"/>
      <c r="G80" s="294"/>
      <c r="H80" s="294"/>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5" t="str">
        <f>F14</f>
        <v>Tachlovice</v>
      </c>
      <c r="G82" s="57"/>
      <c r="H82" s="57"/>
      <c r="I82" s="166" t="s">
        <v>26</v>
      </c>
      <c r="J82" s="67" t="str">
        <f>IF(J14="","",J14)</f>
        <v>23. 2. 2015</v>
      </c>
      <c r="K82" s="57"/>
      <c r="L82" s="55"/>
    </row>
    <row r="83" spans="2:12" s="1" customFormat="1" ht="6.95" customHeight="1">
      <c r="B83" s="35"/>
      <c r="C83" s="57"/>
      <c r="D83" s="57"/>
      <c r="E83" s="57"/>
      <c r="F83" s="57"/>
      <c r="G83" s="57"/>
      <c r="H83" s="57"/>
      <c r="I83" s="162"/>
      <c r="J83" s="57"/>
      <c r="K83" s="57"/>
      <c r="L83" s="55"/>
    </row>
    <row r="84" spans="2:12" s="1" customFormat="1" ht="13.5">
      <c r="B84" s="35"/>
      <c r="C84" s="59" t="s">
        <v>30</v>
      </c>
      <c r="D84" s="57"/>
      <c r="E84" s="57"/>
      <c r="F84" s="165" t="str">
        <f>E17</f>
        <v>Povodí Vltavy, statní podnik</v>
      </c>
      <c r="G84" s="57"/>
      <c r="H84" s="57"/>
      <c r="I84" s="166" t="s">
        <v>36</v>
      </c>
      <c r="J84" s="165" t="str">
        <f>E23</f>
        <v>HG partner s.r.o.</v>
      </c>
      <c r="K84" s="57"/>
      <c r="L84" s="55"/>
    </row>
    <row r="85" spans="2:12" s="1" customFormat="1" ht="14.45" customHeight="1">
      <c r="B85" s="35"/>
      <c r="C85" s="59" t="s">
        <v>34</v>
      </c>
      <c r="D85" s="57"/>
      <c r="E85" s="57"/>
      <c r="F85" s="165"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7"/>
      <c r="C87" s="168" t="s">
        <v>149</v>
      </c>
      <c r="D87" s="169" t="s">
        <v>60</v>
      </c>
      <c r="E87" s="169" t="s">
        <v>56</v>
      </c>
      <c r="F87" s="169" t="s">
        <v>150</v>
      </c>
      <c r="G87" s="169" t="s">
        <v>151</v>
      </c>
      <c r="H87" s="169" t="s">
        <v>152</v>
      </c>
      <c r="I87" s="170" t="s">
        <v>153</v>
      </c>
      <c r="J87" s="169" t="s">
        <v>139</v>
      </c>
      <c r="K87" s="171" t="s">
        <v>154</v>
      </c>
      <c r="L87" s="172"/>
      <c r="M87" s="76" t="s">
        <v>155</v>
      </c>
      <c r="N87" s="77" t="s">
        <v>45</v>
      </c>
      <c r="O87" s="77" t="s">
        <v>156</v>
      </c>
      <c r="P87" s="77" t="s">
        <v>157</v>
      </c>
      <c r="Q87" s="77" t="s">
        <v>158</v>
      </c>
      <c r="R87" s="77" t="s">
        <v>159</v>
      </c>
      <c r="S87" s="77" t="s">
        <v>160</v>
      </c>
      <c r="T87" s="78" t="s">
        <v>161</v>
      </c>
    </row>
    <row r="88" spans="2:63" s="1" customFormat="1" ht="29.25" customHeight="1">
      <c r="B88" s="35"/>
      <c r="C88" s="82" t="s">
        <v>140</v>
      </c>
      <c r="D88" s="57"/>
      <c r="E88" s="57"/>
      <c r="F88" s="57"/>
      <c r="G88" s="57"/>
      <c r="H88" s="57"/>
      <c r="I88" s="162"/>
      <c r="J88" s="173">
        <f>BK88</f>
        <v>0</v>
      </c>
      <c r="K88" s="57"/>
      <c r="L88" s="55"/>
      <c r="M88" s="79"/>
      <c r="N88" s="80"/>
      <c r="O88" s="80"/>
      <c r="P88" s="174">
        <f>P89</f>
        <v>0</v>
      </c>
      <c r="Q88" s="80"/>
      <c r="R88" s="174">
        <f>R89</f>
        <v>53.274694000000004</v>
      </c>
      <c r="S88" s="80"/>
      <c r="T88" s="175">
        <f>T89</f>
        <v>0</v>
      </c>
      <c r="AT88" s="18" t="s">
        <v>74</v>
      </c>
      <c r="AU88" s="18" t="s">
        <v>141</v>
      </c>
      <c r="BK88" s="176">
        <f>BK89</f>
        <v>0</v>
      </c>
    </row>
    <row r="89" spans="2:63" s="11" customFormat="1" ht="37.35" customHeight="1">
      <c r="B89" s="177"/>
      <c r="C89" s="178"/>
      <c r="D89" s="179" t="s">
        <v>74</v>
      </c>
      <c r="E89" s="180" t="s">
        <v>162</v>
      </c>
      <c r="F89" s="180" t="s">
        <v>163</v>
      </c>
      <c r="G89" s="178"/>
      <c r="H89" s="178"/>
      <c r="I89" s="181"/>
      <c r="J89" s="182">
        <f>BK89</f>
        <v>0</v>
      </c>
      <c r="K89" s="178"/>
      <c r="L89" s="183"/>
      <c r="M89" s="184"/>
      <c r="N89" s="185"/>
      <c r="O89" s="185"/>
      <c r="P89" s="186">
        <f>P90+P115+P122+P131+P134</f>
        <v>0</v>
      </c>
      <c r="Q89" s="185"/>
      <c r="R89" s="186">
        <f>R90+R115+R122+R131+R134</f>
        <v>53.274694000000004</v>
      </c>
      <c r="S89" s="185"/>
      <c r="T89" s="187">
        <f>T90+T115+T122+T131+T134</f>
        <v>0</v>
      </c>
      <c r="AR89" s="188" t="s">
        <v>23</v>
      </c>
      <c r="AT89" s="189" t="s">
        <v>74</v>
      </c>
      <c r="AU89" s="189" t="s">
        <v>75</v>
      </c>
      <c r="AY89" s="188" t="s">
        <v>164</v>
      </c>
      <c r="BK89" s="190">
        <f>BK90+BK115+BK122+BK131+BK134</f>
        <v>0</v>
      </c>
    </row>
    <row r="90" spans="2:63" s="11" customFormat="1" ht="19.9" customHeight="1">
      <c r="B90" s="177"/>
      <c r="C90" s="178"/>
      <c r="D90" s="191" t="s">
        <v>74</v>
      </c>
      <c r="E90" s="192" t="s">
        <v>23</v>
      </c>
      <c r="F90" s="192" t="s">
        <v>165</v>
      </c>
      <c r="G90" s="178"/>
      <c r="H90" s="178"/>
      <c r="I90" s="181"/>
      <c r="J90" s="193">
        <f>BK90</f>
        <v>0</v>
      </c>
      <c r="K90" s="178"/>
      <c r="L90" s="183"/>
      <c r="M90" s="184"/>
      <c r="N90" s="185"/>
      <c r="O90" s="185"/>
      <c r="P90" s="186">
        <f>SUM(P91:P114)</f>
        <v>0</v>
      </c>
      <c r="Q90" s="185"/>
      <c r="R90" s="186">
        <f>SUM(R91:R114)</f>
        <v>52.387216</v>
      </c>
      <c r="S90" s="185"/>
      <c r="T90" s="187">
        <f>SUM(T91:T114)</f>
        <v>0</v>
      </c>
      <c r="AR90" s="188" t="s">
        <v>23</v>
      </c>
      <c r="AT90" s="189" t="s">
        <v>74</v>
      </c>
      <c r="AU90" s="189" t="s">
        <v>23</v>
      </c>
      <c r="AY90" s="188" t="s">
        <v>164</v>
      </c>
      <c r="BK90" s="190">
        <f>SUM(BK91:BK114)</f>
        <v>0</v>
      </c>
    </row>
    <row r="91" spans="2:65" s="1" customFormat="1" ht="31.5" customHeight="1">
      <c r="B91" s="35"/>
      <c r="C91" s="194" t="s">
        <v>23</v>
      </c>
      <c r="D91" s="194" t="s">
        <v>166</v>
      </c>
      <c r="E91" s="195" t="s">
        <v>1251</v>
      </c>
      <c r="F91" s="196" t="s">
        <v>1252</v>
      </c>
      <c r="G91" s="197" t="s">
        <v>186</v>
      </c>
      <c r="H91" s="198">
        <v>36.7</v>
      </c>
      <c r="I91" s="199"/>
      <c r="J91" s="200">
        <f>ROUND(I91*H91,2)</f>
        <v>0</v>
      </c>
      <c r="K91" s="196" t="s">
        <v>316</v>
      </c>
      <c r="L91" s="55"/>
      <c r="M91" s="201" t="s">
        <v>22</v>
      </c>
      <c r="N91" s="202" t="s">
        <v>46</v>
      </c>
      <c r="O91" s="36"/>
      <c r="P91" s="203">
        <f>O91*H91</f>
        <v>0</v>
      </c>
      <c r="Q91" s="203">
        <v>0</v>
      </c>
      <c r="R91" s="203">
        <f>Q91*H91</f>
        <v>0</v>
      </c>
      <c r="S91" s="203">
        <v>0</v>
      </c>
      <c r="T91" s="204">
        <f>S91*H91</f>
        <v>0</v>
      </c>
      <c r="AR91" s="18" t="s">
        <v>170</v>
      </c>
      <c r="AT91" s="18" t="s">
        <v>166</v>
      </c>
      <c r="AU91" s="18" t="s">
        <v>83</v>
      </c>
      <c r="AY91" s="18" t="s">
        <v>164</v>
      </c>
      <c r="BE91" s="205">
        <f>IF(N91="základní",J91,0)</f>
        <v>0</v>
      </c>
      <c r="BF91" s="205">
        <f>IF(N91="snížená",J91,0)</f>
        <v>0</v>
      </c>
      <c r="BG91" s="205">
        <f>IF(N91="zákl. přenesená",J91,0)</f>
        <v>0</v>
      </c>
      <c r="BH91" s="205">
        <f>IF(N91="sníž. přenesená",J91,0)</f>
        <v>0</v>
      </c>
      <c r="BI91" s="205">
        <f>IF(N91="nulová",J91,0)</f>
        <v>0</v>
      </c>
      <c r="BJ91" s="18" t="s">
        <v>23</v>
      </c>
      <c r="BK91" s="205">
        <f>ROUND(I91*H91,2)</f>
        <v>0</v>
      </c>
      <c r="BL91" s="18" t="s">
        <v>170</v>
      </c>
      <c r="BM91" s="18" t="s">
        <v>1253</v>
      </c>
    </row>
    <row r="92" spans="2:47" s="1" customFormat="1" ht="202.5">
      <c r="B92" s="35"/>
      <c r="C92" s="57"/>
      <c r="D92" s="206" t="s">
        <v>177</v>
      </c>
      <c r="E92" s="57"/>
      <c r="F92" s="207" t="s">
        <v>1254</v>
      </c>
      <c r="G92" s="57"/>
      <c r="H92" s="57"/>
      <c r="I92" s="162"/>
      <c r="J92" s="57"/>
      <c r="K92" s="57"/>
      <c r="L92" s="55"/>
      <c r="M92" s="72"/>
      <c r="N92" s="36"/>
      <c r="O92" s="36"/>
      <c r="P92" s="36"/>
      <c r="Q92" s="36"/>
      <c r="R92" s="36"/>
      <c r="S92" s="36"/>
      <c r="T92" s="73"/>
      <c r="AT92" s="18" t="s">
        <v>177</v>
      </c>
      <c r="AU92" s="18" t="s">
        <v>83</v>
      </c>
    </row>
    <row r="93" spans="2:51" s="12" customFormat="1" ht="13.5">
      <c r="B93" s="208"/>
      <c r="C93" s="209"/>
      <c r="D93" s="210" t="s">
        <v>181</v>
      </c>
      <c r="E93" s="211" t="s">
        <v>22</v>
      </c>
      <c r="F93" s="212" t="s">
        <v>1255</v>
      </c>
      <c r="G93" s="209"/>
      <c r="H93" s="213">
        <v>36.7</v>
      </c>
      <c r="I93" s="214"/>
      <c r="J93" s="209"/>
      <c r="K93" s="209"/>
      <c r="L93" s="215"/>
      <c r="M93" s="216"/>
      <c r="N93" s="217"/>
      <c r="O93" s="217"/>
      <c r="P93" s="217"/>
      <c r="Q93" s="217"/>
      <c r="R93" s="217"/>
      <c r="S93" s="217"/>
      <c r="T93" s="218"/>
      <c r="AT93" s="219" t="s">
        <v>181</v>
      </c>
      <c r="AU93" s="219" t="s">
        <v>83</v>
      </c>
      <c r="AV93" s="12" t="s">
        <v>83</v>
      </c>
      <c r="AW93" s="12" t="s">
        <v>38</v>
      </c>
      <c r="AX93" s="12" t="s">
        <v>23</v>
      </c>
      <c r="AY93" s="219" t="s">
        <v>164</v>
      </c>
    </row>
    <row r="94" spans="2:65" s="1" customFormat="1" ht="31.5" customHeight="1">
      <c r="B94" s="35"/>
      <c r="C94" s="194" t="s">
        <v>83</v>
      </c>
      <c r="D94" s="194" t="s">
        <v>166</v>
      </c>
      <c r="E94" s="195" t="s">
        <v>1256</v>
      </c>
      <c r="F94" s="196" t="s">
        <v>1257</v>
      </c>
      <c r="G94" s="197" t="s">
        <v>186</v>
      </c>
      <c r="H94" s="198">
        <v>36.7</v>
      </c>
      <c r="I94" s="199"/>
      <c r="J94" s="200">
        <f>ROUND(I94*H94,2)</f>
        <v>0</v>
      </c>
      <c r="K94" s="196" t="s">
        <v>316</v>
      </c>
      <c r="L94" s="55"/>
      <c r="M94" s="201" t="s">
        <v>22</v>
      </c>
      <c r="N94" s="202" t="s">
        <v>46</v>
      </c>
      <c r="O94" s="36"/>
      <c r="P94" s="203">
        <f>O94*H94</f>
        <v>0</v>
      </c>
      <c r="Q94" s="203">
        <v>0</v>
      </c>
      <c r="R94" s="203">
        <f>Q94*H94</f>
        <v>0</v>
      </c>
      <c r="S94" s="203">
        <v>0</v>
      </c>
      <c r="T94" s="204">
        <f>S94*H94</f>
        <v>0</v>
      </c>
      <c r="AR94" s="18" t="s">
        <v>170</v>
      </c>
      <c r="AT94" s="18" t="s">
        <v>166</v>
      </c>
      <c r="AU94" s="18" t="s">
        <v>83</v>
      </c>
      <c r="AY94" s="18" t="s">
        <v>164</v>
      </c>
      <c r="BE94" s="205">
        <f>IF(N94="základní",J94,0)</f>
        <v>0</v>
      </c>
      <c r="BF94" s="205">
        <f>IF(N94="snížená",J94,0)</f>
        <v>0</v>
      </c>
      <c r="BG94" s="205">
        <f>IF(N94="zákl. přenesená",J94,0)</f>
        <v>0</v>
      </c>
      <c r="BH94" s="205">
        <f>IF(N94="sníž. přenesená",J94,0)</f>
        <v>0</v>
      </c>
      <c r="BI94" s="205">
        <f>IF(N94="nulová",J94,0)</f>
        <v>0</v>
      </c>
      <c r="BJ94" s="18" t="s">
        <v>23</v>
      </c>
      <c r="BK94" s="205">
        <f>ROUND(I94*H94,2)</f>
        <v>0</v>
      </c>
      <c r="BL94" s="18" t="s">
        <v>170</v>
      </c>
      <c r="BM94" s="18" t="s">
        <v>1258</v>
      </c>
    </row>
    <row r="95" spans="2:47" s="1" customFormat="1" ht="202.5">
      <c r="B95" s="35"/>
      <c r="C95" s="57"/>
      <c r="D95" s="210" t="s">
        <v>177</v>
      </c>
      <c r="E95" s="57"/>
      <c r="F95" s="244" t="s">
        <v>1254</v>
      </c>
      <c r="G95" s="57"/>
      <c r="H95" s="57"/>
      <c r="I95" s="162"/>
      <c r="J95" s="57"/>
      <c r="K95" s="57"/>
      <c r="L95" s="55"/>
      <c r="M95" s="72"/>
      <c r="N95" s="36"/>
      <c r="O95" s="36"/>
      <c r="P95" s="36"/>
      <c r="Q95" s="36"/>
      <c r="R95" s="36"/>
      <c r="S95" s="36"/>
      <c r="T95" s="73"/>
      <c r="AT95" s="18" t="s">
        <v>177</v>
      </c>
      <c r="AU95" s="18" t="s">
        <v>83</v>
      </c>
    </row>
    <row r="96" spans="2:65" s="1" customFormat="1" ht="44.25" customHeight="1">
      <c r="B96" s="35"/>
      <c r="C96" s="194" t="s">
        <v>183</v>
      </c>
      <c r="D96" s="194" t="s">
        <v>166</v>
      </c>
      <c r="E96" s="195" t="s">
        <v>1259</v>
      </c>
      <c r="F96" s="196" t="s">
        <v>1260</v>
      </c>
      <c r="G96" s="197" t="s">
        <v>186</v>
      </c>
      <c r="H96" s="198">
        <v>36.7</v>
      </c>
      <c r="I96" s="199"/>
      <c r="J96" s="200">
        <f>ROUND(I96*H96,2)</f>
        <v>0</v>
      </c>
      <c r="K96" s="196" t="s">
        <v>316</v>
      </c>
      <c r="L96" s="55"/>
      <c r="M96" s="201" t="s">
        <v>22</v>
      </c>
      <c r="N96" s="202" t="s">
        <v>46</v>
      </c>
      <c r="O96" s="36"/>
      <c r="P96" s="203">
        <f>O96*H96</f>
        <v>0</v>
      </c>
      <c r="Q96" s="203">
        <v>0</v>
      </c>
      <c r="R96" s="203">
        <f>Q96*H96</f>
        <v>0</v>
      </c>
      <c r="S96" s="203">
        <v>0</v>
      </c>
      <c r="T96" s="204">
        <f>S96*H96</f>
        <v>0</v>
      </c>
      <c r="AR96" s="18" t="s">
        <v>170</v>
      </c>
      <c r="AT96" s="18" t="s">
        <v>166</v>
      </c>
      <c r="AU96" s="18" t="s">
        <v>83</v>
      </c>
      <c r="AY96" s="18" t="s">
        <v>164</v>
      </c>
      <c r="BE96" s="205">
        <f>IF(N96="základní",J96,0)</f>
        <v>0</v>
      </c>
      <c r="BF96" s="205">
        <f>IF(N96="snížená",J96,0)</f>
        <v>0</v>
      </c>
      <c r="BG96" s="205">
        <f>IF(N96="zákl. přenesená",J96,0)</f>
        <v>0</v>
      </c>
      <c r="BH96" s="205">
        <f>IF(N96="sníž. přenesená",J96,0)</f>
        <v>0</v>
      </c>
      <c r="BI96" s="205">
        <f>IF(N96="nulová",J96,0)</f>
        <v>0</v>
      </c>
      <c r="BJ96" s="18" t="s">
        <v>23</v>
      </c>
      <c r="BK96" s="205">
        <f>ROUND(I96*H96,2)</f>
        <v>0</v>
      </c>
      <c r="BL96" s="18" t="s">
        <v>170</v>
      </c>
      <c r="BM96" s="18" t="s">
        <v>1261</v>
      </c>
    </row>
    <row r="97" spans="2:47" s="1" customFormat="1" ht="94.5">
      <c r="B97" s="35"/>
      <c r="C97" s="57"/>
      <c r="D97" s="210" t="s">
        <v>177</v>
      </c>
      <c r="E97" s="57"/>
      <c r="F97" s="244" t="s">
        <v>1262</v>
      </c>
      <c r="G97" s="57"/>
      <c r="H97" s="57"/>
      <c r="I97" s="162"/>
      <c r="J97" s="57"/>
      <c r="K97" s="57"/>
      <c r="L97" s="55"/>
      <c r="M97" s="72"/>
      <c r="N97" s="36"/>
      <c r="O97" s="36"/>
      <c r="P97" s="36"/>
      <c r="Q97" s="36"/>
      <c r="R97" s="36"/>
      <c r="S97" s="36"/>
      <c r="T97" s="73"/>
      <c r="AT97" s="18" t="s">
        <v>177</v>
      </c>
      <c r="AU97" s="18" t="s">
        <v>83</v>
      </c>
    </row>
    <row r="98" spans="2:65" s="1" customFormat="1" ht="31.5" customHeight="1">
      <c r="B98" s="35"/>
      <c r="C98" s="194" t="s">
        <v>170</v>
      </c>
      <c r="D98" s="194" t="s">
        <v>166</v>
      </c>
      <c r="E98" s="195" t="s">
        <v>1263</v>
      </c>
      <c r="F98" s="196" t="s">
        <v>1264</v>
      </c>
      <c r="G98" s="197" t="s">
        <v>174</v>
      </c>
      <c r="H98" s="198">
        <v>32.4</v>
      </c>
      <c r="I98" s="199"/>
      <c r="J98" s="200">
        <f>ROUND(I98*H98,2)</f>
        <v>0</v>
      </c>
      <c r="K98" s="196" t="s">
        <v>316</v>
      </c>
      <c r="L98" s="55"/>
      <c r="M98" s="201" t="s">
        <v>22</v>
      </c>
      <c r="N98" s="202" t="s">
        <v>46</v>
      </c>
      <c r="O98" s="36"/>
      <c r="P98" s="203">
        <f>O98*H98</f>
        <v>0</v>
      </c>
      <c r="Q98" s="203">
        <v>0.00084</v>
      </c>
      <c r="R98" s="203">
        <f>Q98*H98</f>
        <v>0.027216</v>
      </c>
      <c r="S98" s="203">
        <v>0</v>
      </c>
      <c r="T98" s="204">
        <f>S98*H98</f>
        <v>0</v>
      </c>
      <c r="AR98" s="18" t="s">
        <v>170</v>
      </c>
      <c r="AT98" s="18" t="s">
        <v>166</v>
      </c>
      <c r="AU98" s="18" t="s">
        <v>83</v>
      </c>
      <c r="AY98" s="18" t="s">
        <v>164</v>
      </c>
      <c r="BE98" s="205">
        <f>IF(N98="základní",J98,0)</f>
        <v>0</v>
      </c>
      <c r="BF98" s="205">
        <f>IF(N98="snížená",J98,0)</f>
        <v>0</v>
      </c>
      <c r="BG98" s="205">
        <f>IF(N98="zákl. přenesená",J98,0)</f>
        <v>0</v>
      </c>
      <c r="BH98" s="205">
        <f>IF(N98="sníž. přenesená",J98,0)</f>
        <v>0</v>
      </c>
      <c r="BI98" s="205">
        <f>IF(N98="nulová",J98,0)</f>
        <v>0</v>
      </c>
      <c r="BJ98" s="18" t="s">
        <v>23</v>
      </c>
      <c r="BK98" s="205">
        <f>ROUND(I98*H98,2)</f>
        <v>0</v>
      </c>
      <c r="BL98" s="18" t="s">
        <v>170</v>
      </c>
      <c r="BM98" s="18" t="s">
        <v>1265</v>
      </c>
    </row>
    <row r="99" spans="2:47" s="1" customFormat="1" ht="148.5">
      <c r="B99" s="35"/>
      <c r="C99" s="57"/>
      <c r="D99" s="206" t="s">
        <v>177</v>
      </c>
      <c r="E99" s="57"/>
      <c r="F99" s="207" t="s">
        <v>1266</v>
      </c>
      <c r="G99" s="57"/>
      <c r="H99" s="57"/>
      <c r="I99" s="162"/>
      <c r="J99" s="57"/>
      <c r="K99" s="57"/>
      <c r="L99" s="55"/>
      <c r="M99" s="72"/>
      <c r="N99" s="36"/>
      <c r="O99" s="36"/>
      <c r="P99" s="36"/>
      <c r="Q99" s="36"/>
      <c r="R99" s="36"/>
      <c r="S99" s="36"/>
      <c r="T99" s="73"/>
      <c r="AT99" s="18" t="s">
        <v>177</v>
      </c>
      <c r="AU99" s="18" t="s">
        <v>83</v>
      </c>
    </row>
    <row r="100" spans="2:51" s="12" customFormat="1" ht="13.5">
      <c r="B100" s="208"/>
      <c r="C100" s="209"/>
      <c r="D100" s="210" t="s">
        <v>181</v>
      </c>
      <c r="E100" s="211" t="s">
        <v>22</v>
      </c>
      <c r="F100" s="212" t="s">
        <v>1267</v>
      </c>
      <c r="G100" s="209"/>
      <c r="H100" s="213">
        <v>32.4</v>
      </c>
      <c r="I100" s="214"/>
      <c r="J100" s="209"/>
      <c r="K100" s="209"/>
      <c r="L100" s="215"/>
      <c r="M100" s="216"/>
      <c r="N100" s="217"/>
      <c r="O100" s="217"/>
      <c r="P100" s="217"/>
      <c r="Q100" s="217"/>
      <c r="R100" s="217"/>
      <c r="S100" s="217"/>
      <c r="T100" s="218"/>
      <c r="AT100" s="219" t="s">
        <v>181</v>
      </c>
      <c r="AU100" s="219" t="s">
        <v>83</v>
      </c>
      <c r="AV100" s="12" t="s">
        <v>83</v>
      </c>
      <c r="AW100" s="12" t="s">
        <v>38</v>
      </c>
      <c r="AX100" s="12" t="s">
        <v>23</v>
      </c>
      <c r="AY100" s="219" t="s">
        <v>164</v>
      </c>
    </row>
    <row r="101" spans="2:65" s="1" customFormat="1" ht="31.5" customHeight="1">
      <c r="B101" s="35"/>
      <c r="C101" s="194" t="s">
        <v>195</v>
      </c>
      <c r="D101" s="194" t="s">
        <v>166</v>
      </c>
      <c r="E101" s="195" t="s">
        <v>1268</v>
      </c>
      <c r="F101" s="196" t="s">
        <v>1269</v>
      </c>
      <c r="G101" s="197" t="s">
        <v>174</v>
      </c>
      <c r="H101" s="198">
        <v>32.4</v>
      </c>
      <c r="I101" s="199"/>
      <c r="J101" s="200">
        <f>ROUND(I101*H101,2)</f>
        <v>0</v>
      </c>
      <c r="K101" s="196" t="s">
        <v>316</v>
      </c>
      <c r="L101" s="55"/>
      <c r="M101" s="201" t="s">
        <v>22</v>
      </c>
      <c r="N101" s="202" t="s">
        <v>46</v>
      </c>
      <c r="O101" s="36"/>
      <c r="P101" s="203">
        <f>O101*H101</f>
        <v>0</v>
      </c>
      <c r="Q101" s="203">
        <v>0</v>
      </c>
      <c r="R101" s="203">
        <f>Q101*H101</f>
        <v>0</v>
      </c>
      <c r="S101" s="203">
        <v>0</v>
      </c>
      <c r="T101" s="204">
        <f>S101*H101</f>
        <v>0</v>
      </c>
      <c r="AR101" s="18" t="s">
        <v>170</v>
      </c>
      <c r="AT101" s="18" t="s">
        <v>166</v>
      </c>
      <c r="AU101" s="18" t="s">
        <v>83</v>
      </c>
      <c r="AY101" s="18" t="s">
        <v>164</v>
      </c>
      <c r="BE101" s="205">
        <f>IF(N101="základní",J101,0)</f>
        <v>0</v>
      </c>
      <c r="BF101" s="205">
        <f>IF(N101="snížená",J101,0)</f>
        <v>0</v>
      </c>
      <c r="BG101" s="205">
        <f>IF(N101="zákl. přenesená",J101,0)</f>
        <v>0</v>
      </c>
      <c r="BH101" s="205">
        <f>IF(N101="sníž. přenesená",J101,0)</f>
        <v>0</v>
      </c>
      <c r="BI101" s="205">
        <f>IF(N101="nulová",J101,0)</f>
        <v>0</v>
      </c>
      <c r="BJ101" s="18" t="s">
        <v>23</v>
      </c>
      <c r="BK101" s="205">
        <f>ROUND(I101*H101,2)</f>
        <v>0</v>
      </c>
      <c r="BL101" s="18" t="s">
        <v>170</v>
      </c>
      <c r="BM101" s="18" t="s">
        <v>1270</v>
      </c>
    </row>
    <row r="102" spans="2:65" s="1" customFormat="1" ht="31.5" customHeight="1">
      <c r="B102" s="35"/>
      <c r="C102" s="194" t="s">
        <v>200</v>
      </c>
      <c r="D102" s="194" t="s">
        <v>166</v>
      </c>
      <c r="E102" s="195" t="s">
        <v>1271</v>
      </c>
      <c r="F102" s="196" t="s">
        <v>1272</v>
      </c>
      <c r="G102" s="197" t="s">
        <v>186</v>
      </c>
      <c r="H102" s="198">
        <v>36.7</v>
      </c>
      <c r="I102" s="199"/>
      <c r="J102" s="200">
        <f>ROUND(I102*H102,2)</f>
        <v>0</v>
      </c>
      <c r="K102" s="196" t="s">
        <v>316</v>
      </c>
      <c r="L102" s="55"/>
      <c r="M102" s="201" t="s">
        <v>22</v>
      </c>
      <c r="N102" s="202" t="s">
        <v>46</v>
      </c>
      <c r="O102" s="36"/>
      <c r="P102" s="203">
        <f>O102*H102</f>
        <v>0</v>
      </c>
      <c r="Q102" s="203">
        <v>0</v>
      </c>
      <c r="R102" s="203">
        <f>Q102*H102</f>
        <v>0</v>
      </c>
      <c r="S102" s="203">
        <v>0</v>
      </c>
      <c r="T102" s="204">
        <f>S102*H102</f>
        <v>0</v>
      </c>
      <c r="AR102" s="18" t="s">
        <v>170</v>
      </c>
      <c r="AT102" s="18" t="s">
        <v>166</v>
      </c>
      <c r="AU102" s="18" t="s">
        <v>83</v>
      </c>
      <c r="AY102" s="18" t="s">
        <v>164</v>
      </c>
      <c r="BE102" s="205">
        <f>IF(N102="základní",J102,0)</f>
        <v>0</v>
      </c>
      <c r="BF102" s="205">
        <f>IF(N102="snížená",J102,0)</f>
        <v>0</v>
      </c>
      <c r="BG102" s="205">
        <f>IF(N102="zákl. přenesená",J102,0)</f>
        <v>0</v>
      </c>
      <c r="BH102" s="205">
        <f>IF(N102="sníž. přenesená",J102,0)</f>
        <v>0</v>
      </c>
      <c r="BI102" s="205">
        <f>IF(N102="nulová",J102,0)</f>
        <v>0</v>
      </c>
      <c r="BJ102" s="18" t="s">
        <v>23</v>
      </c>
      <c r="BK102" s="205">
        <f>ROUND(I102*H102,2)</f>
        <v>0</v>
      </c>
      <c r="BL102" s="18" t="s">
        <v>170</v>
      </c>
      <c r="BM102" s="18" t="s">
        <v>1273</v>
      </c>
    </row>
    <row r="103" spans="2:47" s="1" customFormat="1" ht="148.5">
      <c r="B103" s="35"/>
      <c r="C103" s="57"/>
      <c r="D103" s="210" t="s">
        <v>177</v>
      </c>
      <c r="E103" s="57"/>
      <c r="F103" s="244" t="s">
        <v>1274</v>
      </c>
      <c r="G103" s="57"/>
      <c r="H103" s="57"/>
      <c r="I103" s="162"/>
      <c r="J103" s="57"/>
      <c r="K103" s="57"/>
      <c r="L103" s="55"/>
      <c r="M103" s="72"/>
      <c r="N103" s="36"/>
      <c r="O103" s="36"/>
      <c r="P103" s="36"/>
      <c r="Q103" s="36"/>
      <c r="R103" s="36"/>
      <c r="S103" s="36"/>
      <c r="T103" s="73"/>
      <c r="AT103" s="18" t="s">
        <v>177</v>
      </c>
      <c r="AU103" s="18" t="s">
        <v>83</v>
      </c>
    </row>
    <row r="104" spans="2:65" s="1" customFormat="1" ht="22.5" customHeight="1">
      <c r="B104" s="35"/>
      <c r="C104" s="194" t="s">
        <v>206</v>
      </c>
      <c r="D104" s="194" t="s">
        <v>166</v>
      </c>
      <c r="E104" s="195" t="s">
        <v>207</v>
      </c>
      <c r="F104" s="196" t="s">
        <v>208</v>
      </c>
      <c r="G104" s="197" t="s">
        <v>186</v>
      </c>
      <c r="H104" s="198">
        <v>36.7</v>
      </c>
      <c r="I104" s="199"/>
      <c r="J104" s="200">
        <f>ROUND(I104*H104,2)</f>
        <v>0</v>
      </c>
      <c r="K104" s="196" t="s">
        <v>316</v>
      </c>
      <c r="L104" s="55"/>
      <c r="M104" s="201" t="s">
        <v>22</v>
      </c>
      <c r="N104" s="202" t="s">
        <v>46</v>
      </c>
      <c r="O104" s="36"/>
      <c r="P104" s="203">
        <f>O104*H104</f>
        <v>0</v>
      </c>
      <c r="Q104" s="203">
        <v>0</v>
      </c>
      <c r="R104" s="203">
        <f>Q104*H104</f>
        <v>0</v>
      </c>
      <c r="S104" s="203">
        <v>0</v>
      </c>
      <c r="T104" s="204">
        <f>S104*H104</f>
        <v>0</v>
      </c>
      <c r="AR104" s="18" t="s">
        <v>170</v>
      </c>
      <c r="AT104" s="18" t="s">
        <v>166</v>
      </c>
      <c r="AU104" s="18" t="s">
        <v>83</v>
      </c>
      <c r="AY104" s="18" t="s">
        <v>164</v>
      </c>
      <c r="BE104" s="205">
        <f>IF(N104="základní",J104,0)</f>
        <v>0</v>
      </c>
      <c r="BF104" s="205">
        <f>IF(N104="snížená",J104,0)</f>
        <v>0</v>
      </c>
      <c r="BG104" s="205">
        <f>IF(N104="zákl. přenesená",J104,0)</f>
        <v>0</v>
      </c>
      <c r="BH104" s="205">
        <f>IF(N104="sníž. přenesená",J104,0)</f>
        <v>0</v>
      </c>
      <c r="BI104" s="205">
        <f>IF(N104="nulová",J104,0)</f>
        <v>0</v>
      </c>
      <c r="BJ104" s="18" t="s">
        <v>23</v>
      </c>
      <c r="BK104" s="205">
        <f>ROUND(I104*H104,2)</f>
        <v>0</v>
      </c>
      <c r="BL104" s="18" t="s">
        <v>170</v>
      </c>
      <c r="BM104" s="18" t="s">
        <v>1188</v>
      </c>
    </row>
    <row r="105" spans="2:47" s="1" customFormat="1" ht="409.5">
      <c r="B105" s="35"/>
      <c r="C105" s="57"/>
      <c r="D105" s="206" t="s">
        <v>177</v>
      </c>
      <c r="E105" s="57"/>
      <c r="F105" s="207" t="s">
        <v>204</v>
      </c>
      <c r="G105" s="57"/>
      <c r="H105" s="57"/>
      <c r="I105" s="162"/>
      <c r="J105" s="57"/>
      <c r="K105" s="57"/>
      <c r="L105" s="55"/>
      <c r="M105" s="72"/>
      <c r="N105" s="36"/>
      <c r="O105" s="36"/>
      <c r="P105" s="36"/>
      <c r="Q105" s="36"/>
      <c r="R105" s="36"/>
      <c r="S105" s="36"/>
      <c r="T105" s="73"/>
      <c r="AT105" s="18" t="s">
        <v>177</v>
      </c>
      <c r="AU105" s="18" t="s">
        <v>83</v>
      </c>
    </row>
    <row r="106" spans="2:51" s="12" customFormat="1" ht="13.5">
      <c r="B106" s="208"/>
      <c r="C106" s="209"/>
      <c r="D106" s="210" t="s">
        <v>181</v>
      </c>
      <c r="E106" s="211" t="s">
        <v>22</v>
      </c>
      <c r="F106" s="212" t="s">
        <v>1275</v>
      </c>
      <c r="G106" s="209"/>
      <c r="H106" s="213">
        <v>36.7</v>
      </c>
      <c r="I106" s="214"/>
      <c r="J106" s="209"/>
      <c r="K106" s="209"/>
      <c r="L106" s="215"/>
      <c r="M106" s="216"/>
      <c r="N106" s="217"/>
      <c r="O106" s="217"/>
      <c r="P106" s="217"/>
      <c r="Q106" s="217"/>
      <c r="R106" s="217"/>
      <c r="S106" s="217"/>
      <c r="T106" s="218"/>
      <c r="AT106" s="219" t="s">
        <v>181</v>
      </c>
      <c r="AU106" s="219" t="s">
        <v>83</v>
      </c>
      <c r="AV106" s="12" t="s">
        <v>83</v>
      </c>
      <c r="AW106" s="12" t="s">
        <v>38</v>
      </c>
      <c r="AX106" s="12" t="s">
        <v>23</v>
      </c>
      <c r="AY106" s="219" t="s">
        <v>164</v>
      </c>
    </row>
    <row r="107" spans="2:65" s="1" customFormat="1" ht="44.25" customHeight="1">
      <c r="B107" s="35"/>
      <c r="C107" s="194" t="s">
        <v>211</v>
      </c>
      <c r="D107" s="194" t="s">
        <v>166</v>
      </c>
      <c r="E107" s="195" t="s">
        <v>1190</v>
      </c>
      <c r="F107" s="196" t="s">
        <v>1191</v>
      </c>
      <c r="G107" s="197" t="s">
        <v>186</v>
      </c>
      <c r="H107" s="198">
        <v>36.7</v>
      </c>
      <c r="I107" s="199"/>
      <c r="J107" s="200">
        <f>ROUND(I107*H107,2)</f>
        <v>0</v>
      </c>
      <c r="K107" s="196" t="s">
        <v>316</v>
      </c>
      <c r="L107" s="55"/>
      <c r="M107" s="201" t="s">
        <v>22</v>
      </c>
      <c r="N107" s="202" t="s">
        <v>46</v>
      </c>
      <c r="O107" s="36"/>
      <c r="P107" s="203">
        <f>O107*H107</f>
        <v>0</v>
      </c>
      <c r="Q107" s="203">
        <v>0</v>
      </c>
      <c r="R107" s="203">
        <f>Q107*H107</f>
        <v>0</v>
      </c>
      <c r="S107" s="203">
        <v>0</v>
      </c>
      <c r="T107" s="204">
        <f>S107*H107</f>
        <v>0</v>
      </c>
      <c r="AR107" s="18" t="s">
        <v>170</v>
      </c>
      <c r="AT107" s="18" t="s">
        <v>166</v>
      </c>
      <c r="AU107" s="18" t="s">
        <v>83</v>
      </c>
      <c r="AY107" s="18" t="s">
        <v>164</v>
      </c>
      <c r="BE107" s="205">
        <f>IF(N107="základní",J107,0)</f>
        <v>0</v>
      </c>
      <c r="BF107" s="205">
        <f>IF(N107="snížená",J107,0)</f>
        <v>0</v>
      </c>
      <c r="BG107" s="205">
        <f>IF(N107="zákl. přenesená",J107,0)</f>
        <v>0</v>
      </c>
      <c r="BH107" s="205">
        <f>IF(N107="sníž. přenesená",J107,0)</f>
        <v>0</v>
      </c>
      <c r="BI107" s="205">
        <f>IF(N107="nulová",J107,0)</f>
        <v>0</v>
      </c>
      <c r="BJ107" s="18" t="s">
        <v>23</v>
      </c>
      <c r="BK107" s="205">
        <f>ROUND(I107*H107,2)</f>
        <v>0</v>
      </c>
      <c r="BL107" s="18" t="s">
        <v>170</v>
      </c>
      <c r="BM107" s="18" t="s">
        <v>1192</v>
      </c>
    </row>
    <row r="108" spans="2:47" s="1" customFormat="1" ht="189">
      <c r="B108" s="35"/>
      <c r="C108" s="57"/>
      <c r="D108" s="206" t="s">
        <v>177</v>
      </c>
      <c r="E108" s="57"/>
      <c r="F108" s="207" t="s">
        <v>883</v>
      </c>
      <c r="G108" s="57"/>
      <c r="H108" s="57"/>
      <c r="I108" s="162"/>
      <c r="J108" s="57"/>
      <c r="K108" s="57"/>
      <c r="L108" s="55"/>
      <c r="M108" s="72"/>
      <c r="N108" s="36"/>
      <c r="O108" s="36"/>
      <c r="P108" s="36"/>
      <c r="Q108" s="36"/>
      <c r="R108" s="36"/>
      <c r="S108" s="36"/>
      <c r="T108" s="73"/>
      <c r="AT108" s="18" t="s">
        <v>177</v>
      </c>
      <c r="AU108" s="18" t="s">
        <v>83</v>
      </c>
    </row>
    <row r="109" spans="2:51" s="12" customFormat="1" ht="13.5">
      <c r="B109" s="208"/>
      <c r="C109" s="209"/>
      <c r="D109" s="210" t="s">
        <v>181</v>
      </c>
      <c r="E109" s="211" t="s">
        <v>22</v>
      </c>
      <c r="F109" s="212" t="s">
        <v>1276</v>
      </c>
      <c r="G109" s="209"/>
      <c r="H109" s="213">
        <v>36.7</v>
      </c>
      <c r="I109" s="214"/>
      <c r="J109" s="209"/>
      <c r="K109" s="209"/>
      <c r="L109" s="215"/>
      <c r="M109" s="216"/>
      <c r="N109" s="217"/>
      <c r="O109" s="217"/>
      <c r="P109" s="217"/>
      <c r="Q109" s="217"/>
      <c r="R109" s="217"/>
      <c r="S109" s="217"/>
      <c r="T109" s="218"/>
      <c r="AT109" s="219" t="s">
        <v>181</v>
      </c>
      <c r="AU109" s="219" t="s">
        <v>83</v>
      </c>
      <c r="AV109" s="12" t="s">
        <v>83</v>
      </c>
      <c r="AW109" s="12" t="s">
        <v>38</v>
      </c>
      <c r="AX109" s="12" t="s">
        <v>23</v>
      </c>
      <c r="AY109" s="219" t="s">
        <v>164</v>
      </c>
    </row>
    <row r="110" spans="2:65" s="1" customFormat="1" ht="44.25" customHeight="1">
      <c r="B110" s="35"/>
      <c r="C110" s="194" t="s">
        <v>217</v>
      </c>
      <c r="D110" s="194" t="s">
        <v>166</v>
      </c>
      <c r="E110" s="195" t="s">
        <v>270</v>
      </c>
      <c r="F110" s="196" t="s">
        <v>271</v>
      </c>
      <c r="G110" s="197" t="s">
        <v>186</v>
      </c>
      <c r="H110" s="198">
        <v>23.8</v>
      </c>
      <c r="I110" s="199"/>
      <c r="J110" s="200">
        <f>ROUND(I110*H110,2)</f>
        <v>0</v>
      </c>
      <c r="K110" s="196" t="s">
        <v>175</v>
      </c>
      <c r="L110" s="55"/>
      <c r="M110" s="201" t="s">
        <v>22</v>
      </c>
      <c r="N110" s="202" t="s">
        <v>46</v>
      </c>
      <c r="O110" s="36"/>
      <c r="P110" s="203">
        <f>O110*H110</f>
        <v>0</v>
      </c>
      <c r="Q110" s="203">
        <v>0</v>
      </c>
      <c r="R110" s="203">
        <f>Q110*H110</f>
        <v>0</v>
      </c>
      <c r="S110" s="203">
        <v>0</v>
      </c>
      <c r="T110" s="204">
        <f>S110*H110</f>
        <v>0</v>
      </c>
      <c r="AR110" s="18" t="s">
        <v>170</v>
      </c>
      <c r="AT110" s="18" t="s">
        <v>166</v>
      </c>
      <c r="AU110" s="18" t="s">
        <v>83</v>
      </c>
      <c r="AY110" s="18" t="s">
        <v>164</v>
      </c>
      <c r="BE110" s="205">
        <f>IF(N110="základní",J110,0)</f>
        <v>0</v>
      </c>
      <c r="BF110" s="205">
        <f>IF(N110="snížená",J110,0)</f>
        <v>0</v>
      </c>
      <c r="BG110" s="205">
        <f>IF(N110="zákl. přenesená",J110,0)</f>
        <v>0</v>
      </c>
      <c r="BH110" s="205">
        <f>IF(N110="sníž. přenesená",J110,0)</f>
        <v>0</v>
      </c>
      <c r="BI110" s="205">
        <f>IF(N110="nulová",J110,0)</f>
        <v>0</v>
      </c>
      <c r="BJ110" s="18" t="s">
        <v>23</v>
      </c>
      <c r="BK110" s="205">
        <f>ROUND(I110*H110,2)</f>
        <v>0</v>
      </c>
      <c r="BL110" s="18" t="s">
        <v>170</v>
      </c>
      <c r="BM110" s="18" t="s">
        <v>1277</v>
      </c>
    </row>
    <row r="111" spans="2:47" s="1" customFormat="1" ht="94.5">
      <c r="B111" s="35"/>
      <c r="C111" s="57"/>
      <c r="D111" s="206" t="s">
        <v>177</v>
      </c>
      <c r="E111" s="57"/>
      <c r="F111" s="207" t="s">
        <v>273</v>
      </c>
      <c r="G111" s="57"/>
      <c r="H111" s="57"/>
      <c r="I111" s="162"/>
      <c r="J111" s="57"/>
      <c r="K111" s="57"/>
      <c r="L111" s="55"/>
      <c r="M111" s="72"/>
      <c r="N111" s="36"/>
      <c r="O111" s="36"/>
      <c r="P111" s="36"/>
      <c r="Q111" s="36"/>
      <c r="R111" s="36"/>
      <c r="S111" s="36"/>
      <c r="T111" s="73"/>
      <c r="AT111" s="18" t="s">
        <v>177</v>
      </c>
      <c r="AU111" s="18" t="s">
        <v>83</v>
      </c>
    </row>
    <row r="112" spans="2:51" s="12" customFormat="1" ht="13.5">
      <c r="B112" s="208"/>
      <c r="C112" s="209"/>
      <c r="D112" s="210" t="s">
        <v>181</v>
      </c>
      <c r="E112" s="211" t="s">
        <v>22</v>
      </c>
      <c r="F112" s="212" t="s">
        <v>1278</v>
      </c>
      <c r="G112" s="209"/>
      <c r="H112" s="213">
        <v>23.8</v>
      </c>
      <c r="I112" s="214"/>
      <c r="J112" s="209"/>
      <c r="K112" s="209"/>
      <c r="L112" s="215"/>
      <c r="M112" s="216"/>
      <c r="N112" s="217"/>
      <c r="O112" s="217"/>
      <c r="P112" s="217"/>
      <c r="Q112" s="217"/>
      <c r="R112" s="217"/>
      <c r="S112" s="217"/>
      <c r="T112" s="218"/>
      <c r="AT112" s="219" t="s">
        <v>181</v>
      </c>
      <c r="AU112" s="219" t="s">
        <v>83</v>
      </c>
      <c r="AV112" s="12" t="s">
        <v>83</v>
      </c>
      <c r="AW112" s="12" t="s">
        <v>38</v>
      </c>
      <c r="AX112" s="12" t="s">
        <v>23</v>
      </c>
      <c r="AY112" s="219" t="s">
        <v>164</v>
      </c>
    </row>
    <row r="113" spans="2:65" s="1" customFormat="1" ht="31.5" customHeight="1">
      <c r="B113" s="35"/>
      <c r="C113" s="234" t="s">
        <v>28</v>
      </c>
      <c r="D113" s="234" t="s">
        <v>257</v>
      </c>
      <c r="E113" s="235" t="s">
        <v>276</v>
      </c>
      <c r="F113" s="236" t="s">
        <v>277</v>
      </c>
      <c r="G113" s="237" t="s">
        <v>278</v>
      </c>
      <c r="H113" s="238">
        <v>52.36</v>
      </c>
      <c r="I113" s="239"/>
      <c r="J113" s="240">
        <f>ROUND(I113*H113,2)</f>
        <v>0</v>
      </c>
      <c r="K113" s="236" t="s">
        <v>316</v>
      </c>
      <c r="L113" s="241"/>
      <c r="M113" s="242" t="s">
        <v>22</v>
      </c>
      <c r="N113" s="243" t="s">
        <v>46</v>
      </c>
      <c r="O113" s="36"/>
      <c r="P113" s="203">
        <f>O113*H113</f>
        <v>0</v>
      </c>
      <c r="Q113" s="203">
        <v>1</v>
      </c>
      <c r="R113" s="203">
        <f>Q113*H113</f>
        <v>52.36</v>
      </c>
      <c r="S113" s="203">
        <v>0</v>
      </c>
      <c r="T113" s="204">
        <f>S113*H113</f>
        <v>0</v>
      </c>
      <c r="AR113" s="18" t="s">
        <v>211</v>
      </c>
      <c r="AT113" s="18" t="s">
        <v>257</v>
      </c>
      <c r="AU113" s="18" t="s">
        <v>83</v>
      </c>
      <c r="AY113" s="18" t="s">
        <v>164</v>
      </c>
      <c r="BE113" s="205">
        <f>IF(N113="základní",J113,0)</f>
        <v>0</v>
      </c>
      <c r="BF113" s="205">
        <f>IF(N113="snížená",J113,0)</f>
        <v>0</v>
      </c>
      <c r="BG113" s="205">
        <f>IF(N113="zákl. přenesená",J113,0)</f>
        <v>0</v>
      </c>
      <c r="BH113" s="205">
        <f>IF(N113="sníž. přenesená",J113,0)</f>
        <v>0</v>
      </c>
      <c r="BI113" s="205">
        <f>IF(N113="nulová",J113,0)</f>
        <v>0</v>
      </c>
      <c r="BJ113" s="18" t="s">
        <v>23</v>
      </c>
      <c r="BK113" s="205">
        <f>ROUND(I113*H113,2)</f>
        <v>0</v>
      </c>
      <c r="BL113" s="18" t="s">
        <v>170</v>
      </c>
      <c r="BM113" s="18" t="s">
        <v>1279</v>
      </c>
    </row>
    <row r="114" spans="2:51" s="12" customFormat="1" ht="13.5">
      <c r="B114" s="208"/>
      <c r="C114" s="209"/>
      <c r="D114" s="206" t="s">
        <v>181</v>
      </c>
      <c r="E114" s="220" t="s">
        <v>22</v>
      </c>
      <c r="F114" s="221" t="s">
        <v>1280</v>
      </c>
      <c r="G114" s="209"/>
      <c r="H114" s="222">
        <v>52.36</v>
      </c>
      <c r="I114" s="214"/>
      <c r="J114" s="209"/>
      <c r="K114" s="209"/>
      <c r="L114" s="215"/>
      <c r="M114" s="216"/>
      <c r="N114" s="217"/>
      <c r="O114" s="217"/>
      <c r="P114" s="217"/>
      <c r="Q114" s="217"/>
      <c r="R114" s="217"/>
      <c r="S114" s="217"/>
      <c r="T114" s="218"/>
      <c r="AT114" s="219" t="s">
        <v>181</v>
      </c>
      <c r="AU114" s="219" t="s">
        <v>83</v>
      </c>
      <c r="AV114" s="12" t="s">
        <v>83</v>
      </c>
      <c r="AW114" s="12" t="s">
        <v>38</v>
      </c>
      <c r="AX114" s="12" t="s">
        <v>23</v>
      </c>
      <c r="AY114" s="219" t="s">
        <v>164</v>
      </c>
    </row>
    <row r="115" spans="2:63" s="11" customFormat="1" ht="29.85" customHeight="1">
      <c r="B115" s="177"/>
      <c r="C115" s="178"/>
      <c r="D115" s="191" t="s">
        <v>74</v>
      </c>
      <c r="E115" s="192" t="s">
        <v>83</v>
      </c>
      <c r="F115" s="192" t="s">
        <v>442</v>
      </c>
      <c r="G115" s="178"/>
      <c r="H115" s="178"/>
      <c r="I115" s="181"/>
      <c r="J115" s="193">
        <f>BK115</f>
        <v>0</v>
      </c>
      <c r="K115" s="178"/>
      <c r="L115" s="183"/>
      <c r="M115" s="184"/>
      <c r="N115" s="185"/>
      <c r="O115" s="185"/>
      <c r="P115" s="186">
        <f>SUM(P116:P121)</f>
        <v>0</v>
      </c>
      <c r="Q115" s="185"/>
      <c r="R115" s="186">
        <f>SUM(R116:R121)</f>
        <v>0.770114</v>
      </c>
      <c r="S115" s="185"/>
      <c r="T115" s="187">
        <f>SUM(T116:T121)</f>
        <v>0</v>
      </c>
      <c r="AR115" s="188" t="s">
        <v>23</v>
      </c>
      <c r="AT115" s="189" t="s">
        <v>74</v>
      </c>
      <c r="AU115" s="189" t="s">
        <v>23</v>
      </c>
      <c r="AY115" s="188" t="s">
        <v>164</v>
      </c>
      <c r="BK115" s="190">
        <f>SUM(BK116:BK121)</f>
        <v>0</v>
      </c>
    </row>
    <row r="116" spans="2:65" s="1" customFormat="1" ht="22.5" customHeight="1">
      <c r="B116" s="35"/>
      <c r="C116" s="194" t="s">
        <v>230</v>
      </c>
      <c r="D116" s="194" t="s">
        <v>166</v>
      </c>
      <c r="E116" s="195" t="s">
        <v>512</v>
      </c>
      <c r="F116" s="196" t="s">
        <v>513</v>
      </c>
      <c r="G116" s="197" t="s">
        <v>186</v>
      </c>
      <c r="H116" s="198">
        <v>0.3</v>
      </c>
      <c r="I116" s="199"/>
      <c r="J116" s="200">
        <f>ROUND(I116*H116,2)</f>
        <v>0</v>
      </c>
      <c r="K116" s="196" t="s">
        <v>316</v>
      </c>
      <c r="L116" s="55"/>
      <c r="M116" s="201" t="s">
        <v>22</v>
      </c>
      <c r="N116" s="202" t="s">
        <v>46</v>
      </c>
      <c r="O116" s="36"/>
      <c r="P116" s="203">
        <f>O116*H116</f>
        <v>0</v>
      </c>
      <c r="Q116" s="203">
        <v>2.55178</v>
      </c>
      <c r="R116" s="203">
        <f>Q116*H116</f>
        <v>0.7655339999999999</v>
      </c>
      <c r="S116" s="203">
        <v>0</v>
      </c>
      <c r="T116" s="204">
        <f>S116*H116</f>
        <v>0</v>
      </c>
      <c r="AR116" s="18" t="s">
        <v>170</v>
      </c>
      <c r="AT116" s="18" t="s">
        <v>166</v>
      </c>
      <c r="AU116" s="18" t="s">
        <v>83</v>
      </c>
      <c r="AY116" s="18" t="s">
        <v>164</v>
      </c>
      <c r="BE116" s="205">
        <f>IF(N116="základní",J116,0)</f>
        <v>0</v>
      </c>
      <c r="BF116" s="205">
        <f>IF(N116="snížená",J116,0)</f>
        <v>0</v>
      </c>
      <c r="BG116" s="205">
        <f>IF(N116="zákl. přenesená",J116,0)</f>
        <v>0</v>
      </c>
      <c r="BH116" s="205">
        <f>IF(N116="sníž. přenesená",J116,0)</f>
        <v>0</v>
      </c>
      <c r="BI116" s="205">
        <f>IF(N116="nulová",J116,0)</f>
        <v>0</v>
      </c>
      <c r="BJ116" s="18" t="s">
        <v>23</v>
      </c>
      <c r="BK116" s="205">
        <f>ROUND(I116*H116,2)</f>
        <v>0</v>
      </c>
      <c r="BL116" s="18" t="s">
        <v>170</v>
      </c>
      <c r="BM116" s="18" t="s">
        <v>1208</v>
      </c>
    </row>
    <row r="117" spans="2:47" s="1" customFormat="1" ht="67.5">
      <c r="B117" s="35"/>
      <c r="C117" s="57"/>
      <c r="D117" s="206" t="s">
        <v>177</v>
      </c>
      <c r="E117" s="57"/>
      <c r="F117" s="207" t="s">
        <v>515</v>
      </c>
      <c r="G117" s="57"/>
      <c r="H117" s="57"/>
      <c r="I117" s="162"/>
      <c r="J117" s="57"/>
      <c r="K117" s="57"/>
      <c r="L117" s="55"/>
      <c r="M117" s="72"/>
      <c r="N117" s="36"/>
      <c r="O117" s="36"/>
      <c r="P117" s="36"/>
      <c r="Q117" s="36"/>
      <c r="R117" s="36"/>
      <c r="S117" s="36"/>
      <c r="T117" s="73"/>
      <c r="AT117" s="18" t="s">
        <v>177</v>
      </c>
      <c r="AU117" s="18" t="s">
        <v>83</v>
      </c>
    </row>
    <row r="118" spans="2:51" s="12" customFormat="1" ht="13.5">
      <c r="B118" s="208"/>
      <c r="C118" s="209"/>
      <c r="D118" s="210" t="s">
        <v>181</v>
      </c>
      <c r="E118" s="211" t="s">
        <v>22</v>
      </c>
      <c r="F118" s="212" t="s">
        <v>1281</v>
      </c>
      <c r="G118" s="209"/>
      <c r="H118" s="213">
        <v>0.3</v>
      </c>
      <c r="I118" s="214"/>
      <c r="J118" s="209"/>
      <c r="K118" s="209"/>
      <c r="L118" s="215"/>
      <c r="M118" s="216"/>
      <c r="N118" s="217"/>
      <c r="O118" s="217"/>
      <c r="P118" s="217"/>
      <c r="Q118" s="217"/>
      <c r="R118" s="217"/>
      <c r="S118" s="217"/>
      <c r="T118" s="218"/>
      <c r="AT118" s="219" t="s">
        <v>181</v>
      </c>
      <c r="AU118" s="219" t="s">
        <v>83</v>
      </c>
      <c r="AV118" s="12" t="s">
        <v>83</v>
      </c>
      <c r="AW118" s="12" t="s">
        <v>38</v>
      </c>
      <c r="AX118" s="12" t="s">
        <v>23</v>
      </c>
      <c r="AY118" s="219" t="s">
        <v>164</v>
      </c>
    </row>
    <row r="119" spans="2:65" s="1" customFormat="1" ht="22.5" customHeight="1">
      <c r="B119" s="35"/>
      <c r="C119" s="194" t="s">
        <v>234</v>
      </c>
      <c r="D119" s="194" t="s">
        <v>166</v>
      </c>
      <c r="E119" s="195" t="s">
        <v>783</v>
      </c>
      <c r="F119" s="196" t="s">
        <v>784</v>
      </c>
      <c r="G119" s="197" t="s">
        <v>174</v>
      </c>
      <c r="H119" s="198">
        <v>1</v>
      </c>
      <c r="I119" s="199"/>
      <c r="J119" s="200">
        <f>ROUND(I119*H119,2)</f>
        <v>0</v>
      </c>
      <c r="K119" s="196" t="s">
        <v>316</v>
      </c>
      <c r="L119" s="55"/>
      <c r="M119" s="201" t="s">
        <v>22</v>
      </c>
      <c r="N119" s="202" t="s">
        <v>46</v>
      </c>
      <c r="O119" s="36"/>
      <c r="P119" s="203">
        <f>O119*H119</f>
        <v>0</v>
      </c>
      <c r="Q119" s="203">
        <v>0.00458</v>
      </c>
      <c r="R119" s="203">
        <f>Q119*H119</f>
        <v>0.00458</v>
      </c>
      <c r="S119" s="203">
        <v>0</v>
      </c>
      <c r="T119" s="204">
        <f>S119*H119</f>
        <v>0</v>
      </c>
      <c r="AR119" s="18" t="s">
        <v>170</v>
      </c>
      <c r="AT119" s="18" t="s">
        <v>166</v>
      </c>
      <c r="AU119" s="18" t="s">
        <v>83</v>
      </c>
      <c r="AY119" s="18" t="s">
        <v>164</v>
      </c>
      <c r="BE119" s="205">
        <f>IF(N119="základní",J119,0)</f>
        <v>0</v>
      </c>
      <c r="BF119" s="205">
        <f>IF(N119="snížená",J119,0)</f>
        <v>0</v>
      </c>
      <c r="BG119" s="205">
        <f>IF(N119="zákl. přenesená",J119,0)</f>
        <v>0</v>
      </c>
      <c r="BH119" s="205">
        <f>IF(N119="sníž. přenesená",J119,0)</f>
        <v>0</v>
      </c>
      <c r="BI119" s="205">
        <f>IF(N119="nulová",J119,0)</f>
        <v>0</v>
      </c>
      <c r="BJ119" s="18" t="s">
        <v>23</v>
      </c>
      <c r="BK119" s="205">
        <f>ROUND(I119*H119,2)</f>
        <v>0</v>
      </c>
      <c r="BL119" s="18" t="s">
        <v>170</v>
      </c>
      <c r="BM119" s="18" t="s">
        <v>1212</v>
      </c>
    </row>
    <row r="120" spans="2:51" s="12" customFormat="1" ht="13.5">
      <c r="B120" s="208"/>
      <c r="C120" s="209"/>
      <c r="D120" s="210" t="s">
        <v>181</v>
      </c>
      <c r="E120" s="211" t="s">
        <v>22</v>
      </c>
      <c r="F120" s="212" t="s">
        <v>1282</v>
      </c>
      <c r="G120" s="209"/>
      <c r="H120" s="213">
        <v>1</v>
      </c>
      <c r="I120" s="214"/>
      <c r="J120" s="209"/>
      <c r="K120" s="209"/>
      <c r="L120" s="215"/>
      <c r="M120" s="216"/>
      <c r="N120" s="217"/>
      <c r="O120" s="217"/>
      <c r="P120" s="217"/>
      <c r="Q120" s="217"/>
      <c r="R120" s="217"/>
      <c r="S120" s="217"/>
      <c r="T120" s="218"/>
      <c r="AT120" s="219" t="s">
        <v>181</v>
      </c>
      <c r="AU120" s="219" t="s">
        <v>83</v>
      </c>
      <c r="AV120" s="12" t="s">
        <v>83</v>
      </c>
      <c r="AW120" s="12" t="s">
        <v>38</v>
      </c>
      <c r="AX120" s="12" t="s">
        <v>23</v>
      </c>
      <c r="AY120" s="219" t="s">
        <v>164</v>
      </c>
    </row>
    <row r="121" spans="2:65" s="1" customFormat="1" ht="31.5" customHeight="1">
      <c r="B121" s="35"/>
      <c r="C121" s="194" t="s">
        <v>240</v>
      </c>
      <c r="D121" s="194" t="s">
        <v>166</v>
      </c>
      <c r="E121" s="195" t="s">
        <v>787</v>
      </c>
      <c r="F121" s="196" t="s">
        <v>788</v>
      </c>
      <c r="G121" s="197" t="s">
        <v>174</v>
      </c>
      <c r="H121" s="198">
        <v>1</v>
      </c>
      <c r="I121" s="199"/>
      <c r="J121" s="200">
        <f>ROUND(I121*H121,2)</f>
        <v>0</v>
      </c>
      <c r="K121" s="196" t="s">
        <v>316</v>
      </c>
      <c r="L121" s="55"/>
      <c r="M121" s="201" t="s">
        <v>22</v>
      </c>
      <c r="N121" s="202" t="s">
        <v>46</v>
      </c>
      <c r="O121" s="36"/>
      <c r="P121" s="203">
        <f>O121*H121</f>
        <v>0</v>
      </c>
      <c r="Q121" s="203">
        <v>0</v>
      </c>
      <c r="R121" s="203">
        <f>Q121*H121</f>
        <v>0</v>
      </c>
      <c r="S121" s="203">
        <v>0</v>
      </c>
      <c r="T121" s="204">
        <f>S121*H121</f>
        <v>0</v>
      </c>
      <c r="AR121" s="18" t="s">
        <v>170</v>
      </c>
      <c r="AT121" s="18" t="s">
        <v>166</v>
      </c>
      <c r="AU121" s="18" t="s">
        <v>83</v>
      </c>
      <c r="AY121" s="18" t="s">
        <v>164</v>
      </c>
      <c r="BE121" s="205">
        <f>IF(N121="základní",J121,0)</f>
        <v>0</v>
      </c>
      <c r="BF121" s="205">
        <f>IF(N121="snížená",J121,0)</f>
        <v>0</v>
      </c>
      <c r="BG121" s="205">
        <f>IF(N121="zákl. přenesená",J121,0)</f>
        <v>0</v>
      </c>
      <c r="BH121" s="205">
        <f>IF(N121="sníž. přenesená",J121,0)</f>
        <v>0</v>
      </c>
      <c r="BI121" s="205">
        <f>IF(N121="nulová",J121,0)</f>
        <v>0</v>
      </c>
      <c r="BJ121" s="18" t="s">
        <v>23</v>
      </c>
      <c r="BK121" s="205">
        <f>ROUND(I121*H121,2)</f>
        <v>0</v>
      </c>
      <c r="BL121" s="18" t="s">
        <v>170</v>
      </c>
      <c r="BM121" s="18" t="s">
        <v>1215</v>
      </c>
    </row>
    <row r="122" spans="2:63" s="11" customFormat="1" ht="29.85" customHeight="1">
      <c r="B122" s="177"/>
      <c r="C122" s="178"/>
      <c r="D122" s="191" t="s">
        <v>74</v>
      </c>
      <c r="E122" s="192" t="s">
        <v>183</v>
      </c>
      <c r="F122" s="192" t="s">
        <v>468</v>
      </c>
      <c r="G122" s="178"/>
      <c r="H122" s="178"/>
      <c r="I122" s="181"/>
      <c r="J122" s="193">
        <f>BK122</f>
        <v>0</v>
      </c>
      <c r="K122" s="178"/>
      <c r="L122" s="183"/>
      <c r="M122" s="184"/>
      <c r="N122" s="185"/>
      <c r="O122" s="185"/>
      <c r="P122" s="186">
        <f>SUM(P123:P130)</f>
        <v>0</v>
      </c>
      <c r="Q122" s="185"/>
      <c r="R122" s="186">
        <f>SUM(R123:R130)</f>
        <v>0.012764999999999999</v>
      </c>
      <c r="S122" s="185"/>
      <c r="T122" s="187">
        <f>SUM(T123:T130)</f>
        <v>0</v>
      </c>
      <c r="AR122" s="188" t="s">
        <v>23</v>
      </c>
      <c r="AT122" s="189" t="s">
        <v>74</v>
      </c>
      <c r="AU122" s="189" t="s">
        <v>23</v>
      </c>
      <c r="AY122" s="188" t="s">
        <v>164</v>
      </c>
      <c r="BK122" s="190">
        <f>SUM(BK123:BK130)</f>
        <v>0</v>
      </c>
    </row>
    <row r="123" spans="2:65" s="1" customFormat="1" ht="57" customHeight="1">
      <c r="B123" s="35"/>
      <c r="C123" s="194" t="s">
        <v>251</v>
      </c>
      <c r="D123" s="194" t="s">
        <v>166</v>
      </c>
      <c r="E123" s="195" t="s">
        <v>1216</v>
      </c>
      <c r="F123" s="196" t="s">
        <v>1217</v>
      </c>
      <c r="G123" s="197" t="s">
        <v>186</v>
      </c>
      <c r="H123" s="198">
        <v>0.1</v>
      </c>
      <c r="I123" s="199"/>
      <c r="J123" s="200">
        <f>ROUND(I123*H123,2)</f>
        <v>0</v>
      </c>
      <c r="K123" s="196" t="s">
        <v>316</v>
      </c>
      <c r="L123" s="55"/>
      <c r="M123" s="201" t="s">
        <v>22</v>
      </c>
      <c r="N123" s="202" t="s">
        <v>46</v>
      </c>
      <c r="O123" s="36"/>
      <c r="P123" s="203">
        <f>O123*H123</f>
        <v>0</v>
      </c>
      <c r="Q123" s="203">
        <v>0</v>
      </c>
      <c r="R123" s="203">
        <f>Q123*H123</f>
        <v>0</v>
      </c>
      <c r="S123" s="203">
        <v>0</v>
      </c>
      <c r="T123" s="204">
        <f>S123*H123</f>
        <v>0</v>
      </c>
      <c r="AR123" s="18" t="s">
        <v>170</v>
      </c>
      <c r="AT123" s="18" t="s">
        <v>166</v>
      </c>
      <c r="AU123" s="18" t="s">
        <v>83</v>
      </c>
      <c r="AY123" s="18" t="s">
        <v>164</v>
      </c>
      <c r="BE123" s="205">
        <f>IF(N123="základní",J123,0)</f>
        <v>0</v>
      </c>
      <c r="BF123" s="205">
        <f>IF(N123="snížená",J123,0)</f>
        <v>0</v>
      </c>
      <c r="BG123" s="205">
        <f>IF(N123="zákl. přenesená",J123,0)</f>
        <v>0</v>
      </c>
      <c r="BH123" s="205">
        <f>IF(N123="sníž. přenesená",J123,0)</f>
        <v>0</v>
      </c>
      <c r="BI123" s="205">
        <f>IF(N123="nulová",J123,0)</f>
        <v>0</v>
      </c>
      <c r="BJ123" s="18" t="s">
        <v>23</v>
      </c>
      <c r="BK123" s="205">
        <f>ROUND(I123*H123,2)</f>
        <v>0</v>
      </c>
      <c r="BL123" s="18" t="s">
        <v>170</v>
      </c>
      <c r="BM123" s="18" t="s">
        <v>1218</v>
      </c>
    </row>
    <row r="124" spans="2:47" s="1" customFormat="1" ht="243">
      <c r="B124" s="35"/>
      <c r="C124" s="57"/>
      <c r="D124" s="206" t="s">
        <v>177</v>
      </c>
      <c r="E124" s="57"/>
      <c r="F124" s="207" t="s">
        <v>529</v>
      </c>
      <c r="G124" s="57"/>
      <c r="H124" s="57"/>
      <c r="I124" s="162"/>
      <c r="J124" s="57"/>
      <c r="K124" s="57"/>
      <c r="L124" s="55"/>
      <c r="M124" s="72"/>
      <c r="N124" s="36"/>
      <c r="O124" s="36"/>
      <c r="P124" s="36"/>
      <c r="Q124" s="36"/>
      <c r="R124" s="36"/>
      <c r="S124" s="36"/>
      <c r="T124" s="73"/>
      <c r="AT124" s="18" t="s">
        <v>177</v>
      </c>
      <c r="AU124" s="18" t="s">
        <v>83</v>
      </c>
    </row>
    <row r="125" spans="2:51" s="12" customFormat="1" ht="13.5">
      <c r="B125" s="208"/>
      <c r="C125" s="209"/>
      <c r="D125" s="210" t="s">
        <v>181</v>
      </c>
      <c r="E125" s="211" t="s">
        <v>22</v>
      </c>
      <c r="F125" s="212" t="s">
        <v>1283</v>
      </c>
      <c r="G125" s="209"/>
      <c r="H125" s="213">
        <v>0.1</v>
      </c>
      <c r="I125" s="214"/>
      <c r="J125" s="209"/>
      <c r="K125" s="209"/>
      <c r="L125" s="215"/>
      <c r="M125" s="216"/>
      <c r="N125" s="217"/>
      <c r="O125" s="217"/>
      <c r="P125" s="217"/>
      <c r="Q125" s="217"/>
      <c r="R125" s="217"/>
      <c r="S125" s="217"/>
      <c r="T125" s="218"/>
      <c r="AT125" s="219" t="s">
        <v>181</v>
      </c>
      <c r="AU125" s="219" t="s">
        <v>83</v>
      </c>
      <c r="AV125" s="12" t="s">
        <v>83</v>
      </c>
      <c r="AW125" s="12" t="s">
        <v>38</v>
      </c>
      <c r="AX125" s="12" t="s">
        <v>23</v>
      </c>
      <c r="AY125" s="219" t="s">
        <v>164</v>
      </c>
    </row>
    <row r="126" spans="2:65" s="1" customFormat="1" ht="57" customHeight="1">
      <c r="B126" s="35"/>
      <c r="C126" s="194" t="s">
        <v>8</v>
      </c>
      <c r="D126" s="194" t="s">
        <v>166</v>
      </c>
      <c r="E126" s="195" t="s">
        <v>531</v>
      </c>
      <c r="F126" s="196" t="s">
        <v>532</v>
      </c>
      <c r="G126" s="197" t="s">
        <v>174</v>
      </c>
      <c r="H126" s="198">
        <v>1.5</v>
      </c>
      <c r="I126" s="199"/>
      <c r="J126" s="200">
        <f>ROUND(I126*H126,2)</f>
        <v>0</v>
      </c>
      <c r="K126" s="196" t="s">
        <v>316</v>
      </c>
      <c r="L126" s="55"/>
      <c r="M126" s="201" t="s">
        <v>22</v>
      </c>
      <c r="N126" s="202" t="s">
        <v>46</v>
      </c>
      <c r="O126" s="36"/>
      <c r="P126" s="203">
        <f>O126*H126</f>
        <v>0</v>
      </c>
      <c r="Q126" s="203">
        <v>0.00765</v>
      </c>
      <c r="R126" s="203">
        <f>Q126*H126</f>
        <v>0.011474999999999999</v>
      </c>
      <c r="S126" s="203">
        <v>0</v>
      </c>
      <c r="T126" s="204">
        <f>S126*H126</f>
        <v>0</v>
      </c>
      <c r="AR126" s="18" t="s">
        <v>170</v>
      </c>
      <c r="AT126" s="18" t="s">
        <v>166</v>
      </c>
      <c r="AU126" s="18" t="s">
        <v>83</v>
      </c>
      <c r="AY126" s="18" t="s">
        <v>164</v>
      </c>
      <c r="BE126" s="205">
        <f>IF(N126="základní",J126,0)</f>
        <v>0</v>
      </c>
      <c r="BF126" s="205">
        <f>IF(N126="snížená",J126,0)</f>
        <v>0</v>
      </c>
      <c r="BG126" s="205">
        <f>IF(N126="zákl. přenesená",J126,0)</f>
        <v>0</v>
      </c>
      <c r="BH126" s="205">
        <f>IF(N126="sníž. přenesená",J126,0)</f>
        <v>0</v>
      </c>
      <c r="BI126" s="205">
        <f>IF(N126="nulová",J126,0)</f>
        <v>0</v>
      </c>
      <c r="BJ126" s="18" t="s">
        <v>23</v>
      </c>
      <c r="BK126" s="205">
        <f>ROUND(I126*H126,2)</f>
        <v>0</v>
      </c>
      <c r="BL126" s="18" t="s">
        <v>170</v>
      </c>
      <c r="BM126" s="18" t="s">
        <v>1221</v>
      </c>
    </row>
    <row r="127" spans="2:47" s="1" customFormat="1" ht="175.5">
      <c r="B127" s="35"/>
      <c r="C127" s="57"/>
      <c r="D127" s="206" t="s">
        <v>177</v>
      </c>
      <c r="E127" s="57"/>
      <c r="F127" s="207" t="s">
        <v>534</v>
      </c>
      <c r="G127" s="57"/>
      <c r="H127" s="57"/>
      <c r="I127" s="162"/>
      <c r="J127" s="57"/>
      <c r="K127" s="57"/>
      <c r="L127" s="55"/>
      <c r="M127" s="72"/>
      <c r="N127" s="36"/>
      <c r="O127" s="36"/>
      <c r="P127" s="36"/>
      <c r="Q127" s="36"/>
      <c r="R127" s="36"/>
      <c r="S127" s="36"/>
      <c r="T127" s="73"/>
      <c r="AT127" s="18" t="s">
        <v>177</v>
      </c>
      <c r="AU127" s="18" t="s">
        <v>83</v>
      </c>
    </row>
    <row r="128" spans="2:51" s="12" customFormat="1" ht="13.5">
      <c r="B128" s="208"/>
      <c r="C128" s="209"/>
      <c r="D128" s="210" t="s">
        <v>181</v>
      </c>
      <c r="E128" s="211" t="s">
        <v>22</v>
      </c>
      <c r="F128" s="212" t="s">
        <v>1284</v>
      </c>
      <c r="G128" s="209"/>
      <c r="H128" s="213">
        <v>1.5</v>
      </c>
      <c r="I128" s="214"/>
      <c r="J128" s="209"/>
      <c r="K128" s="209"/>
      <c r="L128" s="215"/>
      <c r="M128" s="216"/>
      <c r="N128" s="217"/>
      <c r="O128" s="217"/>
      <c r="P128" s="217"/>
      <c r="Q128" s="217"/>
      <c r="R128" s="217"/>
      <c r="S128" s="217"/>
      <c r="T128" s="218"/>
      <c r="AT128" s="219" t="s">
        <v>181</v>
      </c>
      <c r="AU128" s="219" t="s">
        <v>83</v>
      </c>
      <c r="AV128" s="12" t="s">
        <v>83</v>
      </c>
      <c r="AW128" s="12" t="s">
        <v>38</v>
      </c>
      <c r="AX128" s="12" t="s">
        <v>23</v>
      </c>
      <c r="AY128" s="219" t="s">
        <v>164</v>
      </c>
    </row>
    <row r="129" spans="2:65" s="1" customFormat="1" ht="57" customHeight="1">
      <c r="B129" s="35"/>
      <c r="C129" s="194" t="s">
        <v>263</v>
      </c>
      <c r="D129" s="194" t="s">
        <v>166</v>
      </c>
      <c r="E129" s="195" t="s">
        <v>537</v>
      </c>
      <c r="F129" s="196" t="s">
        <v>538</v>
      </c>
      <c r="G129" s="197" t="s">
        <v>174</v>
      </c>
      <c r="H129" s="198">
        <v>1.5</v>
      </c>
      <c r="I129" s="199"/>
      <c r="J129" s="200">
        <f>ROUND(I129*H129,2)</f>
        <v>0</v>
      </c>
      <c r="K129" s="196" t="s">
        <v>316</v>
      </c>
      <c r="L129" s="55"/>
      <c r="M129" s="201" t="s">
        <v>22</v>
      </c>
      <c r="N129" s="202" t="s">
        <v>46</v>
      </c>
      <c r="O129" s="36"/>
      <c r="P129" s="203">
        <f>O129*H129</f>
        <v>0</v>
      </c>
      <c r="Q129" s="203">
        <v>0.00086</v>
      </c>
      <c r="R129" s="203">
        <f>Q129*H129</f>
        <v>0.00129</v>
      </c>
      <c r="S129" s="203">
        <v>0</v>
      </c>
      <c r="T129" s="204">
        <f>S129*H129</f>
        <v>0</v>
      </c>
      <c r="AR129" s="18" t="s">
        <v>170</v>
      </c>
      <c r="AT129" s="18" t="s">
        <v>166</v>
      </c>
      <c r="AU129" s="18" t="s">
        <v>83</v>
      </c>
      <c r="AY129" s="18" t="s">
        <v>164</v>
      </c>
      <c r="BE129" s="205">
        <f>IF(N129="základní",J129,0)</f>
        <v>0</v>
      </c>
      <c r="BF129" s="205">
        <f>IF(N129="snížená",J129,0)</f>
        <v>0</v>
      </c>
      <c r="BG129" s="205">
        <f>IF(N129="zákl. přenesená",J129,0)</f>
        <v>0</v>
      </c>
      <c r="BH129" s="205">
        <f>IF(N129="sníž. přenesená",J129,0)</f>
        <v>0</v>
      </c>
      <c r="BI129" s="205">
        <f>IF(N129="nulová",J129,0)</f>
        <v>0</v>
      </c>
      <c r="BJ129" s="18" t="s">
        <v>23</v>
      </c>
      <c r="BK129" s="205">
        <f>ROUND(I129*H129,2)</f>
        <v>0</v>
      </c>
      <c r="BL129" s="18" t="s">
        <v>170</v>
      </c>
      <c r="BM129" s="18" t="s">
        <v>1223</v>
      </c>
    </row>
    <row r="130" spans="2:47" s="1" customFormat="1" ht="175.5">
      <c r="B130" s="35"/>
      <c r="C130" s="57"/>
      <c r="D130" s="206" t="s">
        <v>177</v>
      </c>
      <c r="E130" s="57"/>
      <c r="F130" s="207" t="s">
        <v>534</v>
      </c>
      <c r="G130" s="57"/>
      <c r="H130" s="57"/>
      <c r="I130" s="162"/>
      <c r="J130" s="57"/>
      <c r="K130" s="57"/>
      <c r="L130" s="55"/>
      <c r="M130" s="72"/>
      <c r="N130" s="36"/>
      <c r="O130" s="36"/>
      <c r="P130" s="36"/>
      <c r="Q130" s="36"/>
      <c r="R130" s="36"/>
      <c r="S130" s="36"/>
      <c r="T130" s="73"/>
      <c r="AT130" s="18" t="s">
        <v>177</v>
      </c>
      <c r="AU130" s="18" t="s">
        <v>83</v>
      </c>
    </row>
    <row r="131" spans="2:63" s="11" customFormat="1" ht="29.85" customHeight="1">
      <c r="B131" s="177"/>
      <c r="C131" s="178"/>
      <c r="D131" s="191" t="s">
        <v>74</v>
      </c>
      <c r="E131" s="192" t="s">
        <v>195</v>
      </c>
      <c r="F131" s="192" t="s">
        <v>1084</v>
      </c>
      <c r="G131" s="178"/>
      <c r="H131" s="178"/>
      <c r="I131" s="181"/>
      <c r="J131" s="193">
        <f>BK131</f>
        <v>0</v>
      </c>
      <c r="K131" s="178"/>
      <c r="L131" s="183"/>
      <c r="M131" s="184"/>
      <c r="N131" s="185"/>
      <c r="O131" s="185"/>
      <c r="P131" s="186">
        <f>SUM(P132:P133)</f>
        <v>0</v>
      </c>
      <c r="Q131" s="185"/>
      <c r="R131" s="186">
        <f>SUM(R132:R133)</f>
        <v>0</v>
      </c>
      <c r="S131" s="185"/>
      <c r="T131" s="187">
        <f>SUM(T132:T133)</f>
        <v>0</v>
      </c>
      <c r="AR131" s="188" t="s">
        <v>23</v>
      </c>
      <c r="AT131" s="189" t="s">
        <v>74</v>
      </c>
      <c r="AU131" s="189" t="s">
        <v>23</v>
      </c>
      <c r="AY131" s="188" t="s">
        <v>164</v>
      </c>
      <c r="BK131" s="190">
        <f>SUM(BK132:BK133)</f>
        <v>0</v>
      </c>
    </row>
    <row r="132" spans="2:65" s="1" customFormat="1" ht="31.5" customHeight="1">
      <c r="B132" s="35"/>
      <c r="C132" s="194" t="s">
        <v>269</v>
      </c>
      <c r="D132" s="194" t="s">
        <v>166</v>
      </c>
      <c r="E132" s="195" t="s">
        <v>1085</v>
      </c>
      <c r="F132" s="196" t="s">
        <v>1285</v>
      </c>
      <c r="G132" s="197" t="s">
        <v>174</v>
      </c>
      <c r="H132" s="198">
        <v>30</v>
      </c>
      <c r="I132" s="199"/>
      <c r="J132" s="200">
        <f>ROUND(I132*H132,2)</f>
        <v>0</v>
      </c>
      <c r="K132" s="196" t="s">
        <v>316</v>
      </c>
      <c r="L132" s="55"/>
      <c r="M132" s="201" t="s">
        <v>22</v>
      </c>
      <c r="N132" s="202" t="s">
        <v>46</v>
      </c>
      <c r="O132" s="36"/>
      <c r="P132" s="203">
        <f>O132*H132</f>
        <v>0</v>
      </c>
      <c r="Q132" s="203">
        <v>0</v>
      </c>
      <c r="R132" s="203">
        <f>Q132*H132</f>
        <v>0</v>
      </c>
      <c r="S132" s="203">
        <v>0</v>
      </c>
      <c r="T132" s="204">
        <f>S132*H132</f>
        <v>0</v>
      </c>
      <c r="AR132" s="18" t="s">
        <v>170</v>
      </c>
      <c r="AT132" s="18" t="s">
        <v>166</v>
      </c>
      <c r="AU132" s="18" t="s">
        <v>83</v>
      </c>
      <c r="AY132" s="18" t="s">
        <v>164</v>
      </c>
      <c r="BE132" s="205">
        <f>IF(N132="základní",J132,0)</f>
        <v>0</v>
      </c>
      <c r="BF132" s="205">
        <f>IF(N132="snížená",J132,0)</f>
        <v>0</v>
      </c>
      <c r="BG132" s="205">
        <f>IF(N132="zákl. přenesená",J132,0)</f>
        <v>0</v>
      </c>
      <c r="BH132" s="205">
        <f>IF(N132="sníž. přenesená",J132,0)</f>
        <v>0</v>
      </c>
      <c r="BI132" s="205">
        <f>IF(N132="nulová",J132,0)</f>
        <v>0</v>
      </c>
      <c r="BJ132" s="18" t="s">
        <v>23</v>
      </c>
      <c r="BK132" s="205">
        <f>ROUND(I132*H132,2)</f>
        <v>0</v>
      </c>
      <c r="BL132" s="18" t="s">
        <v>170</v>
      </c>
      <c r="BM132" s="18" t="s">
        <v>1286</v>
      </c>
    </row>
    <row r="133" spans="2:51" s="12" customFormat="1" ht="13.5">
      <c r="B133" s="208"/>
      <c r="C133" s="209"/>
      <c r="D133" s="206" t="s">
        <v>181</v>
      </c>
      <c r="E133" s="220" t="s">
        <v>22</v>
      </c>
      <c r="F133" s="221" t="s">
        <v>1287</v>
      </c>
      <c r="G133" s="209"/>
      <c r="H133" s="222">
        <v>30</v>
      </c>
      <c r="I133" s="214"/>
      <c r="J133" s="209"/>
      <c r="K133" s="209"/>
      <c r="L133" s="215"/>
      <c r="M133" s="216"/>
      <c r="N133" s="217"/>
      <c r="O133" s="217"/>
      <c r="P133" s="217"/>
      <c r="Q133" s="217"/>
      <c r="R133" s="217"/>
      <c r="S133" s="217"/>
      <c r="T133" s="218"/>
      <c r="AT133" s="219" t="s">
        <v>181</v>
      </c>
      <c r="AU133" s="219" t="s">
        <v>83</v>
      </c>
      <c r="AV133" s="12" t="s">
        <v>83</v>
      </c>
      <c r="AW133" s="12" t="s">
        <v>38</v>
      </c>
      <c r="AX133" s="12" t="s">
        <v>23</v>
      </c>
      <c r="AY133" s="219" t="s">
        <v>164</v>
      </c>
    </row>
    <row r="134" spans="2:63" s="11" customFormat="1" ht="29.85" customHeight="1">
      <c r="B134" s="177"/>
      <c r="C134" s="178"/>
      <c r="D134" s="191" t="s">
        <v>74</v>
      </c>
      <c r="E134" s="192" t="s">
        <v>211</v>
      </c>
      <c r="F134" s="192" t="s">
        <v>614</v>
      </c>
      <c r="G134" s="178"/>
      <c r="H134" s="178"/>
      <c r="I134" s="181"/>
      <c r="J134" s="193">
        <f>BK134</f>
        <v>0</v>
      </c>
      <c r="K134" s="178"/>
      <c r="L134" s="183"/>
      <c r="M134" s="184"/>
      <c r="N134" s="185"/>
      <c r="O134" s="185"/>
      <c r="P134" s="186">
        <f>SUM(P135:P138)</f>
        <v>0</v>
      </c>
      <c r="Q134" s="185"/>
      <c r="R134" s="186">
        <f>SUM(R135:R138)</f>
        <v>0.104599</v>
      </c>
      <c r="S134" s="185"/>
      <c r="T134" s="187">
        <f>SUM(T135:T138)</f>
        <v>0</v>
      </c>
      <c r="AR134" s="188" t="s">
        <v>23</v>
      </c>
      <c r="AT134" s="189" t="s">
        <v>74</v>
      </c>
      <c r="AU134" s="189" t="s">
        <v>23</v>
      </c>
      <c r="AY134" s="188" t="s">
        <v>164</v>
      </c>
      <c r="BK134" s="190">
        <f>SUM(BK135:BK138)</f>
        <v>0</v>
      </c>
    </row>
    <row r="135" spans="2:65" s="1" customFormat="1" ht="22.5" customHeight="1">
      <c r="B135" s="35"/>
      <c r="C135" s="194" t="s">
        <v>275</v>
      </c>
      <c r="D135" s="194" t="s">
        <v>166</v>
      </c>
      <c r="E135" s="195" t="s">
        <v>1288</v>
      </c>
      <c r="F135" s="196" t="s">
        <v>1289</v>
      </c>
      <c r="G135" s="197" t="s">
        <v>285</v>
      </c>
      <c r="H135" s="198">
        <v>18.3</v>
      </c>
      <c r="I135" s="199"/>
      <c r="J135" s="200">
        <f>ROUND(I135*H135,2)</f>
        <v>0</v>
      </c>
      <c r="K135" s="196" t="s">
        <v>316</v>
      </c>
      <c r="L135" s="55"/>
      <c r="M135" s="201" t="s">
        <v>22</v>
      </c>
      <c r="N135" s="202" t="s">
        <v>46</v>
      </c>
      <c r="O135" s="36"/>
      <c r="P135" s="203">
        <f>O135*H135</f>
        <v>0</v>
      </c>
      <c r="Q135" s="203">
        <v>0.00273</v>
      </c>
      <c r="R135" s="203">
        <f>Q135*H135</f>
        <v>0.049958999999999996</v>
      </c>
      <c r="S135" s="203">
        <v>0</v>
      </c>
      <c r="T135" s="204">
        <f>S135*H135</f>
        <v>0</v>
      </c>
      <c r="AR135" s="18" t="s">
        <v>170</v>
      </c>
      <c r="AT135" s="18" t="s">
        <v>166</v>
      </c>
      <c r="AU135" s="18" t="s">
        <v>83</v>
      </c>
      <c r="AY135" s="18" t="s">
        <v>164</v>
      </c>
      <c r="BE135" s="205">
        <f>IF(N135="základní",J135,0)</f>
        <v>0</v>
      </c>
      <c r="BF135" s="205">
        <f>IF(N135="snížená",J135,0)</f>
        <v>0</v>
      </c>
      <c r="BG135" s="205">
        <f>IF(N135="zákl. přenesená",J135,0)</f>
        <v>0</v>
      </c>
      <c r="BH135" s="205">
        <f>IF(N135="sníž. přenesená",J135,0)</f>
        <v>0</v>
      </c>
      <c r="BI135" s="205">
        <f>IF(N135="nulová",J135,0)</f>
        <v>0</v>
      </c>
      <c r="BJ135" s="18" t="s">
        <v>23</v>
      </c>
      <c r="BK135" s="205">
        <f>ROUND(I135*H135,2)</f>
        <v>0</v>
      </c>
      <c r="BL135" s="18" t="s">
        <v>170</v>
      </c>
      <c r="BM135" s="18" t="s">
        <v>1290</v>
      </c>
    </row>
    <row r="136" spans="2:47" s="1" customFormat="1" ht="54">
      <c r="B136" s="35"/>
      <c r="C136" s="57"/>
      <c r="D136" s="206" t="s">
        <v>177</v>
      </c>
      <c r="E136" s="57"/>
      <c r="F136" s="207" t="s">
        <v>1291</v>
      </c>
      <c r="G136" s="57"/>
      <c r="H136" s="57"/>
      <c r="I136" s="162"/>
      <c r="J136" s="57"/>
      <c r="K136" s="57"/>
      <c r="L136" s="55"/>
      <c r="M136" s="72"/>
      <c r="N136" s="36"/>
      <c r="O136" s="36"/>
      <c r="P136" s="36"/>
      <c r="Q136" s="36"/>
      <c r="R136" s="36"/>
      <c r="S136" s="36"/>
      <c r="T136" s="73"/>
      <c r="AT136" s="18" t="s">
        <v>177</v>
      </c>
      <c r="AU136" s="18" t="s">
        <v>83</v>
      </c>
    </row>
    <row r="137" spans="2:51" s="12" customFormat="1" ht="13.5">
      <c r="B137" s="208"/>
      <c r="C137" s="209"/>
      <c r="D137" s="210" t="s">
        <v>181</v>
      </c>
      <c r="E137" s="211" t="s">
        <v>22</v>
      </c>
      <c r="F137" s="212" t="s">
        <v>1292</v>
      </c>
      <c r="G137" s="209"/>
      <c r="H137" s="213">
        <v>18.3</v>
      </c>
      <c r="I137" s="214"/>
      <c r="J137" s="209"/>
      <c r="K137" s="209"/>
      <c r="L137" s="215"/>
      <c r="M137" s="216"/>
      <c r="N137" s="217"/>
      <c r="O137" s="217"/>
      <c r="P137" s="217"/>
      <c r="Q137" s="217"/>
      <c r="R137" s="217"/>
      <c r="S137" s="217"/>
      <c r="T137" s="218"/>
      <c r="AT137" s="219" t="s">
        <v>181</v>
      </c>
      <c r="AU137" s="219" t="s">
        <v>83</v>
      </c>
      <c r="AV137" s="12" t="s">
        <v>83</v>
      </c>
      <c r="AW137" s="12" t="s">
        <v>38</v>
      </c>
      <c r="AX137" s="12" t="s">
        <v>23</v>
      </c>
      <c r="AY137" s="219" t="s">
        <v>164</v>
      </c>
    </row>
    <row r="138" spans="2:65" s="1" customFormat="1" ht="22.5" customHeight="1">
      <c r="B138" s="35"/>
      <c r="C138" s="234" t="s">
        <v>282</v>
      </c>
      <c r="D138" s="234" t="s">
        <v>257</v>
      </c>
      <c r="E138" s="235" t="s">
        <v>1293</v>
      </c>
      <c r="F138" s="236" t="s">
        <v>1294</v>
      </c>
      <c r="G138" s="237" t="s">
        <v>291</v>
      </c>
      <c r="H138" s="238">
        <v>4</v>
      </c>
      <c r="I138" s="239"/>
      <c r="J138" s="240">
        <f>ROUND(I138*H138,2)</f>
        <v>0</v>
      </c>
      <c r="K138" s="236" t="s">
        <v>175</v>
      </c>
      <c r="L138" s="241"/>
      <c r="M138" s="242" t="s">
        <v>22</v>
      </c>
      <c r="N138" s="268" t="s">
        <v>46</v>
      </c>
      <c r="O138" s="246"/>
      <c r="P138" s="266">
        <f>O138*H138</f>
        <v>0</v>
      </c>
      <c r="Q138" s="266">
        <v>0.01366</v>
      </c>
      <c r="R138" s="266">
        <f>Q138*H138</f>
        <v>0.05464</v>
      </c>
      <c r="S138" s="266">
        <v>0</v>
      </c>
      <c r="T138" s="267">
        <f>S138*H138</f>
        <v>0</v>
      </c>
      <c r="AR138" s="18" t="s">
        <v>211</v>
      </c>
      <c r="AT138" s="18" t="s">
        <v>257</v>
      </c>
      <c r="AU138" s="18" t="s">
        <v>83</v>
      </c>
      <c r="AY138" s="18" t="s">
        <v>164</v>
      </c>
      <c r="BE138" s="205">
        <f>IF(N138="základní",J138,0)</f>
        <v>0</v>
      </c>
      <c r="BF138" s="205">
        <f>IF(N138="snížená",J138,0)</f>
        <v>0</v>
      </c>
      <c r="BG138" s="205">
        <f>IF(N138="zákl. přenesená",J138,0)</f>
        <v>0</v>
      </c>
      <c r="BH138" s="205">
        <f>IF(N138="sníž. přenesená",J138,0)</f>
        <v>0</v>
      </c>
      <c r="BI138" s="205">
        <f>IF(N138="nulová",J138,0)</f>
        <v>0</v>
      </c>
      <c r="BJ138" s="18" t="s">
        <v>23</v>
      </c>
      <c r="BK138" s="205">
        <f>ROUND(I138*H138,2)</f>
        <v>0</v>
      </c>
      <c r="BL138" s="18" t="s">
        <v>170</v>
      </c>
      <c r="BM138" s="18" t="s">
        <v>1295</v>
      </c>
    </row>
    <row r="139" spans="2:12" s="1" customFormat="1" ht="6.95" customHeight="1">
      <c r="B139" s="50"/>
      <c r="C139" s="51"/>
      <c r="D139" s="51"/>
      <c r="E139" s="51"/>
      <c r="F139" s="51"/>
      <c r="G139" s="51"/>
      <c r="H139" s="51"/>
      <c r="I139" s="138"/>
      <c r="J139" s="51"/>
      <c r="K139" s="51"/>
      <c r="L139" s="55"/>
    </row>
  </sheetData>
  <sheetProtection password="CC35" sheet="1" objects="1" scenarios="1" formatColumns="0" formatRows="0" sort="0" autoFilter="0"/>
  <autoFilter ref="C87:K87"/>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21"/>
      <c r="C1" s="321"/>
      <c r="D1" s="320" t="s">
        <v>1</v>
      </c>
      <c r="E1" s="321"/>
      <c r="F1" s="322" t="s">
        <v>1396</v>
      </c>
      <c r="G1" s="327" t="s">
        <v>1397</v>
      </c>
      <c r="H1" s="327"/>
      <c r="I1" s="328"/>
      <c r="J1" s="322" t="s">
        <v>1398</v>
      </c>
      <c r="K1" s="320" t="s">
        <v>131</v>
      </c>
      <c r="L1" s="322" t="s">
        <v>1399</v>
      </c>
      <c r="M1" s="322"/>
      <c r="N1" s="322"/>
      <c r="O1" s="322"/>
      <c r="P1" s="322"/>
      <c r="Q1" s="322"/>
      <c r="R1" s="322"/>
      <c r="S1" s="322"/>
      <c r="T1" s="322"/>
      <c r="U1" s="318"/>
      <c r="V1" s="31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72"/>
      <c r="M2" s="272"/>
      <c r="N2" s="272"/>
      <c r="O2" s="272"/>
      <c r="P2" s="272"/>
      <c r="Q2" s="272"/>
      <c r="R2" s="272"/>
      <c r="S2" s="272"/>
      <c r="T2" s="272"/>
      <c r="U2" s="272"/>
      <c r="V2" s="272"/>
      <c r="AT2" s="18" t="s">
        <v>120</v>
      </c>
    </row>
    <row r="3" spans="2:46" ht="6.95" customHeight="1">
      <c r="B3" s="19"/>
      <c r="C3" s="20"/>
      <c r="D3" s="20"/>
      <c r="E3" s="20"/>
      <c r="F3" s="20"/>
      <c r="G3" s="20"/>
      <c r="H3" s="20"/>
      <c r="I3" s="115"/>
      <c r="J3" s="20"/>
      <c r="K3" s="21"/>
      <c r="AT3" s="18" t="s">
        <v>83</v>
      </c>
    </row>
    <row r="4" spans="2:46" ht="36.95" customHeight="1">
      <c r="B4" s="22"/>
      <c r="C4" s="23"/>
      <c r="D4" s="24" t="s">
        <v>132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4" t="str">
        <f>'Rekapitulace stavby'!K6</f>
        <v>Radotínský potok - revitalizace toku v ř.km. 12,13 -13,43</v>
      </c>
      <c r="F7" s="276"/>
      <c r="G7" s="276"/>
      <c r="H7" s="276"/>
      <c r="I7" s="116"/>
      <c r="J7" s="23"/>
      <c r="K7" s="25"/>
    </row>
    <row r="8" spans="2:11" ht="13.5">
      <c r="B8" s="22"/>
      <c r="C8" s="23"/>
      <c r="D8" s="31" t="s">
        <v>133</v>
      </c>
      <c r="E8" s="23"/>
      <c r="F8" s="23"/>
      <c r="G8" s="23"/>
      <c r="H8" s="23"/>
      <c r="I8" s="116"/>
      <c r="J8" s="23"/>
      <c r="K8" s="25"/>
    </row>
    <row r="9" spans="2:11" s="1" customFormat="1" ht="22.5" customHeight="1">
      <c r="B9" s="35"/>
      <c r="C9" s="36"/>
      <c r="D9" s="36"/>
      <c r="E9" s="314" t="s">
        <v>1296</v>
      </c>
      <c r="F9" s="283"/>
      <c r="G9" s="283"/>
      <c r="H9" s="283"/>
      <c r="I9" s="117"/>
      <c r="J9" s="36"/>
      <c r="K9" s="39"/>
    </row>
    <row r="10" spans="2:11" s="1" customFormat="1" ht="13.5">
      <c r="B10" s="35"/>
      <c r="C10" s="36"/>
      <c r="D10" s="31" t="s">
        <v>135</v>
      </c>
      <c r="E10" s="36"/>
      <c r="F10" s="36"/>
      <c r="G10" s="36"/>
      <c r="H10" s="36"/>
      <c r="I10" s="117"/>
      <c r="J10" s="36"/>
      <c r="K10" s="39"/>
    </row>
    <row r="11" spans="2:11" s="1" customFormat="1" ht="36.95" customHeight="1">
      <c r="B11" s="35"/>
      <c r="C11" s="36"/>
      <c r="D11" s="36"/>
      <c r="E11" s="315" t="s">
        <v>1297</v>
      </c>
      <c r="F11" s="283"/>
      <c r="G11" s="283"/>
      <c r="H11" s="283"/>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1298</v>
      </c>
      <c r="G14" s="36"/>
      <c r="H14" s="36"/>
      <c r="I14" s="118" t="s">
        <v>26</v>
      </c>
      <c r="J14" s="119" t="str">
        <f>'Rekapitulace stavby'!AN8</f>
        <v>23. 2. 2015</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Povodí Vltavy, statní podnik</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tr">
        <f>IF('Rekapitulace stavby'!AN16="","",'Rekapitulace stavby'!AN16)</f>
        <v/>
      </c>
      <c r="K22" s="39"/>
    </row>
    <row r="23" spans="2:11" s="1" customFormat="1" ht="18" customHeight="1">
      <c r="B23" s="35"/>
      <c r="C23" s="36"/>
      <c r="D23" s="36"/>
      <c r="E23" s="29" t="str">
        <f>IF('Rekapitulace stavby'!E17="","",'Rekapitulace stavby'!E17)</f>
        <v>HG partner s.r.o.</v>
      </c>
      <c r="F23" s="36"/>
      <c r="G23" s="36"/>
      <c r="H23" s="36"/>
      <c r="I23" s="118" t="s">
        <v>33</v>
      </c>
      <c r="J23" s="29" t="str">
        <f>IF('Rekapitulace stavby'!AN17="","",'Rekapitulace stavby'!AN17)</f>
        <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9" t="s">
        <v>22</v>
      </c>
      <c r="F26" s="316"/>
      <c r="G26" s="316"/>
      <c r="H26" s="316"/>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ROUNDUP(J86,2)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ROUNDUP(SUM(BE86:BE113),2)</f>
        <v>0</v>
      </c>
      <c r="G32" s="36"/>
      <c r="H32" s="36"/>
      <c r="I32" s="130">
        <v>0.21</v>
      </c>
      <c r="J32" s="129">
        <f>ROUNDUP(ROUNDUP((SUM(BE86:BE113)),2)*I32,1)</f>
        <v>0</v>
      </c>
      <c r="K32" s="39"/>
    </row>
    <row r="33" spans="2:11" s="1" customFormat="1" ht="14.45" customHeight="1">
      <c r="B33" s="35"/>
      <c r="C33" s="36"/>
      <c r="D33" s="36"/>
      <c r="E33" s="43" t="s">
        <v>47</v>
      </c>
      <c r="F33" s="129">
        <f>ROUNDUP(SUM(BF86:BF113),2)</f>
        <v>0</v>
      </c>
      <c r="G33" s="36"/>
      <c r="H33" s="36"/>
      <c r="I33" s="130">
        <v>0.15</v>
      </c>
      <c r="J33" s="129">
        <f>ROUNDUP(ROUNDUP((SUM(BF86:BF113)),2)*I33,1)</f>
        <v>0</v>
      </c>
      <c r="K33" s="39"/>
    </row>
    <row r="34" spans="2:11" s="1" customFormat="1" ht="14.45" customHeight="1" hidden="1">
      <c r="B34" s="35"/>
      <c r="C34" s="36"/>
      <c r="D34" s="36"/>
      <c r="E34" s="43" t="s">
        <v>48</v>
      </c>
      <c r="F34" s="129">
        <f>ROUNDUP(SUM(BG86:BG113),2)</f>
        <v>0</v>
      </c>
      <c r="G34" s="36"/>
      <c r="H34" s="36"/>
      <c r="I34" s="130">
        <v>0.21</v>
      </c>
      <c r="J34" s="129">
        <v>0</v>
      </c>
      <c r="K34" s="39"/>
    </row>
    <row r="35" spans="2:11" s="1" customFormat="1" ht="14.45" customHeight="1" hidden="1">
      <c r="B35" s="35"/>
      <c r="C35" s="36"/>
      <c r="D35" s="36"/>
      <c r="E35" s="43" t="s">
        <v>49</v>
      </c>
      <c r="F35" s="129">
        <f>ROUNDUP(SUM(BH86:BH113),2)</f>
        <v>0</v>
      </c>
      <c r="G35" s="36"/>
      <c r="H35" s="36"/>
      <c r="I35" s="130">
        <v>0.15</v>
      </c>
      <c r="J35" s="129">
        <v>0</v>
      </c>
      <c r="K35" s="39"/>
    </row>
    <row r="36" spans="2:11" s="1" customFormat="1" ht="14.45" customHeight="1" hidden="1">
      <c r="B36" s="35"/>
      <c r="C36" s="36"/>
      <c r="D36" s="36"/>
      <c r="E36" s="43" t="s">
        <v>50</v>
      </c>
      <c r="F36" s="129">
        <f>ROUNDUP(SUM(BI86:BI113),2)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137</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4" t="str">
        <f>E7</f>
        <v>Radotínský potok - revitalizace toku v ř.km. 12,13 -13,43</v>
      </c>
      <c r="F47" s="283"/>
      <c r="G47" s="283"/>
      <c r="H47" s="283"/>
      <c r="I47" s="117"/>
      <c r="J47" s="36"/>
      <c r="K47" s="39"/>
    </row>
    <row r="48" spans="2:11" ht="13.5">
      <c r="B48" s="22"/>
      <c r="C48" s="31" t="s">
        <v>133</v>
      </c>
      <c r="D48" s="23"/>
      <c r="E48" s="23"/>
      <c r="F48" s="23"/>
      <c r="G48" s="23"/>
      <c r="H48" s="23"/>
      <c r="I48" s="116"/>
      <c r="J48" s="23"/>
      <c r="K48" s="25"/>
    </row>
    <row r="49" spans="2:11" s="1" customFormat="1" ht="22.5" customHeight="1">
      <c r="B49" s="35"/>
      <c r="C49" s="36"/>
      <c r="D49" s="36"/>
      <c r="E49" s="314" t="s">
        <v>1296</v>
      </c>
      <c r="F49" s="283"/>
      <c r="G49" s="283"/>
      <c r="H49" s="283"/>
      <c r="I49" s="117"/>
      <c r="J49" s="36"/>
      <c r="K49" s="39"/>
    </row>
    <row r="50" spans="2:11" s="1" customFormat="1" ht="14.45" customHeight="1">
      <c r="B50" s="35"/>
      <c r="C50" s="31" t="s">
        <v>135</v>
      </c>
      <c r="D50" s="36"/>
      <c r="E50" s="36"/>
      <c r="F50" s="36"/>
      <c r="G50" s="36"/>
      <c r="H50" s="36"/>
      <c r="I50" s="117"/>
      <c r="J50" s="36"/>
      <c r="K50" s="39"/>
    </row>
    <row r="51" spans="2:11" s="1" customFormat="1" ht="23.25" customHeight="1">
      <c r="B51" s="35"/>
      <c r="C51" s="36"/>
      <c r="D51" s="36"/>
      <c r="E51" s="315" t="str">
        <f>E11</f>
        <v>SO 6 - SO 6 - Vegeta - SO 6 - SO 6 - Vegetační ú...</v>
      </c>
      <c r="F51" s="283"/>
      <c r="G51" s="283"/>
      <c r="H51" s="283"/>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 xml:space="preserve"> </v>
      </c>
      <c r="G53" s="36"/>
      <c r="H53" s="36"/>
      <c r="I53" s="118" t="s">
        <v>26</v>
      </c>
      <c r="J53" s="119" t="str">
        <f>IF(J14="","",J14)</f>
        <v>23. 2. 2015</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Povodí Vltavy, statní podnik</v>
      </c>
      <c r="G55" s="36"/>
      <c r="H55" s="36"/>
      <c r="I55" s="118" t="s">
        <v>36</v>
      </c>
      <c r="J55" s="29" t="str">
        <f>E23</f>
        <v>HG partner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138</v>
      </c>
      <c r="D58" s="131"/>
      <c r="E58" s="131"/>
      <c r="F58" s="131"/>
      <c r="G58" s="131"/>
      <c r="H58" s="131"/>
      <c r="I58" s="144"/>
      <c r="J58" s="145" t="s">
        <v>139</v>
      </c>
      <c r="K58" s="146"/>
    </row>
    <row r="59" spans="2:11" s="1" customFormat="1" ht="10.35" customHeight="1">
      <c r="B59" s="35"/>
      <c r="C59" s="36"/>
      <c r="D59" s="36"/>
      <c r="E59" s="36"/>
      <c r="F59" s="36"/>
      <c r="G59" s="36"/>
      <c r="H59" s="36"/>
      <c r="I59" s="117"/>
      <c r="J59" s="36"/>
      <c r="K59" s="39"/>
    </row>
    <row r="60" spans="2:47" s="1" customFormat="1" ht="29.25" customHeight="1">
      <c r="B60" s="35"/>
      <c r="C60" s="147" t="s">
        <v>140</v>
      </c>
      <c r="D60" s="36"/>
      <c r="E60" s="36"/>
      <c r="F60" s="36"/>
      <c r="G60" s="36"/>
      <c r="H60" s="36"/>
      <c r="I60" s="117"/>
      <c r="J60" s="127">
        <f>J86</f>
        <v>0</v>
      </c>
      <c r="K60" s="39"/>
      <c r="AU60" s="18" t="s">
        <v>141</v>
      </c>
    </row>
    <row r="61" spans="2:11" s="8" customFormat="1" ht="24.95" customHeight="1">
      <c r="B61" s="148"/>
      <c r="C61" s="149"/>
      <c r="D61" s="150" t="s">
        <v>142</v>
      </c>
      <c r="E61" s="151"/>
      <c r="F61" s="151"/>
      <c r="G61" s="151"/>
      <c r="H61" s="151"/>
      <c r="I61" s="152"/>
      <c r="J61" s="153">
        <f>J87</f>
        <v>0</v>
      </c>
      <c r="K61" s="154"/>
    </row>
    <row r="62" spans="2:11" s="9" customFormat="1" ht="19.9" customHeight="1">
      <c r="B62" s="155"/>
      <c r="C62" s="156"/>
      <c r="D62" s="157" t="s">
        <v>143</v>
      </c>
      <c r="E62" s="158"/>
      <c r="F62" s="158"/>
      <c r="G62" s="158"/>
      <c r="H62" s="158"/>
      <c r="I62" s="159"/>
      <c r="J62" s="160">
        <f>J88</f>
        <v>0</v>
      </c>
      <c r="K62" s="161"/>
    </row>
    <row r="63" spans="2:11" s="9" customFormat="1" ht="19.9" customHeight="1">
      <c r="B63" s="155"/>
      <c r="C63" s="156"/>
      <c r="D63" s="157" t="s">
        <v>146</v>
      </c>
      <c r="E63" s="158"/>
      <c r="F63" s="158"/>
      <c r="G63" s="158"/>
      <c r="H63" s="158"/>
      <c r="I63" s="159"/>
      <c r="J63" s="160">
        <f>J109</f>
        <v>0</v>
      </c>
      <c r="K63" s="161"/>
    </row>
    <row r="64" spans="2:11" s="9" customFormat="1" ht="19.9" customHeight="1">
      <c r="B64" s="155"/>
      <c r="C64" s="156"/>
      <c r="D64" s="157" t="s">
        <v>398</v>
      </c>
      <c r="E64" s="158"/>
      <c r="F64" s="158"/>
      <c r="G64" s="158"/>
      <c r="H64" s="158"/>
      <c r="I64" s="159"/>
      <c r="J64" s="160">
        <f>J112</f>
        <v>0</v>
      </c>
      <c r="K64" s="161"/>
    </row>
    <row r="65" spans="2:11" s="1" customFormat="1" ht="21.75" customHeight="1">
      <c r="B65" s="35"/>
      <c r="C65" s="36"/>
      <c r="D65" s="36"/>
      <c r="E65" s="36"/>
      <c r="F65" s="36"/>
      <c r="G65" s="36"/>
      <c r="H65" s="36"/>
      <c r="I65" s="117"/>
      <c r="J65" s="36"/>
      <c r="K65" s="39"/>
    </row>
    <row r="66" spans="2:11" s="1" customFormat="1" ht="6.95" customHeight="1">
      <c r="B66" s="50"/>
      <c r="C66" s="51"/>
      <c r="D66" s="51"/>
      <c r="E66" s="51"/>
      <c r="F66" s="51"/>
      <c r="G66" s="51"/>
      <c r="H66" s="51"/>
      <c r="I66" s="138"/>
      <c r="J66" s="51"/>
      <c r="K66" s="52"/>
    </row>
    <row r="70" spans="2:12" s="1" customFormat="1" ht="6.95" customHeight="1">
      <c r="B70" s="53"/>
      <c r="C70" s="54"/>
      <c r="D70" s="54"/>
      <c r="E70" s="54"/>
      <c r="F70" s="54"/>
      <c r="G70" s="54"/>
      <c r="H70" s="54"/>
      <c r="I70" s="141"/>
      <c r="J70" s="54"/>
      <c r="K70" s="54"/>
      <c r="L70" s="55"/>
    </row>
    <row r="71" spans="2:12" s="1" customFormat="1" ht="36.95" customHeight="1">
      <c r="B71" s="35"/>
      <c r="C71" s="56" t="s">
        <v>148</v>
      </c>
      <c r="D71" s="57"/>
      <c r="E71" s="57"/>
      <c r="F71" s="57"/>
      <c r="G71" s="57"/>
      <c r="H71" s="57"/>
      <c r="I71" s="162"/>
      <c r="J71" s="57"/>
      <c r="K71" s="57"/>
      <c r="L71" s="55"/>
    </row>
    <row r="72" spans="2:12" s="1" customFormat="1" ht="6.95" customHeight="1">
      <c r="B72" s="35"/>
      <c r="C72" s="57"/>
      <c r="D72" s="57"/>
      <c r="E72" s="57"/>
      <c r="F72" s="57"/>
      <c r="G72" s="57"/>
      <c r="H72" s="57"/>
      <c r="I72" s="162"/>
      <c r="J72" s="57"/>
      <c r="K72" s="57"/>
      <c r="L72" s="55"/>
    </row>
    <row r="73" spans="2:12" s="1" customFormat="1" ht="14.45" customHeight="1">
      <c r="B73" s="35"/>
      <c r="C73" s="59" t="s">
        <v>16</v>
      </c>
      <c r="D73" s="57"/>
      <c r="E73" s="57"/>
      <c r="F73" s="57"/>
      <c r="G73" s="57"/>
      <c r="H73" s="57"/>
      <c r="I73" s="162"/>
      <c r="J73" s="57"/>
      <c r="K73" s="57"/>
      <c r="L73" s="55"/>
    </row>
    <row r="74" spans="2:12" s="1" customFormat="1" ht="22.5" customHeight="1">
      <c r="B74" s="35"/>
      <c r="C74" s="57"/>
      <c r="D74" s="57"/>
      <c r="E74" s="317" t="str">
        <f>E7</f>
        <v>Radotínský potok - revitalizace toku v ř.km. 12,13 -13,43</v>
      </c>
      <c r="F74" s="294"/>
      <c r="G74" s="294"/>
      <c r="H74" s="294"/>
      <c r="I74" s="162"/>
      <c r="J74" s="57"/>
      <c r="K74" s="57"/>
      <c r="L74" s="55"/>
    </row>
    <row r="75" spans="2:12" ht="13.5">
      <c r="B75" s="22"/>
      <c r="C75" s="59" t="s">
        <v>133</v>
      </c>
      <c r="D75" s="163"/>
      <c r="E75" s="163"/>
      <c r="F75" s="163"/>
      <c r="G75" s="163"/>
      <c r="H75" s="163"/>
      <c r="J75" s="163"/>
      <c r="K75" s="163"/>
      <c r="L75" s="164"/>
    </row>
    <row r="76" spans="2:12" s="1" customFormat="1" ht="22.5" customHeight="1">
      <c r="B76" s="35"/>
      <c r="C76" s="57"/>
      <c r="D76" s="57"/>
      <c r="E76" s="317" t="s">
        <v>1296</v>
      </c>
      <c r="F76" s="294"/>
      <c r="G76" s="294"/>
      <c r="H76" s="294"/>
      <c r="I76" s="162"/>
      <c r="J76" s="57"/>
      <c r="K76" s="57"/>
      <c r="L76" s="55"/>
    </row>
    <row r="77" spans="2:12" s="1" customFormat="1" ht="14.45" customHeight="1">
      <c r="B77" s="35"/>
      <c r="C77" s="59" t="s">
        <v>135</v>
      </c>
      <c r="D77" s="57"/>
      <c r="E77" s="57"/>
      <c r="F77" s="57"/>
      <c r="G77" s="57"/>
      <c r="H77" s="57"/>
      <c r="I77" s="162"/>
      <c r="J77" s="57"/>
      <c r="K77" s="57"/>
      <c r="L77" s="55"/>
    </row>
    <row r="78" spans="2:12" s="1" customFormat="1" ht="23.25" customHeight="1">
      <c r="B78" s="35"/>
      <c r="C78" s="57"/>
      <c r="D78" s="57"/>
      <c r="E78" s="291" t="str">
        <f>E11</f>
        <v>SO 6 - SO 6 - Vegeta - SO 6 - SO 6 - Vegetační ú...</v>
      </c>
      <c r="F78" s="294"/>
      <c r="G78" s="294"/>
      <c r="H78" s="294"/>
      <c r="I78" s="162"/>
      <c r="J78" s="57"/>
      <c r="K78" s="57"/>
      <c r="L78" s="55"/>
    </row>
    <row r="79" spans="2:12" s="1" customFormat="1" ht="6.95" customHeight="1">
      <c r="B79" s="35"/>
      <c r="C79" s="57"/>
      <c r="D79" s="57"/>
      <c r="E79" s="57"/>
      <c r="F79" s="57"/>
      <c r="G79" s="57"/>
      <c r="H79" s="57"/>
      <c r="I79" s="162"/>
      <c r="J79" s="57"/>
      <c r="K79" s="57"/>
      <c r="L79" s="55"/>
    </row>
    <row r="80" spans="2:12" s="1" customFormat="1" ht="18" customHeight="1">
      <c r="B80" s="35"/>
      <c r="C80" s="59" t="s">
        <v>24</v>
      </c>
      <c r="D80" s="57"/>
      <c r="E80" s="57"/>
      <c r="F80" s="165" t="str">
        <f>F14</f>
        <v xml:space="preserve"> </v>
      </c>
      <c r="G80" s="57"/>
      <c r="H80" s="57"/>
      <c r="I80" s="166" t="s">
        <v>26</v>
      </c>
      <c r="J80" s="67" t="str">
        <f>IF(J14="","",J14)</f>
        <v>23. 2. 2015</v>
      </c>
      <c r="K80" s="57"/>
      <c r="L80" s="55"/>
    </row>
    <row r="81" spans="2:12" s="1" customFormat="1" ht="6.95" customHeight="1">
      <c r="B81" s="35"/>
      <c r="C81" s="57"/>
      <c r="D81" s="57"/>
      <c r="E81" s="57"/>
      <c r="F81" s="57"/>
      <c r="G81" s="57"/>
      <c r="H81" s="57"/>
      <c r="I81" s="162"/>
      <c r="J81" s="57"/>
      <c r="K81" s="57"/>
      <c r="L81" s="55"/>
    </row>
    <row r="82" spans="2:12" s="1" customFormat="1" ht="13.5">
      <c r="B82" s="35"/>
      <c r="C82" s="59" t="s">
        <v>30</v>
      </c>
      <c r="D82" s="57"/>
      <c r="E82" s="57"/>
      <c r="F82" s="165" t="str">
        <f>E17</f>
        <v>Povodí Vltavy, statní podnik</v>
      </c>
      <c r="G82" s="57"/>
      <c r="H82" s="57"/>
      <c r="I82" s="166" t="s">
        <v>36</v>
      </c>
      <c r="J82" s="165" t="str">
        <f>E23</f>
        <v>HG partner s.r.o.</v>
      </c>
      <c r="K82" s="57"/>
      <c r="L82" s="55"/>
    </row>
    <row r="83" spans="2:12" s="1" customFormat="1" ht="14.45" customHeight="1">
      <c r="B83" s="35"/>
      <c r="C83" s="59" t="s">
        <v>34</v>
      </c>
      <c r="D83" s="57"/>
      <c r="E83" s="57"/>
      <c r="F83" s="165" t="str">
        <f>IF(E20="","",E20)</f>
        <v/>
      </c>
      <c r="G83" s="57"/>
      <c r="H83" s="57"/>
      <c r="I83" s="162"/>
      <c r="J83" s="57"/>
      <c r="K83" s="57"/>
      <c r="L83" s="55"/>
    </row>
    <row r="84" spans="2:12" s="1" customFormat="1" ht="10.35" customHeight="1">
      <c r="B84" s="35"/>
      <c r="C84" s="57"/>
      <c r="D84" s="57"/>
      <c r="E84" s="57"/>
      <c r="F84" s="57"/>
      <c r="G84" s="57"/>
      <c r="H84" s="57"/>
      <c r="I84" s="162"/>
      <c r="J84" s="57"/>
      <c r="K84" s="57"/>
      <c r="L84" s="55"/>
    </row>
    <row r="85" spans="2:20" s="10" customFormat="1" ht="29.25" customHeight="1">
      <c r="B85" s="167"/>
      <c r="C85" s="168" t="s">
        <v>149</v>
      </c>
      <c r="D85" s="169" t="s">
        <v>60</v>
      </c>
      <c r="E85" s="169" t="s">
        <v>56</v>
      </c>
      <c r="F85" s="169" t="s">
        <v>150</v>
      </c>
      <c r="G85" s="169" t="s">
        <v>151</v>
      </c>
      <c r="H85" s="169" t="s">
        <v>152</v>
      </c>
      <c r="I85" s="170" t="s">
        <v>153</v>
      </c>
      <c r="J85" s="169" t="s">
        <v>139</v>
      </c>
      <c r="K85" s="171" t="s">
        <v>154</v>
      </c>
      <c r="L85" s="172"/>
      <c r="M85" s="76" t="s">
        <v>155</v>
      </c>
      <c r="N85" s="77" t="s">
        <v>45</v>
      </c>
      <c r="O85" s="77" t="s">
        <v>156</v>
      </c>
      <c r="P85" s="77" t="s">
        <v>157</v>
      </c>
      <c r="Q85" s="77" t="s">
        <v>158</v>
      </c>
      <c r="R85" s="77" t="s">
        <v>159</v>
      </c>
      <c r="S85" s="77" t="s">
        <v>160</v>
      </c>
      <c r="T85" s="78" t="s">
        <v>161</v>
      </c>
    </row>
    <row r="86" spans="2:63" s="1" customFormat="1" ht="29.25" customHeight="1">
      <c r="B86" s="35"/>
      <c r="C86" s="82" t="s">
        <v>140</v>
      </c>
      <c r="D86" s="57"/>
      <c r="E86" s="57"/>
      <c r="F86" s="57"/>
      <c r="G86" s="57"/>
      <c r="H86" s="57"/>
      <c r="I86" s="162"/>
      <c r="J86" s="173">
        <f>BK86</f>
        <v>0</v>
      </c>
      <c r="K86" s="57"/>
      <c r="L86" s="55"/>
      <c r="M86" s="79"/>
      <c r="N86" s="80"/>
      <c r="O86" s="80"/>
      <c r="P86" s="174">
        <f>P87</f>
        <v>0</v>
      </c>
      <c r="Q86" s="80"/>
      <c r="R86" s="174">
        <f>R87</f>
        <v>0</v>
      </c>
      <c r="S86" s="80"/>
      <c r="T86" s="175">
        <f>T87</f>
        <v>0</v>
      </c>
      <c r="AT86" s="18" t="s">
        <v>74</v>
      </c>
      <c r="AU86" s="18" t="s">
        <v>141</v>
      </c>
      <c r="BK86" s="176">
        <f>BK87</f>
        <v>0</v>
      </c>
    </row>
    <row r="87" spans="2:63" s="11" customFormat="1" ht="37.35" customHeight="1">
      <c r="B87" s="177"/>
      <c r="C87" s="178"/>
      <c r="D87" s="179" t="s">
        <v>74</v>
      </c>
      <c r="E87" s="180" t="s">
        <v>162</v>
      </c>
      <c r="F87" s="180" t="s">
        <v>163</v>
      </c>
      <c r="G87" s="178"/>
      <c r="H87" s="178"/>
      <c r="I87" s="181"/>
      <c r="J87" s="182">
        <f>BK87</f>
        <v>0</v>
      </c>
      <c r="K87" s="178"/>
      <c r="L87" s="183"/>
      <c r="M87" s="184"/>
      <c r="N87" s="185"/>
      <c r="O87" s="185"/>
      <c r="P87" s="186">
        <f>P88+P109+P112</f>
        <v>0</v>
      </c>
      <c r="Q87" s="185"/>
      <c r="R87" s="186">
        <f>R88+R109+R112</f>
        <v>0</v>
      </c>
      <c r="S87" s="185"/>
      <c r="T87" s="187">
        <f>T88+T109+T112</f>
        <v>0</v>
      </c>
      <c r="AR87" s="188" t="s">
        <v>23</v>
      </c>
      <c r="AT87" s="189" t="s">
        <v>74</v>
      </c>
      <c r="AU87" s="189" t="s">
        <v>75</v>
      </c>
      <c r="AY87" s="188" t="s">
        <v>164</v>
      </c>
      <c r="BK87" s="190">
        <f>BK88+BK109+BK112</f>
        <v>0</v>
      </c>
    </row>
    <row r="88" spans="2:63" s="11" customFormat="1" ht="19.9" customHeight="1">
      <c r="B88" s="177"/>
      <c r="C88" s="178"/>
      <c r="D88" s="191" t="s">
        <v>74</v>
      </c>
      <c r="E88" s="192" t="s">
        <v>23</v>
      </c>
      <c r="F88" s="192" t="s">
        <v>165</v>
      </c>
      <c r="G88" s="178"/>
      <c r="H88" s="178"/>
      <c r="I88" s="181"/>
      <c r="J88" s="193">
        <f>BK88</f>
        <v>0</v>
      </c>
      <c r="K88" s="178"/>
      <c r="L88" s="183"/>
      <c r="M88" s="184"/>
      <c r="N88" s="185"/>
      <c r="O88" s="185"/>
      <c r="P88" s="186">
        <f>SUM(P89:P108)</f>
        <v>0</v>
      </c>
      <c r="Q88" s="185"/>
      <c r="R88" s="186">
        <f>SUM(R89:R108)</f>
        <v>0</v>
      </c>
      <c r="S88" s="185"/>
      <c r="T88" s="187">
        <f>SUM(T89:T108)</f>
        <v>0</v>
      </c>
      <c r="AR88" s="188" t="s">
        <v>23</v>
      </c>
      <c r="AT88" s="189" t="s">
        <v>74</v>
      </c>
      <c r="AU88" s="189" t="s">
        <v>23</v>
      </c>
      <c r="AY88" s="188" t="s">
        <v>164</v>
      </c>
      <c r="BK88" s="190">
        <f>SUM(BK89:BK108)</f>
        <v>0</v>
      </c>
    </row>
    <row r="89" spans="2:65" s="1" customFormat="1" ht="31.5" customHeight="1">
      <c r="B89" s="35"/>
      <c r="C89" s="194" t="s">
        <v>23</v>
      </c>
      <c r="D89" s="194" t="s">
        <v>166</v>
      </c>
      <c r="E89" s="195" t="s">
        <v>1299</v>
      </c>
      <c r="F89" s="196" t="s">
        <v>1300</v>
      </c>
      <c r="G89" s="197" t="s">
        <v>174</v>
      </c>
      <c r="H89" s="198">
        <v>4380</v>
      </c>
      <c r="I89" s="199"/>
      <c r="J89" s="200">
        <f aca="true" t="shared" si="0" ref="J89:J104">ROUND(I89*H89,2)</f>
        <v>0</v>
      </c>
      <c r="K89" s="196" t="s">
        <v>316</v>
      </c>
      <c r="L89" s="55"/>
      <c r="M89" s="201" t="s">
        <v>22</v>
      </c>
      <c r="N89" s="202" t="s">
        <v>46</v>
      </c>
      <c r="O89" s="36"/>
      <c r="P89" s="203">
        <f aca="true" t="shared" si="1" ref="P89:P104">O89*H89</f>
        <v>0</v>
      </c>
      <c r="Q89" s="203">
        <v>0</v>
      </c>
      <c r="R89" s="203">
        <f aca="true" t="shared" si="2" ref="R89:R104">Q89*H89</f>
        <v>0</v>
      </c>
      <c r="S89" s="203">
        <v>0</v>
      </c>
      <c r="T89" s="204">
        <f aca="true" t="shared" si="3" ref="T89:T104">S89*H89</f>
        <v>0</v>
      </c>
      <c r="AR89" s="18" t="s">
        <v>170</v>
      </c>
      <c r="AT89" s="18" t="s">
        <v>166</v>
      </c>
      <c r="AU89" s="18" t="s">
        <v>83</v>
      </c>
      <c r="AY89" s="18" t="s">
        <v>164</v>
      </c>
      <c r="BE89" s="205">
        <f aca="true" t="shared" si="4" ref="BE89:BE104">IF(N89="základní",J89,0)</f>
        <v>0</v>
      </c>
      <c r="BF89" s="205">
        <f aca="true" t="shared" si="5" ref="BF89:BF104">IF(N89="snížená",J89,0)</f>
        <v>0</v>
      </c>
      <c r="BG89" s="205">
        <f aca="true" t="shared" si="6" ref="BG89:BG104">IF(N89="zákl. přenesená",J89,0)</f>
        <v>0</v>
      </c>
      <c r="BH89" s="205">
        <f aca="true" t="shared" si="7" ref="BH89:BH104">IF(N89="sníž. přenesená",J89,0)</f>
        <v>0</v>
      </c>
      <c r="BI89" s="205">
        <f aca="true" t="shared" si="8" ref="BI89:BI104">IF(N89="nulová",J89,0)</f>
        <v>0</v>
      </c>
      <c r="BJ89" s="18" t="s">
        <v>23</v>
      </c>
      <c r="BK89" s="205">
        <f aca="true" t="shared" si="9" ref="BK89:BK104">ROUND(I89*H89,2)</f>
        <v>0</v>
      </c>
      <c r="BL89" s="18" t="s">
        <v>170</v>
      </c>
      <c r="BM89" s="18" t="s">
        <v>23</v>
      </c>
    </row>
    <row r="90" spans="2:65" s="1" customFormat="1" ht="31.5" customHeight="1">
      <c r="B90" s="35"/>
      <c r="C90" s="194" t="s">
        <v>83</v>
      </c>
      <c r="D90" s="194" t="s">
        <v>166</v>
      </c>
      <c r="E90" s="195" t="s">
        <v>1301</v>
      </c>
      <c r="F90" s="196" t="s">
        <v>1302</v>
      </c>
      <c r="G90" s="197" t="s">
        <v>174</v>
      </c>
      <c r="H90" s="198">
        <v>4380</v>
      </c>
      <c r="I90" s="199"/>
      <c r="J90" s="200">
        <f t="shared" si="0"/>
        <v>0</v>
      </c>
      <c r="K90" s="196" t="s">
        <v>316</v>
      </c>
      <c r="L90" s="55"/>
      <c r="M90" s="201" t="s">
        <v>22</v>
      </c>
      <c r="N90" s="202" t="s">
        <v>46</v>
      </c>
      <c r="O90" s="36"/>
      <c r="P90" s="203">
        <f t="shared" si="1"/>
        <v>0</v>
      </c>
      <c r="Q90" s="203">
        <v>0</v>
      </c>
      <c r="R90" s="203">
        <f t="shared" si="2"/>
        <v>0</v>
      </c>
      <c r="S90" s="203">
        <v>0</v>
      </c>
      <c r="T90" s="204">
        <f t="shared" si="3"/>
        <v>0</v>
      </c>
      <c r="AR90" s="18" t="s">
        <v>170</v>
      </c>
      <c r="AT90" s="18" t="s">
        <v>166</v>
      </c>
      <c r="AU90" s="18" t="s">
        <v>83</v>
      </c>
      <c r="AY90" s="18" t="s">
        <v>164</v>
      </c>
      <c r="BE90" s="205">
        <f t="shared" si="4"/>
        <v>0</v>
      </c>
      <c r="BF90" s="205">
        <f t="shared" si="5"/>
        <v>0</v>
      </c>
      <c r="BG90" s="205">
        <f t="shared" si="6"/>
        <v>0</v>
      </c>
      <c r="BH90" s="205">
        <f t="shared" si="7"/>
        <v>0</v>
      </c>
      <c r="BI90" s="205">
        <f t="shared" si="8"/>
        <v>0</v>
      </c>
      <c r="BJ90" s="18" t="s">
        <v>23</v>
      </c>
      <c r="BK90" s="205">
        <f t="shared" si="9"/>
        <v>0</v>
      </c>
      <c r="BL90" s="18" t="s">
        <v>170</v>
      </c>
      <c r="BM90" s="18" t="s">
        <v>83</v>
      </c>
    </row>
    <row r="91" spans="2:65" s="1" customFormat="1" ht="31.5" customHeight="1">
      <c r="B91" s="35"/>
      <c r="C91" s="194" t="s">
        <v>195</v>
      </c>
      <c r="D91" s="194" t="s">
        <v>166</v>
      </c>
      <c r="E91" s="195" t="s">
        <v>1303</v>
      </c>
      <c r="F91" s="196" t="s">
        <v>1304</v>
      </c>
      <c r="G91" s="197" t="s">
        <v>291</v>
      </c>
      <c r="H91" s="198">
        <v>105</v>
      </c>
      <c r="I91" s="199"/>
      <c r="J91" s="200">
        <f t="shared" si="0"/>
        <v>0</v>
      </c>
      <c r="K91" s="196" t="s">
        <v>316</v>
      </c>
      <c r="L91" s="55"/>
      <c r="M91" s="201" t="s">
        <v>22</v>
      </c>
      <c r="N91" s="202" t="s">
        <v>46</v>
      </c>
      <c r="O91" s="36"/>
      <c r="P91" s="203">
        <f t="shared" si="1"/>
        <v>0</v>
      </c>
      <c r="Q91" s="203">
        <v>0</v>
      </c>
      <c r="R91" s="203">
        <f t="shared" si="2"/>
        <v>0</v>
      </c>
      <c r="S91" s="203">
        <v>0</v>
      </c>
      <c r="T91" s="204">
        <f t="shared" si="3"/>
        <v>0</v>
      </c>
      <c r="AR91" s="18" t="s">
        <v>170</v>
      </c>
      <c r="AT91" s="18" t="s">
        <v>166</v>
      </c>
      <c r="AU91" s="18" t="s">
        <v>83</v>
      </c>
      <c r="AY91" s="18" t="s">
        <v>164</v>
      </c>
      <c r="BE91" s="205">
        <f t="shared" si="4"/>
        <v>0</v>
      </c>
      <c r="BF91" s="205">
        <f t="shared" si="5"/>
        <v>0</v>
      </c>
      <c r="BG91" s="205">
        <f t="shared" si="6"/>
        <v>0</v>
      </c>
      <c r="BH91" s="205">
        <f t="shared" si="7"/>
        <v>0</v>
      </c>
      <c r="BI91" s="205">
        <f t="shared" si="8"/>
        <v>0</v>
      </c>
      <c r="BJ91" s="18" t="s">
        <v>23</v>
      </c>
      <c r="BK91" s="205">
        <f t="shared" si="9"/>
        <v>0</v>
      </c>
      <c r="BL91" s="18" t="s">
        <v>170</v>
      </c>
      <c r="BM91" s="18" t="s">
        <v>195</v>
      </c>
    </row>
    <row r="92" spans="2:65" s="1" customFormat="1" ht="31.5" customHeight="1">
      <c r="B92" s="35"/>
      <c r="C92" s="194" t="s">
        <v>200</v>
      </c>
      <c r="D92" s="194" t="s">
        <v>166</v>
      </c>
      <c r="E92" s="195" t="s">
        <v>1305</v>
      </c>
      <c r="F92" s="196" t="s">
        <v>1306</v>
      </c>
      <c r="G92" s="197" t="s">
        <v>291</v>
      </c>
      <c r="H92" s="198">
        <v>40</v>
      </c>
      <c r="I92" s="199"/>
      <c r="J92" s="200">
        <f t="shared" si="0"/>
        <v>0</v>
      </c>
      <c r="K92" s="196" t="s">
        <v>316</v>
      </c>
      <c r="L92" s="55"/>
      <c r="M92" s="201" t="s">
        <v>22</v>
      </c>
      <c r="N92" s="202" t="s">
        <v>46</v>
      </c>
      <c r="O92" s="36"/>
      <c r="P92" s="203">
        <f t="shared" si="1"/>
        <v>0</v>
      </c>
      <c r="Q92" s="203">
        <v>0</v>
      </c>
      <c r="R92" s="203">
        <f t="shared" si="2"/>
        <v>0</v>
      </c>
      <c r="S92" s="203">
        <v>0</v>
      </c>
      <c r="T92" s="204">
        <f t="shared" si="3"/>
        <v>0</v>
      </c>
      <c r="AR92" s="18" t="s">
        <v>170</v>
      </c>
      <c r="AT92" s="18" t="s">
        <v>166</v>
      </c>
      <c r="AU92" s="18" t="s">
        <v>83</v>
      </c>
      <c r="AY92" s="18" t="s">
        <v>164</v>
      </c>
      <c r="BE92" s="205">
        <f t="shared" si="4"/>
        <v>0</v>
      </c>
      <c r="BF92" s="205">
        <f t="shared" si="5"/>
        <v>0</v>
      </c>
      <c r="BG92" s="205">
        <f t="shared" si="6"/>
        <v>0</v>
      </c>
      <c r="BH92" s="205">
        <f t="shared" si="7"/>
        <v>0</v>
      </c>
      <c r="BI92" s="205">
        <f t="shared" si="8"/>
        <v>0</v>
      </c>
      <c r="BJ92" s="18" t="s">
        <v>23</v>
      </c>
      <c r="BK92" s="205">
        <f t="shared" si="9"/>
        <v>0</v>
      </c>
      <c r="BL92" s="18" t="s">
        <v>170</v>
      </c>
      <c r="BM92" s="18" t="s">
        <v>200</v>
      </c>
    </row>
    <row r="93" spans="2:65" s="1" customFormat="1" ht="31.5" customHeight="1">
      <c r="B93" s="35"/>
      <c r="C93" s="194" t="s">
        <v>230</v>
      </c>
      <c r="D93" s="194" t="s">
        <v>166</v>
      </c>
      <c r="E93" s="195" t="s">
        <v>1307</v>
      </c>
      <c r="F93" s="196" t="s">
        <v>1308</v>
      </c>
      <c r="G93" s="197" t="s">
        <v>291</v>
      </c>
      <c r="H93" s="198">
        <v>55</v>
      </c>
      <c r="I93" s="199"/>
      <c r="J93" s="200">
        <f t="shared" si="0"/>
        <v>0</v>
      </c>
      <c r="K93" s="196" t="s">
        <v>316</v>
      </c>
      <c r="L93" s="55"/>
      <c r="M93" s="201" t="s">
        <v>22</v>
      </c>
      <c r="N93" s="202" t="s">
        <v>46</v>
      </c>
      <c r="O93" s="36"/>
      <c r="P93" s="203">
        <f t="shared" si="1"/>
        <v>0</v>
      </c>
      <c r="Q93" s="203">
        <v>0</v>
      </c>
      <c r="R93" s="203">
        <f t="shared" si="2"/>
        <v>0</v>
      </c>
      <c r="S93" s="203">
        <v>0</v>
      </c>
      <c r="T93" s="204">
        <f t="shared" si="3"/>
        <v>0</v>
      </c>
      <c r="AR93" s="18" t="s">
        <v>170</v>
      </c>
      <c r="AT93" s="18" t="s">
        <v>166</v>
      </c>
      <c r="AU93" s="18" t="s">
        <v>83</v>
      </c>
      <c r="AY93" s="18" t="s">
        <v>164</v>
      </c>
      <c r="BE93" s="205">
        <f t="shared" si="4"/>
        <v>0</v>
      </c>
      <c r="BF93" s="205">
        <f t="shared" si="5"/>
        <v>0</v>
      </c>
      <c r="BG93" s="205">
        <f t="shared" si="6"/>
        <v>0</v>
      </c>
      <c r="BH93" s="205">
        <f t="shared" si="7"/>
        <v>0</v>
      </c>
      <c r="BI93" s="205">
        <f t="shared" si="8"/>
        <v>0</v>
      </c>
      <c r="BJ93" s="18" t="s">
        <v>23</v>
      </c>
      <c r="BK93" s="205">
        <f t="shared" si="9"/>
        <v>0</v>
      </c>
      <c r="BL93" s="18" t="s">
        <v>170</v>
      </c>
      <c r="BM93" s="18" t="s">
        <v>240</v>
      </c>
    </row>
    <row r="94" spans="2:65" s="1" customFormat="1" ht="31.5" customHeight="1">
      <c r="B94" s="35"/>
      <c r="C94" s="194" t="s">
        <v>234</v>
      </c>
      <c r="D94" s="194" t="s">
        <v>166</v>
      </c>
      <c r="E94" s="195" t="s">
        <v>1309</v>
      </c>
      <c r="F94" s="196" t="s">
        <v>1310</v>
      </c>
      <c r="G94" s="197" t="s">
        <v>291</v>
      </c>
      <c r="H94" s="198">
        <v>55</v>
      </c>
      <c r="I94" s="199"/>
      <c r="J94" s="200">
        <f t="shared" si="0"/>
        <v>0</v>
      </c>
      <c r="K94" s="196" t="s">
        <v>316</v>
      </c>
      <c r="L94" s="55"/>
      <c r="M94" s="201" t="s">
        <v>22</v>
      </c>
      <c r="N94" s="202" t="s">
        <v>46</v>
      </c>
      <c r="O94" s="36"/>
      <c r="P94" s="203">
        <f t="shared" si="1"/>
        <v>0</v>
      </c>
      <c r="Q94" s="203">
        <v>0</v>
      </c>
      <c r="R94" s="203">
        <f t="shared" si="2"/>
        <v>0</v>
      </c>
      <c r="S94" s="203">
        <v>0</v>
      </c>
      <c r="T94" s="204">
        <f t="shared" si="3"/>
        <v>0</v>
      </c>
      <c r="AR94" s="18" t="s">
        <v>170</v>
      </c>
      <c r="AT94" s="18" t="s">
        <v>166</v>
      </c>
      <c r="AU94" s="18" t="s">
        <v>83</v>
      </c>
      <c r="AY94" s="18" t="s">
        <v>164</v>
      </c>
      <c r="BE94" s="205">
        <f t="shared" si="4"/>
        <v>0</v>
      </c>
      <c r="BF94" s="205">
        <f t="shared" si="5"/>
        <v>0</v>
      </c>
      <c r="BG94" s="205">
        <f t="shared" si="6"/>
        <v>0</v>
      </c>
      <c r="BH94" s="205">
        <f t="shared" si="7"/>
        <v>0</v>
      </c>
      <c r="BI94" s="205">
        <f t="shared" si="8"/>
        <v>0</v>
      </c>
      <c r="BJ94" s="18" t="s">
        <v>23</v>
      </c>
      <c r="BK94" s="205">
        <f t="shared" si="9"/>
        <v>0</v>
      </c>
      <c r="BL94" s="18" t="s">
        <v>170</v>
      </c>
      <c r="BM94" s="18" t="s">
        <v>251</v>
      </c>
    </row>
    <row r="95" spans="2:65" s="1" customFormat="1" ht="57" customHeight="1">
      <c r="B95" s="35"/>
      <c r="C95" s="234" t="s">
        <v>240</v>
      </c>
      <c r="D95" s="234" t="s">
        <v>257</v>
      </c>
      <c r="E95" s="235" t="s">
        <v>1311</v>
      </c>
      <c r="F95" s="236" t="s">
        <v>1312</v>
      </c>
      <c r="G95" s="237" t="s">
        <v>291</v>
      </c>
      <c r="H95" s="238">
        <v>55</v>
      </c>
      <c r="I95" s="239"/>
      <c r="J95" s="240">
        <f t="shared" si="0"/>
        <v>0</v>
      </c>
      <c r="K95" s="236" t="s">
        <v>22</v>
      </c>
      <c r="L95" s="241"/>
      <c r="M95" s="242" t="s">
        <v>22</v>
      </c>
      <c r="N95" s="243" t="s">
        <v>46</v>
      </c>
      <c r="O95" s="36"/>
      <c r="P95" s="203">
        <f t="shared" si="1"/>
        <v>0</v>
      </c>
      <c r="Q95" s="203">
        <v>0</v>
      </c>
      <c r="R95" s="203">
        <f t="shared" si="2"/>
        <v>0</v>
      </c>
      <c r="S95" s="203">
        <v>0</v>
      </c>
      <c r="T95" s="204">
        <f t="shared" si="3"/>
        <v>0</v>
      </c>
      <c r="AR95" s="18" t="s">
        <v>211</v>
      </c>
      <c r="AT95" s="18" t="s">
        <v>257</v>
      </c>
      <c r="AU95" s="18" t="s">
        <v>83</v>
      </c>
      <c r="AY95" s="18" t="s">
        <v>164</v>
      </c>
      <c r="BE95" s="205">
        <f t="shared" si="4"/>
        <v>0</v>
      </c>
      <c r="BF95" s="205">
        <f t="shared" si="5"/>
        <v>0</v>
      </c>
      <c r="BG95" s="205">
        <f t="shared" si="6"/>
        <v>0</v>
      </c>
      <c r="BH95" s="205">
        <f t="shared" si="7"/>
        <v>0</v>
      </c>
      <c r="BI95" s="205">
        <f t="shared" si="8"/>
        <v>0</v>
      </c>
      <c r="BJ95" s="18" t="s">
        <v>23</v>
      </c>
      <c r="BK95" s="205">
        <f t="shared" si="9"/>
        <v>0</v>
      </c>
      <c r="BL95" s="18" t="s">
        <v>170</v>
      </c>
      <c r="BM95" s="18" t="s">
        <v>8</v>
      </c>
    </row>
    <row r="96" spans="2:65" s="1" customFormat="1" ht="22.5" customHeight="1">
      <c r="B96" s="35"/>
      <c r="C96" s="194" t="s">
        <v>251</v>
      </c>
      <c r="D96" s="194" t="s">
        <v>166</v>
      </c>
      <c r="E96" s="195" t="s">
        <v>1313</v>
      </c>
      <c r="F96" s="196" t="s">
        <v>1314</v>
      </c>
      <c r="G96" s="197" t="s">
        <v>291</v>
      </c>
      <c r="H96" s="198">
        <v>55</v>
      </c>
      <c r="I96" s="199"/>
      <c r="J96" s="200">
        <f t="shared" si="0"/>
        <v>0</v>
      </c>
      <c r="K96" s="196" t="s">
        <v>316</v>
      </c>
      <c r="L96" s="55"/>
      <c r="M96" s="201" t="s">
        <v>22</v>
      </c>
      <c r="N96" s="202" t="s">
        <v>46</v>
      </c>
      <c r="O96" s="36"/>
      <c r="P96" s="203">
        <f t="shared" si="1"/>
        <v>0</v>
      </c>
      <c r="Q96" s="203">
        <v>0</v>
      </c>
      <c r="R96" s="203">
        <f t="shared" si="2"/>
        <v>0</v>
      </c>
      <c r="S96" s="203">
        <v>0</v>
      </c>
      <c r="T96" s="204">
        <f t="shared" si="3"/>
        <v>0</v>
      </c>
      <c r="AR96" s="18" t="s">
        <v>170</v>
      </c>
      <c r="AT96" s="18" t="s">
        <v>166</v>
      </c>
      <c r="AU96" s="18" t="s">
        <v>83</v>
      </c>
      <c r="AY96" s="18" t="s">
        <v>164</v>
      </c>
      <c r="BE96" s="205">
        <f t="shared" si="4"/>
        <v>0</v>
      </c>
      <c r="BF96" s="205">
        <f t="shared" si="5"/>
        <v>0</v>
      </c>
      <c r="BG96" s="205">
        <f t="shared" si="6"/>
        <v>0</v>
      </c>
      <c r="BH96" s="205">
        <f t="shared" si="7"/>
        <v>0</v>
      </c>
      <c r="BI96" s="205">
        <f t="shared" si="8"/>
        <v>0</v>
      </c>
      <c r="BJ96" s="18" t="s">
        <v>23</v>
      </c>
      <c r="BK96" s="205">
        <f t="shared" si="9"/>
        <v>0</v>
      </c>
      <c r="BL96" s="18" t="s">
        <v>170</v>
      </c>
      <c r="BM96" s="18" t="s">
        <v>263</v>
      </c>
    </row>
    <row r="97" spans="2:65" s="1" customFormat="1" ht="22.5" customHeight="1">
      <c r="B97" s="35"/>
      <c r="C97" s="234" t="s">
        <v>8</v>
      </c>
      <c r="D97" s="234" t="s">
        <v>257</v>
      </c>
      <c r="E97" s="235" t="s">
        <v>1315</v>
      </c>
      <c r="F97" s="236" t="s">
        <v>1316</v>
      </c>
      <c r="G97" s="237" t="s">
        <v>291</v>
      </c>
      <c r="H97" s="238">
        <v>55</v>
      </c>
      <c r="I97" s="239"/>
      <c r="J97" s="240">
        <f t="shared" si="0"/>
        <v>0</v>
      </c>
      <c r="K97" s="236" t="s">
        <v>316</v>
      </c>
      <c r="L97" s="241"/>
      <c r="M97" s="242" t="s">
        <v>22</v>
      </c>
      <c r="N97" s="243" t="s">
        <v>46</v>
      </c>
      <c r="O97" s="36"/>
      <c r="P97" s="203">
        <f t="shared" si="1"/>
        <v>0</v>
      </c>
      <c r="Q97" s="203">
        <v>0</v>
      </c>
      <c r="R97" s="203">
        <f t="shared" si="2"/>
        <v>0</v>
      </c>
      <c r="S97" s="203">
        <v>0</v>
      </c>
      <c r="T97" s="204">
        <f t="shared" si="3"/>
        <v>0</v>
      </c>
      <c r="AR97" s="18" t="s">
        <v>211</v>
      </c>
      <c r="AT97" s="18" t="s">
        <v>257</v>
      </c>
      <c r="AU97" s="18" t="s">
        <v>83</v>
      </c>
      <c r="AY97" s="18" t="s">
        <v>164</v>
      </c>
      <c r="BE97" s="205">
        <f t="shared" si="4"/>
        <v>0</v>
      </c>
      <c r="BF97" s="205">
        <f t="shared" si="5"/>
        <v>0</v>
      </c>
      <c r="BG97" s="205">
        <f t="shared" si="6"/>
        <v>0</v>
      </c>
      <c r="BH97" s="205">
        <f t="shared" si="7"/>
        <v>0</v>
      </c>
      <c r="BI97" s="205">
        <f t="shared" si="8"/>
        <v>0</v>
      </c>
      <c r="BJ97" s="18" t="s">
        <v>23</v>
      </c>
      <c r="BK97" s="205">
        <f t="shared" si="9"/>
        <v>0</v>
      </c>
      <c r="BL97" s="18" t="s">
        <v>170</v>
      </c>
      <c r="BM97" s="18" t="s">
        <v>269</v>
      </c>
    </row>
    <row r="98" spans="2:65" s="1" customFormat="1" ht="31.5" customHeight="1">
      <c r="B98" s="35"/>
      <c r="C98" s="194" t="s">
        <v>263</v>
      </c>
      <c r="D98" s="194" t="s">
        <v>166</v>
      </c>
      <c r="E98" s="195" t="s">
        <v>1317</v>
      </c>
      <c r="F98" s="196" t="s">
        <v>1318</v>
      </c>
      <c r="G98" s="197" t="s">
        <v>291</v>
      </c>
      <c r="H98" s="198">
        <v>55</v>
      </c>
      <c r="I98" s="199"/>
      <c r="J98" s="200">
        <f t="shared" si="0"/>
        <v>0</v>
      </c>
      <c r="K98" s="196" t="s">
        <v>316</v>
      </c>
      <c r="L98" s="55"/>
      <c r="M98" s="201" t="s">
        <v>22</v>
      </c>
      <c r="N98" s="202" t="s">
        <v>46</v>
      </c>
      <c r="O98" s="36"/>
      <c r="P98" s="203">
        <f t="shared" si="1"/>
        <v>0</v>
      </c>
      <c r="Q98" s="203">
        <v>0</v>
      </c>
      <c r="R98" s="203">
        <f t="shared" si="2"/>
        <v>0</v>
      </c>
      <c r="S98" s="203">
        <v>0</v>
      </c>
      <c r="T98" s="204">
        <f t="shared" si="3"/>
        <v>0</v>
      </c>
      <c r="AR98" s="18" t="s">
        <v>170</v>
      </c>
      <c r="AT98" s="18" t="s">
        <v>166</v>
      </c>
      <c r="AU98" s="18" t="s">
        <v>83</v>
      </c>
      <c r="AY98" s="18" t="s">
        <v>164</v>
      </c>
      <c r="BE98" s="205">
        <f t="shared" si="4"/>
        <v>0</v>
      </c>
      <c r="BF98" s="205">
        <f t="shared" si="5"/>
        <v>0</v>
      </c>
      <c r="BG98" s="205">
        <f t="shared" si="6"/>
        <v>0</v>
      </c>
      <c r="BH98" s="205">
        <f t="shared" si="7"/>
        <v>0</v>
      </c>
      <c r="BI98" s="205">
        <f t="shared" si="8"/>
        <v>0</v>
      </c>
      <c r="BJ98" s="18" t="s">
        <v>23</v>
      </c>
      <c r="BK98" s="205">
        <f t="shared" si="9"/>
        <v>0</v>
      </c>
      <c r="BL98" s="18" t="s">
        <v>170</v>
      </c>
      <c r="BM98" s="18" t="s">
        <v>275</v>
      </c>
    </row>
    <row r="99" spans="2:65" s="1" customFormat="1" ht="31.5" customHeight="1">
      <c r="B99" s="35"/>
      <c r="C99" s="194" t="s">
        <v>269</v>
      </c>
      <c r="D99" s="194" t="s">
        <v>166</v>
      </c>
      <c r="E99" s="195" t="s">
        <v>1319</v>
      </c>
      <c r="F99" s="196" t="s">
        <v>1320</v>
      </c>
      <c r="G99" s="197" t="s">
        <v>291</v>
      </c>
      <c r="H99" s="198">
        <v>230</v>
      </c>
      <c r="I99" s="199"/>
      <c r="J99" s="200">
        <f t="shared" si="0"/>
        <v>0</v>
      </c>
      <c r="K99" s="196" t="s">
        <v>316</v>
      </c>
      <c r="L99" s="55"/>
      <c r="M99" s="201" t="s">
        <v>22</v>
      </c>
      <c r="N99" s="202" t="s">
        <v>46</v>
      </c>
      <c r="O99" s="36"/>
      <c r="P99" s="203">
        <f t="shared" si="1"/>
        <v>0</v>
      </c>
      <c r="Q99" s="203">
        <v>0</v>
      </c>
      <c r="R99" s="203">
        <f t="shared" si="2"/>
        <v>0</v>
      </c>
      <c r="S99" s="203">
        <v>0</v>
      </c>
      <c r="T99" s="204">
        <f t="shared" si="3"/>
        <v>0</v>
      </c>
      <c r="AR99" s="18" t="s">
        <v>170</v>
      </c>
      <c r="AT99" s="18" t="s">
        <v>166</v>
      </c>
      <c r="AU99" s="18" t="s">
        <v>83</v>
      </c>
      <c r="AY99" s="18" t="s">
        <v>164</v>
      </c>
      <c r="BE99" s="205">
        <f t="shared" si="4"/>
        <v>0</v>
      </c>
      <c r="BF99" s="205">
        <f t="shared" si="5"/>
        <v>0</v>
      </c>
      <c r="BG99" s="205">
        <f t="shared" si="6"/>
        <v>0</v>
      </c>
      <c r="BH99" s="205">
        <f t="shared" si="7"/>
        <v>0</v>
      </c>
      <c r="BI99" s="205">
        <f t="shared" si="8"/>
        <v>0</v>
      </c>
      <c r="BJ99" s="18" t="s">
        <v>23</v>
      </c>
      <c r="BK99" s="205">
        <f t="shared" si="9"/>
        <v>0</v>
      </c>
      <c r="BL99" s="18" t="s">
        <v>170</v>
      </c>
      <c r="BM99" s="18" t="s">
        <v>282</v>
      </c>
    </row>
    <row r="100" spans="2:65" s="1" customFormat="1" ht="57" customHeight="1">
      <c r="B100" s="35"/>
      <c r="C100" s="234" t="s">
        <v>275</v>
      </c>
      <c r="D100" s="234" t="s">
        <v>257</v>
      </c>
      <c r="E100" s="235" t="s">
        <v>1321</v>
      </c>
      <c r="F100" s="236" t="s">
        <v>1312</v>
      </c>
      <c r="G100" s="237" t="s">
        <v>291</v>
      </c>
      <c r="H100" s="238">
        <v>230</v>
      </c>
      <c r="I100" s="239"/>
      <c r="J100" s="240">
        <f t="shared" si="0"/>
        <v>0</v>
      </c>
      <c r="K100" s="236" t="s">
        <v>22</v>
      </c>
      <c r="L100" s="241"/>
      <c r="M100" s="242" t="s">
        <v>22</v>
      </c>
      <c r="N100" s="243" t="s">
        <v>46</v>
      </c>
      <c r="O100" s="36"/>
      <c r="P100" s="203">
        <f t="shared" si="1"/>
        <v>0</v>
      </c>
      <c r="Q100" s="203">
        <v>0</v>
      </c>
      <c r="R100" s="203">
        <f t="shared" si="2"/>
        <v>0</v>
      </c>
      <c r="S100" s="203">
        <v>0</v>
      </c>
      <c r="T100" s="204">
        <f t="shared" si="3"/>
        <v>0</v>
      </c>
      <c r="AR100" s="18" t="s">
        <v>211</v>
      </c>
      <c r="AT100" s="18" t="s">
        <v>257</v>
      </c>
      <c r="AU100" s="18" t="s">
        <v>83</v>
      </c>
      <c r="AY100" s="18" t="s">
        <v>164</v>
      </c>
      <c r="BE100" s="205">
        <f t="shared" si="4"/>
        <v>0</v>
      </c>
      <c r="BF100" s="205">
        <f t="shared" si="5"/>
        <v>0</v>
      </c>
      <c r="BG100" s="205">
        <f t="shared" si="6"/>
        <v>0</v>
      </c>
      <c r="BH100" s="205">
        <f t="shared" si="7"/>
        <v>0</v>
      </c>
      <c r="BI100" s="205">
        <f t="shared" si="8"/>
        <v>0</v>
      </c>
      <c r="BJ100" s="18" t="s">
        <v>23</v>
      </c>
      <c r="BK100" s="205">
        <f t="shared" si="9"/>
        <v>0</v>
      </c>
      <c r="BL100" s="18" t="s">
        <v>170</v>
      </c>
      <c r="BM100" s="18" t="s">
        <v>294</v>
      </c>
    </row>
    <row r="101" spans="2:65" s="1" customFormat="1" ht="22.5" customHeight="1">
      <c r="B101" s="35"/>
      <c r="C101" s="194" t="s">
        <v>282</v>
      </c>
      <c r="D101" s="194" t="s">
        <v>166</v>
      </c>
      <c r="E101" s="195" t="s">
        <v>1322</v>
      </c>
      <c r="F101" s="196" t="s">
        <v>1323</v>
      </c>
      <c r="G101" s="197" t="s">
        <v>291</v>
      </c>
      <c r="H101" s="198">
        <v>100</v>
      </c>
      <c r="I101" s="199"/>
      <c r="J101" s="200">
        <f t="shared" si="0"/>
        <v>0</v>
      </c>
      <c r="K101" s="196" t="s">
        <v>316</v>
      </c>
      <c r="L101" s="55"/>
      <c r="M101" s="201" t="s">
        <v>22</v>
      </c>
      <c r="N101" s="202" t="s">
        <v>46</v>
      </c>
      <c r="O101" s="36"/>
      <c r="P101" s="203">
        <f t="shared" si="1"/>
        <v>0</v>
      </c>
      <c r="Q101" s="203">
        <v>0</v>
      </c>
      <c r="R101" s="203">
        <f t="shared" si="2"/>
        <v>0</v>
      </c>
      <c r="S101" s="203">
        <v>0</v>
      </c>
      <c r="T101" s="204">
        <f t="shared" si="3"/>
        <v>0</v>
      </c>
      <c r="AR101" s="18" t="s">
        <v>170</v>
      </c>
      <c r="AT101" s="18" t="s">
        <v>166</v>
      </c>
      <c r="AU101" s="18" t="s">
        <v>83</v>
      </c>
      <c r="AY101" s="18" t="s">
        <v>164</v>
      </c>
      <c r="BE101" s="205">
        <f t="shared" si="4"/>
        <v>0</v>
      </c>
      <c r="BF101" s="205">
        <f t="shared" si="5"/>
        <v>0</v>
      </c>
      <c r="BG101" s="205">
        <f t="shared" si="6"/>
        <v>0</v>
      </c>
      <c r="BH101" s="205">
        <f t="shared" si="7"/>
        <v>0</v>
      </c>
      <c r="BI101" s="205">
        <f t="shared" si="8"/>
        <v>0</v>
      </c>
      <c r="BJ101" s="18" t="s">
        <v>23</v>
      </c>
      <c r="BK101" s="205">
        <f t="shared" si="9"/>
        <v>0</v>
      </c>
      <c r="BL101" s="18" t="s">
        <v>170</v>
      </c>
      <c r="BM101" s="18" t="s">
        <v>7</v>
      </c>
    </row>
    <row r="102" spans="2:65" s="1" customFormat="1" ht="57" customHeight="1">
      <c r="B102" s="35"/>
      <c r="C102" s="234" t="s">
        <v>294</v>
      </c>
      <c r="D102" s="234" t="s">
        <v>257</v>
      </c>
      <c r="E102" s="235" t="s">
        <v>1324</v>
      </c>
      <c r="F102" s="236" t="s">
        <v>1312</v>
      </c>
      <c r="G102" s="237" t="s">
        <v>291</v>
      </c>
      <c r="H102" s="238">
        <v>100</v>
      </c>
      <c r="I102" s="239"/>
      <c r="J102" s="240">
        <f t="shared" si="0"/>
        <v>0</v>
      </c>
      <c r="K102" s="236" t="s">
        <v>22</v>
      </c>
      <c r="L102" s="241"/>
      <c r="M102" s="242" t="s">
        <v>22</v>
      </c>
      <c r="N102" s="243" t="s">
        <v>46</v>
      </c>
      <c r="O102" s="36"/>
      <c r="P102" s="203">
        <f t="shared" si="1"/>
        <v>0</v>
      </c>
      <c r="Q102" s="203">
        <v>0</v>
      </c>
      <c r="R102" s="203">
        <f t="shared" si="2"/>
        <v>0</v>
      </c>
      <c r="S102" s="203">
        <v>0</v>
      </c>
      <c r="T102" s="204">
        <f t="shared" si="3"/>
        <v>0</v>
      </c>
      <c r="AR102" s="18" t="s">
        <v>211</v>
      </c>
      <c r="AT102" s="18" t="s">
        <v>257</v>
      </c>
      <c r="AU102" s="18" t="s">
        <v>83</v>
      </c>
      <c r="AY102" s="18" t="s">
        <v>164</v>
      </c>
      <c r="BE102" s="205">
        <f t="shared" si="4"/>
        <v>0</v>
      </c>
      <c r="BF102" s="205">
        <f t="shared" si="5"/>
        <v>0</v>
      </c>
      <c r="BG102" s="205">
        <f t="shared" si="6"/>
        <v>0</v>
      </c>
      <c r="BH102" s="205">
        <f t="shared" si="7"/>
        <v>0</v>
      </c>
      <c r="BI102" s="205">
        <f t="shared" si="8"/>
        <v>0</v>
      </c>
      <c r="BJ102" s="18" t="s">
        <v>23</v>
      </c>
      <c r="BK102" s="205">
        <f t="shared" si="9"/>
        <v>0</v>
      </c>
      <c r="BL102" s="18" t="s">
        <v>170</v>
      </c>
      <c r="BM102" s="18" t="s">
        <v>306</v>
      </c>
    </row>
    <row r="103" spans="2:65" s="1" customFormat="1" ht="44.25" customHeight="1">
      <c r="B103" s="35"/>
      <c r="C103" s="194" t="s">
        <v>7</v>
      </c>
      <c r="D103" s="194" t="s">
        <v>166</v>
      </c>
      <c r="E103" s="195" t="s">
        <v>1325</v>
      </c>
      <c r="F103" s="196" t="s">
        <v>1326</v>
      </c>
      <c r="G103" s="197" t="s">
        <v>285</v>
      </c>
      <c r="H103" s="198">
        <v>680</v>
      </c>
      <c r="I103" s="199"/>
      <c r="J103" s="200">
        <f t="shared" si="0"/>
        <v>0</v>
      </c>
      <c r="K103" s="196" t="s">
        <v>316</v>
      </c>
      <c r="L103" s="55"/>
      <c r="M103" s="201" t="s">
        <v>22</v>
      </c>
      <c r="N103" s="202" t="s">
        <v>46</v>
      </c>
      <c r="O103" s="36"/>
      <c r="P103" s="203">
        <f t="shared" si="1"/>
        <v>0</v>
      </c>
      <c r="Q103" s="203">
        <v>0</v>
      </c>
      <c r="R103" s="203">
        <f t="shared" si="2"/>
        <v>0</v>
      </c>
      <c r="S103" s="203">
        <v>0</v>
      </c>
      <c r="T103" s="204">
        <f t="shared" si="3"/>
        <v>0</v>
      </c>
      <c r="AR103" s="18" t="s">
        <v>170</v>
      </c>
      <c r="AT103" s="18" t="s">
        <v>166</v>
      </c>
      <c r="AU103" s="18" t="s">
        <v>83</v>
      </c>
      <c r="AY103" s="18" t="s">
        <v>164</v>
      </c>
      <c r="BE103" s="205">
        <f t="shared" si="4"/>
        <v>0</v>
      </c>
      <c r="BF103" s="205">
        <f t="shared" si="5"/>
        <v>0</v>
      </c>
      <c r="BG103" s="205">
        <f t="shared" si="6"/>
        <v>0</v>
      </c>
      <c r="BH103" s="205">
        <f t="shared" si="7"/>
        <v>0</v>
      </c>
      <c r="BI103" s="205">
        <f t="shared" si="8"/>
        <v>0</v>
      </c>
      <c r="BJ103" s="18" t="s">
        <v>23</v>
      </c>
      <c r="BK103" s="205">
        <f t="shared" si="9"/>
        <v>0</v>
      </c>
      <c r="BL103" s="18" t="s">
        <v>170</v>
      </c>
      <c r="BM103" s="18" t="s">
        <v>335</v>
      </c>
    </row>
    <row r="104" spans="2:65" s="1" customFormat="1" ht="31.5" customHeight="1">
      <c r="B104" s="35"/>
      <c r="C104" s="194" t="s">
        <v>306</v>
      </c>
      <c r="D104" s="194" t="s">
        <v>166</v>
      </c>
      <c r="E104" s="195" t="s">
        <v>1327</v>
      </c>
      <c r="F104" s="196" t="s">
        <v>1328</v>
      </c>
      <c r="G104" s="197" t="s">
        <v>1329</v>
      </c>
      <c r="H104" s="198">
        <v>0.756</v>
      </c>
      <c r="I104" s="199"/>
      <c r="J104" s="200">
        <f t="shared" si="0"/>
        <v>0</v>
      </c>
      <c r="K104" s="196" t="s">
        <v>316</v>
      </c>
      <c r="L104" s="55"/>
      <c r="M104" s="201" t="s">
        <v>22</v>
      </c>
      <c r="N104" s="202" t="s">
        <v>46</v>
      </c>
      <c r="O104" s="36"/>
      <c r="P104" s="203">
        <f t="shared" si="1"/>
        <v>0</v>
      </c>
      <c r="Q104" s="203">
        <v>0</v>
      </c>
      <c r="R104" s="203">
        <f t="shared" si="2"/>
        <v>0</v>
      </c>
      <c r="S104" s="203">
        <v>0</v>
      </c>
      <c r="T104" s="204">
        <f t="shared" si="3"/>
        <v>0</v>
      </c>
      <c r="AR104" s="18" t="s">
        <v>170</v>
      </c>
      <c r="AT104" s="18" t="s">
        <v>166</v>
      </c>
      <c r="AU104" s="18" t="s">
        <v>83</v>
      </c>
      <c r="AY104" s="18" t="s">
        <v>164</v>
      </c>
      <c r="BE104" s="205">
        <f t="shared" si="4"/>
        <v>0</v>
      </c>
      <c r="BF104" s="205">
        <f t="shared" si="5"/>
        <v>0</v>
      </c>
      <c r="BG104" s="205">
        <f t="shared" si="6"/>
        <v>0</v>
      </c>
      <c r="BH104" s="205">
        <f t="shared" si="7"/>
        <v>0</v>
      </c>
      <c r="BI104" s="205">
        <f t="shared" si="8"/>
        <v>0</v>
      </c>
      <c r="BJ104" s="18" t="s">
        <v>23</v>
      </c>
      <c r="BK104" s="205">
        <f t="shared" si="9"/>
        <v>0</v>
      </c>
      <c r="BL104" s="18" t="s">
        <v>170</v>
      </c>
      <c r="BM104" s="18" t="s">
        <v>340</v>
      </c>
    </row>
    <row r="105" spans="2:51" s="12" customFormat="1" ht="13.5">
      <c r="B105" s="208"/>
      <c r="C105" s="209"/>
      <c r="D105" s="206" t="s">
        <v>181</v>
      </c>
      <c r="E105" s="220" t="s">
        <v>22</v>
      </c>
      <c r="F105" s="221" t="s">
        <v>1330</v>
      </c>
      <c r="G105" s="209"/>
      <c r="H105" s="222">
        <v>0.756</v>
      </c>
      <c r="I105" s="214"/>
      <c r="J105" s="209"/>
      <c r="K105" s="209"/>
      <c r="L105" s="215"/>
      <c r="M105" s="216"/>
      <c r="N105" s="217"/>
      <c r="O105" s="217"/>
      <c r="P105" s="217"/>
      <c r="Q105" s="217"/>
      <c r="R105" s="217"/>
      <c r="S105" s="217"/>
      <c r="T105" s="218"/>
      <c r="AT105" s="219" t="s">
        <v>181</v>
      </c>
      <c r="AU105" s="219" t="s">
        <v>83</v>
      </c>
      <c r="AV105" s="12" t="s">
        <v>83</v>
      </c>
      <c r="AW105" s="12" t="s">
        <v>38</v>
      </c>
      <c r="AX105" s="12" t="s">
        <v>75</v>
      </c>
      <c r="AY105" s="219" t="s">
        <v>164</v>
      </c>
    </row>
    <row r="106" spans="2:51" s="13" customFormat="1" ht="13.5">
      <c r="B106" s="223"/>
      <c r="C106" s="224"/>
      <c r="D106" s="210" t="s">
        <v>181</v>
      </c>
      <c r="E106" s="225" t="s">
        <v>22</v>
      </c>
      <c r="F106" s="226" t="s">
        <v>191</v>
      </c>
      <c r="G106" s="224"/>
      <c r="H106" s="227">
        <v>0.756</v>
      </c>
      <c r="I106" s="228"/>
      <c r="J106" s="224"/>
      <c r="K106" s="224"/>
      <c r="L106" s="229"/>
      <c r="M106" s="230"/>
      <c r="N106" s="231"/>
      <c r="O106" s="231"/>
      <c r="P106" s="231"/>
      <c r="Q106" s="231"/>
      <c r="R106" s="231"/>
      <c r="S106" s="231"/>
      <c r="T106" s="232"/>
      <c r="AT106" s="233" t="s">
        <v>181</v>
      </c>
      <c r="AU106" s="233" t="s">
        <v>83</v>
      </c>
      <c r="AV106" s="13" t="s">
        <v>170</v>
      </c>
      <c r="AW106" s="13" t="s">
        <v>38</v>
      </c>
      <c r="AX106" s="13" t="s">
        <v>23</v>
      </c>
      <c r="AY106" s="233" t="s">
        <v>164</v>
      </c>
    </row>
    <row r="107" spans="2:65" s="1" customFormat="1" ht="31.5" customHeight="1">
      <c r="B107" s="35"/>
      <c r="C107" s="194" t="s">
        <v>364</v>
      </c>
      <c r="D107" s="194" t="s">
        <v>166</v>
      </c>
      <c r="E107" s="195" t="s">
        <v>1331</v>
      </c>
      <c r="F107" s="196" t="s">
        <v>1332</v>
      </c>
      <c r="G107" s="197" t="s">
        <v>169</v>
      </c>
      <c r="H107" s="198">
        <v>1</v>
      </c>
      <c r="I107" s="199"/>
      <c r="J107" s="200">
        <f>ROUND(I107*H107,2)</f>
        <v>0</v>
      </c>
      <c r="K107" s="196" t="s">
        <v>22</v>
      </c>
      <c r="L107" s="55"/>
      <c r="M107" s="201" t="s">
        <v>22</v>
      </c>
      <c r="N107" s="202" t="s">
        <v>46</v>
      </c>
      <c r="O107" s="36"/>
      <c r="P107" s="203">
        <f>O107*H107</f>
        <v>0</v>
      </c>
      <c r="Q107" s="203">
        <v>0</v>
      </c>
      <c r="R107" s="203">
        <f>Q107*H107</f>
        <v>0</v>
      </c>
      <c r="S107" s="203">
        <v>0</v>
      </c>
      <c r="T107" s="204">
        <f>S107*H107</f>
        <v>0</v>
      </c>
      <c r="AR107" s="18" t="s">
        <v>170</v>
      </c>
      <c r="AT107" s="18" t="s">
        <v>166</v>
      </c>
      <c r="AU107" s="18" t="s">
        <v>83</v>
      </c>
      <c r="AY107" s="18" t="s">
        <v>164</v>
      </c>
      <c r="BE107" s="205">
        <f>IF(N107="základní",J107,0)</f>
        <v>0</v>
      </c>
      <c r="BF107" s="205">
        <f>IF(N107="snížená",J107,0)</f>
        <v>0</v>
      </c>
      <c r="BG107" s="205">
        <f>IF(N107="zákl. přenesená",J107,0)</f>
        <v>0</v>
      </c>
      <c r="BH107" s="205">
        <f>IF(N107="sníž. přenesená",J107,0)</f>
        <v>0</v>
      </c>
      <c r="BI107" s="205">
        <f>IF(N107="nulová",J107,0)</f>
        <v>0</v>
      </c>
      <c r="BJ107" s="18" t="s">
        <v>23</v>
      </c>
      <c r="BK107" s="205">
        <f>ROUND(I107*H107,2)</f>
        <v>0</v>
      </c>
      <c r="BL107" s="18" t="s">
        <v>170</v>
      </c>
      <c r="BM107" s="18" t="s">
        <v>1333</v>
      </c>
    </row>
    <row r="108" spans="2:47" s="1" customFormat="1" ht="27">
      <c r="B108" s="35"/>
      <c r="C108" s="57"/>
      <c r="D108" s="206" t="s">
        <v>179</v>
      </c>
      <c r="E108" s="57"/>
      <c r="F108" s="207" t="s">
        <v>1334</v>
      </c>
      <c r="G108" s="57"/>
      <c r="H108" s="57"/>
      <c r="I108" s="162"/>
      <c r="J108" s="57"/>
      <c r="K108" s="57"/>
      <c r="L108" s="55"/>
      <c r="M108" s="72"/>
      <c r="N108" s="36"/>
      <c r="O108" s="36"/>
      <c r="P108" s="36"/>
      <c r="Q108" s="36"/>
      <c r="R108" s="36"/>
      <c r="S108" s="36"/>
      <c r="T108" s="73"/>
      <c r="AT108" s="18" t="s">
        <v>179</v>
      </c>
      <c r="AU108" s="18" t="s">
        <v>83</v>
      </c>
    </row>
    <row r="109" spans="2:63" s="11" customFormat="1" ht="29.85" customHeight="1">
      <c r="B109" s="177"/>
      <c r="C109" s="178"/>
      <c r="D109" s="191" t="s">
        <v>74</v>
      </c>
      <c r="E109" s="192" t="s">
        <v>217</v>
      </c>
      <c r="F109" s="192" t="s">
        <v>353</v>
      </c>
      <c r="G109" s="178"/>
      <c r="H109" s="178"/>
      <c r="I109" s="181"/>
      <c r="J109" s="193">
        <f>BK109</f>
        <v>0</v>
      </c>
      <c r="K109" s="178"/>
      <c r="L109" s="183"/>
      <c r="M109" s="184"/>
      <c r="N109" s="185"/>
      <c r="O109" s="185"/>
      <c r="P109" s="186">
        <f>SUM(P110:P111)</f>
        <v>0</v>
      </c>
      <c r="Q109" s="185"/>
      <c r="R109" s="186">
        <f>SUM(R110:R111)</f>
        <v>0</v>
      </c>
      <c r="S109" s="185"/>
      <c r="T109" s="187">
        <f>SUM(T110:T111)</f>
        <v>0</v>
      </c>
      <c r="AR109" s="188" t="s">
        <v>23</v>
      </c>
      <c r="AT109" s="189" t="s">
        <v>74</v>
      </c>
      <c r="AU109" s="189" t="s">
        <v>23</v>
      </c>
      <c r="AY109" s="188" t="s">
        <v>164</v>
      </c>
      <c r="BK109" s="190">
        <f>SUM(BK110:BK111)</f>
        <v>0</v>
      </c>
    </row>
    <row r="110" spans="2:65" s="1" customFormat="1" ht="31.5" customHeight="1">
      <c r="B110" s="35"/>
      <c r="C110" s="194" t="s">
        <v>370</v>
      </c>
      <c r="D110" s="194" t="s">
        <v>166</v>
      </c>
      <c r="E110" s="195" t="s">
        <v>1335</v>
      </c>
      <c r="F110" s="196" t="s">
        <v>1336</v>
      </c>
      <c r="G110" s="197" t="s">
        <v>278</v>
      </c>
      <c r="H110" s="198">
        <v>4.735</v>
      </c>
      <c r="I110" s="199"/>
      <c r="J110" s="200">
        <f>ROUND(I110*H110,2)</f>
        <v>0</v>
      </c>
      <c r="K110" s="196" t="s">
        <v>22</v>
      </c>
      <c r="L110" s="55"/>
      <c r="M110" s="201" t="s">
        <v>22</v>
      </c>
      <c r="N110" s="202" t="s">
        <v>46</v>
      </c>
      <c r="O110" s="36"/>
      <c r="P110" s="203">
        <f>O110*H110</f>
        <v>0</v>
      </c>
      <c r="Q110" s="203">
        <v>0</v>
      </c>
      <c r="R110" s="203">
        <f>Q110*H110</f>
        <v>0</v>
      </c>
      <c r="S110" s="203">
        <v>0</v>
      </c>
      <c r="T110" s="204">
        <f>S110*H110</f>
        <v>0</v>
      </c>
      <c r="AR110" s="18" t="s">
        <v>170</v>
      </c>
      <c r="AT110" s="18" t="s">
        <v>166</v>
      </c>
      <c r="AU110" s="18" t="s">
        <v>83</v>
      </c>
      <c r="AY110" s="18" t="s">
        <v>164</v>
      </c>
      <c r="BE110" s="205">
        <f>IF(N110="základní",J110,0)</f>
        <v>0</v>
      </c>
      <c r="BF110" s="205">
        <f>IF(N110="snížená",J110,0)</f>
        <v>0</v>
      </c>
      <c r="BG110" s="205">
        <f>IF(N110="zákl. přenesená",J110,0)</f>
        <v>0</v>
      </c>
      <c r="BH110" s="205">
        <f>IF(N110="sníž. přenesená",J110,0)</f>
        <v>0</v>
      </c>
      <c r="BI110" s="205">
        <f>IF(N110="nulová",J110,0)</f>
        <v>0</v>
      </c>
      <c r="BJ110" s="18" t="s">
        <v>23</v>
      </c>
      <c r="BK110" s="205">
        <f>ROUND(I110*H110,2)</f>
        <v>0</v>
      </c>
      <c r="BL110" s="18" t="s">
        <v>170</v>
      </c>
      <c r="BM110" s="18" t="s">
        <v>1337</v>
      </c>
    </row>
    <row r="111" spans="2:47" s="1" customFormat="1" ht="40.5">
      <c r="B111" s="35"/>
      <c r="C111" s="57"/>
      <c r="D111" s="206" t="s">
        <v>179</v>
      </c>
      <c r="E111" s="57"/>
      <c r="F111" s="207" t="s">
        <v>386</v>
      </c>
      <c r="G111" s="57"/>
      <c r="H111" s="57"/>
      <c r="I111" s="162"/>
      <c r="J111" s="57"/>
      <c r="K111" s="57"/>
      <c r="L111" s="55"/>
      <c r="M111" s="72"/>
      <c r="N111" s="36"/>
      <c r="O111" s="36"/>
      <c r="P111" s="36"/>
      <c r="Q111" s="36"/>
      <c r="R111" s="36"/>
      <c r="S111" s="36"/>
      <c r="T111" s="73"/>
      <c r="AT111" s="18" t="s">
        <v>179</v>
      </c>
      <c r="AU111" s="18" t="s">
        <v>83</v>
      </c>
    </row>
    <row r="112" spans="2:63" s="11" customFormat="1" ht="29.85" customHeight="1">
      <c r="B112" s="177"/>
      <c r="C112" s="178"/>
      <c r="D112" s="191" t="s">
        <v>74</v>
      </c>
      <c r="E112" s="192" t="s">
        <v>387</v>
      </c>
      <c r="F112" s="192" t="s">
        <v>474</v>
      </c>
      <c r="G112" s="178"/>
      <c r="H112" s="178"/>
      <c r="I112" s="181"/>
      <c r="J112" s="193">
        <f>BK112</f>
        <v>0</v>
      </c>
      <c r="K112" s="178"/>
      <c r="L112" s="183"/>
      <c r="M112" s="184"/>
      <c r="N112" s="185"/>
      <c r="O112" s="185"/>
      <c r="P112" s="186">
        <f>P113</f>
        <v>0</v>
      </c>
      <c r="Q112" s="185"/>
      <c r="R112" s="186">
        <f>R113</f>
        <v>0</v>
      </c>
      <c r="S112" s="185"/>
      <c r="T112" s="187">
        <f>T113</f>
        <v>0</v>
      </c>
      <c r="AR112" s="188" t="s">
        <v>23</v>
      </c>
      <c r="AT112" s="189" t="s">
        <v>74</v>
      </c>
      <c r="AU112" s="189" t="s">
        <v>23</v>
      </c>
      <c r="AY112" s="188" t="s">
        <v>164</v>
      </c>
      <c r="BK112" s="190">
        <f>BK113</f>
        <v>0</v>
      </c>
    </row>
    <row r="113" spans="2:65" s="1" customFormat="1" ht="22.5" customHeight="1">
      <c r="B113" s="35"/>
      <c r="C113" s="194" t="s">
        <v>335</v>
      </c>
      <c r="D113" s="194" t="s">
        <v>166</v>
      </c>
      <c r="E113" s="195" t="s">
        <v>1338</v>
      </c>
      <c r="F113" s="196" t="s">
        <v>1339</v>
      </c>
      <c r="G113" s="197" t="s">
        <v>278</v>
      </c>
      <c r="H113" s="198">
        <v>5.569</v>
      </c>
      <c r="I113" s="199"/>
      <c r="J113" s="200">
        <f>ROUND(I113*H113,2)</f>
        <v>0</v>
      </c>
      <c r="K113" s="196" t="s">
        <v>316</v>
      </c>
      <c r="L113" s="55"/>
      <c r="M113" s="201" t="s">
        <v>22</v>
      </c>
      <c r="N113" s="265" t="s">
        <v>46</v>
      </c>
      <c r="O113" s="246"/>
      <c r="P113" s="266">
        <f>O113*H113</f>
        <v>0</v>
      </c>
      <c r="Q113" s="266">
        <v>0</v>
      </c>
      <c r="R113" s="266">
        <f>Q113*H113</f>
        <v>0</v>
      </c>
      <c r="S113" s="266">
        <v>0</v>
      </c>
      <c r="T113" s="267">
        <f>S113*H113</f>
        <v>0</v>
      </c>
      <c r="AR113" s="18" t="s">
        <v>170</v>
      </c>
      <c r="AT113" s="18" t="s">
        <v>166</v>
      </c>
      <c r="AU113" s="18" t="s">
        <v>83</v>
      </c>
      <c r="AY113" s="18" t="s">
        <v>164</v>
      </c>
      <c r="BE113" s="205">
        <f>IF(N113="základní",J113,0)</f>
        <v>0</v>
      </c>
      <c r="BF113" s="205">
        <f>IF(N113="snížená",J113,0)</f>
        <v>0</v>
      </c>
      <c r="BG113" s="205">
        <f>IF(N113="zákl. přenesená",J113,0)</f>
        <v>0</v>
      </c>
      <c r="BH113" s="205">
        <f>IF(N113="sníž. přenesená",J113,0)</f>
        <v>0</v>
      </c>
      <c r="BI113" s="205">
        <f>IF(N113="nulová",J113,0)</f>
        <v>0</v>
      </c>
      <c r="BJ113" s="18" t="s">
        <v>23</v>
      </c>
      <c r="BK113" s="205">
        <f>ROUND(I113*H113,2)</f>
        <v>0</v>
      </c>
      <c r="BL113" s="18" t="s">
        <v>170</v>
      </c>
      <c r="BM113" s="18" t="s">
        <v>360</v>
      </c>
    </row>
    <row r="114" spans="2:12" s="1" customFormat="1" ht="6.95" customHeight="1">
      <c r="B114" s="50"/>
      <c r="C114" s="51"/>
      <c r="D114" s="51"/>
      <c r="E114" s="51"/>
      <c r="F114" s="51"/>
      <c r="G114" s="51"/>
      <c r="H114" s="51"/>
      <c r="I114" s="138"/>
      <c r="J114" s="51"/>
      <c r="K114" s="51"/>
      <c r="L114" s="55"/>
    </row>
  </sheetData>
  <sheetProtection password="CC35" sheet="1" objects="1" scenarios="1" formatColumns="0" formatRows="0" sort="0" autoFilter="0"/>
  <autoFilter ref="C85:K85"/>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Matějíček</dc:creator>
  <cp:keywords/>
  <dc:description/>
  <cp:lastModifiedBy>Petr Matějíček</cp:lastModifiedBy>
  <dcterms:created xsi:type="dcterms:W3CDTF">2016-08-10T11:57:39Z</dcterms:created>
  <dcterms:modified xsi:type="dcterms:W3CDTF">2016-08-10T11:58:02Z</dcterms:modified>
  <cp:category/>
  <cp:version/>
  <cp:contentType/>
  <cp:contentStatus/>
</cp:coreProperties>
</file>