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<sst xmlns="http://schemas.openxmlformats.org/spreadsheetml/2006/main" count="304" uniqueCount="198">
  <si>
    <t>Stavební rozpočet</t>
  </si>
  <si>
    <t>Název stavby:</t>
  </si>
  <si>
    <t>Druh stavby a účel: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</si>
  <si>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</si>
  <si>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</si>
  <si>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</si>
  <si>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</si>
  <si>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</si>
  <si>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</si>
  <si>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</si>
  <si>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</si>
  <si>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</si>
  <si>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</si>
  <si>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</si>
  <si>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</si>
  <si>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</si>
  <si>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</si>
  <si>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</si>
  <si>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</si>
  <si>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</si>
  <si>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</si>
  <si>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</si>
  <si>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</si>
  <si>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</si>
  <si>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</si>
  <si>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</si>
  <si>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</si>
  <si>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</si>
  <si>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</si>
  <si>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</si>
  <si>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</si>
  <si>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</si>
  <si>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</si>
  <si>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</si>
  <si>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</si>
  <si>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</si>
  <si>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</si>
  <si>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</si>
  <si>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Objekt</t>
  </si>
  <si>
    <t>Kód</t>
  </si>
  <si>
    <t>119001401R00</t>
  </si>
  <si>
    <t>119001421R00</t>
  </si>
  <si>
    <t>120001101R00</t>
  </si>
  <si>
    <t>120001101VD</t>
  </si>
  <si>
    <t>121101101R00</t>
  </si>
  <si>
    <t>122202202R00</t>
  </si>
  <si>
    <t>131201101R00</t>
  </si>
  <si>
    <t>162201101R00</t>
  </si>
  <si>
    <t>162301101R00</t>
  </si>
  <si>
    <t>162401102R00</t>
  </si>
  <si>
    <t>171101141R00</t>
  </si>
  <si>
    <t>171201201R00</t>
  </si>
  <si>
    <t>174101101R00</t>
  </si>
  <si>
    <t>180401213R00</t>
  </si>
  <si>
    <t>181101102R00</t>
  </si>
  <si>
    <t>182301121R00</t>
  </si>
  <si>
    <t>32</t>
  </si>
  <si>
    <t>321311115R00</t>
  </si>
  <si>
    <t>321351010R00</t>
  </si>
  <si>
    <t>321352010R00</t>
  </si>
  <si>
    <t>56</t>
  </si>
  <si>
    <t>564871111R00</t>
  </si>
  <si>
    <t>565145221VD</t>
  </si>
  <si>
    <t>569903311R00</t>
  </si>
  <si>
    <t>57</t>
  </si>
  <si>
    <t>573231111R00</t>
  </si>
  <si>
    <t>577134121VD</t>
  </si>
  <si>
    <t>91</t>
  </si>
  <si>
    <t>912291111R00</t>
  </si>
  <si>
    <t>H22</t>
  </si>
  <si>
    <t>998225111R00</t>
  </si>
  <si>
    <t>00572460</t>
  </si>
  <si>
    <t>2865511VD</t>
  </si>
  <si>
    <t>2865512VD</t>
  </si>
  <si>
    <t>2865540VD</t>
  </si>
  <si>
    <t>40445960</t>
  </si>
  <si>
    <t>Polní cesta C 2  Miskovice</t>
  </si>
  <si>
    <t>SO 1 - km 0,000 - 0,3117</t>
  </si>
  <si>
    <t>Miskovice</t>
  </si>
  <si>
    <t>Zkrácený popis</t>
  </si>
  <si>
    <t>Přípravné a přidružené práce</t>
  </si>
  <si>
    <t>Dočasné zajištění ocelového potrubí do DN 200 mm</t>
  </si>
  <si>
    <t>Dočasné zajištění kabelů - do počtu 3 kabelů</t>
  </si>
  <si>
    <t>Odkopávky a prokopávky</t>
  </si>
  <si>
    <t>Příplatek za ztížení vykopávky v blízkosti vedení</t>
  </si>
  <si>
    <t>Vytyčení vedení</t>
  </si>
  <si>
    <t>Sejmutí ornice s přemístěním do 50 m</t>
  </si>
  <si>
    <t>Odkopávky pro silnice v hor. 3 do 1000 m3</t>
  </si>
  <si>
    <t>Hloubené vykopávky</t>
  </si>
  <si>
    <t>Hloubení nezapažených jam v hor.3 do 100 m3</t>
  </si>
  <si>
    <t>Přemístění výkopku</t>
  </si>
  <si>
    <t>Vodorovné přemístění výkopku z hor.1-4 do 20 m</t>
  </si>
  <si>
    <t>Vodorovné přemístění výkopku z hor.1-4 do 500 m</t>
  </si>
  <si>
    <t>Vodorovné přemístění výkopku z hor.1-4 do 2000 m</t>
  </si>
  <si>
    <t>Konstrukce ze zemin</t>
  </si>
  <si>
    <t>Násyp pro silnice a železnice v množství 0,75 m3/m</t>
  </si>
  <si>
    <t>Uložení sypaniny na skládku</t>
  </si>
  <si>
    <t>Zásyp jam, rýh, šachet se zhutněním</t>
  </si>
  <si>
    <t>Povrchové úpravy terénu</t>
  </si>
  <si>
    <t>Založení trávníku lučního výsevem ve svahu do 1:1</t>
  </si>
  <si>
    <t>Úprava pláně v zářezech v hor. 1-4, se zhutněním</t>
  </si>
  <si>
    <t>Rozprostření ornice, svah, tl. do 10 cm, do 500 m2</t>
  </si>
  <si>
    <t>Zdi přehradní a opěrné</t>
  </si>
  <si>
    <t>Konstrukce přehrad z prostého betonu V12 T100 B 30</t>
  </si>
  <si>
    <t>Obednění konstrukcí přehrad ploch rovinných</t>
  </si>
  <si>
    <t>Odbednění konstrukcí přehrad ploch rovinných</t>
  </si>
  <si>
    <t>Podkladní vrstvy komunikací, letišť a ploch</t>
  </si>
  <si>
    <t>Podklad ze štěrkodrti po zhutnění tloušťky 25 cm</t>
  </si>
  <si>
    <t>Podklad z kameniva OKS tl. 60 mm nad 3 m</t>
  </si>
  <si>
    <t>Zřízení zemních krajnic se zhutněním</t>
  </si>
  <si>
    <t>Kryty štěrkových a živičných komunikací a ploch</t>
  </si>
  <si>
    <t>Postřik živičný spojovací z emulze 0,5-0,7 kg/m2</t>
  </si>
  <si>
    <t>Asfaltobeton ABS tl. 40 mm nad 3 m</t>
  </si>
  <si>
    <t>Doplňující konstrukce a práce pozemních komunikací, letišť a ploch</t>
  </si>
  <si>
    <t>Osazení směrového kůlu z plastických hmot</t>
  </si>
  <si>
    <t>Komunikace pozemní a letiště</t>
  </si>
  <si>
    <t>Přesun hmot, pozemní komunikace, kryt živičný</t>
  </si>
  <si>
    <t>Ostatní materiál</t>
  </si>
  <si>
    <t>Směs travní technická</t>
  </si>
  <si>
    <t>Kabelový žlab střední</t>
  </si>
  <si>
    <t>Kabelové víko střední 130*130</t>
  </si>
  <si>
    <t>Kabelová chránička D 110/3,2 dl. 4 m</t>
  </si>
  <si>
    <t>Sloupek Fe 60/3 s povrchovou úpravou</t>
  </si>
  <si>
    <t>Doba výstavby:</t>
  </si>
  <si>
    <t>Začátek výstavby:</t>
  </si>
  <si>
    <t>Konec výstavby:</t>
  </si>
  <si>
    <t>Zpracováno dne:</t>
  </si>
  <si>
    <t>M.j.</t>
  </si>
  <si>
    <t>m</t>
  </si>
  <si>
    <t>m3</t>
  </si>
  <si>
    <t>ks</t>
  </si>
  <si>
    <t>m2</t>
  </si>
  <si>
    <t>kus</t>
  </si>
  <si>
    <t>t</t>
  </si>
  <si>
    <t>kg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</si>
  <si>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</si>
  <si>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</si>
  <si>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</si>
  <si>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</si>
  <si>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</si>
  <si>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</si>
  <si>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</si>
  <si>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</si>
  <si>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</si>
  <si>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</si>
  <si>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</si>
  <si>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Kutná Hora</t>
  </si>
  <si>
    <t>AGRO-AQUA s.r.o. Pardubice</t>
  </si>
  <si>
    <t>Navrátilová Eva</t>
  </si>
  <si>
    <t>Celkem</t>
  </si>
  <si>
    <t>Hmotnost (t)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</si>
  <si>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</si>
  <si>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</si>
  <si>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</si>
  <si>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</si>
  <si>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</si>
  <si>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</si>
  <si>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</si>
  <si>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</si>
  <si>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</si>
  <si>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</si>
  <si>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</si>
  <si>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</si>
  <si>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</si>
  <si>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</si>
  <si>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9%</t>
  </si>
  <si>
    <t>Základ 19%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</si>
  <si>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</si>
  <si>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</si>
  <si>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</si>
  <si>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</si>
  <si>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</si>
  <si>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</si>
  <si>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</si>
  <si>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</si>
  <si>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</si>
  <si>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9%</t>
  </si>
  <si>
    <t>DPH 19%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</si>
  <si>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</si>
  <si>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</si>
  <si>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</si>
  <si>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</si>
  <si>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</si>
  <si>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</si>
  <si>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</si>
  <si>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</si>
  <si>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</si>
  <si>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</si>
  <si>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</si>
  <si>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</si>
  <si>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</si>
  <si>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</si>
  <si>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</si>
  <si>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</si>
  <si>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</si>
  <si>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167101101R00</t>
  </si>
  <si>
    <t>Nakládání výkopku z hor.1-4, do 100m3</t>
  </si>
  <si>
    <t>10a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</si>
</sst>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3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2" borderId="18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7" fillId="2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0" xfId="0" applyBorder="1" applyAlignment="1">
      <alignment vertical="center"/>
    </xf>
    <xf numFmtId="0" fontId="1" fillId="0" borderId="25" xfId="0" applyBorder="1" applyAlignment="1">
      <alignment vertical="center"/>
    </xf>
    <xf numFmtId="0" fontId="1" fillId="0" borderId="26" xfId="0" applyBorder="1" applyAlignment="1">
      <alignment vertical="center"/>
    </xf>
    <xf numFmtId="0" fontId="1" fillId="0" borderId="27" xfId="0" applyBorder="1" applyAlignment="1">
      <alignment vertical="center"/>
    </xf>
    <xf numFmtId="0" fontId="1" fillId="0" borderId="28" xfId="0" applyBorder="1" applyAlignment="1">
      <alignment vertical="center"/>
    </xf>
    <xf numFmtId="0" fontId="1" fillId="0" borderId="29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4" fontId="12" fillId="0" borderId="3" xfId="0" applyNumberFormat="1" applyFont="1" applyFill="1" applyBorder="1" applyAlignment="1" applyProtection="1">
      <alignment horizontal="right" vertical="center"/>
      <protection/>
    </xf>
    <xf numFmtId="0" fontId="11" fillId="0" borderId="31" xfId="0" applyNumberFormat="1" applyFont="1" applyFill="1" applyBorder="1" applyAlignment="1" applyProtection="1">
      <alignment vertical="center"/>
      <protection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49" fontId="11" fillId="2" borderId="32" xfId="0" applyNumberFormat="1" applyFont="1" applyFill="1" applyBorder="1" applyAlignment="1" applyProtection="1">
      <alignment horizontal="left" vertical="center"/>
      <protection/>
    </xf>
    <xf numFmtId="49" fontId="11" fillId="2" borderId="33" xfId="0" applyNumberFormat="1" applyFont="1" applyFill="1" applyBorder="1" applyAlignment="1" applyProtection="1">
      <alignment horizontal="left" vertical="center"/>
      <protection/>
    </xf>
    <xf numFmtId="49" fontId="12" fillId="2" borderId="33" xfId="0" applyNumberFormat="1" applyFont="1" applyFill="1" applyBorder="1" applyAlignment="1" applyProtection="1">
      <alignment horizontal="left" vertical="center"/>
      <protection/>
    </xf>
    <xf numFmtId="4" fontId="12" fillId="2" borderId="33" xfId="0" applyNumberFormat="1" applyFont="1" applyFill="1" applyBorder="1" applyAlignment="1" applyProtection="1">
      <alignment horizontal="right" vertical="center"/>
      <protection/>
    </xf>
    <xf numFmtId="49" fontId="12" fillId="2" borderId="33" xfId="0" applyNumberFormat="1" applyFont="1" applyFill="1" applyBorder="1" applyAlignment="1" applyProtection="1">
      <alignment horizontal="right" vertical="center"/>
      <protection/>
    </xf>
    <xf numFmtId="4" fontId="12" fillId="2" borderId="34" xfId="0" applyNumberFormat="1" applyFont="1" applyFill="1" applyBorder="1" applyAlignment="1" applyProtection="1">
      <alignment horizontal="right" vertical="center"/>
      <protection/>
    </xf>
    <xf numFmtId="49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4" fontId="11" fillId="0" borderId="18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Border="1" applyAlignment="1">
      <alignment vertical="center"/>
    </xf>
    <xf numFmtId="4" fontId="11" fillId="0" borderId="36" xfId="0" applyNumberFormat="1" applyFont="1" applyFill="1" applyBorder="1" applyAlignment="1" applyProtection="1">
      <alignment horizontal="right" vertical="center"/>
      <protection/>
    </xf>
    <xf numFmtId="49" fontId="11" fillId="2" borderId="35" xfId="0" applyNumberFormat="1" applyFont="1" applyFill="1" applyBorder="1" applyAlignment="1" applyProtection="1">
      <alignment horizontal="left" vertical="center"/>
      <protection/>
    </xf>
    <xf numFmtId="49" fontId="11" fillId="2" borderId="18" xfId="0" applyNumberFormat="1" applyFont="1" applyFill="1" applyBorder="1" applyAlignment="1" applyProtection="1">
      <alignment horizontal="left" vertical="center"/>
      <protection/>
    </xf>
    <xf numFmtId="49" fontId="12" fillId="2" borderId="18" xfId="0" applyNumberFormat="1" applyFont="1" applyFill="1" applyBorder="1" applyAlignment="1" applyProtection="1">
      <alignment horizontal="left" vertical="center"/>
      <protection/>
    </xf>
    <xf numFmtId="4" fontId="12" fillId="2" borderId="18" xfId="0" applyNumberFormat="1" applyFont="1" applyFill="1" applyBorder="1" applyAlignment="1" applyProtection="1">
      <alignment horizontal="right" vertical="center"/>
      <protection/>
    </xf>
    <xf numFmtId="49" fontId="12" fillId="2" borderId="18" xfId="0" applyNumberFormat="1" applyFont="1" applyFill="1" applyBorder="1" applyAlignment="1" applyProtection="1">
      <alignment horizontal="right" vertical="center"/>
      <protection/>
    </xf>
    <xf numFmtId="4" fontId="12" fillId="2" borderId="36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4" fontId="1" fillId="0" borderId="34" xfId="0" applyNumberFormat="1" applyFont="1" applyFill="1" applyBorder="1" applyAlignment="1" applyProtection="1">
      <alignment horizontal="righ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Border="1" applyAlignment="1">
      <alignment vertical="center"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36" xfId="0" applyNumberFormat="1" applyFont="1" applyFill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>
      <alignment vertical="center"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12" fillId="2" borderId="33" xfId="0" applyNumberFormat="1" applyFont="1" applyFill="1" applyBorder="1" applyAlignment="1" applyProtection="1">
      <alignment horizontal="left" vertical="center"/>
      <protection/>
    </xf>
    <xf numFmtId="0" fontId="12" fillId="2" borderId="33" xfId="0" applyNumberFormat="1" applyFont="1" applyFill="1" applyBorder="1" applyAlignment="1" applyProtection="1">
      <alignment horizontal="left" vertical="center"/>
      <protection/>
    </xf>
    <xf numFmtId="49" fontId="12" fillId="2" borderId="18" xfId="0" applyNumberFormat="1" applyFont="1" applyFill="1" applyBorder="1" applyAlignment="1" applyProtection="1">
      <alignment horizontal="left" vertical="center"/>
      <protection/>
    </xf>
    <xf numFmtId="0" fontId="12" fillId="2" borderId="18" xfId="0" applyNumberFormat="1" applyFont="1" applyFill="1" applyBorder="1" applyAlignment="1" applyProtection="1">
      <alignment horizontal="left" vertical="center"/>
      <protection/>
    </xf>
    <xf numFmtId="49" fontId="12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49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49" fontId="7" fillId="2" borderId="47" xfId="0" applyNumberFormat="1" applyFont="1" applyFill="1" applyBorder="1" applyAlignment="1" applyProtection="1">
      <alignment horizontal="left" vertical="center"/>
      <protection/>
    </xf>
    <xf numFmtId="0" fontId="7" fillId="2" borderId="21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49" xfId="0" applyNumberFormat="1" applyFont="1" applyFill="1" applyBorder="1" applyAlignment="1" applyProtection="1">
      <alignment horizontal="left" vertical="center"/>
      <protection/>
    </xf>
    <xf numFmtId="49" fontId="8" fillId="0" borderId="5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51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52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7">
      <selection activeCell="D32" sqref="D32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49.421875" style="0" customWidth="1"/>
    <col min="5" max="5" width="4.28125" style="0" customWidth="1"/>
    <col min="6" max="12" width="10.28125" style="0" customWidth="1"/>
    <col min="13" max="16384" width="11.421875" style="0" customWidth="1"/>
  </cols>
  <sheetData>
    <row r="1" spans="1:12" ht="21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12.75">
      <c r="A2" s="82" t="s">
        <v>1</v>
      </c>
      <c r="B2" s="83"/>
      <c r="C2" s="83"/>
      <c r="D2" s="90" t="s">
        <v>76</v>
      </c>
      <c r="E2" s="87" t="s">
        <v>123</v>
      </c>
      <c r="F2" s="83"/>
      <c r="G2" s="87"/>
      <c r="H2" s="83"/>
      <c r="I2" s="87" t="s">
        <v>141</v>
      </c>
      <c r="J2" s="87" t="s">
        <v>146</v>
      </c>
      <c r="K2" s="83"/>
      <c r="L2" s="93"/>
      <c r="M2" s="14"/>
    </row>
    <row r="3" spans="1:13" ht="12.75">
      <c r="A3" s="84"/>
      <c r="B3" s="85"/>
      <c r="C3" s="85"/>
      <c r="D3" s="91"/>
      <c r="E3" s="85"/>
      <c r="F3" s="85"/>
      <c r="G3" s="85"/>
      <c r="H3" s="85"/>
      <c r="I3" s="85"/>
      <c r="J3" s="85"/>
      <c r="K3" s="85"/>
      <c r="L3" s="94"/>
      <c r="M3" s="14"/>
    </row>
    <row r="4" spans="1:13" ht="12.75">
      <c r="A4" s="86" t="s">
        <v>2</v>
      </c>
      <c r="B4" s="85"/>
      <c r="C4" s="85"/>
      <c r="D4" s="88" t="s">
        <v>77</v>
      </c>
      <c r="E4" s="88" t="s">
        <v>124</v>
      </c>
      <c r="F4" s="85"/>
      <c r="G4" s="92"/>
      <c r="H4" s="85"/>
      <c r="I4" s="88" t="s">
        <v>142</v>
      </c>
      <c r="J4" s="88"/>
      <c r="K4" s="85"/>
      <c r="L4" s="94"/>
      <c r="M4" s="14"/>
    </row>
    <row r="5" spans="1:13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94"/>
      <c r="M5" s="14"/>
    </row>
    <row r="6" spans="1:13" ht="12.75">
      <c r="A6" s="86" t="s">
        <v>3</v>
      </c>
      <c r="B6" s="85"/>
      <c r="C6" s="85"/>
      <c r="D6" s="88" t="s">
        <v>78</v>
      </c>
      <c r="E6" s="88" t="s">
        <v>125</v>
      </c>
      <c r="F6" s="85"/>
      <c r="G6" s="85"/>
      <c r="H6" s="85"/>
      <c r="I6" s="88" t="s">
        <v>143</v>
      </c>
      <c r="J6" s="88" t="s">
        <v>147</v>
      </c>
      <c r="K6" s="85"/>
      <c r="L6" s="94"/>
      <c r="M6" s="14"/>
    </row>
    <row r="7" spans="1:13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94"/>
      <c r="M7" s="14"/>
    </row>
    <row r="8" spans="1:13" ht="12.75">
      <c r="A8" s="86" t="s">
        <v>4</v>
      </c>
      <c r="B8" s="85"/>
      <c r="C8" s="85"/>
      <c r="D8" s="88"/>
      <c r="E8" s="88" t="s">
        <v>126</v>
      </c>
      <c r="F8" s="85"/>
      <c r="G8" s="92">
        <v>39900</v>
      </c>
      <c r="H8" s="85"/>
      <c r="I8" s="88" t="s">
        <v>144</v>
      </c>
      <c r="J8" s="88" t="s">
        <v>148</v>
      </c>
      <c r="K8" s="85"/>
      <c r="L8" s="94"/>
      <c r="M8" s="14"/>
    </row>
    <row r="9" spans="1:13" ht="12.75">
      <c r="A9" s="79"/>
      <c r="B9" s="89"/>
      <c r="C9" s="89"/>
      <c r="D9" s="89"/>
      <c r="E9" s="89"/>
      <c r="F9" s="89"/>
      <c r="G9" s="89"/>
      <c r="H9" s="89"/>
      <c r="I9" s="89"/>
      <c r="J9" s="89"/>
      <c r="K9" s="89"/>
      <c r="L9" s="95"/>
      <c r="M9" s="14"/>
    </row>
    <row r="10" spans="1:13" ht="12.75">
      <c r="A10" s="2" t="s">
        <v>5</v>
      </c>
      <c r="B10" s="5" t="s">
        <v>5</v>
      </c>
      <c r="C10" s="5" t="s">
        <v>5</v>
      </c>
      <c r="D10" s="5" t="s">
        <v>5</v>
      </c>
      <c r="E10" s="5" t="s">
        <v>5</v>
      </c>
      <c r="F10" s="5" t="s">
        <v>5</v>
      </c>
      <c r="G10" s="8" t="s">
        <v>136</v>
      </c>
      <c r="H10" s="96" t="s">
        <v>138</v>
      </c>
      <c r="I10" s="97"/>
      <c r="J10" s="98"/>
      <c r="K10" s="96" t="s">
        <v>150</v>
      </c>
      <c r="L10" s="98"/>
      <c r="M10" s="15"/>
    </row>
    <row r="11" spans="1:13" ht="13.5" thickBot="1">
      <c r="A11" s="3" t="s">
        <v>6</v>
      </c>
      <c r="B11" s="6" t="s">
        <v>38</v>
      </c>
      <c r="C11" s="6" t="s">
        <v>39</v>
      </c>
      <c r="D11" s="6" t="s">
        <v>79</v>
      </c>
      <c r="E11" s="6" t="s">
        <v>127</v>
      </c>
      <c r="F11" s="7" t="s">
        <v>135</v>
      </c>
      <c r="G11" s="9" t="s">
        <v>137</v>
      </c>
      <c r="H11" s="11" t="s">
        <v>139</v>
      </c>
      <c r="I11" s="12" t="s">
        <v>145</v>
      </c>
      <c r="J11" s="13" t="s">
        <v>149</v>
      </c>
      <c r="K11" s="11" t="s">
        <v>136</v>
      </c>
      <c r="L11" s="13" t="s">
        <v>149</v>
      </c>
      <c r="M11" s="15"/>
    </row>
    <row r="12" spans="1:12" ht="12.75">
      <c r="A12" s="50"/>
      <c r="B12" s="51"/>
      <c r="C12" s="52" t="s">
        <v>17</v>
      </c>
      <c r="D12" s="99" t="s">
        <v>80</v>
      </c>
      <c r="E12" s="100"/>
      <c r="F12" s="100"/>
      <c r="G12" s="100"/>
      <c r="H12" s="53">
        <f>SUM(H13:H14)</f>
        <v>0</v>
      </c>
      <c r="I12" s="53">
        <f>SUM(I13:I14)</f>
        <v>0</v>
      </c>
      <c r="J12" s="53">
        <f aca="true" t="shared" si="0" ref="J12:J55">H12+I12</f>
        <v>0</v>
      </c>
      <c r="K12" s="54"/>
      <c r="L12" s="55">
        <f>SUM(L13:L14)</f>
        <v>0.596304</v>
      </c>
    </row>
    <row r="13" spans="1:12" ht="12.75">
      <c r="A13" s="56" t="s">
        <v>7</v>
      </c>
      <c r="B13" s="57"/>
      <c r="C13" s="57" t="s">
        <v>40</v>
      </c>
      <c r="D13" s="57" t="s">
        <v>81</v>
      </c>
      <c r="E13" s="57" t="s">
        <v>128</v>
      </c>
      <c r="F13" s="58">
        <v>7.2</v>
      </c>
      <c r="G13" s="59"/>
      <c r="H13" s="58">
        <f>F13*G13*0.380519817991828</f>
        <v>0</v>
      </c>
      <c r="I13" s="58">
        <f>F13*G13*(1-0.380519817991828)</f>
        <v>0</v>
      </c>
      <c r="J13" s="58">
        <f t="shared" si="0"/>
        <v>0</v>
      </c>
      <c r="K13" s="58">
        <v>0.009</v>
      </c>
      <c r="L13" s="60">
        <f>F13*K13</f>
        <v>0.0648</v>
      </c>
    </row>
    <row r="14" spans="1:12" ht="12.75">
      <c r="A14" s="56" t="s">
        <v>8</v>
      </c>
      <c r="B14" s="57"/>
      <c r="C14" s="57" t="s">
        <v>41</v>
      </c>
      <c r="D14" s="57" t="s">
        <v>82</v>
      </c>
      <c r="E14" s="57" t="s">
        <v>128</v>
      </c>
      <c r="F14" s="58">
        <v>14.4</v>
      </c>
      <c r="G14" s="59"/>
      <c r="H14" s="58">
        <f>F14*G14*0.396728621945059</f>
        <v>0</v>
      </c>
      <c r="I14" s="58">
        <f>F14*G14*(1-0.396728621945059)</f>
        <v>0</v>
      </c>
      <c r="J14" s="58">
        <f t="shared" si="0"/>
        <v>0</v>
      </c>
      <c r="K14" s="58">
        <v>0.03691</v>
      </c>
      <c r="L14" s="60">
        <f>F14*K14</f>
        <v>0.531504</v>
      </c>
    </row>
    <row r="15" spans="1:12" ht="12.75">
      <c r="A15" s="61"/>
      <c r="B15" s="62"/>
      <c r="C15" s="63" t="s">
        <v>18</v>
      </c>
      <c r="D15" s="101" t="s">
        <v>83</v>
      </c>
      <c r="E15" s="102"/>
      <c r="F15" s="102"/>
      <c r="G15" s="102"/>
      <c r="H15" s="64">
        <f>SUM(H16:H19)</f>
        <v>0</v>
      </c>
      <c r="I15" s="64">
        <f>SUM(I16:I19)</f>
        <v>0</v>
      </c>
      <c r="J15" s="64">
        <f t="shared" si="0"/>
        <v>0</v>
      </c>
      <c r="K15" s="65"/>
      <c r="L15" s="66">
        <f>SUM(L16:L19)</f>
        <v>0</v>
      </c>
    </row>
    <row r="16" spans="1:12" ht="12.75">
      <c r="A16" s="56" t="s">
        <v>9</v>
      </c>
      <c r="B16" s="57"/>
      <c r="C16" s="57" t="s">
        <v>42</v>
      </c>
      <c r="D16" s="57" t="s">
        <v>84</v>
      </c>
      <c r="E16" s="57" t="s">
        <v>129</v>
      </c>
      <c r="F16" s="58">
        <v>36</v>
      </c>
      <c r="G16" s="59"/>
      <c r="H16" s="58">
        <f>F16*G16*0</f>
        <v>0</v>
      </c>
      <c r="I16" s="58">
        <f>F16*G16*(1-0)</f>
        <v>0</v>
      </c>
      <c r="J16" s="58">
        <f t="shared" si="0"/>
        <v>0</v>
      </c>
      <c r="K16" s="58">
        <v>0</v>
      </c>
      <c r="L16" s="60">
        <f>F16*K16</f>
        <v>0</v>
      </c>
    </row>
    <row r="17" spans="1:12" ht="12.75">
      <c r="A17" s="56" t="s">
        <v>10</v>
      </c>
      <c r="B17" s="57"/>
      <c r="C17" s="57" t="s">
        <v>43</v>
      </c>
      <c r="D17" s="57" t="s">
        <v>85</v>
      </c>
      <c r="E17" s="57" t="s">
        <v>130</v>
      </c>
      <c r="F17" s="58">
        <v>3</v>
      </c>
      <c r="G17" s="59"/>
      <c r="H17" s="58">
        <f>F17*G17*0</f>
        <v>0</v>
      </c>
      <c r="I17" s="58">
        <f>F17*G17*(1-0)</f>
        <v>0</v>
      </c>
      <c r="J17" s="58">
        <f t="shared" si="0"/>
        <v>0</v>
      </c>
      <c r="K17" s="58">
        <v>0</v>
      </c>
      <c r="L17" s="60">
        <f>F17*K17</f>
        <v>0</v>
      </c>
    </row>
    <row r="18" spans="1:12" ht="12.75">
      <c r="A18" s="56" t="s">
        <v>11</v>
      </c>
      <c r="B18" s="57"/>
      <c r="C18" s="57" t="s">
        <v>44</v>
      </c>
      <c r="D18" s="57" t="s">
        <v>86</v>
      </c>
      <c r="E18" s="57" t="s">
        <v>129</v>
      </c>
      <c r="F18" s="58">
        <v>124</v>
      </c>
      <c r="G18" s="59"/>
      <c r="H18" s="58">
        <f>F18*G18*0</f>
        <v>0</v>
      </c>
      <c r="I18" s="58">
        <f>F18*G18*(1-0)</f>
        <v>0</v>
      </c>
      <c r="J18" s="58">
        <f t="shared" si="0"/>
        <v>0</v>
      </c>
      <c r="K18" s="58">
        <v>0</v>
      </c>
      <c r="L18" s="60">
        <f>F18*K18</f>
        <v>0</v>
      </c>
    </row>
    <row r="19" spans="1:12" ht="12.75">
      <c r="A19" s="56" t="s">
        <v>12</v>
      </c>
      <c r="B19" s="57"/>
      <c r="C19" s="57" t="s">
        <v>45</v>
      </c>
      <c r="D19" s="57" t="s">
        <v>87</v>
      </c>
      <c r="E19" s="57" t="s">
        <v>129</v>
      </c>
      <c r="F19" s="58">
        <v>321</v>
      </c>
      <c r="G19" s="59"/>
      <c r="H19" s="58">
        <f>F19*G19*0</f>
        <v>0</v>
      </c>
      <c r="I19" s="58">
        <f>F19*G19*(1-0)</f>
        <v>0</v>
      </c>
      <c r="J19" s="58">
        <f t="shared" si="0"/>
        <v>0</v>
      </c>
      <c r="K19" s="58">
        <v>0</v>
      </c>
      <c r="L19" s="60">
        <f>F19*K19</f>
        <v>0</v>
      </c>
    </row>
    <row r="20" spans="1:12" ht="12.75">
      <c r="A20" s="61"/>
      <c r="B20" s="62"/>
      <c r="C20" s="63" t="s">
        <v>19</v>
      </c>
      <c r="D20" s="101" t="s">
        <v>88</v>
      </c>
      <c r="E20" s="102"/>
      <c r="F20" s="102"/>
      <c r="G20" s="102"/>
      <c r="H20" s="64">
        <f>SUM(H21:H21)</f>
        <v>0</v>
      </c>
      <c r="I20" s="64">
        <f>SUM(I21:I21)</f>
        <v>0</v>
      </c>
      <c r="J20" s="64">
        <f t="shared" si="0"/>
        <v>0</v>
      </c>
      <c r="K20" s="65"/>
      <c r="L20" s="66">
        <f>SUM(L21:L21)</f>
        <v>0</v>
      </c>
    </row>
    <row r="21" spans="1:12" ht="12.75">
      <c r="A21" s="56" t="s">
        <v>13</v>
      </c>
      <c r="B21" s="57"/>
      <c r="C21" s="57" t="s">
        <v>46</v>
      </c>
      <c r="D21" s="57" t="s">
        <v>89</v>
      </c>
      <c r="E21" s="57" t="s">
        <v>129</v>
      </c>
      <c r="F21" s="58">
        <v>12.2</v>
      </c>
      <c r="G21" s="59"/>
      <c r="H21" s="58">
        <f>F21*G21*0</f>
        <v>0</v>
      </c>
      <c r="I21" s="58">
        <f>F21*G21*(1-0)</f>
        <v>0</v>
      </c>
      <c r="J21" s="58">
        <f t="shared" si="0"/>
        <v>0</v>
      </c>
      <c r="K21" s="58">
        <v>0</v>
      </c>
      <c r="L21" s="60">
        <f>F21*K21</f>
        <v>0</v>
      </c>
    </row>
    <row r="22" spans="1:12" ht="12.75">
      <c r="A22" s="61"/>
      <c r="B22" s="62"/>
      <c r="C22" s="63" t="s">
        <v>22</v>
      </c>
      <c r="D22" s="101" t="s">
        <v>90</v>
      </c>
      <c r="E22" s="102"/>
      <c r="F22" s="102"/>
      <c r="G22" s="102"/>
      <c r="H22" s="64">
        <f>SUM(H23:H25)</f>
        <v>0</v>
      </c>
      <c r="I22" s="64">
        <f>SUM(I23:I25)</f>
        <v>0</v>
      </c>
      <c r="J22" s="64">
        <f t="shared" si="0"/>
        <v>0</v>
      </c>
      <c r="K22" s="65"/>
      <c r="L22" s="66">
        <f>SUM(L23:L25)</f>
        <v>0</v>
      </c>
    </row>
    <row r="23" spans="1:12" ht="12.75">
      <c r="A23" s="56" t="s">
        <v>14</v>
      </c>
      <c r="B23" s="57"/>
      <c r="C23" s="57" t="s">
        <v>47</v>
      </c>
      <c r="D23" s="57" t="s">
        <v>91</v>
      </c>
      <c r="E23" s="57" t="s">
        <v>129</v>
      </c>
      <c r="F23" s="58">
        <v>72</v>
      </c>
      <c r="G23" s="59"/>
      <c r="H23" s="58">
        <f>F23*G23*0</f>
        <v>0</v>
      </c>
      <c r="I23" s="58">
        <f>F23*G23*(1-0)</f>
        <v>0</v>
      </c>
      <c r="J23" s="58">
        <f t="shared" si="0"/>
        <v>0</v>
      </c>
      <c r="K23" s="58">
        <v>0</v>
      </c>
      <c r="L23" s="60">
        <f>F23*K23</f>
        <v>0</v>
      </c>
    </row>
    <row r="24" spans="1:12" ht="12.75">
      <c r="A24" s="56" t="s">
        <v>15</v>
      </c>
      <c r="B24" s="57"/>
      <c r="C24" s="57" t="s">
        <v>48</v>
      </c>
      <c r="D24" s="57" t="s">
        <v>92</v>
      </c>
      <c r="E24" s="57" t="s">
        <v>129</v>
      </c>
      <c r="F24" s="58">
        <v>69</v>
      </c>
      <c r="G24" s="59"/>
      <c r="H24" s="58">
        <f>F24*G24*0</f>
        <v>0</v>
      </c>
      <c r="I24" s="58">
        <f>F24*G24*(1-0)</f>
        <v>0</v>
      </c>
      <c r="J24" s="58">
        <f t="shared" si="0"/>
        <v>0</v>
      </c>
      <c r="K24" s="58">
        <v>0</v>
      </c>
      <c r="L24" s="60">
        <f>F24*K24</f>
        <v>0</v>
      </c>
    </row>
    <row r="25" spans="1:12" ht="12.75">
      <c r="A25" s="56" t="s">
        <v>16</v>
      </c>
      <c r="B25" s="57"/>
      <c r="C25" s="57" t="s">
        <v>49</v>
      </c>
      <c r="D25" s="57" t="s">
        <v>93</v>
      </c>
      <c r="E25" s="57" t="s">
        <v>129</v>
      </c>
      <c r="F25" s="58">
        <v>235</v>
      </c>
      <c r="G25" s="59"/>
      <c r="H25" s="58">
        <f>F25*G25*0</f>
        <v>0</v>
      </c>
      <c r="I25" s="58">
        <f>F25*G25*(1-0)</f>
        <v>0</v>
      </c>
      <c r="J25" s="58">
        <f t="shared" si="0"/>
        <v>0</v>
      </c>
      <c r="K25" s="58">
        <v>0</v>
      </c>
      <c r="L25" s="60">
        <f>F25*K25</f>
        <v>0</v>
      </c>
    </row>
    <row r="26" spans="1:12" ht="12.75">
      <c r="A26" s="56" t="s">
        <v>197</v>
      </c>
      <c r="B26" s="57"/>
      <c r="C26" s="57" t="s">
        <v>195</v>
      </c>
      <c r="D26" s="57" t="s">
        <v>196</v>
      </c>
      <c r="E26" s="57" t="s">
        <v>129</v>
      </c>
      <c r="F26" s="58">
        <v>74.2</v>
      </c>
      <c r="G26" s="59"/>
      <c r="H26" s="58">
        <f>F26*G26*0</f>
        <v>0</v>
      </c>
      <c r="I26" s="58">
        <f>F26*G26*(1-0)</f>
        <v>0</v>
      </c>
      <c r="J26" s="58">
        <f t="shared" si="0"/>
        <v>0</v>
      </c>
      <c r="K26" s="58">
        <v>0</v>
      </c>
      <c r="L26" s="60">
        <f>F26*K26</f>
        <v>0</v>
      </c>
    </row>
    <row r="27" spans="1:12" ht="12.75">
      <c r="A27" s="61"/>
      <c r="B27" s="62"/>
      <c r="C27" s="63" t="s">
        <v>23</v>
      </c>
      <c r="D27" s="101" t="s">
        <v>94</v>
      </c>
      <c r="E27" s="102"/>
      <c r="F27" s="102"/>
      <c r="G27" s="102"/>
      <c r="H27" s="64">
        <f>SUM(H28:H30)</f>
        <v>0</v>
      </c>
      <c r="I27" s="64">
        <f>SUM(I28:I30)</f>
        <v>0</v>
      </c>
      <c r="J27" s="64">
        <f t="shared" si="0"/>
        <v>0</v>
      </c>
      <c r="K27" s="65"/>
      <c r="L27" s="66">
        <f>SUM(L28:L30)</f>
        <v>0</v>
      </c>
    </row>
    <row r="28" spans="1:12" ht="12.75">
      <c r="A28" s="56" t="s">
        <v>17</v>
      </c>
      <c r="B28" s="57"/>
      <c r="C28" s="57" t="s">
        <v>50</v>
      </c>
      <c r="D28" s="57" t="s">
        <v>95</v>
      </c>
      <c r="E28" s="57" t="s">
        <v>129</v>
      </c>
      <c r="F28" s="58">
        <v>15</v>
      </c>
      <c r="G28" s="59"/>
      <c r="H28" s="58">
        <f>F28*G28*0</f>
        <v>0</v>
      </c>
      <c r="I28" s="58">
        <f>F28*G28*(1-0)</f>
        <v>0</v>
      </c>
      <c r="J28" s="58">
        <f t="shared" si="0"/>
        <v>0</v>
      </c>
      <c r="K28" s="58">
        <v>0</v>
      </c>
      <c r="L28" s="60">
        <f>F28*K28</f>
        <v>0</v>
      </c>
    </row>
    <row r="29" spans="1:12" ht="12.75">
      <c r="A29" s="56" t="s">
        <v>18</v>
      </c>
      <c r="B29" s="57"/>
      <c r="C29" s="57" t="s">
        <v>51</v>
      </c>
      <c r="D29" s="57" t="s">
        <v>96</v>
      </c>
      <c r="E29" s="57" t="s">
        <v>129</v>
      </c>
      <c r="F29" s="58">
        <v>304</v>
      </c>
      <c r="G29" s="59"/>
      <c r="H29" s="58">
        <f>F29*G29*0</f>
        <v>0</v>
      </c>
      <c r="I29" s="58">
        <f>F29*G29*(1-0)</f>
        <v>0</v>
      </c>
      <c r="J29" s="58">
        <f t="shared" si="0"/>
        <v>0</v>
      </c>
      <c r="K29" s="58">
        <v>0</v>
      </c>
      <c r="L29" s="60">
        <f>F29*K29</f>
        <v>0</v>
      </c>
    </row>
    <row r="30" spans="1:12" ht="12.75">
      <c r="A30" s="56" t="s">
        <v>19</v>
      </c>
      <c r="B30" s="57"/>
      <c r="C30" s="57" t="s">
        <v>52</v>
      </c>
      <c r="D30" s="57" t="s">
        <v>97</v>
      </c>
      <c r="E30" s="57" t="s">
        <v>129</v>
      </c>
      <c r="F30" s="58">
        <v>10</v>
      </c>
      <c r="G30" s="59"/>
      <c r="H30" s="58">
        <f>F30*G30*0</f>
        <v>0</v>
      </c>
      <c r="I30" s="58">
        <f>F30*G30*(1-0)</f>
        <v>0</v>
      </c>
      <c r="J30" s="58">
        <f t="shared" si="0"/>
        <v>0</v>
      </c>
      <c r="K30" s="58">
        <v>0</v>
      </c>
      <c r="L30" s="60">
        <f>F30*K30</f>
        <v>0</v>
      </c>
    </row>
    <row r="31" spans="1:12" ht="12.75">
      <c r="A31" s="61"/>
      <c r="B31" s="62"/>
      <c r="C31" s="63" t="s">
        <v>24</v>
      </c>
      <c r="D31" s="101" t="s">
        <v>98</v>
      </c>
      <c r="E31" s="102"/>
      <c r="F31" s="102"/>
      <c r="G31" s="102"/>
      <c r="H31" s="64">
        <f>SUM(H32:H34)</f>
        <v>0</v>
      </c>
      <c r="I31" s="64">
        <f>SUM(I32:I34)</f>
        <v>0</v>
      </c>
      <c r="J31" s="64">
        <f t="shared" si="0"/>
        <v>0</v>
      </c>
      <c r="K31" s="65"/>
      <c r="L31" s="66">
        <f>SUM(L32:L34)</f>
        <v>0</v>
      </c>
    </row>
    <row r="32" spans="1:12" ht="12.75">
      <c r="A32" s="56" t="s">
        <v>20</v>
      </c>
      <c r="B32" s="57"/>
      <c r="C32" s="57" t="s">
        <v>53</v>
      </c>
      <c r="D32" s="57" t="s">
        <v>99</v>
      </c>
      <c r="E32" s="57" t="s">
        <v>131</v>
      </c>
      <c r="F32" s="58">
        <v>1104</v>
      </c>
      <c r="G32" s="59"/>
      <c r="H32" s="58">
        <f>F32*G32*0.0324288550628723</f>
        <v>0</v>
      </c>
      <c r="I32" s="58">
        <f>F32*G32*(1-0.0324288550628723)</f>
        <v>0</v>
      </c>
      <c r="J32" s="58">
        <f t="shared" si="0"/>
        <v>0</v>
      </c>
      <c r="K32" s="58">
        <v>0</v>
      </c>
      <c r="L32" s="60">
        <f>F32*K32</f>
        <v>0</v>
      </c>
    </row>
    <row r="33" spans="1:12" ht="12.75">
      <c r="A33" s="56" t="s">
        <v>21</v>
      </c>
      <c r="B33" s="57"/>
      <c r="C33" s="57" t="s">
        <v>54</v>
      </c>
      <c r="D33" s="57" t="s">
        <v>100</v>
      </c>
      <c r="E33" s="57" t="s">
        <v>131</v>
      </c>
      <c r="F33" s="58">
        <v>1194</v>
      </c>
      <c r="G33" s="59"/>
      <c r="H33" s="58">
        <f>F33*G33*0</f>
        <v>0</v>
      </c>
      <c r="I33" s="58">
        <f>F33*G33*(1-0)</f>
        <v>0</v>
      </c>
      <c r="J33" s="58">
        <f t="shared" si="0"/>
        <v>0</v>
      </c>
      <c r="K33" s="58">
        <v>0</v>
      </c>
      <c r="L33" s="60">
        <f>F33*K33</f>
        <v>0</v>
      </c>
    </row>
    <row r="34" spans="1:12" ht="12.75">
      <c r="A34" s="56" t="s">
        <v>22</v>
      </c>
      <c r="B34" s="57"/>
      <c r="C34" s="57" t="s">
        <v>55</v>
      </c>
      <c r="D34" s="57" t="s">
        <v>101</v>
      </c>
      <c r="E34" s="57" t="s">
        <v>131</v>
      </c>
      <c r="F34" s="58">
        <v>1104</v>
      </c>
      <c r="G34" s="59"/>
      <c r="H34" s="58">
        <f>F34*G34*0</f>
        <v>0</v>
      </c>
      <c r="I34" s="58">
        <f>F34*G34*(1-0)</f>
        <v>0</v>
      </c>
      <c r="J34" s="58">
        <f t="shared" si="0"/>
        <v>0</v>
      </c>
      <c r="K34" s="58">
        <v>0</v>
      </c>
      <c r="L34" s="60">
        <f>F34*K34</f>
        <v>0</v>
      </c>
    </row>
    <row r="35" spans="1:12" ht="12.75">
      <c r="A35" s="61"/>
      <c r="B35" s="62"/>
      <c r="C35" s="63" t="s">
        <v>56</v>
      </c>
      <c r="D35" s="101" t="s">
        <v>102</v>
      </c>
      <c r="E35" s="102"/>
      <c r="F35" s="102"/>
      <c r="G35" s="102"/>
      <c r="H35" s="64">
        <f>SUM(H36:H38)</f>
        <v>0</v>
      </c>
      <c r="I35" s="64">
        <f>SUM(I36:I38)</f>
        <v>0</v>
      </c>
      <c r="J35" s="64">
        <f t="shared" si="0"/>
        <v>0</v>
      </c>
      <c r="K35" s="65"/>
      <c r="L35" s="66">
        <f>SUM(L36:L38)</f>
        <v>5.9734</v>
      </c>
    </row>
    <row r="36" spans="1:12" ht="12.75">
      <c r="A36" s="56" t="s">
        <v>23</v>
      </c>
      <c r="B36" s="57"/>
      <c r="C36" s="57" t="s">
        <v>57</v>
      </c>
      <c r="D36" s="57" t="s">
        <v>103</v>
      </c>
      <c r="E36" s="57" t="s">
        <v>129</v>
      </c>
      <c r="F36" s="58">
        <v>2</v>
      </c>
      <c r="G36" s="59"/>
      <c r="H36" s="58">
        <f>F36*G36*0.780613430408179</f>
        <v>0</v>
      </c>
      <c r="I36" s="58">
        <f>F36*G36*(1-0.780613430408179)</f>
        <v>0</v>
      </c>
      <c r="J36" s="58">
        <f t="shared" si="0"/>
        <v>0</v>
      </c>
      <c r="K36" s="58">
        <v>2.894</v>
      </c>
      <c r="L36" s="60">
        <f>F36*K36</f>
        <v>5.788</v>
      </c>
    </row>
    <row r="37" spans="1:12" ht="12.75">
      <c r="A37" s="56" t="s">
        <v>24</v>
      </c>
      <c r="B37" s="57"/>
      <c r="C37" s="57" t="s">
        <v>58</v>
      </c>
      <c r="D37" s="57" t="s">
        <v>104</v>
      </c>
      <c r="E37" s="57" t="s">
        <v>131</v>
      </c>
      <c r="F37" s="58">
        <v>12</v>
      </c>
      <c r="G37" s="59"/>
      <c r="H37" s="58">
        <f>F37*G37*0.224190468965343</f>
        <v>0</v>
      </c>
      <c r="I37" s="58">
        <f>F37*G37*(1-0.224190468965343)</f>
        <v>0</v>
      </c>
      <c r="J37" s="58">
        <f t="shared" si="0"/>
        <v>0</v>
      </c>
      <c r="K37" s="58">
        <v>0.01445</v>
      </c>
      <c r="L37" s="60">
        <f>F37*K37</f>
        <v>0.1734</v>
      </c>
    </row>
    <row r="38" spans="1:12" ht="12.75">
      <c r="A38" s="56" t="s">
        <v>25</v>
      </c>
      <c r="B38" s="57"/>
      <c r="C38" s="57" t="s">
        <v>59</v>
      </c>
      <c r="D38" s="57" t="s">
        <v>105</v>
      </c>
      <c r="E38" s="57" t="s">
        <v>131</v>
      </c>
      <c r="F38" s="58">
        <v>12</v>
      </c>
      <c r="G38" s="59"/>
      <c r="H38" s="58">
        <f>F38*G38*0.211908513584491</f>
        <v>0</v>
      </c>
      <c r="I38" s="58">
        <f>F38*G38*(1-0.211908513584491)</f>
        <v>0</v>
      </c>
      <c r="J38" s="58">
        <f t="shared" si="0"/>
        <v>0</v>
      </c>
      <c r="K38" s="58">
        <v>0.001</v>
      </c>
      <c r="L38" s="60">
        <f>F38*K38</f>
        <v>0.012</v>
      </c>
    </row>
    <row r="39" spans="1:12" ht="12.75">
      <c r="A39" s="61"/>
      <c r="B39" s="62"/>
      <c r="C39" s="63" t="s">
        <v>60</v>
      </c>
      <c r="D39" s="101" t="s">
        <v>106</v>
      </c>
      <c r="E39" s="102"/>
      <c r="F39" s="102"/>
      <c r="G39" s="102"/>
      <c r="H39" s="64">
        <f>SUM(H40:H42)</f>
        <v>0</v>
      </c>
      <c r="I39" s="64">
        <f>SUM(I40:I42)</f>
        <v>0</v>
      </c>
      <c r="J39" s="64">
        <f t="shared" si="0"/>
        <v>0</v>
      </c>
      <c r="K39" s="65"/>
      <c r="L39" s="66">
        <f>SUM(L40:L42)</f>
        <v>852.7745199999999</v>
      </c>
    </row>
    <row r="40" spans="1:12" ht="12.75">
      <c r="A40" s="56" t="s">
        <v>26</v>
      </c>
      <c r="B40" s="57"/>
      <c r="C40" s="57" t="s">
        <v>61</v>
      </c>
      <c r="D40" s="57" t="s">
        <v>107</v>
      </c>
      <c r="E40" s="57" t="s">
        <v>131</v>
      </c>
      <c r="F40" s="58">
        <v>1315</v>
      </c>
      <c r="G40" s="59"/>
      <c r="H40" s="58">
        <f>F40*G40*0.880301098268274</f>
        <v>0</v>
      </c>
      <c r="I40" s="58">
        <f>F40*G40*(1-0.880301098268274)</f>
        <v>0</v>
      </c>
      <c r="J40" s="58">
        <f t="shared" si="0"/>
        <v>0</v>
      </c>
      <c r="K40" s="58">
        <v>0.51166</v>
      </c>
      <c r="L40" s="60">
        <f>F40*K40</f>
        <v>672.8329</v>
      </c>
    </row>
    <row r="41" spans="1:12" ht="12.75">
      <c r="A41" s="56" t="s">
        <v>27</v>
      </c>
      <c r="B41" s="57"/>
      <c r="C41" s="57" t="s">
        <v>62</v>
      </c>
      <c r="D41" s="57" t="s">
        <v>108</v>
      </c>
      <c r="E41" s="57" t="s">
        <v>131</v>
      </c>
      <c r="F41" s="58">
        <v>1137</v>
      </c>
      <c r="G41" s="59"/>
      <c r="H41" s="58">
        <f>F41*G41*0</f>
        <v>0</v>
      </c>
      <c r="I41" s="58">
        <f>F41*G41*(1-0)</f>
        <v>0</v>
      </c>
      <c r="J41" s="58">
        <f t="shared" si="0"/>
        <v>0</v>
      </c>
      <c r="K41" s="58">
        <v>0.15826</v>
      </c>
      <c r="L41" s="60">
        <f>F41*K41</f>
        <v>179.94162</v>
      </c>
    </row>
    <row r="42" spans="1:12" ht="12.75">
      <c r="A42" s="56" t="s">
        <v>28</v>
      </c>
      <c r="B42" s="57"/>
      <c r="C42" s="57" t="s">
        <v>63</v>
      </c>
      <c r="D42" s="57" t="s">
        <v>109</v>
      </c>
      <c r="E42" s="57" t="s">
        <v>129</v>
      </c>
      <c r="F42" s="58">
        <v>72</v>
      </c>
      <c r="G42" s="59"/>
      <c r="H42" s="58">
        <f>F42*G42*0</f>
        <v>0</v>
      </c>
      <c r="I42" s="58">
        <f>F42*G42*(1-0)</f>
        <v>0</v>
      </c>
      <c r="J42" s="58">
        <f t="shared" si="0"/>
        <v>0</v>
      </c>
      <c r="K42" s="58">
        <v>0</v>
      </c>
      <c r="L42" s="60">
        <f>F42*K42</f>
        <v>0</v>
      </c>
    </row>
    <row r="43" spans="1:12" ht="12.75">
      <c r="A43" s="61"/>
      <c r="B43" s="62"/>
      <c r="C43" s="63" t="s">
        <v>64</v>
      </c>
      <c r="D43" s="101" t="s">
        <v>110</v>
      </c>
      <c r="E43" s="102"/>
      <c r="F43" s="102"/>
      <c r="G43" s="102"/>
      <c r="H43" s="64">
        <f>SUM(H44:H45)</f>
        <v>0</v>
      </c>
      <c r="I43" s="64">
        <f>SUM(I44:I45)</f>
        <v>0</v>
      </c>
      <c r="J43" s="64">
        <f t="shared" si="0"/>
        <v>0</v>
      </c>
      <c r="K43" s="65"/>
      <c r="L43" s="66">
        <f>SUM(L44:L45)</f>
        <v>113.31739999999999</v>
      </c>
    </row>
    <row r="44" spans="1:12" ht="12.75">
      <c r="A44" s="56" t="s">
        <v>29</v>
      </c>
      <c r="B44" s="57"/>
      <c r="C44" s="57" t="s">
        <v>65</v>
      </c>
      <c r="D44" s="57" t="s">
        <v>111</v>
      </c>
      <c r="E44" s="57" t="s">
        <v>131</v>
      </c>
      <c r="F44" s="58">
        <v>1085</v>
      </c>
      <c r="G44" s="59"/>
      <c r="H44" s="58">
        <f>F44*G44*0.898701298701299</f>
        <v>0</v>
      </c>
      <c r="I44" s="58">
        <f>F44*G44*(1-0.898701298701299)</f>
        <v>0</v>
      </c>
      <c r="J44" s="58">
        <f t="shared" si="0"/>
        <v>0</v>
      </c>
      <c r="K44" s="58">
        <v>0.00071</v>
      </c>
      <c r="L44" s="60">
        <f>F44*K44</f>
        <v>0.77035</v>
      </c>
    </row>
    <row r="45" spans="1:12" ht="12.75">
      <c r="A45" s="56" t="s">
        <v>30</v>
      </c>
      <c r="B45" s="57"/>
      <c r="C45" s="57" t="s">
        <v>66</v>
      </c>
      <c r="D45" s="57" t="s">
        <v>112</v>
      </c>
      <c r="E45" s="57" t="s">
        <v>131</v>
      </c>
      <c r="F45" s="58">
        <v>1085</v>
      </c>
      <c r="G45" s="59"/>
      <c r="H45" s="58">
        <f>F45*G45*0</f>
        <v>0</v>
      </c>
      <c r="I45" s="58">
        <f>F45*G45*(1-0)</f>
        <v>0</v>
      </c>
      <c r="J45" s="58">
        <f t="shared" si="0"/>
        <v>0</v>
      </c>
      <c r="K45" s="58">
        <v>0.10373</v>
      </c>
      <c r="L45" s="60">
        <f>F45*K45</f>
        <v>112.54705</v>
      </c>
    </row>
    <row r="46" spans="1:12" ht="12.75">
      <c r="A46" s="61"/>
      <c r="B46" s="62"/>
      <c r="C46" s="63" t="s">
        <v>67</v>
      </c>
      <c r="D46" s="101" t="s">
        <v>113</v>
      </c>
      <c r="E46" s="102"/>
      <c r="F46" s="102"/>
      <c r="G46" s="102"/>
      <c r="H46" s="64">
        <f>SUM(H47:H47)</f>
        <v>0</v>
      </c>
      <c r="I46" s="64">
        <f>SUM(I47:I47)</f>
        <v>0</v>
      </c>
      <c r="J46" s="64">
        <f t="shared" si="0"/>
        <v>0</v>
      </c>
      <c r="K46" s="65"/>
      <c r="L46" s="66">
        <f>SUM(L47:L47)</f>
        <v>0.68852</v>
      </c>
    </row>
    <row r="47" spans="1:12" ht="12.75">
      <c r="A47" s="56" t="s">
        <v>31</v>
      </c>
      <c r="B47" s="57"/>
      <c r="C47" s="57" t="s">
        <v>68</v>
      </c>
      <c r="D47" s="57" t="s">
        <v>114</v>
      </c>
      <c r="E47" s="57" t="s">
        <v>132</v>
      </c>
      <c r="F47" s="58">
        <v>4</v>
      </c>
      <c r="G47" s="59"/>
      <c r="H47" s="58">
        <f>F47*G47*0.371399783741276</f>
        <v>0</v>
      </c>
      <c r="I47" s="58">
        <f>F47*G47*(1-0.371399783741276)</f>
        <v>0</v>
      </c>
      <c r="J47" s="58">
        <f t="shared" si="0"/>
        <v>0</v>
      </c>
      <c r="K47" s="58">
        <v>0.17213</v>
      </c>
      <c r="L47" s="60">
        <f>F47*K47</f>
        <v>0.68852</v>
      </c>
    </row>
    <row r="48" spans="1:12" ht="12.75">
      <c r="A48" s="61"/>
      <c r="B48" s="62"/>
      <c r="C48" s="63" t="s">
        <v>69</v>
      </c>
      <c r="D48" s="101" t="s">
        <v>115</v>
      </c>
      <c r="E48" s="102"/>
      <c r="F48" s="102"/>
      <c r="G48" s="102"/>
      <c r="H48" s="64">
        <f>SUM(H49:H49)</f>
        <v>0</v>
      </c>
      <c r="I48" s="64">
        <f>SUM(I49:I49)</f>
        <v>0</v>
      </c>
      <c r="J48" s="64">
        <f t="shared" si="0"/>
        <v>0</v>
      </c>
      <c r="K48" s="65"/>
      <c r="L48" s="66">
        <f>SUM(L49:L49)</f>
        <v>0</v>
      </c>
    </row>
    <row r="49" spans="1:12" ht="12.75">
      <c r="A49" s="56" t="s">
        <v>32</v>
      </c>
      <c r="B49" s="57"/>
      <c r="C49" s="57" t="s">
        <v>70</v>
      </c>
      <c r="D49" s="57" t="s">
        <v>116</v>
      </c>
      <c r="E49" s="57" t="s">
        <v>133</v>
      </c>
      <c r="F49" s="58">
        <v>973.5</v>
      </c>
      <c r="G49" s="59"/>
      <c r="H49" s="58">
        <f>F49*G49*0</f>
        <v>0</v>
      </c>
      <c r="I49" s="58">
        <f>F49*G49*(1-0)</f>
        <v>0</v>
      </c>
      <c r="J49" s="58">
        <f t="shared" si="0"/>
        <v>0</v>
      </c>
      <c r="K49" s="58">
        <v>0</v>
      </c>
      <c r="L49" s="60">
        <f>F49*K49</f>
        <v>0</v>
      </c>
    </row>
    <row r="50" spans="1:12" ht="12.75">
      <c r="A50" s="61"/>
      <c r="B50" s="62"/>
      <c r="C50" s="63"/>
      <c r="D50" s="101" t="s">
        <v>117</v>
      </c>
      <c r="E50" s="102"/>
      <c r="F50" s="102"/>
      <c r="G50" s="102"/>
      <c r="H50" s="64">
        <f>SUM(H51:H55)</f>
        <v>0</v>
      </c>
      <c r="I50" s="64">
        <f>SUM(I51:I55)</f>
        <v>0</v>
      </c>
      <c r="J50" s="64">
        <f t="shared" si="0"/>
        <v>0</v>
      </c>
      <c r="K50" s="65"/>
      <c r="L50" s="66">
        <f>SUM(L51:L55)</f>
        <v>0.19488000000000003</v>
      </c>
    </row>
    <row r="51" spans="1:12" ht="12.75">
      <c r="A51" s="56" t="s">
        <v>33</v>
      </c>
      <c r="B51" s="57"/>
      <c r="C51" s="57" t="s">
        <v>71</v>
      </c>
      <c r="D51" s="57" t="s">
        <v>118</v>
      </c>
      <c r="E51" s="57" t="s">
        <v>134</v>
      </c>
      <c r="F51" s="58">
        <v>34.8</v>
      </c>
      <c r="G51" s="59"/>
      <c r="H51" s="58">
        <f>F51*G51*1</f>
        <v>0</v>
      </c>
      <c r="I51" s="58">
        <f>F51*G51*(1-1)</f>
        <v>0</v>
      </c>
      <c r="J51" s="58">
        <f t="shared" si="0"/>
        <v>0</v>
      </c>
      <c r="K51" s="58">
        <v>0.001</v>
      </c>
      <c r="L51" s="60">
        <f>F51*K51</f>
        <v>0.0348</v>
      </c>
    </row>
    <row r="52" spans="1:12" ht="12.75">
      <c r="A52" s="56" t="s">
        <v>34</v>
      </c>
      <c r="B52" s="57"/>
      <c r="C52" s="57" t="s">
        <v>72</v>
      </c>
      <c r="D52" s="57" t="s">
        <v>119</v>
      </c>
      <c r="E52" s="57" t="s">
        <v>130</v>
      </c>
      <c r="F52" s="58">
        <v>12</v>
      </c>
      <c r="G52" s="59"/>
      <c r="H52" s="58">
        <f>F52*G52*1</f>
        <v>0</v>
      </c>
      <c r="I52" s="58">
        <f>F52*G52*(1-1)</f>
        <v>0</v>
      </c>
      <c r="J52" s="58">
        <f t="shared" si="0"/>
        <v>0</v>
      </c>
      <c r="K52" s="58">
        <v>0.008</v>
      </c>
      <c r="L52" s="60">
        <f>F52*K52</f>
        <v>0.096</v>
      </c>
    </row>
    <row r="53" spans="1:12" ht="12.75">
      <c r="A53" s="56" t="s">
        <v>35</v>
      </c>
      <c r="B53" s="57"/>
      <c r="C53" s="57" t="s">
        <v>73</v>
      </c>
      <c r="D53" s="57" t="s">
        <v>120</v>
      </c>
      <c r="E53" s="57" t="s">
        <v>130</v>
      </c>
      <c r="F53" s="58">
        <v>12</v>
      </c>
      <c r="G53" s="59"/>
      <c r="H53" s="58">
        <f>F53*G53*1</f>
        <v>0</v>
      </c>
      <c r="I53" s="58">
        <f>F53*G53*(1-1)</f>
        <v>0</v>
      </c>
      <c r="J53" s="58">
        <f t="shared" si="0"/>
        <v>0</v>
      </c>
      <c r="K53" s="58">
        <v>0.004</v>
      </c>
      <c r="L53" s="60">
        <f>F53*K53</f>
        <v>0.048</v>
      </c>
    </row>
    <row r="54" spans="1:12" ht="12.75">
      <c r="A54" s="56" t="s">
        <v>36</v>
      </c>
      <c r="B54" s="57"/>
      <c r="C54" s="57" t="s">
        <v>74</v>
      </c>
      <c r="D54" s="57" t="s">
        <v>121</v>
      </c>
      <c r="E54" s="57" t="s">
        <v>128</v>
      </c>
      <c r="F54" s="58">
        <v>8</v>
      </c>
      <c r="G54" s="59"/>
      <c r="H54" s="58">
        <f>F54*G54*1</f>
        <v>0</v>
      </c>
      <c r="I54" s="58">
        <f>F54*G54*(1-1)</f>
        <v>0</v>
      </c>
      <c r="J54" s="58">
        <f t="shared" si="0"/>
        <v>0</v>
      </c>
      <c r="K54" s="58">
        <v>0.001</v>
      </c>
      <c r="L54" s="60">
        <f>F54*K54</f>
        <v>0.008</v>
      </c>
    </row>
    <row r="55" spans="1:12" ht="12.75">
      <c r="A55" s="56" t="s">
        <v>37</v>
      </c>
      <c r="B55" s="57"/>
      <c r="C55" s="57" t="s">
        <v>75</v>
      </c>
      <c r="D55" s="57" t="s">
        <v>122</v>
      </c>
      <c r="E55" s="57" t="s">
        <v>128</v>
      </c>
      <c r="F55" s="58">
        <v>4.04</v>
      </c>
      <c r="G55" s="67"/>
      <c r="H55" s="58">
        <f>F55*G55*1</f>
        <v>0</v>
      </c>
      <c r="I55" s="58">
        <f>F55*G55*(1-1)</f>
        <v>0</v>
      </c>
      <c r="J55" s="58">
        <f t="shared" si="0"/>
        <v>0</v>
      </c>
      <c r="K55" s="58">
        <v>0.002</v>
      </c>
      <c r="L55" s="60">
        <f>F55*K55</f>
        <v>0.00808</v>
      </c>
    </row>
    <row r="56" spans="1:12" ht="12.75">
      <c r="A56" s="41"/>
      <c r="B56" s="42"/>
      <c r="C56" s="42"/>
      <c r="D56" s="42"/>
      <c r="E56" s="42"/>
      <c r="F56" s="42"/>
      <c r="G56" s="42"/>
      <c r="H56" s="103" t="s">
        <v>140</v>
      </c>
      <c r="I56" s="104"/>
      <c r="J56" s="43">
        <f>J12+J15+J20+J22+J27+J31+J35+J39+J43+J46+J48+J50</f>
        <v>0</v>
      </c>
      <c r="K56" s="42"/>
      <c r="L56" s="44"/>
    </row>
    <row r="57" spans="1:12" ht="12.75">
      <c r="A57" s="45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6"/>
    </row>
    <row r="58" spans="1:12" ht="12.75">
      <c r="A58" s="45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6"/>
    </row>
    <row r="59" spans="1:12" ht="12.75">
      <c r="A59" s="45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6"/>
    </row>
    <row r="60" spans="1:12" ht="13.5" thickBot="1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9"/>
    </row>
  </sheetData>
  <mergeCells count="40">
    <mergeCell ref="D48:G48"/>
    <mergeCell ref="D50:G50"/>
    <mergeCell ref="H56:I56"/>
    <mergeCell ref="D35:G35"/>
    <mergeCell ref="D39:G39"/>
    <mergeCell ref="D43:G43"/>
    <mergeCell ref="D46:G46"/>
    <mergeCell ref="D20:G20"/>
    <mergeCell ref="D22:G22"/>
    <mergeCell ref="D27:G27"/>
    <mergeCell ref="D31:G31"/>
    <mergeCell ref="H10:J10"/>
    <mergeCell ref="K10:L10"/>
    <mergeCell ref="D12:G12"/>
    <mergeCell ref="D15:G15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24" sqref="G24"/>
    </sheetView>
  </sheetViews>
  <sheetFormatPr defaultColWidth="9.140625" defaultRowHeight="12.75"/>
  <cols>
    <col min="1" max="1" width="16.57421875" style="0" customWidth="1"/>
    <col min="2" max="2" width="6.57421875" style="0" customWidth="1"/>
    <col min="3" max="3" width="41.7109375" style="0" customWidth="1"/>
    <col min="4" max="7" width="19.7109375" style="0" customWidth="1"/>
    <col min="8" max="16384" width="11.421875" style="0" customWidth="1"/>
  </cols>
  <sheetData>
    <row r="1" spans="1:7" ht="21.75" customHeight="1">
      <c r="A1" s="80" t="s">
        <v>151</v>
      </c>
      <c r="B1" s="81"/>
      <c r="C1" s="81"/>
      <c r="D1" s="81"/>
      <c r="E1" s="81"/>
      <c r="F1" s="81"/>
      <c r="G1" s="10"/>
    </row>
    <row r="2" spans="1:8" ht="12.75">
      <c r="A2" s="82" t="s">
        <v>1</v>
      </c>
      <c r="B2" s="90" t="s">
        <v>76</v>
      </c>
      <c r="C2" s="105"/>
      <c r="D2" s="87" t="s">
        <v>141</v>
      </c>
      <c r="E2" s="87" t="s">
        <v>146</v>
      </c>
      <c r="F2" s="83"/>
      <c r="G2" s="93"/>
      <c r="H2" s="14"/>
    </row>
    <row r="3" spans="1:8" ht="12.75">
      <c r="A3" s="84"/>
      <c r="B3" s="91"/>
      <c r="C3" s="91"/>
      <c r="D3" s="85"/>
      <c r="E3" s="85"/>
      <c r="F3" s="85"/>
      <c r="G3" s="94"/>
      <c r="H3" s="14"/>
    </row>
    <row r="4" spans="1:8" ht="12.75">
      <c r="A4" s="86" t="s">
        <v>2</v>
      </c>
      <c r="B4" s="88" t="s">
        <v>77</v>
      </c>
      <c r="C4" s="85"/>
      <c r="D4" s="88" t="s">
        <v>142</v>
      </c>
      <c r="E4" s="88"/>
      <c r="F4" s="85"/>
      <c r="G4" s="94"/>
      <c r="H4" s="14"/>
    </row>
    <row r="5" spans="1:8" ht="12.75">
      <c r="A5" s="84"/>
      <c r="B5" s="85"/>
      <c r="C5" s="85"/>
      <c r="D5" s="85"/>
      <c r="E5" s="85"/>
      <c r="F5" s="85"/>
      <c r="G5" s="94"/>
      <c r="H5" s="14"/>
    </row>
    <row r="6" spans="1:8" ht="12.75">
      <c r="A6" s="86" t="s">
        <v>3</v>
      </c>
      <c r="B6" s="88" t="s">
        <v>78</v>
      </c>
      <c r="C6" s="85"/>
      <c r="D6" s="88" t="s">
        <v>143</v>
      </c>
      <c r="E6" s="88" t="s">
        <v>147</v>
      </c>
      <c r="F6" s="85"/>
      <c r="G6" s="94"/>
      <c r="H6" s="14"/>
    </row>
    <row r="7" spans="1:8" ht="12.75">
      <c r="A7" s="84"/>
      <c r="B7" s="85"/>
      <c r="C7" s="85"/>
      <c r="D7" s="85"/>
      <c r="E7" s="85"/>
      <c r="F7" s="85"/>
      <c r="G7" s="94"/>
      <c r="H7" s="14"/>
    </row>
    <row r="8" spans="1:8" ht="12.75">
      <c r="A8" s="86" t="s">
        <v>144</v>
      </c>
      <c r="B8" s="88" t="s">
        <v>148</v>
      </c>
      <c r="C8" s="85"/>
      <c r="D8" s="88" t="s">
        <v>126</v>
      </c>
      <c r="E8" s="92">
        <v>39900</v>
      </c>
      <c r="F8" s="85"/>
      <c r="G8" s="94"/>
      <c r="H8" s="14"/>
    </row>
    <row r="9" spans="1:8" ht="12.75">
      <c r="A9" s="79"/>
      <c r="B9" s="89"/>
      <c r="C9" s="89"/>
      <c r="D9" s="89"/>
      <c r="E9" s="89"/>
      <c r="F9" s="89"/>
      <c r="G9" s="95"/>
      <c r="H9" s="14"/>
    </row>
    <row r="10" spans="1:8" ht="13.5" thickBot="1">
      <c r="A10" s="16" t="s">
        <v>38</v>
      </c>
      <c r="B10" s="17" t="s">
        <v>39</v>
      </c>
      <c r="C10" s="18" t="s">
        <v>79</v>
      </c>
      <c r="D10" s="19" t="s">
        <v>152</v>
      </c>
      <c r="E10" s="19" t="s">
        <v>153</v>
      </c>
      <c r="F10" s="19" t="s">
        <v>154</v>
      </c>
      <c r="G10" s="22" t="s">
        <v>155</v>
      </c>
      <c r="H10" s="15"/>
    </row>
    <row r="11" spans="1:7" ht="12.75">
      <c r="A11" s="68"/>
      <c r="B11" s="69" t="s">
        <v>17</v>
      </c>
      <c r="C11" s="69" t="s">
        <v>80</v>
      </c>
      <c r="D11" s="70"/>
      <c r="E11" s="70"/>
      <c r="F11" s="71">
        <f aca="true" t="shared" si="0" ref="F11:F22">D11+E11</f>
        <v>0</v>
      </c>
      <c r="G11" s="72">
        <v>0.5963</v>
      </c>
    </row>
    <row r="12" spans="1:7" ht="12.75">
      <c r="A12" s="73"/>
      <c r="B12" s="74" t="s">
        <v>18</v>
      </c>
      <c r="C12" s="74" t="s">
        <v>83</v>
      </c>
      <c r="D12" s="75"/>
      <c r="E12" s="75"/>
      <c r="F12" s="76">
        <f t="shared" si="0"/>
        <v>0</v>
      </c>
      <c r="G12" s="77">
        <v>0</v>
      </c>
    </row>
    <row r="13" spans="1:7" ht="12.75">
      <c r="A13" s="73"/>
      <c r="B13" s="74" t="s">
        <v>19</v>
      </c>
      <c r="C13" s="74" t="s">
        <v>88</v>
      </c>
      <c r="D13" s="75"/>
      <c r="E13" s="75"/>
      <c r="F13" s="76">
        <f t="shared" si="0"/>
        <v>0</v>
      </c>
      <c r="G13" s="77">
        <v>0</v>
      </c>
    </row>
    <row r="14" spans="1:7" ht="12.75">
      <c r="A14" s="73"/>
      <c r="B14" s="74" t="s">
        <v>22</v>
      </c>
      <c r="C14" s="74" t="s">
        <v>90</v>
      </c>
      <c r="D14" s="75"/>
      <c r="E14" s="75"/>
      <c r="F14" s="76">
        <f t="shared" si="0"/>
        <v>0</v>
      </c>
      <c r="G14" s="77">
        <v>0</v>
      </c>
    </row>
    <row r="15" spans="1:7" ht="12.75">
      <c r="A15" s="73"/>
      <c r="B15" s="74" t="s">
        <v>23</v>
      </c>
      <c r="C15" s="74" t="s">
        <v>94</v>
      </c>
      <c r="D15" s="75"/>
      <c r="E15" s="75"/>
      <c r="F15" s="76">
        <f t="shared" si="0"/>
        <v>0</v>
      </c>
      <c r="G15" s="77">
        <v>0</v>
      </c>
    </row>
    <row r="16" spans="1:7" ht="12.75">
      <c r="A16" s="73"/>
      <c r="B16" s="74" t="s">
        <v>24</v>
      </c>
      <c r="C16" s="74" t="s">
        <v>98</v>
      </c>
      <c r="D16" s="75"/>
      <c r="E16" s="75"/>
      <c r="F16" s="76">
        <f t="shared" si="0"/>
        <v>0</v>
      </c>
      <c r="G16" s="77">
        <v>0</v>
      </c>
    </row>
    <row r="17" spans="1:7" ht="12.75">
      <c r="A17" s="73"/>
      <c r="B17" s="74" t="s">
        <v>56</v>
      </c>
      <c r="C17" s="74" t="s">
        <v>102</v>
      </c>
      <c r="D17" s="75"/>
      <c r="E17" s="75"/>
      <c r="F17" s="76">
        <f t="shared" si="0"/>
        <v>0</v>
      </c>
      <c r="G17" s="77">
        <v>5.9734</v>
      </c>
    </row>
    <row r="18" spans="1:7" ht="12.75">
      <c r="A18" s="73"/>
      <c r="B18" s="74" t="s">
        <v>60</v>
      </c>
      <c r="C18" s="74" t="s">
        <v>106</v>
      </c>
      <c r="D18" s="75"/>
      <c r="E18" s="75"/>
      <c r="F18" s="76">
        <f t="shared" si="0"/>
        <v>0</v>
      </c>
      <c r="G18" s="77">
        <v>852.77452</v>
      </c>
    </row>
    <row r="19" spans="1:7" ht="12.75">
      <c r="A19" s="73"/>
      <c r="B19" s="74" t="s">
        <v>64</v>
      </c>
      <c r="C19" s="74" t="s">
        <v>110</v>
      </c>
      <c r="D19" s="75"/>
      <c r="E19" s="75"/>
      <c r="F19" s="76">
        <f t="shared" si="0"/>
        <v>0</v>
      </c>
      <c r="G19" s="77">
        <v>113.3174</v>
      </c>
    </row>
    <row r="20" spans="1:7" ht="12.75">
      <c r="A20" s="73"/>
      <c r="B20" s="74" t="s">
        <v>67</v>
      </c>
      <c r="C20" s="74" t="s">
        <v>113</v>
      </c>
      <c r="D20" s="75"/>
      <c r="E20" s="75"/>
      <c r="F20" s="76">
        <f t="shared" si="0"/>
        <v>0</v>
      </c>
      <c r="G20" s="77">
        <v>0.68852</v>
      </c>
    </row>
    <row r="21" spans="1:7" ht="12.75">
      <c r="A21" s="73"/>
      <c r="B21" s="74" t="s">
        <v>69</v>
      </c>
      <c r="C21" s="74" t="s">
        <v>115</v>
      </c>
      <c r="D21" s="75"/>
      <c r="E21" s="75"/>
      <c r="F21" s="76">
        <f t="shared" si="0"/>
        <v>0</v>
      </c>
      <c r="G21" s="77">
        <v>0</v>
      </c>
    </row>
    <row r="22" spans="1:7" ht="12.75">
      <c r="A22" s="73"/>
      <c r="B22" s="74"/>
      <c r="C22" s="74" t="s">
        <v>117</v>
      </c>
      <c r="D22" s="75"/>
      <c r="E22" s="75"/>
      <c r="F22" s="76">
        <f t="shared" si="0"/>
        <v>0</v>
      </c>
      <c r="G22" s="77">
        <v>0.17168</v>
      </c>
    </row>
    <row r="23" spans="1:7" ht="12.75">
      <c r="A23" s="35"/>
      <c r="B23" s="34"/>
      <c r="C23" s="34"/>
      <c r="D23" s="34"/>
      <c r="E23" s="34"/>
      <c r="F23" s="34"/>
      <c r="G23" s="36"/>
    </row>
    <row r="24" spans="1:7" ht="12.75">
      <c r="A24" s="35"/>
      <c r="B24" s="34"/>
      <c r="C24" s="34"/>
      <c r="D24" s="34"/>
      <c r="E24" s="21" t="s">
        <v>140</v>
      </c>
      <c r="F24" s="23">
        <f>SUM(F11:F22)</f>
        <v>0</v>
      </c>
      <c r="G24" s="78">
        <f>SUM(G11:G23)</f>
        <v>973.5218200000002</v>
      </c>
    </row>
    <row r="25" spans="1:7" ht="12.75">
      <c r="A25" s="35"/>
      <c r="B25" s="34"/>
      <c r="C25" s="34"/>
      <c r="D25" s="34"/>
      <c r="E25" s="34"/>
      <c r="F25" s="34"/>
      <c r="G25" s="36"/>
    </row>
    <row r="26" spans="1:7" ht="12.75">
      <c r="A26" s="35"/>
      <c r="B26" s="34"/>
      <c r="C26" s="34"/>
      <c r="D26" s="34"/>
      <c r="E26" s="34"/>
      <c r="F26" s="34"/>
      <c r="G26" s="36"/>
    </row>
    <row r="27" spans="1:7" ht="13.5" thickBot="1">
      <c r="A27" s="37"/>
      <c r="B27" s="38"/>
      <c r="C27" s="38"/>
      <c r="D27" s="38"/>
      <c r="E27" s="38"/>
      <c r="F27" s="38"/>
      <c r="G27" s="39"/>
    </row>
  </sheetData>
  <mergeCells count="17">
    <mergeCell ref="D8:D9"/>
    <mergeCell ref="E2:G3"/>
    <mergeCell ref="E4:G5"/>
    <mergeCell ref="E6:G7"/>
    <mergeCell ref="E8:G9"/>
    <mergeCell ref="A8:A9"/>
    <mergeCell ref="B2:C3"/>
    <mergeCell ref="B4:C5"/>
    <mergeCell ref="B6:C7"/>
    <mergeCell ref="B8:C9"/>
    <mergeCell ref="A1:F1"/>
    <mergeCell ref="A2:A3"/>
    <mergeCell ref="A4:A5"/>
    <mergeCell ref="A6:A7"/>
    <mergeCell ref="D2:D3"/>
    <mergeCell ref="D4:D5"/>
    <mergeCell ref="D6:D7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I1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106" t="s">
        <v>156</v>
      </c>
      <c r="B1" s="107"/>
      <c r="C1" s="107"/>
      <c r="D1" s="107"/>
      <c r="E1" s="107"/>
      <c r="F1" s="107"/>
      <c r="G1" s="107"/>
      <c r="H1" s="107"/>
      <c r="I1" s="107"/>
    </row>
    <row r="2" spans="1:10" ht="12.75">
      <c r="A2" s="82" t="s">
        <v>1</v>
      </c>
      <c r="B2" s="83"/>
      <c r="C2" s="90" t="s">
        <v>76</v>
      </c>
      <c r="D2" s="105"/>
      <c r="E2" s="87" t="s">
        <v>141</v>
      </c>
      <c r="F2" s="87" t="s">
        <v>146</v>
      </c>
      <c r="G2" s="83"/>
      <c r="H2" s="87" t="s">
        <v>191</v>
      </c>
      <c r="I2" s="110"/>
      <c r="J2" s="14"/>
    </row>
    <row r="3" spans="1:10" ht="12.75">
      <c r="A3" s="84"/>
      <c r="B3" s="85"/>
      <c r="C3" s="91"/>
      <c r="D3" s="91"/>
      <c r="E3" s="85"/>
      <c r="F3" s="85"/>
      <c r="G3" s="85"/>
      <c r="H3" s="85"/>
      <c r="I3" s="94"/>
      <c r="J3" s="14"/>
    </row>
    <row r="4" spans="1:10" ht="12.75">
      <c r="A4" s="86" t="s">
        <v>2</v>
      </c>
      <c r="B4" s="85"/>
      <c r="C4" s="88" t="s">
        <v>77</v>
      </c>
      <c r="D4" s="85"/>
      <c r="E4" s="88" t="s">
        <v>142</v>
      </c>
      <c r="F4" s="88"/>
      <c r="G4" s="85"/>
      <c r="H4" s="88" t="s">
        <v>191</v>
      </c>
      <c r="I4" s="111"/>
      <c r="J4" s="14"/>
    </row>
    <row r="5" spans="1:10" ht="12.75">
      <c r="A5" s="84"/>
      <c r="B5" s="85"/>
      <c r="C5" s="85"/>
      <c r="D5" s="85"/>
      <c r="E5" s="85"/>
      <c r="F5" s="85"/>
      <c r="G5" s="85"/>
      <c r="H5" s="85"/>
      <c r="I5" s="94"/>
      <c r="J5" s="14"/>
    </row>
    <row r="6" spans="1:10" ht="12.75">
      <c r="A6" s="86" t="s">
        <v>3</v>
      </c>
      <c r="B6" s="85"/>
      <c r="C6" s="88" t="s">
        <v>78</v>
      </c>
      <c r="D6" s="85"/>
      <c r="E6" s="88" t="s">
        <v>143</v>
      </c>
      <c r="F6" s="88" t="s">
        <v>147</v>
      </c>
      <c r="G6" s="85"/>
      <c r="H6" s="88" t="s">
        <v>191</v>
      </c>
      <c r="I6" s="111"/>
      <c r="J6" s="14"/>
    </row>
    <row r="7" spans="1:10" ht="12.75">
      <c r="A7" s="84"/>
      <c r="B7" s="85"/>
      <c r="C7" s="85"/>
      <c r="D7" s="85"/>
      <c r="E7" s="85"/>
      <c r="F7" s="85"/>
      <c r="G7" s="85"/>
      <c r="H7" s="85"/>
      <c r="I7" s="94"/>
      <c r="J7" s="14"/>
    </row>
    <row r="8" spans="1:10" ht="12.75">
      <c r="A8" s="86" t="s">
        <v>124</v>
      </c>
      <c r="B8" s="85"/>
      <c r="C8" s="92">
        <v>39900</v>
      </c>
      <c r="D8" s="85"/>
      <c r="E8" s="88" t="s">
        <v>125</v>
      </c>
      <c r="F8" s="85"/>
      <c r="G8" s="85"/>
      <c r="H8" s="88" t="s">
        <v>192</v>
      </c>
      <c r="I8" s="111" t="s">
        <v>37</v>
      </c>
      <c r="J8" s="14"/>
    </row>
    <row r="9" spans="1:10" ht="12.75">
      <c r="A9" s="84"/>
      <c r="B9" s="85"/>
      <c r="C9" s="85"/>
      <c r="D9" s="85"/>
      <c r="E9" s="85"/>
      <c r="F9" s="85"/>
      <c r="G9" s="85"/>
      <c r="H9" s="85"/>
      <c r="I9" s="94"/>
      <c r="J9" s="14"/>
    </row>
    <row r="10" spans="1:10" ht="12.75">
      <c r="A10" s="86" t="s">
        <v>4</v>
      </c>
      <c r="B10" s="85"/>
      <c r="C10" s="88"/>
      <c r="D10" s="85"/>
      <c r="E10" s="88" t="s">
        <v>144</v>
      </c>
      <c r="F10" s="88" t="s">
        <v>148</v>
      </c>
      <c r="G10" s="85"/>
      <c r="H10" s="88" t="s">
        <v>193</v>
      </c>
      <c r="I10" s="112">
        <v>39900</v>
      </c>
      <c r="J10" s="14"/>
    </row>
    <row r="11" spans="1:10" ht="12.75">
      <c r="A11" s="108"/>
      <c r="B11" s="109"/>
      <c r="C11" s="109"/>
      <c r="D11" s="109"/>
      <c r="E11" s="109"/>
      <c r="F11" s="109"/>
      <c r="G11" s="109"/>
      <c r="H11" s="109"/>
      <c r="I11" s="113"/>
      <c r="J11" s="14"/>
    </row>
    <row r="12" spans="1:9" ht="23.25" customHeight="1">
      <c r="A12" s="114" t="s">
        <v>157</v>
      </c>
      <c r="B12" s="115"/>
      <c r="C12" s="115"/>
      <c r="D12" s="115"/>
      <c r="E12" s="115"/>
      <c r="F12" s="115"/>
      <c r="G12" s="115"/>
      <c r="H12" s="115"/>
      <c r="I12" s="115"/>
    </row>
    <row r="13" spans="1:10" ht="26.25" customHeight="1">
      <c r="A13" s="24" t="s">
        <v>158</v>
      </c>
      <c r="B13" s="116" t="s">
        <v>169</v>
      </c>
      <c r="C13" s="117"/>
      <c r="D13" s="24" t="s">
        <v>171</v>
      </c>
      <c r="E13" s="116" t="s">
        <v>179</v>
      </c>
      <c r="F13" s="117"/>
      <c r="G13" s="24" t="s">
        <v>180</v>
      </c>
      <c r="H13" s="116" t="s">
        <v>194</v>
      </c>
      <c r="I13" s="117"/>
      <c r="J13" s="14"/>
    </row>
    <row r="14" spans="1:10" ht="15" customHeight="1">
      <c r="A14" s="25" t="s">
        <v>159</v>
      </c>
      <c r="B14" s="29" t="s">
        <v>170</v>
      </c>
      <c r="C14" s="30"/>
      <c r="D14" s="120" t="s">
        <v>172</v>
      </c>
      <c r="E14" s="121"/>
      <c r="F14" s="30"/>
      <c r="G14" s="120" t="s">
        <v>181</v>
      </c>
      <c r="H14" s="121"/>
      <c r="I14" s="30"/>
      <c r="J14" s="14"/>
    </row>
    <row r="15" spans="1:10" ht="15" customHeight="1">
      <c r="A15" s="26"/>
      <c r="B15" s="29" t="s">
        <v>145</v>
      </c>
      <c r="C15" s="30"/>
      <c r="D15" s="120" t="s">
        <v>173</v>
      </c>
      <c r="E15" s="121"/>
      <c r="F15" s="30"/>
      <c r="G15" s="120" t="s">
        <v>182</v>
      </c>
      <c r="H15" s="121"/>
      <c r="I15" s="30"/>
      <c r="J15" s="14"/>
    </row>
    <row r="16" spans="1:10" ht="15" customHeight="1">
      <c r="A16" s="25" t="s">
        <v>160</v>
      </c>
      <c r="B16" s="29" t="s">
        <v>170</v>
      </c>
      <c r="C16" s="30"/>
      <c r="D16" s="120" t="s">
        <v>174</v>
      </c>
      <c r="E16" s="121"/>
      <c r="F16" s="30"/>
      <c r="G16" s="120" t="s">
        <v>183</v>
      </c>
      <c r="H16" s="121"/>
      <c r="I16" s="30"/>
      <c r="J16" s="14"/>
    </row>
    <row r="17" spans="1:10" ht="15" customHeight="1">
      <c r="A17" s="26"/>
      <c r="B17" s="29" t="s">
        <v>145</v>
      </c>
      <c r="C17" s="30"/>
      <c r="D17" s="120"/>
      <c r="E17" s="121"/>
      <c r="F17" s="33"/>
      <c r="G17" s="120" t="s">
        <v>184</v>
      </c>
      <c r="H17" s="121"/>
      <c r="I17" s="30"/>
      <c r="J17" s="14"/>
    </row>
    <row r="18" spans="1:10" ht="15" customHeight="1">
      <c r="A18" s="25" t="s">
        <v>161</v>
      </c>
      <c r="B18" s="29" t="s">
        <v>170</v>
      </c>
      <c r="C18" s="30"/>
      <c r="D18" s="120"/>
      <c r="E18" s="121"/>
      <c r="F18" s="33"/>
      <c r="G18" s="120" t="s">
        <v>185</v>
      </c>
      <c r="H18" s="121"/>
      <c r="I18" s="30"/>
      <c r="J18" s="14"/>
    </row>
    <row r="19" spans="1:10" ht="15" customHeight="1">
      <c r="A19" s="26"/>
      <c r="B19" s="29" t="s">
        <v>145</v>
      </c>
      <c r="C19" s="30"/>
      <c r="D19" s="120"/>
      <c r="E19" s="121"/>
      <c r="F19" s="33"/>
      <c r="G19" s="120" t="s">
        <v>186</v>
      </c>
      <c r="H19" s="121"/>
      <c r="I19" s="30"/>
      <c r="J19" s="14"/>
    </row>
    <row r="20" spans="1:10" ht="15" customHeight="1">
      <c r="A20" s="118" t="s">
        <v>117</v>
      </c>
      <c r="B20" s="119"/>
      <c r="C20" s="30"/>
      <c r="D20" s="120"/>
      <c r="E20" s="121"/>
      <c r="F20" s="33"/>
      <c r="G20" s="120"/>
      <c r="H20" s="121"/>
      <c r="I20" s="33"/>
      <c r="J20" s="14"/>
    </row>
    <row r="21" spans="1:10" ht="15" customHeight="1">
      <c r="A21" s="118" t="s">
        <v>162</v>
      </c>
      <c r="B21" s="119"/>
      <c r="C21" s="30"/>
      <c r="D21" s="120"/>
      <c r="E21" s="121"/>
      <c r="F21" s="33"/>
      <c r="G21" s="120"/>
      <c r="H21" s="121"/>
      <c r="I21" s="33"/>
      <c r="J21" s="14"/>
    </row>
    <row r="22" spans="1:10" ht="16.5" customHeight="1">
      <c r="A22" s="118" t="s">
        <v>163</v>
      </c>
      <c r="B22" s="119"/>
      <c r="C22" s="30"/>
      <c r="D22" s="118" t="s">
        <v>175</v>
      </c>
      <c r="E22" s="119"/>
      <c r="F22" s="30"/>
      <c r="G22" s="118" t="s">
        <v>187</v>
      </c>
      <c r="H22" s="119"/>
      <c r="I22" s="30"/>
      <c r="J22" s="14"/>
    </row>
    <row r="23" spans="1:9" ht="12.75">
      <c r="A23" s="27"/>
      <c r="B23" s="27"/>
      <c r="C23" s="27"/>
      <c r="D23" s="4"/>
      <c r="E23" s="4"/>
      <c r="F23" s="4"/>
      <c r="G23" s="4"/>
      <c r="H23" s="4"/>
      <c r="I23" s="4"/>
    </row>
    <row r="24" spans="1:9" ht="15" customHeight="1">
      <c r="A24" s="122" t="s">
        <v>164</v>
      </c>
      <c r="B24" s="123"/>
      <c r="C24" s="31"/>
      <c r="D24" s="32"/>
      <c r="E24" s="10"/>
      <c r="F24" s="10"/>
      <c r="G24" s="10"/>
      <c r="H24" s="10"/>
      <c r="I24" s="10"/>
    </row>
    <row r="25" spans="1:10" ht="15" customHeight="1">
      <c r="A25" s="122" t="s">
        <v>165</v>
      </c>
      <c r="B25" s="123"/>
      <c r="C25" s="31"/>
      <c r="D25" s="122" t="s">
        <v>176</v>
      </c>
      <c r="E25" s="123"/>
      <c r="F25" s="31"/>
      <c r="G25" s="122" t="s">
        <v>188</v>
      </c>
      <c r="H25" s="123"/>
      <c r="I25" s="31"/>
      <c r="J25" s="14"/>
    </row>
    <row r="26" spans="1:10" ht="15" customHeight="1">
      <c r="A26" s="122" t="s">
        <v>166</v>
      </c>
      <c r="B26" s="123"/>
      <c r="C26" s="31"/>
      <c r="D26" s="122" t="s">
        <v>177</v>
      </c>
      <c r="E26" s="123"/>
      <c r="F26" s="31"/>
      <c r="G26" s="122" t="s">
        <v>189</v>
      </c>
      <c r="H26" s="123"/>
      <c r="I26" s="31"/>
      <c r="J26" s="14"/>
    </row>
    <row r="27" spans="1:9" ht="12.7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4.25" customHeight="1">
      <c r="A28" s="127" t="s">
        <v>167</v>
      </c>
      <c r="B28" s="128"/>
      <c r="C28" s="129"/>
      <c r="D28" s="127" t="s">
        <v>178</v>
      </c>
      <c r="E28" s="128"/>
      <c r="F28" s="129"/>
      <c r="G28" s="127" t="s">
        <v>190</v>
      </c>
      <c r="H28" s="128"/>
      <c r="I28" s="129"/>
      <c r="J28" s="15"/>
    </row>
    <row r="29" spans="1:10" ht="14.25" customHeight="1">
      <c r="A29" s="130"/>
      <c r="B29" s="131"/>
      <c r="C29" s="132"/>
      <c r="D29" s="130"/>
      <c r="E29" s="131"/>
      <c r="F29" s="132"/>
      <c r="G29" s="130"/>
      <c r="H29" s="131"/>
      <c r="I29" s="132"/>
      <c r="J29" s="15"/>
    </row>
    <row r="30" spans="1:10" ht="14.25" customHeight="1">
      <c r="A30" s="130"/>
      <c r="B30" s="131"/>
      <c r="C30" s="132"/>
      <c r="D30" s="130"/>
      <c r="E30" s="131"/>
      <c r="F30" s="132"/>
      <c r="G30" s="130"/>
      <c r="H30" s="131"/>
      <c r="I30" s="132"/>
      <c r="J30" s="15"/>
    </row>
    <row r="31" spans="1:10" ht="14.25" customHeight="1">
      <c r="A31" s="130"/>
      <c r="B31" s="131"/>
      <c r="C31" s="132"/>
      <c r="D31" s="130"/>
      <c r="E31" s="131"/>
      <c r="F31" s="132"/>
      <c r="G31" s="130"/>
      <c r="H31" s="131"/>
      <c r="I31" s="132"/>
      <c r="J31" s="15"/>
    </row>
    <row r="32" spans="1:10" ht="14.25" customHeight="1">
      <c r="A32" s="124" t="s">
        <v>168</v>
      </c>
      <c r="B32" s="125"/>
      <c r="C32" s="126"/>
      <c r="D32" s="124" t="s">
        <v>168</v>
      </c>
      <c r="E32" s="125"/>
      <c r="F32" s="126"/>
      <c r="G32" s="124" t="s">
        <v>168</v>
      </c>
      <c r="H32" s="125"/>
      <c r="I32" s="126"/>
      <c r="J32" s="15"/>
    </row>
    <row r="33" spans="1:9" ht="12.75">
      <c r="A33" s="20"/>
      <c r="B33" s="20"/>
      <c r="C33" s="20"/>
      <c r="D33" s="20"/>
      <c r="E33" s="20"/>
      <c r="F33" s="20"/>
      <c r="G33" s="20"/>
      <c r="H33" s="20"/>
      <c r="I33" s="20"/>
    </row>
  </sheetData>
  <mergeCells count="78">
    <mergeCell ref="G32:I32"/>
    <mergeCell ref="G28:I28"/>
    <mergeCell ref="G29:I29"/>
    <mergeCell ref="G30:I30"/>
    <mergeCell ref="G31:I31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22:H22"/>
    <mergeCell ref="A24:B24"/>
    <mergeCell ref="A25:B25"/>
    <mergeCell ref="A26:B26"/>
    <mergeCell ref="D25:E25"/>
    <mergeCell ref="D26:E26"/>
    <mergeCell ref="G25:H25"/>
    <mergeCell ref="G26:H26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A12:I12"/>
    <mergeCell ref="B13:C13"/>
    <mergeCell ref="E13:F13"/>
    <mergeCell ref="H13:I13"/>
    <mergeCell ref="H8:H9"/>
    <mergeCell ref="H10:H11"/>
    <mergeCell ref="I2:I3"/>
    <mergeCell ref="I4:I5"/>
    <mergeCell ref="I6:I7"/>
    <mergeCell ref="I8:I9"/>
    <mergeCell ref="I10:I11"/>
    <mergeCell ref="E8:E9"/>
    <mergeCell ref="E10:E11"/>
    <mergeCell ref="F2:G3"/>
    <mergeCell ref="F4:G5"/>
    <mergeCell ref="F6:G7"/>
    <mergeCell ref="F8:G9"/>
    <mergeCell ref="F10:G11"/>
    <mergeCell ref="A8:B9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</cp:lastModifiedBy>
  <cp:lastPrinted>2009-04-01T13:40:56Z</cp:lastPrinted>
  <dcterms:created xsi:type="dcterms:W3CDTF">2009-04-01T12:20:08Z</dcterms:created>
  <dcterms:modified xsi:type="dcterms:W3CDTF">2012-11-14T17:03:16Z</dcterms:modified>
  <cp:category/>
  <cp:version/>
  <cp:contentType/>
  <cp:contentStatus/>
</cp:coreProperties>
</file>