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kapitulace stavby" sheetId="1" r:id="rId1"/>
    <sheet name="I. etapa - KŘEPELKA, VELKÉ ..." sheetId="2" r:id="rId2"/>
    <sheet name="VON.01 - Soupis prací " sheetId="3" r:id="rId3"/>
    <sheet name="Pokyny pro vyplnění" sheetId="4" r:id="rId4"/>
  </sheets>
  <definedNames>
    <definedName name="_xlnm._FilterDatabase" localSheetId="1" hidden="1">'I. etapa - KŘEPELKA, VELKÉ ...'!$C$87:$K$87</definedName>
    <definedName name="_xlnm.Print_Titles" localSheetId="1">'I. etapa - KŘEPELKA, VELKÉ ...'!$87:$87</definedName>
    <definedName name="_xlnm.Print_Titles" localSheetId="0">'Rekapitulace stavby'!$49:$49</definedName>
    <definedName name="_xlnm.Print_Area" localSheetId="1">'I. etapa - KŘEPELKA, VELKÉ ...'!$C$4:$J$34,'I. etapa - KŘEPELKA, VELKÉ ...'!$C$40:$J$71,'I. etapa - KŘEPELKA, VELKÉ ...'!$C$77:$K$381</definedName>
    <definedName name="_xlnm.Print_Area" localSheetId="3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<sst xmlns="http://schemas.openxmlformats.org/spreadsheetml/2006/main" count="4136" uniqueCount="979">
  <si>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</si>
  <si>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</si>
  <si>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</si>
  <si>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</si>
  <si>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</si>
  <si>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</si>
  <si>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</si>
  <si>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</si>
  <si>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</si>
  <si>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</si>
  <si>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</si>
  <si>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</si>
  <si>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</si>
  <si>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</si>
  <si>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</si>
  <si>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</si>
  <si>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</si>
  <si>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</si>
  <si>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</si>
  <si>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</si>
  <si>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</si>
  <si>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</si>
  <si>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</si>
  <si>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</si>
  <si>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</si>
  <si>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</si>
  <si>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</si>
  <si>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</si>
  <si>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</si>
  <si>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</si>
  <si>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</si>
  <si>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</si>
  <si>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</si>
  <si>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</si>
  <si>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</si>
  <si>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</si>
  <si>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</si>
  <si>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</si>
  <si>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</si>
  <si>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</si>
  <si>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</si>
  <si>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</si>
  <si>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</si>
  <si>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</si>
  <si>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</si>
  <si>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</si>
  <si>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</si>
  <si>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</si>
  <si>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</si>
  <si>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</si>
  <si>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</si>
  <si>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</si>
  <si>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</si>
  <si>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</si>
  <si>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</si>
  <si>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</si>
  <si>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</si>
  <si>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</si>
  <si>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</si>
  <si>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</si>
  <si>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</si>
  <si>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</si>
  <si>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</si>
  <si>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</si>
  <si>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</si>
  <si>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</si>
  <si>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</si>
  <si>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</si>
  <si>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</si>
  <si>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</si>
  <si>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</si>
  <si>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</si>
  <si>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</si>
  <si>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</si>
  <si>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</si>
  <si>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</si>
  <si>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</si>
  <si>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</si>
  <si>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</si>
  <si>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</si>
  <si>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</si>
  <si>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</si>
  <si>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</si>
  <si>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</si>
  <si>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</si>
  <si>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</si>
  <si>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</si>
  <si>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</si>
  <si>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</si>
  <si>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</si>
  <si>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</si>
  <si>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</si>
  <si>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</si>
  <si>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</si>
  <si>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</si>
  <si>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</si>
  <si>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</si>
  <si>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</si>
  <si>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</si>
  <si>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</si>
  <si>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</si>
  <si>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</si>
  <si>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</si>
  <si>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</si>
  <si>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</si>
  <si>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</si>
  <si>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</si>
  <si>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</si>
  <si>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</si>
  <si>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</si>
  <si>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</si>
  <si>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</si>
  <si>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</si>
  <si>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</si>
  <si>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</si>
  <si>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</si>
  <si>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</si>
  <si>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</si>
  <si>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</si>
  <si>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</si>
  <si>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</si>
  <si>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</si>
  <si>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</si>
  <si>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</si>
  <si>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</si>
  <si>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</si>
  <si>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</si>
  <si>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{273BA99E-C7E9-4CDB-BE9C-EA7B69C58437}</t>
  </si>
  <si>
    <t>Objekt:</t>
  </si>
  <si>
    <t>VON.01 - Soupis prací - Vedlejší a ostatní náklady</t>
  </si>
  <si>
    <t>833 15</t>
  </si>
  <si>
    <t>215</t>
  </si>
  <si>
    <t>CZ70890005</t>
  </si>
  <si>
    <t>CZ5406010159</t>
  </si>
  <si>
    <t>OST - Vedlejší a ostatní rozpočtové náklady</t>
  </si>
  <si>
    <t xml:space="preserve">    01 - Vedlejší rozpočtové náklady</t>
  </si>
  <si>
    <t xml:space="preserve">    02 - Projektová dokumentace - ostatní náklady</t>
  </si>
  <si>
    <t xml:space="preserve">    03 - Geodetické práce a vytýčení - ostatní náklady</t>
  </si>
  <si>
    <t xml:space="preserve">    09 - Ostatní náklady</t>
  </si>
  <si>
    <t>Cena celkem
[CZK]</t>
  </si>
  <si>
    <t>J. hmotnost
[t]</t>
  </si>
  <si>
    <t>Hmotnost
celkem [t]</t>
  </si>
  <si>
    <t>Vedlejší a ostatní rozpočtové náklady</t>
  </si>
  <si>
    <t>011</t>
  </si>
  <si>
    <t>Zajištění kompletního zařízení staveniště a jeho připojení na sítě</t>
  </si>
  <si>
    <t>soubor</t>
  </si>
  <si>
    <t>-1272471975</t>
  </si>
  <si>
    <t>- zajištění místnosti pro TDI v ZS vč. jejího vybavení</t>
  </si>
  <si>
    <t>- zajištění ohlášení všech staveb zařízení staveniště dle §104 odst. (2) zákona č. 183/2006 Sb.</t>
  </si>
  <si>
    <t>- zajištění oplocení prostoru ZS, jeho napojení na inž. sítě</t>
  </si>
  <si>
    <t>- zajištění následné likvidace všech objektů ZS včetně připojení na sítě</t>
  </si>
  <si>
    <t>- zajištění zřízení a odstranění dočasných komunikací, sjezdů a nájezdů pro realizaci stavby</t>
  </si>
  <si>
    <t>- zajištění ostrahy stavby a staveniště po dobu realizace stavby</t>
  </si>
  <si>
    <t>- zajištění podmínek pro použití přístupových komunikací dotčených stavbou s příslušnými vlastníky či správci a zajištění jejich splnění</t>
  </si>
  <si>
    <t>- zřízení čisticích zón před výjezdem z obvodu staveniště</t>
  </si>
  <si>
    <t>- provedení takových opatření, aby plochy obvodu staveniště nebyly znečištěny ropnými látkami a jinými podobnými produkty</t>
  </si>
  <si>
    <t>- provedení takových opatření, aby nebyly překročeny limity prašnosti a hlučnosti dané obecně závaznou vyhláškou</t>
  </si>
  <si>
    <t>- zajištění péče o nepředané objekty a konstrukce stavby, jejich ošetřování a zimní opatření</t>
  </si>
  <si>
    <t>- zajištění ochrany veškeré zeleně v prostoru staveniště a v jeho bezprostřední blízkosti pro poškození během realizace stavby</t>
  </si>
  <si>
    <t>Projektová dokumentace - ostatní náklady</t>
  </si>
  <si>
    <t>0210</t>
  </si>
  <si>
    <t>Vypracování Plánu opatření pro případ havárie</t>
  </si>
  <si>
    <t>8192</t>
  </si>
  <si>
    <t>-1483895297</t>
  </si>
  <si>
    <t>Zhotovitelem vypracovaný plán opatření pro případ úniku závadných látek (např. ropné produkty, cementové výluhy, odpadní vody z těsnících clon, atd.)</t>
  </si>
  <si>
    <t>0221</t>
  </si>
  <si>
    <t>Zpracování povodňového plánu stavby dle §71 zákona č. 254/2001 Sb. včetně zajištění schválení příslušnými orgány správy a Povodím Labe, státní podnik</t>
  </si>
  <si>
    <t>-1195982980</t>
  </si>
  <si>
    <t>023</t>
  </si>
  <si>
    <t>Vypracování projektu skutečného provedení díla 3 paré + CD</t>
  </si>
  <si>
    <t>1387835463</t>
  </si>
  <si>
    <t>Vypracování projektu skutečného provedení díla</t>
  </si>
  <si>
    <t>Geodetické práce a vytýčení - ostatní náklady</t>
  </si>
  <si>
    <t>031</t>
  </si>
  <si>
    <t>Vypracování geodetického zaměření skutečného stavu</t>
  </si>
  <si>
    <t>-291942203</t>
  </si>
  <si>
    <t>035</t>
  </si>
  <si>
    <t>Zajištění veškerých geodetických prací souvisejících s realizací díla</t>
  </si>
  <si>
    <t>-1939734288</t>
  </si>
  <si>
    <t>037</t>
  </si>
  <si>
    <t>Zajištění písemných souhlasných vyjádření všech dotčených vlastníků a případných uživatelů všech pozemků dotčených stavbou s jejich konečnou úpravou po dokončení prací</t>
  </si>
  <si>
    <t>96643726</t>
  </si>
  <si>
    <t>0931</t>
  </si>
  <si>
    <t>Provedení pasportizace stávajících nemovitostí (vč. pozemků) a jejich příslušenství, zajištění fotodokumentace stávajícího stavu přístupových komunikací</t>
  </si>
  <si>
    <t>293512868</t>
  </si>
  <si>
    <t>0990</t>
  </si>
  <si>
    <t>Zajištění povolení ke kácení a zajištění dokladů o předání dřevní hmoty vzniklé smýcením porostů k dalšímu využití</t>
  </si>
  <si>
    <t>34914323</t>
  </si>
  <si>
    <t>0994</t>
  </si>
  <si>
    <t>Zajištění veškerých předepsaných rozborů, atestů, zkoušek a revizí dle příslušných norem a dalších předpisů a nařízení platných v ČR, kterými bude prokázáno dosažení předepsané kvality a parametrů dokončeného díla</t>
  </si>
  <si>
    <t>1915355725</t>
  </si>
  <si>
    <t>0997</t>
  </si>
  <si>
    <t>Zajištění kontrolního a zkušebního plánu stavby</t>
  </si>
  <si>
    <t>-1450932550</t>
  </si>
  <si>
    <t>09991</t>
  </si>
  <si>
    <t>Zajištění fotodokumentace veškerých konstrukcí, které budou v průběhu výstavby skryty nebo zakryty</t>
  </si>
  <si>
    <t>-1755171183</t>
  </si>
  <si>
    <t>SO 01</t>
  </si>
  <si>
    <t>Export VZ</t>
  </si>
  <si>
    <t>List obsahuje:</t>
  </si>
  <si>
    <t>3.0</t>
  </si>
  <si>
    <t/>
  </si>
  <si>
    <t>False</t>
  </si>
  <si>
    <t>{4860ab1d-811d-489c-9ae8-3acbdaafc31a}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</si>
  <si>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</si>
  <si>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</si>
  <si>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</si>
  <si>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</si>
  <si>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</si>
  <si>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</si>
  <si>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</si>
  <si>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</si>
  <si>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</si>
  <si>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</si>
  <si>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</si>
  <si>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0,1</t>
  </si>
  <si>
    <t>KSO:</t>
  </si>
  <si>
    <t>CC-CZ:</t>
  </si>
  <si>
    <t>1</t>
  </si>
  <si>
    <t>Místo:</t>
  </si>
  <si>
    <t>VELKÉ POŘÍČÍ</t>
  </si>
  <si>
    <t>Datum:</t>
  </si>
  <si>
    <t>6.8.2016</t>
  </si>
  <si>
    <t>10</t>
  </si>
  <si>
    <t>100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</si>
  <si>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</si>
  <si>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</si>
  <si>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</si>
  <si>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</si>
  <si>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</si>
  <si>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</si>
  <si>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</si>
  <si>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13541072</t>
  </si>
  <si>
    <t>Ing. Jaroslav Branda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</si>
  <si>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</si>
  <si>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</si>
  <si>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</si>
  <si>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</si>
  <si>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</si>
  <si>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</si>
  <si>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</si>
  <si>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</si>
  <si>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</si>
  <si>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</si>
  <si>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</si>
  <si>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</si>
  <si>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</si>
  <si>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</si>
  <si>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</si>
  <si>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</si>
  <si>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</si>
  <si>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</si>
  <si>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</si>
  <si>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</si>
  <si>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</si>
  <si>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</si>
  <si>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</si>
  <si>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</si>
  <si>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</si>
  <si>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</si>
  <si>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</si>
  <si>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</si>
  <si>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</si>
  <si>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</si>
  <si>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</si>
  <si>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</si>
  <si>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</si>
  <si>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</si>
  <si>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</si>
  <si>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</si>
  <si>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</si>
  <si>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</si>
  <si>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</si>
  <si>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</si>
  <si>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</si>
  <si>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</si>
  <si>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</si>
  <si>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</si>
  <si>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</si>
  <si>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</si>
  <si>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</si>
  <si>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</si>
  <si>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</si>
  <si>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</si>
  <si>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</si>
  <si>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</si>
  <si>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</si>
  <si>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</si>
  <si>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</si>
  <si>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</si>
  <si>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63 - Podlahy a podlahové konstrukce</t>
  </si>
  <si>
    <t xml:space="preserve">    8 - Trubní vedení</t>
  </si>
  <si>
    <t xml:space="preserve">    88 - Potrubí z drenáže</t>
  </si>
  <si>
    <t xml:space="preserve">    9 - Ostatní konstrukce a práce, bourání</t>
  </si>
  <si>
    <t xml:space="preserve">    99 - Přesuny hmot a suti</t>
  </si>
  <si>
    <t xml:space="preserve">    96 - Bourání konstrukcí</t>
  </si>
  <si>
    <t xml:space="preserve">    979 - Demoliční přesuny HSV</t>
  </si>
  <si>
    <t>PSV - Práce a dodávky PSV</t>
  </si>
  <si>
    <t xml:space="preserve">    711 - Izolace proti vodě, vlhkosti a plynům</t>
  </si>
  <si>
    <t xml:space="preserve">    767 - Konstrukce zámečnické</t>
  </si>
  <si>
    <t>VRN -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</si>
  <si>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</si>
  <si>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</si>
  <si>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</si>
  <si>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</si>
  <si>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</si>
  <si>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</si>
  <si>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</si>
  <si>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</si>
  <si>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</si>
  <si>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</si>
  <si>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</si>
  <si>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</si>
  <si>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</si>
  <si>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</si>
  <si>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</si>
  <si>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</si>
  <si>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</si>
  <si>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</si>
  <si>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</si>
  <si>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111101101</t>
  </si>
  <si>
    <t>Odstranění travin z celkové plochy do 0,1 ha</t>
  </si>
  <si>
    <t>ha</t>
  </si>
  <si>
    <t>CS ÚRS 2016 01</t>
  </si>
  <si>
    <t>4</t>
  </si>
  <si>
    <t>-817469939</t>
  </si>
  <si>
    <t>PP</t>
  </si>
  <si>
    <t>Odstranění travin a rákosu travin, při celkové ploše do 0,1 ha</t>
  </si>
  <si>
    <t>VV</t>
  </si>
  <si>
    <t>"levý břeh ha:"0,22*0,05</t>
  </si>
  <si>
    <t>"pravý břeh ha:" 0,14*0,05</t>
  </si>
  <si>
    <t>Součet</t>
  </si>
  <si>
    <t>111201101</t>
  </si>
  <si>
    <t>Odstranění křovin a stromů průměru kmene do 100 mm i s kořeny z celkové plochy do 1000 m2</t>
  </si>
  <si>
    <t>m2</t>
  </si>
  <si>
    <t>82477694</t>
  </si>
  <si>
    <t>Odstranění křovin a stromů s odstraněním kořenů průměru kmene do 100 mm do sklonu terénu 1 : 5, při celkové ploše do 1 000 m2</t>
  </si>
  <si>
    <t>"levý břeh 1*líska m2" 2</t>
  </si>
  <si>
    <t>"pravý břeh 1*vrba m2"  2*2</t>
  </si>
  <si>
    <t>3</t>
  </si>
  <si>
    <t>111201401</t>
  </si>
  <si>
    <t>Spálení křovin a stromů průměru kmene do 100 mm</t>
  </si>
  <si>
    <t>-1260672089</t>
  </si>
  <si>
    <t>Spálení odstraněných křovin a stromů na hromadách průměru kmene do 100 mm pro jakoukoliv plochu</t>
  </si>
  <si>
    <t>" dtto pol.2  m2" 6</t>
  </si>
  <si>
    <t>111211131</t>
  </si>
  <si>
    <t>Spálení listnatého klestu se snášením D do 30 cm ve svahu do 1:3</t>
  </si>
  <si>
    <t>kus</t>
  </si>
  <si>
    <t>-806318779</t>
  </si>
  <si>
    <t>Pálení větví stromů se snášením na hromady listnatých v rovině nebo ve svahu do 1:3, průměru kmene do 30 cm</t>
  </si>
  <si>
    <t>"ořezané výmladky+smrk ks" 20</t>
  </si>
  <si>
    <t>5</t>
  </si>
  <si>
    <t>112101101</t>
  </si>
  <si>
    <t>Kácení stromů listnatých D kmene do 300 mm</t>
  </si>
  <si>
    <t>1416574183</t>
  </si>
  <si>
    <t>Kácení stromů s odřezáním kmene a s odvětvením listnatých, průměru kmene přes 100 do 300 mm</t>
  </si>
  <si>
    <t>"výmladky na pařezech ks"  19</t>
  </si>
  <si>
    <t>6</t>
  </si>
  <si>
    <t>112101122</t>
  </si>
  <si>
    <t>Kácení stromů jehličnatých D kmene do 500 mm</t>
  </si>
  <si>
    <t>-313789524</t>
  </si>
  <si>
    <t>Kácení stromů s odřezáním kmene a s odvětvením jehličnatých bez odkornění, kmene průměru přes 300 do 500 mm</t>
  </si>
  <si>
    <t>"smrk"  1</t>
  </si>
  <si>
    <t>7</t>
  </si>
  <si>
    <t>112201102</t>
  </si>
  <si>
    <t>Odstranění pařezů D do 500 mm</t>
  </si>
  <si>
    <t>928021622</t>
  </si>
  <si>
    <t>Odstranění pařezů s jejich vykopáním, vytrháním nebo odstřelením, s přesekáním kořenů průměru přes 300 do 500 mm</t>
  </si>
  <si>
    <t>" ks"5 +1</t>
  </si>
  <si>
    <t>8</t>
  </si>
  <si>
    <t>115001105</t>
  </si>
  <si>
    <t>Převedení vody potrubím DN do 600</t>
  </si>
  <si>
    <t>m</t>
  </si>
  <si>
    <t>790460311</t>
  </si>
  <si>
    <t>Převedení vody potrubím průměru DN přes 300 do 600</t>
  </si>
  <si>
    <t>26</t>
  </si>
  <si>
    <t>9</t>
  </si>
  <si>
    <t>115101203</t>
  </si>
  <si>
    <t>Čerpání vody na dopravní výšku do 10 m průměrný přítok do 2000 l/min</t>
  </si>
  <si>
    <t>hod</t>
  </si>
  <si>
    <t>1692269604</t>
  </si>
  <si>
    <t>Čerpání vody na dopravní výšku do 10 m s uvažovaným průměrným přítokem přes 1 000 do 2 000 l/min</t>
  </si>
  <si>
    <t>"a)čerpání zajímkovanéhoprost 10dní,  hod" 10*24*0,8</t>
  </si>
  <si>
    <t>"b)čerpání při naojování rámů ze zahrazené části mostu 5dní, hod" 5*24</t>
  </si>
  <si>
    <t>121101101</t>
  </si>
  <si>
    <t>Sejmutí ornice s přemístěním na vzdálenost do 50 m</t>
  </si>
  <si>
    <t>m3</t>
  </si>
  <si>
    <t>-365081532</t>
  </si>
  <si>
    <t>Sejmutí ornice nebo lesní půdy s vodorovným přemístěním na hromady v místě upotřebení nebo na dočasné či trvalé skládky se složením, na vzdálenost do 50 m</t>
  </si>
  <si>
    <t>"a)pravý břeh m3:" (47+25)*0,15</t>
  </si>
  <si>
    <t>"levý břeh m3." 5*22*0,15</t>
  </si>
  <si>
    <t>11</t>
  </si>
  <si>
    <t>131201101</t>
  </si>
  <si>
    <t>Hloubení jam nezapažených v hornině tř. 3 objemu do 100 m3</t>
  </si>
  <si>
    <t>-1593042951</t>
  </si>
  <si>
    <t>Hloubení nezapažených jam a zářezů s urovnáním dna do předepsaného profilu a spádu v hornině tř. 3 do 100 m3</t>
  </si>
  <si>
    <t>"soutok tj.dno a proťejší břeh m3:"(0,6*3,5*13,2)+(0,75*3*20)</t>
  </si>
  <si>
    <t>12</t>
  </si>
  <si>
    <t>131301102</t>
  </si>
  <si>
    <t>Hloubení jam nezapažených v hornině tř. 4 objemu do 1000 m3</t>
  </si>
  <si>
    <t>-142880405</t>
  </si>
  <si>
    <t>Hloubení nezapažených jam a zářezů s urovnáním dna do předepsaného profilu a spádu v hornině tř. 4 přes 100 do 1 000 m3</t>
  </si>
  <si>
    <t>"a) stavební jáma po odebrání vrstev komunikace(po výtok. čelo)m3:"2,4*(4,8+10,5)/2*30</t>
  </si>
  <si>
    <t>"výkop pro výtok m3" 1,2*(4,8+10,5)/2*6</t>
  </si>
  <si>
    <t>13</t>
  </si>
  <si>
    <t>131301109</t>
  </si>
  <si>
    <t>Příplatek za lepivost u hloubení jam nezapažených v hornině tř. 4</t>
  </si>
  <si>
    <t>1604151393</t>
  </si>
  <si>
    <t>Hloubení nezapažených jam a zářezů s urovnáním dna do předepsaného profilu a spádu Příplatek k cenám za lepivost horniny tř. 4</t>
  </si>
  <si>
    <t>" 50% m3:" 605,88*0,50</t>
  </si>
  <si>
    <t>14</t>
  </si>
  <si>
    <t>132201201</t>
  </si>
  <si>
    <t>Hloubení rýh š do 2000 mm v hornině tř. 3 objemu do 100 m3</t>
  </si>
  <si>
    <t>-507074134</t>
  </si>
  <si>
    <t>Hloubení zapažených i nezapažených rýh šířky přes 600 do 2 000 mm s urovnáním dna do předepsaného profilu a spádu v hornině tř. 3 do 100 m3</t>
  </si>
  <si>
    <t>"pro základ. pásy - výtok. objekt - 2*bok,2*prah m3"</t>
  </si>
  <si>
    <t>(1,0*0,85*7)+(1,0*0,6*6)+(1,0*0,85*7)+0,7*0,6*4,5</t>
  </si>
  <si>
    <t>1624011R1</t>
  </si>
  <si>
    <t>Vodorové přemístění přebytku vytěžených zemin na skládku včetně poplatku za uložení</t>
  </si>
  <si>
    <t>330163497</t>
  </si>
  <si>
    <t>Vodorovné přemístění výkopku nebo sypaniny po suchu na obvyklém dopravním prostředku, bez naložení výkopku, avšak se složením bez rozhrnutí z horniny tř. 1 až 4 na vzdálenost přes 1 500 do 2 000 m</t>
  </si>
  <si>
    <t>"přebytek zeminy na skládku m3" 605,88-(141,90+14,2)+17,39+72,72</t>
  </si>
  <si>
    <t>16</t>
  </si>
  <si>
    <t>167101101</t>
  </si>
  <si>
    <t>Nakládání výkopku z hornin tř. 1 až 4 do 100 m3</t>
  </si>
  <si>
    <t>-1738555909</t>
  </si>
  <si>
    <t>Nakládání, skládání a překládání neulehlého výkopku nebo sypaniny nakládání, množství do 100 m3, z hornin tř. 1 až 4</t>
  </si>
  <si>
    <t>"pro zásypy zeminou na stavbě"</t>
  </si>
  <si>
    <t>"a)podél rámů - vrchní část,zemina m3"(1,5+2,8)/2*1,1*30*2</t>
  </si>
  <si>
    <t>"b)podélvýtoku                                m3"(0,6+2)/2*1,3*1,2*7</t>
  </si>
  <si>
    <t>17</t>
  </si>
  <si>
    <t>171110001A</t>
  </si>
  <si>
    <t>Hrázka zemní pro převedení vody tj. zahrazení aodstranění dvou hrázek v Brlence</t>
  </si>
  <si>
    <t>ks</t>
  </si>
  <si>
    <t>1617775889</t>
  </si>
  <si>
    <t>18</t>
  </si>
  <si>
    <t>172102101</t>
  </si>
  <si>
    <t>Zřízení těsnicí výplně se zhutněním do 100 % PS nebo 0,9 I(d) bez dodání sypaniny</t>
  </si>
  <si>
    <t>-1863801476</t>
  </si>
  <si>
    <t>Zřízení těsnící výplně z vhodné sypaniny s přemístěním sypaniny ze vzdálenosti do 10 m, avšak bez dodání sypaniny, s příp. nutným kropením se zhutněním do 100 % PS nebo I(d) 0,9</t>
  </si>
  <si>
    <t>"podél rámův hl. 1,5m m3:" 0,15*30*2</t>
  </si>
  <si>
    <t>19</t>
  </si>
  <si>
    <t>10364401.A</t>
  </si>
  <si>
    <t xml:space="preserve">Těsnící jíl </t>
  </si>
  <si>
    <t>-1689996562</t>
  </si>
  <si>
    <t>"dodávka materiálu pro těsnící vrstvu podél rámů m3 :" 0,15*30*2</t>
  </si>
  <si>
    <t>20</t>
  </si>
  <si>
    <t>110550033t</t>
  </si>
  <si>
    <t xml:space="preserve">Geomembrána HDPE Tl. 1mm dod+MTZ </t>
  </si>
  <si>
    <t>1507594042</t>
  </si>
  <si>
    <t>"podél rámů v hl. 1,5m m2:" 30*(1,5+1,5)</t>
  </si>
  <si>
    <t>171120002A</t>
  </si>
  <si>
    <t>Zahrazení profilu mostu 3,3x0,5m pro črpání při napojování</t>
  </si>
  <si>
    <t>-1526415894</t>
  </si>
  <si>
    <t>22</t>
  </si>
  <si>
    <t>174101102</t>
  </si>
  <si>
    <t>Zásyp v uzavřených prostorech sypaninou se zhutněním</t>
  </si>
  <si>
    <t>906711960</t>
  </si>
  <si>
    <t>Zásyp sypaninou z jakékoliv horniny s uložením výkopku ve vrstvách se zhutněním v uzavřených prostorách s urovnáním povrchu zásypu</t>
  </si>
  <si>
    <t>"a) podél rámů-spodní část, štěrkopísek m3:" 1,1*1,5/2*30*2</t>
  </si>
  <si>
    <t>"b) podél rámů-vrchní část, zemina m3:"(1,5+2,8)/2*1,1*30*2</t>
  </si>
  <si>
    <t>"c) podél výtoku m3 :" (0,6+2)/2*1,3*1,2*7</t>
  </si>
  <si>
    <t>23</t>
  </si>
  <si>
    <t>58337213</t>
  </si>
  <si>
    <t xml:space="preserve">Štěrkopísek fraxe 0-32 </t>
  </si>
  <si>
    <t>1777555718</t>
  </si>
  <si>
    <t>"dodávka materiálu pro zásyp podél rámů v hl. 1,5 m  m3:" (1,1*1,5)/2*30*2</t>
  </si>
  <si>
    <t>24</t>
  </si>
  <si>
    <t>181301102</t>
  </si>
  <si>
    <t>Rozprostření ornice tl vrstvy do 150 mm pl do 500 m2 v rovině nebo ve svahu do 1:5</t>
  </si>
  <si>
    <t>-1938228860</t>
  </si>
  <si>
    <t>Rozprostření a urovnání ornice v rovině nebo ve svahu sklonu do 1:5 při souvislé ploše do 500 m2, tl. vrstvy přes 100 do 150 mm</t>
  </si>
  <si>
    <t>25</t>
  </si>
  <si>
    <t>181411131</t>
  </si>
  <si>
    <t>Založení parkového trávníku výsevem plochy do 1000 m2 v rovině a ve svahu do 1:5</t>
  </si>
  <si>
    <t>1014190174</t>
  </si>
  <si>
    <t>Založení trávníku na půdě předem připravené plochy do 1000 m2 výsevem včetně utažení parkového v rovině nebo na svahu do 1:5</t>
  </si>
  <si>
    <t>181411133</t>
  </si>
  <si>
    <t>Založení parkového trávníku výsevem plochy do 1000 m2 ve svahu do 1:1</t>
  </si>
  <si>
    <t>979176581</t>
  </si>
  <si>
    <t>Založení trávníku na půdě předem připravené plochy do 1000 m2 výsevem včetně utažení parkového na svahu přes 1:2 do 1:1</t>
  </si>
  <si>
    <t>27</t>
  </si>
  <si>
    <t>M</t>
  </si>
  <si>
    <t>005724100</t>
  </si>
  <si>
    <t>osivo směs travní parková</t>
  </si>
  <si>
    <t>kg</t>
  </si>
  <si>
    <t>42670291</t>
  </si>
  <si>
    <t>Osiva pícnin směsi travní balení obvykle 25 kg parková</t>
  </si>
  <si>
    <t>172*0,03</t>
  </si>
  <si>
    <t>28</t>
  </si>
  <si>
    <t>182301122</t>
  </si>
  <si>
    <t>Rozprostření ornice pl do 500 m2 ve svahu přes 1:5 tl vrstvy do 150 mm</t>
  </si>
  <si>
    <t>87797556</t>
  </si>
  <si>
    <t>Rozprostření a urovnání ornice ve svahu sklonu přes 1:5 při souvislé ploše do 500 m2, tl. vrstvy přes 100 do 150 mm</t>
  </si>
  <si>
    <t>29</t>
  </si>
  <si>
    <t>183101215</t>
  </si>
  <si>
    <t>Jamky pro výsadbu s výměnou 50 % půdy zeminy tř 1 až 4 objem do 0,4 m3 v rovině a svahu do 1:5</t>
  </si>
  <si>
    <t>-934165687</t>
  </si>
  <si>
    <t>Hloubení jamek pro vysazování rostlin v zemině tř.1 až 4 s výměnou půdy z 50% v rovině nebo na svahu do 1:5, objemu přes 0,125 do 0,40 m3</t>
  </si>
  <si>
    <t>"pro nové stromky a keře" 2+1+5</t>
  </si>
  <si>
    <t>30</t>
  </si>
  <si>
    <t>184102211</t>
  </si>
  <si>
    <t>Výsadba keře bez balu v do 1 m do jamky se zalitím v rovině a svahu do 1:5</t>
  </si>
  <si>
    <t>370046328</t>
  </si>
  <si>
    <t>Výsadba keře bez balu do předem vyhloubené jamky se zalitím v rovině nebo na svahu do 1:5 výšky do 1 m v terénu</t>
  </si>
  <si>
    <t>31</t>
  </si>
  <si>
    <t>184201111</t>
  </si>
  <si>
    <t>Výsadba stromu bez balu do jamky výška kmene do 1,8 m v rovině a svahu do 1:5</t>
  </si>
  <si>
    <t>-2108071496</t>
  </si>
  <si>
    <t>Výsadba stromů bez balu do předem vyhloubené jamky se zalitím v rovině nebo na svahu do 1:5, při výšce kmene do 1,8 m</t>
  </si>
  <si>
    <t>32</t>
  </si>
  <si>
    <t>kalkul.cena</t>
  </si>
  <si>
    <t xml:space="preserve">ovocný strom jabloň, švestka v 2 m, </t>
  </si>
  <si>
    <t>-605001389</t>
  </si>
  <si>
    <t>33</t>
  </si>
  <si>
    <t>kalkul.cena 2</t>
  </si>
  <si>
    <t>keř ovocný - rybíz v 0,5 m</t>
  </si>
  <si>
    <t>-1888804920</t>
  </si>
  <si>
    <t>Zakládání</t>
  </si>
  <si>
    <t>34</t>
  </si>
  <si>
    <t>272361921.T9</t>
  </si>
  <si>
    <t>Výztuž základů kleneb svařovanou sítí drát 8,0, oka 150/150</t>
  </si>
  <si>
    <t>t</t>
  </si>
  <si>
    <t>-1079429673</t>
  </si>
  <si>
    <t>"základ.pásy - výtok.objekt - 2x bok, 2x práh, výztuž - 2x kari 8/150/150 mm (5,36kg/m2) tj. t:" 0,00536*(1*7+1*6+1*7+0,7*4,5)*2*1,2</t>
  </si>
  <si>
    <t>35</t>
  </si>
  <si>
    <t>274321511</t>
  </si>
  <si>
    <t>Základ.pás ŽB C25/30</t>
  </si>
  <si>
    <t>-129154774</t>
  </si>
  <si>
    <t>"základ.pásy-výtok.objekt - 2x bok, 2x práh m3:" 1*0,85*7+1*0,6*6+1*0,85*7+0,7*0,6*4,5</t>
  </si>
  <si>
    <t>Svislé a kompletní konstrukce</t>
  </si>
  <si>
    <t>36</t>
  </si>
  <si>
    <t>311311711</t>
  </si>
  <si>
    <t xml:space="preserve">Zdi nadzákl.nosné z BP C 8/10 tř.I </t>
  </si>
  <si>
    <t>-526207186</t>
  </si>
  <si>
    <t>"přibetonávka boku rámu m3 : " 0,3*0,95*33,5*2</t>
  </si>
  <si>
    <t>37</t>
  </si>
  <si>
    <t>311321411</t>
  </si>
  <si>
    <t xml:space="preserve">Zdi nadzákl.nosné ŽB C 25/30 </t>
  </si>
  <si>
    <t>-1866547677</t>
  </si>
  <si>
    <t>"výtokový objekt - boční stěny ŽB m3 :" 0,4*2,1*7,5/2+0,4*0,5*7,5/2</t>
  </si>
  <si>
    <t>0,3*2,1*5,5/2+0,3*0,5*5,5/2</t>
  </si>
  <si>
    <t>38</t>
  </si>
  <si>
    <t>311351101</t>
  </si>
  <si>
    <t>Bednění zdí nosných jednostranné - zřízení</t>
  </si>
  <si>
    <t>504627878</t>
  </si>
  <si>
    <t>"přibetonávka boku rámu m2:" 0,95*33,5*2</t>
  </si>
  <si>
    <t>39</t>
  </si>
  <si>
    <t>311351102</t>
  </si>
  <si>
    <t>Bednění zdí nosných jednostranné - odstranění - dle bednění zřízení</t>
  </si>
  <si>
    <t>-2042779719</t>
  </si>
  <si>
    <t>40</t>
  </si>
  <si>
    <t>311351921.T9</t>
  </si>
  <si>
    <t xml:space="preserve">Výztuž zdí nosných svařovanou sítí </t>
  </si>
  <si>
    <t>-1143600350</t>
  </si>
  <si>
    <t>"drát 8, oka 150/150, výtokový objekt - boční stěna ŽB - výztuž - 2x kari 8/150/150 (5,36 kg/m2) tj. t:" 0,00536*(2,1*7,5/2+2,1*5,5/2)*2*1,2</t>
  </si>
  <si>
    <t>41</t>
  </si>
  <si>
    <t>311351111</t>
  </si>
  <si>
    <t>Bednění zdí nosných 2 str. únosné - zřízení</t>
  </si>
  <si>
    <t>1820868716</t>
  </si>
  <si>
    <t>"výtokový objekt - boční stěny ŽB m2:" (2,2*7,5/2+2,2*5,5/2)*2</t>
  </si>
  <si>
    <t>42</t>
  </si>
  <si>
    <t>311351112</t>
  </si>
  <si>
    <t>Bednění zdí nosných 2.str. únosné - odstranění - dle bednění zřízení</t>
  </si>
  <si>
    <t>-582165086</t>
  </si>
  <si>
    <t>43</t>
  </si>
  <si>
    <t>321213345</t>
  </si>
  <si>
    <t>Zdivo nadzákladové z lomového kamene vodních staveb obkladní s vyspárováním</t>
  </si>
  <si>
    <t>153823210</t>
  </si>
  <si>
    <t>Zdivo nadzákladové z lomového kamene vodních staveb přehrad, jezů a plavebních komor, spodní stavby vodních elektráren, odběrných věží a výpustných zařízení, opěrných zdí, šachet, šachtic a ostatních konstrukcí obkladní z lomového kamene lomařsky upraveného s vyspárováním, na cementovou maltu</t>
  </si>
  <si>
    <t>!kamenný obklad čela a boku výtoku tl. 200 mm</t>
  </si>
  <si>
    <t>"a) čelo m3:" 0,2*(0,3*1,8+0,2*1,8+0,45*4)</t>
  </si>
  <si>
    <t>"b) výtokový obvjekt - boční stěny m3:" 0,2*(2,5*7,5/2+2,5*5,5/2)</t>
  </si>
  <si>
    <t>44</t>
  </si>
  <si>
    <t>388129330</t>
  </si>
  <si>
    <t>MTZ kanálu uzavřený profil 6,5 t</t>
  </si>
  <si>
    <t>-1846412201</t>
  </si>
  <si>
    <t>"osazení rámů ks:" 33</t>
  </si>
  <si>
    <t>45</t>
  </si>
  <si>
    <t>kalkul.cena 3</t>
  </si>
  <si>
    <t>Prefabrikovaný železobetonový rám 3,3 x 1,5 x 1 m - dodávka</t>
  </si>
  <si>
    <t>1553068672</t>
  </si>
  <si>
    <t>46</t>
  </si>
  <si>
    <t>380311533</t>
  </si>
  <si>
    <t>B komplet kce ZN II nad 30 CMLT</t>
  </si>
  <si>
    <t>-1264561445</t>
  </si>
  <si>
    <t>"obetonávka napojení rámu na most, m3:" 0,5*0,6/2*3,8</t>
  </si>
  <si>
    <t>Vodorovné konstrukce</t>
  </si>
  <si>
    <t>47</t>
  </si>
  <si>
    <t>411120025</t>
  </si>
  <si>
    <t xml:space="preserve">Strop mont. z desek PZD </t>
  </si>
  <si>
    <t>404566839</t>
  </si>
  <si>
    <t>"zastropení snížené původní šachty na parkovišti, m2:" 2*2</t>
  </si>
  <si>
    <t>48</t>
  </si>
  <si>
    <t>417320030.AA</t>
  </si>
  <si>
    <t>Ztužující věnec ze ŽB C 25/30 , 30/25 bednění, výztuž 90 kg/m2</t>
  </si>
  <si>
    <t>585588851</t>
  </si>
  <si>
    <t>"zakončující práh dlažby u výtok. čela m:" 4,6</t>
  </si>
  <si>
    <t>49</t>
  </si>
  <si>
    <t>451457777</t>
  </si>
  <si>
    <t>Podklad nebo lože pod dlažbu vodorovný nebo do sklonu 1:5 z MC tl do 50 mm</t>
  </si>
  <si>
    <t>-1754519850</t>
  </si>
  <si>
    <t>Podklad nebo lože pod dlažbu (přídlažbu) v ploše vodorovné nebo ve sklonu do 1:5, tloušťky od 30 do 50 mm z cementové malty</t>
  </si>
  <si>
    <t>"dno výtoku, m2:" 4*7</t>
  </si>
  <si>
    <t>50</t>
  </si>
  <si>
    <t>463212121</t>
  </si>
  <si>
    <t>Rovnanina z lomového kamene s vyklínováním spár těženým kamenivem</t>
  </si>
  <si>
    <t>538567232</t>
  </si>
  <si>
    <t>Rovnanina z lomového kamene upraveného, tříděného jakékoliv tloušťky rovnaniny s vyplněním spár a dutin těženým kamenivem</t>
  </si>
  <si>
    <t>"opevnění soutoku tj. dno, paty svahů"</t>
  </si>
  <si>
    <t>"a)dno m3:" 0,6*3,5*13,2</t>
  </si>
  <si>
    <t>"b)protější břehm3:" 0,75*3*20</t>
  </si>
  <si>
    <t>"c)před a za výtokovými křídly m3" 0,75*1*(2,5+1,3)</t>
  </si>
  <si>
    <t>51</t>
  </si>
  <si>
    <t>463212191</t>
  </si>
  <si>
    <t>Příplatek za vypracováni líce rovnaniny</t>
  </si>
  <si>
    <t>-1631503500</t>
  </si>
  <si>
    <t>Rovnanina z lomového kamene upraveného, tříděného Příplatek k cenám za vypracování líce</t>
  </si>
  <si>
    <t>"a)dno m2:"3,5*13,3</t>
  </si>
  <si>
    <t>"b)protější břeh m2:"2,3*20</t>
  </si>
  <si>
    <t>"c)před a za výtok. křídly m2:"2,9*(2,5+1,3)</t>
  </si>
  <si>
    <t>52</t>
  </si>
  <si>
    <t>465513127</t>
  </si>
  <si>
    <t>Dlažba z lomového kamene na cementovou maltu s vyspárováním tl 200 mm</t>
  </si>
  <si>
    <t>-257672704</t>
  </si>
  <si>
    <t>Dlažba z lomového kamene lomařsky upraveného na cementovou maltu, s vyspárováním cementovou maltou, tl. kamene 200 mm</t>
  </si>
  <si>
    <t>Komunikace pozemní</t>
  </si>
  <si>
    <t>53</t>
  </si>
  <si>
    <t>113106241</t>
  </si>
  <si>
    <t>Rozebrání vozovek ze silničních dílců</t>
  </si>
  <si>
    <t>594409961</t>
  </si>
  <si>
    <t>Rozebrání dlažeb a dílců komunikací pro pěší, vozovek a ploch s přemístěním hmot na skládku na vzdálenost do 3 m nebo s naložením na dopravní prostředek vozovek a ploch, s jakoukoliv výplní spár ze silničních dílců v jakékoliv ploše a jakýchkoliv rozměrů se spárami zalitými živicí nebo cementovou maltou, kladených do lože z kameniva nebo živice</t>
  </si>
  <si>
    <t xml:space="preserve">"původní vegetační dlažba, m2:" 16,25*4 </t>
  </si>
  <si>
    <t>54</t>
  </si>
  <si>
    <t>469571111</t>
  </si>
  <si>
    <t>Vyplnění otvorů tvárnic kamenivem drceným hrubým</t>
  </si>
  <si>
    <t>1957423986</t>
  </si>
  <si>
    <t>Vyplnění otvorů tvárnic nebo panelů uložených ve sklonu do 1:1 kamenivem hrubým drceným</t>
  </si>
  <si>
    <t>"výplň vegetač,. tvárnic m3:" 65*0,1*0,6</t>
  </si>
  <si>
    <t>55</t>
  </si>
  <si>
    <t>564762114</t>
  </si>
  <si>
    <t>Podklad z vibrovaného štěrku VŠ tl 230 mm</t>
  </si>
  <si>
    <t>-529191028</t>
  </si>
  <si>
    <t>Podklad nebo kryt z vibrovaného štěrku VŠ s rozprostřením, vlhčením a zhutněním, po zhutnění tl. 230 mm</t>
  </si>
  <si>
    <t>"podklad vozovky m2: " 33*7,2+16,25*4</t>
  </si>
  <si>
    <t>56</t>
  </si>
  <si>
    <t>565155121</t>
  </si>
  <si>
    <t>Asfaltový beton vrstva podkladní ACP 16 (obalované kamenivo OKS) tl 70 mm š přes 3 m</t>
  </si>
  <si>
    <t>-832362430</t>
  </si>
  <si>
    <t>Asfaltový beton vrstva podkladní ACP 16 (obalované kamenivo střednězrnné - OKS) s rozprostřením a zhutněním v pruhu šířky přes 3 m, po zhutnění tl. 70 mm</t>
  </si>
  <si>
    <t>"podklad vozovky m2: " 33*7,2</t>
  </si>
  <si>
    <t>57</t>
  </si>
  <si>
    <t>573911115</t>
  </si>
  <si>
    <t>Asfaltový regenerační postřik s posypem kameniva v množství 0,5 kg/m2</t>
  </si>
  <si>
    <t>1663584905</t>
  </si>
  <si>
    <t>Asfaltový regenerační postřik s posypem kameniva v množství 0,50 kg/m2</t>
  </si>
  <si>
    <t>"podklad vozovky 2x, m2:" 33*7,2*2</t>
  </si>
  <si>
    <t>58</t>
  </si>
  <si>
    <t>577133121</t>
  </si>
  <si>
    <t>Asfaltový beton vrstva obrusná ACO 8 (ABJ) tl 40 mm š přes 3 m z nemodifikovaného asfaltu</t>
  </si>
  <si>
    <t>-505409374</t>
  </si>
  <si>
    <t>Asfaltový beton vrstva obrusná ACO 8 (ABJ) s rozprostřením a se zhutněním z nemodifikovaného asfaltu v pruhu šířky přes 3 m, po zhutnění tl. 40 mm</t>
  </si>
  <si>
    <t>"povrch vozovky m2:" 33*7,2</t>
  </si>
  <si>
    <t>59</t>
  </si>
  <si>
    <t>596412212</t>
  </si>
  <si>
    <t>Kladení dlažby z vegetačních tvárnic pozemních komunikací tl 80 mm do 300 m2</t>
  </si>
  <si>
    <t>-829098479</t>
  </si>
  <si>
    <t>Kladení dlažby z betonových vegetačních dlaždic pozemních komunikací s ložem z kameniva těženého nebo drceného tl. do 50 mm, s vyplněním spár a vegetačních otvorů, s hutněním vibrováním tl. 80 mm, pro plochy přes 100 do 300 m2</t>
  </si>
  <si>
    <t>"vegetační dlažba, m2:" 16,25*4</t>
  </si>
  <si>
    <t>60</t>
  </si>
  <si>
    <t>915491211</t>
  </si>
  <si>
    <t>Osazení vodícího proužku z betonových desek do betonového lože tl do 100 mm š proužku 250 mm</t>
  </si>
  <si>
    <t>484151369</t>
  </si>
  <si>
    <t>Osazení vodicího proužku z betonových prefabrikovaných desek tl. do 120 mm do lože z cementové malty tl. 20 mm, s vyplněním a zatřením spár cementovou maltou s podkladní vrstvou z betonu prostého tř. C 12/15 tl. 50 až 100 mm šířka proužku 250 mm</t>
  </si>
  <si>
    <t>"vodící proužky m:"26+19</t>
  </si>
  <si>
    <t>61</t>
  </si>
  <si>
    <t>916131213</t>
  </si>
  <si>
    <t>Osazení silničního obrubníku betonového stojatého s boční opěrou do lože z betonu prostého</t>
  </si>
  <si>
    <t>487848333</t>
  </si>
  <si>
    <t>Osazení silničního obrubníku betonového se zřízením lože, s vyplněním a zatřením spár cementovou maltou stojatého s boční opěrou z betonu prostého tř. C 12/15, do lože z betonu prostého téže značky</t>
  </si>
  <si>
    <t>" lemování parkovište m:"  18</t>
  </si>
  <si>
    <t>62</t>
  </si>
  <si>
    <t>kalkul.cena 4</t>
  </si>
  <si>
    <t>Dlažba vegetační tl. 100 mm, nosnost 3,5t</t>
  </si>
  <si>
    <t>1321175592</t>
  </si>
  <si>
    <t>"dodávky vegetační dlažby - 50% tj. m2:" 65*0,5</t>
  </si>
  <si>
    <t>63</t>
  </si>
  <si>
    <t>kalkul.cena 5</t>
  </si>
  <si>
    <t>Mříž vtoková + rám 50/50 cm - 40 t, KN 05</t>
  </si>
  <si>
    <t>1577363645</t>
  </si>
  <si>
    <t>"dodávka + montáž uliční mříže 50/50 cm, kpl. :" 1</t>
  </si>
  <si>
    <t>64</t>
  </si>
  <si>
    <t>59217460</t>
  </si>
  <si>
    <t>Obrubník ABO 2-15, 100 x 15 x 25 cm</t>
  </si>
  <si>
    <t>1416733390</t>
  </si>
  <si>
    <t>65</t>
  </si>
  <si>
    <t>59218563</t>
  </si>
  <si>
    <t>Krajník silniční ABK 3/824 50 x 25x 9 cm</t>
  </si>
  <si>
    <t>1249886138</t>
  </si>
  <si>
    <t>"dodávky - 26 + 19 m ks:" (26+19)*2</t>
  </si>
  <si>
    <t>Úpravy povrchů, podlahy a osazování výplní</t>
  </si>
  <si>
    <t>Podlahy a podlahové konstrukce</t>
  </si>
  <si>
    <t>66</t>
  </si>
  <si>
    <t>564761111</t>
  </si>
  <si>
    <t>Podklad z kameniva hrubého drceného vel. 32-63 mm tl 200 mm</t>
  </si>
  <si>
    <t>1961078438</t>
  </si>
  <si>
    <t>Podklad nebo kryt z kameniva hrubého drceného vel. 32-63 mm s rozprostřením a zhutněním, po zhutnění tl. 200 mm</t>
  </si>
  <si>
    <t>"podklad pod rámy" 5*33</t>
  </si>
  <si>
    <t>67</t>
  </si>
  <si>
    <t>622451102</t>
  </si>
  <si>
    <t>Zatření spár maltou cementovou</t>
  </si>
  <si>
    <t>273248275</t>
  </si>
  <si>
    <t>"a) rámy vnější pl. m2:" (3,3+0,26+0,26)*33+(1,5+0,26+0,26)*2*33</t>
  </si>
  <si>
    <t>"b) rámy vnitřní pl. m3:" (1,5+3,3)*2*33</t>
  </si>
  <si>
    <t>68</t>
  </si>
  <si>
    <t>631311116</t>
  </si>
  <si>
    <t>Mazanina - 8 cm C 25/30</t>
  </si>
  <si>
    <t>1999151095</t>
  </si>
  <si>
    <t>"ochranná vrstva betonu na ŽB rámy tl. 60 mm, m3:" 0,06*3,85*33</t>
  </si>
  <si>
    <t>69</t>
  </si>
  <si>
    <t>631311136</t>
  </si>
  <si>
    <t>Mazanina - 24 cm, C 25/30</t>
  </si>
  <si>
    <t>-965454761</t>
  </si>
  <si>
    <t>"a) základová deska pod rámy tl. 250 mm, m3:" 0,25*4,8*33</t>
  </si>
  <si>
    <t>"b) dno výtoku tl. 150 mm, m3:" 0,15*4*7</t>
  </si>
  <si>
    <t>70</t>
  </si>
  <si>
    <t>631319011</t>
  </si>
  <si>
    <t xml:space="preserve">Přípl. mazanina - 8 cm přehlaz. </t>
  </si>
  <si>
    <t>1869441631</t>
  </si>
  <si>
    <t>"ochranná vrstva betonu na rámy tl.60 mm, m3:" 0,06*3,85*33</t>
  </si>
  <si>
    <t>71</t>
  </si>
  <si>
    <t>631319175</t>
  </si>
  <si>
    <t>Příplatek za stržení povrchu 24 cm</t>
  </si>
  <si>
    <t>-910873011</t>
  </si>
  <si>
    <t>72</t>
  </si>
  <si>
    <t>631361921.T4</t>
  </si>
  <si>
    <t>Výztuž mazanin svařovanou sítí, drát 6,0, oka 100/100</t>
  </si>
  <si>
    <t>-2057172074</t>
  </si>
  <si>
    <t>"ochranná vrstva betonu na ŽB rámy - výztuž svařovaná síť 6/100/100 mm (4,44 kg/m2) t:" 0,00444*3,85*33*1,15</t>
  </si>
  <si>
    <t>73</t>
  </si>
  <si>
    <t>631361921.T9</t>
  </si>
  <si>
    <t>Výztuž mazanin svařovanou sítí drát 8, oka 150/150</t>
  </si>
  <si>
    <t>-1305436072</t>
  </si>
  <si>
    <t xml:space="preserve">"a) základová deska pod rámy výztuž 1x kari 8/150/150 (5,36 kg/m2) t:" 0,00536*4,8*33*1,1 </t>
  </si>
  <si>
    <t>"b) dno výtoku tl. 150 mm - výztuž 1x kari 8/150/150 (5,36 kg/m2) t:" 0,00536*4*7*1,1</t>
  </si>
  <si>
    <t>Trubní vedení</t>
  </si>
  <si>
    <t>74</t>
  </si>
  <si>
    <t>380321441</t>
  </si>
  <si>
    <t>BZ komplet KCE BET C 25/30 8-15 cm</t>
  </si>
  <si>
    <t>-1554756889</t>
  </si>
  <si>
    <t>"zaústění dešťových vod - vtok. mříž/ monolitická šachta, m3:" 0,25*0,24*0,65*4+0,16*0,1*0,65*4</t>
  </si>
  <si>
    <t>75</t>
  </si>
  <si>
    <t>380356211</t>
  </si>
  <si>
    <t>Bednění kompletní kon. omít. pl. rovin - zřízení</t>
  </si>
  <si>
    <t>-1715759182</t>
  </si>
  <si>
    <t>"zaústění dešťových vod - vtok mříž/monolit.šachta m2:" 0,40*0,6*4+0,24*0,5*4</t>
  </si>
  <si>
    <t>76</t>
  </si>
  <si>
    <t>380356212</t>
  </si>
  <si>
    <t>Bednění kompletní kon. omít.pl. rovin - odbednění</t>
  </si>
  <si>
    <t>-1537428286</t>
  </si>
  <si>
    <t>88</t>
  </si>
  <si>
    <t>Potrubí z drenáže</t>
  </si>
  <si>
    <t>77</t>
  </si>
  <si>
    <t>274351215</t>
  </si>
  <si>
    <t>Bednění stěn základových pásů - zřízení</t>
  </si>
  <si>
    <t>-99596690</t>
  </si>
  <si>
    <t>"pro obetonávku drenáže m2:" 0,3*(33+3)*2</t>
  </si>
  <si>
    <t>78</t>
  </si>
  <si>
    <t>274351216</t>
  </si>
  <si>
    <t>Bednění stěn základových pásů - odstranění</t>
  </si>
  <si>
    <t>1452244309</t>
  </si>
  <si>
    <t>79</t>
  </si>
  <si>
    <t>871218113</t>
  </si>
  <si>
    <t>Kladení drenážního potrubí z flexibilního PVC průměru do 65 mm</t>
  </si>
  <si>
    <t>1035140528</t>
  </si>
  <si>
    <t>Kladení drenážního potrubí z plastických hmot do připravené rýhy z flexibilního PVC, průměru do 65 mm</t>
  </si>
  <si>
    <t>"drenáž m:"2*(33+3)</t>
  </si>
  <si>
    <t>80</t>
  </si>
  <si>
    <t>899621122</t>
  </si>
  <si>
    <t>Obetonování dren.potrubí tl. obet. 150 mm, DN 160</t>
  </si>
  <si>
    <t>1071795529</t>
  </si>
  <si>
    <t xml:space="preserve">"beton mezernatý, drenáž, m:" 2*(33+3) </t>
  </si>
  <si>
    <t>81</t>
  </si>
  <si>
    <t>28611225.X</t>
  </si>
  <si>
    <t>Trubka PVC drén. flex. DN 150</t>
  </si>
  <si>
    <t>1802617634</t>
  </si>
  <si>
    <t>"dodávka potrubí  m:" 72*1,03</t>
  </si>
  <si>
    <t>Ostatní konstrukce a práce, bourání</t>
  </si>
  <si>
    <t>82</t>
  </si>
  <si>
    <t>900100001.A2</t>
  </si>
  <si>
    <t>Oplocení ocelovým pletivem + sloupky, molitické patky, pletivo potažené plastem v 160 cm</t>
  </si>
  <si>
    <t>100m</t>
  </si>
  <si>
    <t>835742790</t>
  </si>
  <si>
    <t>"nové oplocení 20 bm, 100m:" 0,2</t>
  </si>
  <si>
    <t>83</t>
  </si>
  <si>
    <t>919735113</t>
  </si>
  <si>
    <t>Řezání stávajícího živičného krytu hl do 150 mm</t>
  </si>
  <si>
    <t>-655507341</t>
  </si>
  <si>
    <t>Řezání stávajícího živičného krytu nebo podkladu hloubky přes 100 do 150 mm</t>
  </si>
  <si>
    <t>"odříznutí pro vybourání asf. vozovky, m:" 34+7</t>
  </si>
  <si>
    <t>99</t>
  </si>
  <si>
    <t>Přesuny hmot a suti</t>
  </si>
  <si>
    <t>84</t>
  </si>
  <si>
    <t>998332011</t>
  </si>
  <si>
    <t>Přesun hmot pro úpravy vodních toků a kanály</t>
  </si>
  <si>
    <t>-1410787774</t>
  </si>
  <si>
    <t>Přesun hmot pro úpravy vodních toků a kanály, hráze rybníků apod. dopravní vzdálenost do 500 m</t>
  </si>
  <si>
    <t>96</t>
  </si>
  <si>
    <t>Bourání konstrukcí</t>
  </si>
  <si>
    <t>85</t>
  </si>
  <si>
    <t>113107122</t>
  </si>
  <si>
    <t>Odstranění podkladu pl do 50 m2 z kameniva drceného tl 200 mm</t>
  </si>
  <si>
    <t>-194139050</t>
  </si>
  <si>
    <t>Odstranění podkladů nebo krytů s přemístěním hmot na skládku na vzdálenost do 3 m nebo s naložením na dopravní prostředek v ploše jednotlivě do 50 m2 z kameniva hrubého drceného, o tl. vrstvy přes 100 do 200 mm</t>
  </si>
  <si>
    <t>"m2" 33*7,2+16,25*4</t>
  </si>
  <si>
    <t>86</t>
  </si>
  <si>
    <t>113107142</t>
  </si>
  <si>
    <t>Odstranění podkladu pl do 50 m2 živičných tl 100 mm</t>
  </si>
  <si>
    <t>189603668</t>
  </si>
  <si>
    <t>Odstranění podkladů nebo krytů s přemístěním hmot na skládku na vzdálenost do 3 m nebo s naložením na dopravní prostředek v ploše jednotlivě do 50 m2 živičných, o tl. vrstvy přes 50 do 100 mm</t>
  </si>
  <si>
    <t>"vybourání asf. vozovky, m2:" 33*7,2</t>
  </si>
  <si>
    <t>87</t>
  </si>
  <si>
    <t>962022320</t>
  </si>
  <si>
    <t>Bourání zdiva nadzákladového z BP</t>
  </si>
  <si>
    <t>234880690</t>
  </si>
  <si>
    <t>"odbourání původní šachty na parkovišti, m3:" 0,25*0,6*1,6*4</t>
  </si>
  <si>
    <t>971051200</t>
  </si>
  <si>
    <t>Bourání OTV zdí z ŽB 0,09 m2, tl. 30 cm</t>
  </si>
  <si>
    <t>1888421929</t>
  </si>
  <si>
    <t>"vtok do rámu - uliční vpust, ks:" 1</t>
  </si>
  <si>
    <t>979</t>
  </si>
  <si>
    <t>Demoliční přesuny HSV</t>
  </si>
  <si>
    <t>89</t>
  </si>
  <si>
    <t>9790842R2</t>
  </si>
  <si>
    <t>Naložení, doprava a uložení na skádku včetně poplatku suti - vybouraných hmot</t>
  </si>
  <si>
    <t>-717961279</t>
  </si>
  <si>
    <t>PSV</t>
  </si>
  <si>
    <t>Práce a dodávky PSV</t>
  </si>
  <si>
    <t>711</t>
  </si>
  <si>
    <t>Izolace proti vodě, vlhkosti a plynům</t>
  </si>
  <si>
    <t>90</t>
  </si>
  <si>
    <t>711111011.Z1</t>
  </si>
  <si>
    <t>Izolace proti vodě vodorovná 1x nátěr včetně dodávky suspenze SA-X</t>
  </si>
  <si>
    <t>648095316</t>
  </si>
  <si>
    <t>"vnější nátěr rámů - pečetící vrstva, m2:" 4,42*33,5</t>
  </si>
  <si>
    <t>91</t>
  </si>
  <si>
    <t>711112011.Z1</t>
  </si>
  <si>
    <t xml:space="preserve">Izolace proti vodě svislá, 1x nátěr - včetně dodání suspenze </t>
  </si>
  <si>
    <t>425280327</t>
  </si>
  <si>
    <t>"vnější nátěr rámů - pečetící vrstva, m2:" 1,4*2*33,5</t>
  </si>
  <si>
    <t>92</t>
  </si>
  <si>
    <t>711131101</t>
  </si>
  <si>
    <t>Izolace proti vodě vodorovné pásy na sucho</t>
  </si>
  <si>
    <t>-540140874</t>
  </si>
  <si>
    <t xml:space="preserve">"vnější izolace rámů + podklad - geotex. m2:" (3,82*33,5) + (5*33)   </t>
  </si>
  <si>
    <t>93</t>
  </si>
  <si>
    <t>711132101</t>
  </si>
  <si>
    <t xml:space="preserve">Izolace proti vodě, svislé pásy na sucho </t>
  </si>
  <si>
    <t>-1332036645</t>
  </si>
  <si>
    <t>"vnější izolace rámů, m2:" 1,4*2*33,5</t>
  </si>
  <si>
    <t>94</t>
  </si>
  <si>
    <t>711141559</t>
  </si>
  <si>
    <t>Izolace proti vodě vodorovné pásy - přitav.</t>
  </si>
  <si>
    <t>-1109855193</t>
  </si>
  <si>
    <t>"vnější izolace rámů, m2:" 4,42*33,5</t>
  </si>
  <si>
    <t>95</t>
  </si>
  <si>
    <t>711142559</t>
  </si>
  <si>
    <t>Izolace proti vodě svislá, pásy přitav.</t>
  </si>
  <si>
    <t>60589265</t>
  </si>
  <si>
    <t>6285100.A</t>
  </si>
  <si>
    <t>Pás modifikovaný asf. GLASTEK 40 spec. mener.</t>
  </si>
  <si>
    <t>-1734141095</t>
  </si>
  <si>
    <t>"dodávka modifik.asf.pásu, m2:" (148,07+93,8)*1,15</t>
  </si>
  <si>
    <t>97</t>
  </si>
  <si>
    <t>¨69366057.A</t>
  </si>
  <si>
    <t>Geotextílie PP 400g/m2 do s</t>
  </si>
  <si>
    <t>-2146667433</t>
  </si>
  <si>
    <t>"dodávka materiálu vnější izolace ŽB rámů, m2:" (93,8+292,97)*1,15</t>
  </si>
  <si>
    <t>98</t>
  </si>
  <si>
    <t>998711201</t>
  </si>
  <si>
    <t>Přesun hmot - izolace proti vodě 6m</t>
  </si>
  <si>
    <t>%</t>
  </si>
  <si>
    <t>-642380122</t>
  </si>
  <si>
    <t>"3,1% z 84.144,57 Kč = 2.608,48 Kč" 1</t>
  </si>
  <si>
    <t>767</t>
  </si>
  <si>
    <t>Konstrukce zámečnické</t>
  </si>
  <si>
    <t>767900090.A0</t>
  </si>
  <si>
    <t>Demontáž atypických ocelových konstrukcí</t>
  </si>
  <si>
    <t>374500766</t>
  </si>
  <si>
    <t>"zábradlí u stávající šachty, kg:" 7*(1,1*4 + 1,6*8)</t>
  </si>
  <si>
    <t>767911812</t>
  </si>
  <si>
    <t>DMTZ drát.pletivo v 2 m včetně sloupků</t>
  </si>
  <si>
    <t>756131134</t>
  </si>
  <si>
    <t xml:space="preserve">"oplocení" 20 </t>
  </si>
  <si>
    <t>101</t>
  </si>
  <si>
    <t>767990010.AE</t>
  </si>
  <si>
    <t>Atypické ocelové konstrukce včetně dodávky prvků pozinkovaných 100-250 kg/ks</t>
  </si>
  <si>
    <t>-1488045390</t>
  </si>
  <si>
    <t>"zábradlí výtokového čela, kg:" 122</t>
  </si>
  <si>
    <t>102</t>
  </si>
  <si>
    <t>767990770.A</t>
  </si>
  <si>
    <t>Kotva chemická. D16 + závitová tyč, D12-250</t>
  </si>
  <si>
    <t>1708509721</t>
  </si>
  <si>
    <t xml:space="preserve">"ukotvení zábradlí, ks:" 6 </t>
  </si>
  <si>
    <t>103</t>
  </si>
  <si>
    <t>998767201</t>
  </si>
  <si>
    <t>Přesun hmot pro stavební konstrukce 6M</t>
  </si>
  <si>
    <t>247401425</t>
  </si>
  <si>
    <t>"1,40 % z 3.960 Kč = 55,40 Kč" 1</t>
  </si>
  <si>
    <t>Vedlejší rozpočtové náklady</t>
  </si>
  <si>
    <t>01</t>
  </si>
  <si>
    <t>262144</t>
  </si>
  <si>
    <t>913765353</t>
  </si>
  <si>
    <t>09</t>
  </si>
  <si>
    <t>1024</t>
  </si>
  <si>
    <t>-1356974906</t>
  </si>
  <si>
    <t>03</t>
  </si>
  <si>
    <t>-185577262</t>
  </si>
  <si>
    <t>02</t>
  </si>
  <si>
    <t>-2079376436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</si>
  <si>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</si>
  <si>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</si>
  <si>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</si>
  <si>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</si>
  <si>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</si>
  <si>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</si>
  <si>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</si>
  <si>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</si>
  <si>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</si>
  <si>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</si>
  <si>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</si>
  <si>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</si>
  <si>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</si>
  <si>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</si>
  <si>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</si>
  <si>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</si>
  <si>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</si>
  <si>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</si>
  <si>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</si>
  <si>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</si>
  <si>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</si>
  <si>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</si>
  <si>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</si>
  <si>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</si>
  <si>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</si>
  <si>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</si>
  <si>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</si>
  <si>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</si>
  <si>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</si>
  <si>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</si>
  <si>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</si>
  <si>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</si>
  <si>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</si>
  <si>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</si>
  <si>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</si>
  <si>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</si>
  <si>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</si>
  <si>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</si>
  <si>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</si>
  <si>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</si>
  <si>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</si>
  <si>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</si>
  <si>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</si>
  <si>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</si>
  <si>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</si>
  <si>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</si>
  <si>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</si>
  <si>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</si>
  <si>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</si>
  <si>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</si>
  <si>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</si>
  <si>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</si>
  <si>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</si>
  <si>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</si>
  <si>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</si>
  <si>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</si>
  <si>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Křepelka, Velké Poříčí, zkapacitnění koryta, ř.km 0,000 – 0,340 – I. Etapa</t>
  </si>
  <si>
    <t>POVODÍ LABE, STÁTNÍ PODNIK</t>
  </si>
  <si>
    <t>I. etapa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</si>
</sst>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  <numFmt numFmtId="176" formatCode="#,##0.00;\-#,##0.00"/>
    <numFmt numFmtId="177" formatCode="0.00%;\-0.00%"/>
    <numFmt numFmtId="178" formatCode="#,##0.00000;\-#,##0.00000"/>
    <numFmt numFmtId="179" formatCode="#,##0.000;\-#,##0.000"/>
  </numFmts>
  <fonts count="8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sz val="11"/>
      <color indexed="8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2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i/>
      <sz val="9"/>
      <name val="Trebuchet MS"/>
      <family val="2"/>
    </font>
    <font>
      <sz val="8"/>
      <name val="Calibri"/>
      <family val="2"/>
    </font>
    <font>
      <sz val="12"/>
      <name val="Trebuchet MS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dotted">
        <color indexed="8"/>
      </top>
      <bottom/>
    </border>
    <border>
      <left/>
      <right/>
      <top/>
      <bottom style="dotted">
        <color indexed="8"/>
      </bottom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/>
    </border>
    <border>
      <left style="dotted">
        <color indexed="55"/>
      </left>
      <right/>
      <top/>
      <bottom/>
    </border>
    <border>
      <left/>
      <right style="dotted">
        <color indexed="55"/>
      </right>
      <top/>
      <bottom/>
    </border>
    <border>
      <left/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/>
      <top style="dotted">
        <color indexed="55"/>
      </top>
      <bottom/>
    </border>
    <border>
      <left style="dotted">
        <color indexed="55"/>
      </left>
      <right/>
      <top/>
      <bottom style="dotted">
        <color indexed="55"/>
      </bottom>
    </border>
    <border>
      <left/>
      <right/>
      <top/>
      <bottom style="dotted">
        <color indexed="55"/>
      </bottom>
    </border>
    <border>
      <left/>
      <right style="dotted">
        <color indexed="55"/>
      </right>
      <top/>
      <bottom style="dotted">
        <color indexed="55"/>
      </bottom>
    </border>
    <border>
      <left/>
      <right style="thin">
        <color indexed="8"/>
      </right>
      <top style="dotted">
        <color indexed="55"/>
      </top>
      <bottom/>
    </border>
    <border>
      <left/>
      <right style="thin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hair">
        <color indexed="55"/>
      </top>
      <bottom/>
    </border>
    <border>
      <left/>
      <right/>
      <top/>
      <bottom style="hair">
        <color indexed="55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4" fillId="0" borderId="0" applyAlignment="0">
      <protection locked="0"/>
    </xf>
    <xf numFmtId="0" fontId="73" fillId="0" borderId="0" applyNumberFormat="0" applyFill="0" applyBorder="0" applyAlignment="0" applyProtection="0"/>
    <xf numFmtId="0" fontId="14" fillId="23" borderId="6" applyNumberFormat="0" applyFont="0" applyAlignment="0" applyProtection="0"/>
    <xf numFmtId="9" fontId="14" fillId="0" borderId="0" applyFont="0" applyFill="0" applyBorder="0" applyAlignment="0" applyProtection="0"/>
    <xf numFmtId="0" fontId="74" fillId="0" borderId="7" applyNumberFormat="0" applyFill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540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2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center"/>
    </xf>
    <xf numFmtId="0" fontId="5" fillId="34" borderId="0" xfId="0" applyFont="1" applyFill="1" applyBorder="1" applyAlignment="1" applyProtection="1">
      <alignment horizontal="left" vertical="center"/>
      <protection locked="0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5" fillId="0" borderId="1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14" xfId="0" applyFont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4" fillId="35" borderId="18" xfId="0" applyFont="1" applyFill="1" applyBorder="1" applyAlignment="1">
      <alignment vertical="center"/>
    </xf>
    <xf numFmtId="0" fontId="6" fillId="35" borderId="18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5" fillId="35" borderId="26" xfId="0" applyFont="1" applyFill="1" applyBorder="1" applyAlignment="1">
      <alignment horizontal="center" vertical="center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27" fillId="0" borderId="2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74" fontId="27" fillId="0" borderId="0" xfId="0" applyNumberFormat="1" applyFont="1" applyBorder="1" applyAlignment="1">
      <alignment vertical="center"/>
    </xf>
    <xf numFmtId="4" fontId="27" fillId="0" borderId="25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31" fillId="0" borderId="31" xfId="0" applyNumberFormat="1" applyFont="1" applyBorder="1" applyAlignment="1">
      <alignment vertical="center"/>
    </xf>
    <xf numFmtId="4" fontId="31" fillId="0" borderId="32" xfId="0" applyNumberFormat="1" applyFont="1" applyBorder="1" applyAlignment="1">
      <alignment vertical="center"/>
    </xf>
    <xf numFmtId="174" fontId="31" fillId="0" borderId="32" xfId="0" applyNumberFormat="1" applyFont="1" applyBorder="1" applyAlignment="1">
      <alignment vertical="center"/>
    </xf>
    <xf numFmtId="4" fontId="31" fillId="0" borderId="33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3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" fontId="28" fillId="0" borderId="0" xfId="0" applyNumberFormat="1" applyFont="1" applyBorder="1" applyAlignment="1">
      <alignment vertical="center"/>
    </xf>
    <xf numFmtId="0" fontId="15" fillId="0" borderId="0" xfId="0" applyFont="1" applyBorder="1" applyAlignment="1" applyProtection="1">
      <alignment horizontal="right" vertical="center"/>
      <protection locked="0"/>
    </xf>
    <xf numFmtId="4" fontId="15" fillId="0" borderId="0" xfId="0" applyNumberFormat="1" applyFont="1" applyBorder="1" applyAlignment="1">
      <alignment vertical="center"/>
    </xf>
    <xf numFmtId="172" fontId="15" fillId="0" borderId="0" xfId="0" applyNumberFormat="1" applyFont="1" applyBorder="1" applyAlignment="1" applyProtection="1">
      <alignment horizontal="right" vertical="center"/>
      <protection locked="0"/>
    </xf>
    <xf numFmtId="0" fontId="6" fillId="35" borderId="18" xfId="0" applyFont="1" applyFill="1" applyBorder="1" applyAlignment="1">
      <alignment horizontal="right" vertical="center"/>
    </xf>
    <xf numFmtId="0" fontId="4" fillId="35" borderId="18" xfId="0" applyFont="1" applyFill="1" applyBorder="1" applyAlignment="1" applyProtection="1">
      <alignment vertical="center"/>
      <protection locked="0"/>
    </xf>
    <xf numFmtId="4" fontId="6" fillId="35" borderId="18" xfId="0" applyNumberFormat="1" applyFont="1" applyFill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>
      <alignment horizontal="right" vertical="center"/>
    </xf>
    <xf numFmtId="0" fontId="28" fillId="0" borderId="0" xfId="0" applyFont="1" applyBorder="1" applyAlignment="1">
      <alignment horizontal="left" vertical="center"/>
    </xf>
    <xf numFmtId="0" fontId="16" fillId="0" borderId="1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32" xfId="0" applyFont="1" applyBorder="1" applyAlignment="1">
      <alignment horizontal="left" vertical="center"/>
    </xf>
    <xf numFmtId="0" fontId="16" fillId="0" borderId="32" xfId="0" applyFont="1" applyBorder="1" applyAlignment="1">
      <alignment vertical="center"/>
    </xf>
    <xf numFmtId="0" fontId="16" fillId="0" borderId="32" xfId="0" applyFont="1" applyBorder="1" applyAlignment="1" applyProtection="1">
      <alignment vertical="center"/>
      <protection locked="0"/>
    </xf>
    <xf numFmtId="4" fontId="16" fillId="0" borderId="32" xfId="0" applyNumberFormat="1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32" xfId="0" applyFont="1" applyBorder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38" fillId="33" borderId="0" xfId="0" applyFont="1" applyFill="1" applyAlignment="1">
      <alignment horizontal="left" vertical="center"/>
    </xf>
    <xf numFmtId="0" fontId="17" fillId="0" borderId="32" xfId="0" applyFont="1" applyBorder="1" applyAlignment="1">
      <alignment vertical="center"/>
    </xf>
    <xf numFmtId="0" fontId="17" fillId="0" borderId="32" xfId="0" applyFont="1" applyBorder="1" applyAlignment="1" applyProtection="1">
      <alignment vertical="center"/>
      <protection locked="0"/>
    </xf>
    <xf numFmtId="4" fontId="17" fillId="0" borderId="32" xfId="0" applyNumberFormat="1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32" fillId="35" borderId="28" xfId="0" applyFont="1" applyFill="1" applyBorder="1" applyAlignment="1" applyProtection="1">
      <alignment horizontal="center" vertical="center" wrapText="1"/>
      <protection locked="0"/>
    </xf>
    <xf numFmtId="0" fontId="5" fillId="35" borderId="29" xfId="0" applyFont="1" applyFill="1" applyBorder="1" applyAlignment="1">
      <alignment horizontal="center" vertical="center" wrapText="1"/>
    </xf>
    <xf numFmtId="4" fontId="28" fillId="0" borderId="0" xfId="0" applyNumberFormat="1" applyFont="1" applyAlignment="1">
      <alignment/>
    </xf>
    <xf numFmtId="174" fontId="33" fillId="0" borderId="22" xfId="0" applyNumberFormat="1" applyFont="1" applyBorder="1" applyAlignment="1">
      <alignment/>
    </xf>
    <xf numFmtId="174" fontId="33" fillId="0" borderId="23" xfId="0" applyNumberFormat="1" applyFont="1" applyBorder="1" applyAlignment="1">
      <alignment/>
    </xf>
    <xf numFmtId="4" fontId="12" fillId="0" borderId="0" xfId="0" applyNumberFormat="1" applyFont="1" applyAlignment="1">
      <alignment vertical="center"/>
    </xf>
    <xf numFmtId="0" fontId="18" fillId="0" borderId="13" xfId="0" applyFont="1" applyBorder="1" applyAlignment="1">
      <alignment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 applyProtection="1">
      <alignment/>
      <protection locked="0"/>
    </xf>
    <xf numFmtId="4" fontId="16" fillId="0" borderId="0" xfId="0" applyNumberFormat="1" applyFont="1" applyAlignment="1">
      <alignment/>
    </xf>
    <xf numFmtId="0" fontId="18" fillId="0" borderId="24" xfId="0" applyFont="1" applyBorder="1" applyAlignment="1">
      <alignment/>
    </xf>
    <xf numFmtId="0" fontId="18" fillId="0" borderId="0" xfId="0" applyFont="1" applyBorder="1" applyAlignment="1">
      <alignment/>
    </xf>
    <xf numFmtId="174" fontId="18" fillId="0" borderId="0" xfId="0" applyNumberFormat="1" applyFont="1" applyBorder="1" applyAlignment="1">
      <alignment/>
    </xf>
    <xf numFmtId="174" fontId="18" fillId="0" borderId="25" xfId="0" applyNumberFormat="1" applyFont="1" applyBorder="1" applyAlignment="1">
      <alignment/>
    </xf>
    <xf numFmtId="0" fontId="18" fillId="0" borderId="0" xfId="0" applyFont="1" applyAlignment="1">
      <alignment horizontal="center"/>
    </xf>
    <xf numFmtId="4" fontId="18" fillId="0" borderId="0" xfId="0" applyNumberFormat="1" applyFont="1" applyAlignment="1">
      <alignment vertical="center"/>
    </xf>
    <xf numFmtId="0" fontId="18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4" fontId="17" fillId="0" borderId="0" xfId="0" applyNumberFormat="1" applyFont="1" applyBorder="1" applyAlignment="1">
      <alignment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49" fontId="4" fillId="0" borderId="36" xfId="0" applyNumberFormat="1" applyFont="1" applyBorder="1" applyAlignment="1" applyProtection="1">
      <alignment horizontal="left" vertical="center" wrapText="1"/>
      <protection locked="0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175" fontId="4" fillId="0" borderId="36" xfId="0" applyNumberFormat="1" applyFont="1" applyBorder="1" applyAlignment="1" applyProtection="1">
      <alignment vertical="center"/>
      <protection locked="0"/>
    </xf>
    <xf numFmtId="4" fontId="4" fillId="34" borderId="36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Border="1" applyAlignment="1" applyProtection="1">
      <alignment vertical="center"/>
      <protection locked="0"/>
    </xf>
    <xf numFmtId="0" fontId="15" fillId="34" borderId="36" xfId="0" applyFont="1" applyFill="1" applyBorder="1" applyAlignment="1" applyProtection="1">
      <alignment horizontal="left" vertical="center"/>
      <protection locked="0"/>
    </xf>
    <xf numFmtId="0" fontId="15" fillId="0" borderId="0" xfId="0" applyFont="1" applyBorder="1" applyAlignment="1">
      <alignment horizontal="center" vertical="center"/>
    </xf>
    <xf numFmtId="174" fontId="15" fillId="0" borderId="0" xfId="0" applyNumberFormat="1" applyFont="1" applyBorder="1" applyAlignment="1">
      <alignment vertical="center"/>
    </xf>
    <xf numFmtId="174" fontId="15" fillId="0" borderId="25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vertical="center"/>
      <protection locked="0"/>
    </xf>
    <xf numFmtId="0" fontId="19" fillId="0" borderId="1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175" fontId="19" fillId="0" borderId="0" xfId="0" applyNumberFormat="1" applyFont="1" applyAlignment="1">
      <alignment vertical="center"/>
    </xf>
    <xf numFmtId="0" fontId="19" fillId="0" borderId="0" xfId="0" applyFont="1" applyAlignment="1" applyProtection="1">
      <alignment vertical="center"/>
      <protection locked="0"/>
    </xf>
    <xf numFmtId="0" fontId="19" fillId="0" borderId="24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 wrapText="1"/>
    </xf>
    <xf numFmtId="175" fontId="20" fillId="0" borderId="0" xfId="0" applyNumberFormat="1" applyFont="1" applyBorder="1" applyAlignment="1">
      <alignment vertical="center"/>
    </xf>
    <xf numFmtId="0" fontId="20" fillId="0" borderId="0" xfId="0" applyFont="1" applyAlignment="1" applyProtection="1">
      <alignment vertical="center"/>
      <protection locked="0"/>
    </xf>
    <xf numFmtId="0" fontId="20" fillId="0" borderId="2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175" fontId="19" fillId="0" borderId="0" xfId="0" applyNumberFormat="1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 applyProtection="1">
      <alignment vertical="center"/>
      <protection locked="0"/>
    </xf>
    <xf numFmtId="0" fontId="21" fillId="0" borderId="24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35" fillId="0" borderId="36" xfId="0" applyFont="1" applyBorder="1" applyAlignment="1" applyProtection="1">
      <alignment horizontal="center" vertical="center"/>
      <protection locked="0"/>
    </xf>
    <xf numFmtId="49" fontId="35" fillId="0" borderId="36" xfId="0" applyNumberFormat="1" applyFont="1" applyBorder="1" applyAlignment="1" applyProtection="1">
      <alignment horizontal="left" vertical="center" wrapText="1"/>
      <protection locked="0"/>
    </xf>
    <xf numFmtId="0" fontId="35" fillId="0" borderId="36" xfId="0" applyFont="1" applyBorder="1" applyAlignment="1" applyProtection="1">
      <alignment horizontal="left" vertical="center" wrapText="1"/>
      <protection locked="0"/>
    </xf>
    <xf numFmtId="0" fontId="35" fillId="0" borderId="36" xfId="0" applyFont="1" applyBorder="1" applyAlignment="1" applyProtection="1">
      <alignment horizontal="center" vertical="center" wrapText="1"/>
      <protection locked="0"/>
    </xf>
    <xf numFmtId="175" fontId="35" fillId="0" borderId="36" xfId="0" applyNumberFormat="1" applyFont="1" applyBorder="1" applyAlignment="1" applyProtection="1">
      <alignment vertical="center"/>
      <protection locked="0"/>
    </xf>
    <xf numFmtId="4" fontId="35" fillId="34" borderId="36" xfId="0" applyNumberFormat="1" applyFont="1" applyFill="1" applyBorder="1" applyAlignment="1" applyProtection="1">
      <alignment vertical="center"/>
      <protection locked="0"/>
    </xf>
    <xf numFmtId="4" fontId="35" fillId="0" borderId="36" xfId="0" applyNumberFormat="1" applyFont="1" applyBorder="1" applyAlignment="1" applyProtection="1">
      <alignment vertical="center"/>
      <protection locked="0"/>
    </xf>
    <xf numFmtId="0" fontId="35" fillId="0" borderId="13" xfId="0" applyFont="1" applyBorder="1" applyAlignment="1">
      <alignment vertical="center"/>
    </xf>
    <xf numFmtId="0" fontId="35" fillId="34" borderId="36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4" fontId="17" fillId="0" borderId="0" xfId="0" applyNumberFormat="1" applyFont="1" applyAlignment="1">
      <alignment/>
    </xf>
    <xf numFmtId="0" fontId="20" fillId="0" borderId="0" xfId="0" applyFont="1" applyAlignment="1">
      <alignment horizontal="left" vertical="center" wrapText="1"/>
    </xf>
    <xf numFmtId="175" fontId="20" fillId="0" borderId="0" xfId="0" applyNumberFormat="1" applyFont="1" applyAlignment="1">
      <alignment vertical="center"/>
    </xf>
    <xf numFmtId="175" fontId="4" fillId="34" borderId="36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Border="1" applyAlignment="1">
      <alignment horizontal="left"/>
    </xf>
    <xf numFmtId="4" fontId="16" fillId="0" borderId="0" xfId="0" applyNumberFormat="1" applyFont="1" applyBorder="1" applyAlignment="1">
      <alignment/>
    </xf>
    <xf numFmtId="0" fontId="15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174" fontId="15" fillId="0" borderId="32" xfId="0" applyNumberFormat="1" applyFont="1" applyBorder="1" applyAlignment="1">
      <alignment vertical="center"/>
    </xf>
    <xf numFmtId="0" fontId="5" fillId="0" borderId="0" xfId="47" applyFont="1" applyBorder="1" applyAlignment="1">
      <alignment horizontal="left" vertical="center" wrapText="1"/>
      <protection locked="0"/>
    </xf>
    <xf numFmtId="174" fontId="15" fillId="0" borderId="33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39" fillId="33" borderId="0" xfId="36" applyFont="1" applyFill="1" applyAlignment="1">
      <alignment vertical="center"/>
    </xf>
    <xf numFmtId="0" fontId="5" fillId="0" borderId="0" xfId="47" applyFont="1" applyBorder="1" applyAlignment="1">
      <alignment horizontal="left" vertical="top"/>
      <protection locked="0"/>
    </xf>
    <xf numFmtId="0" fontId="5" fillId="0" borderId="0" xfId="47" applyFont="1" applyBorder="1" applyAlignment="1">
      <alignment horizontal="left" vertical="center"/>
      <protection locked="0"/>
    </xf>
    <xf numFmtId="0" fontId="11" fillId="0" borderId="37" xfId="47" applyFont="1" applyBorder="1" applyAlignment="1">
      <alignment horizontal="left"/>
      <protection locked="0"/>
    </xf>
    <xf numFmtId="0" fontId="65" fillId="33" borderId="0" xfId="36" applyFill="1" applyAlignment="1">
      <alignment/>
    </xf>
    <xf numFmtId="0" fontId="36" fillId="0" borderId="0" xfId="36" applyFont="1" applyAlignment="1">
      <alignment horizontal="center" vertical="center"/>
    </xf>
    <xf numFmtId="0" fontId="37" fillId="33" borderId="0" xfId="0" applyFont="1" applyFill="1" applyAlignment="1">
      <alignment horizontal="left" vertical="center"/>
    </xf>
    <xf numFmtId="0" fontId="38" fillId="33" borderId="0" xfId="0" applyFont="1" applyFill="1" applyAlignment="1">
      <alignment vertical="center"/>
    </xf>
    <xf numFmtId="0" fontId="22" fillId="33" borderId="0" xfId="0" applyFont="1" applyFill="1" applyAlignment="1" applyProtection="1">
      <alignment horizontal="left" vertical="center"/>
      <protection/>
    </xf>
    <xf numFmtId="0" fontId="38" fillId="33" borderId="0" xfId="0" applyFont="1" applyFill="1" applyAlignment="1" applyProtection="1">
      <alignment vertical="center"/>
      <protection/>
    </xf>
    <xf numFmtId="0" fontId="37" fillId="33" borderId="0" xfId="0" applyFont="1" applyFill="1" applyAlignment="1" applyProtection="1">
      <alignment horizontal="left" vertical="center"/>
      <protection/>
    </xf>
    <xf numFmtId="0" fontId="39" fillId="33" borderId="0" xfId="36" applyFont="1" applyFill="1" applyAlignment="1" applyProtection="1">
      <alignment vertical="center"/>
      <protection/>
    </xf>
    <xf numFmtId="0" fontId="38" fillId="33" borderId="0" xfId="0" applyFont="1" applyFill="1" applyAlignment="1" applyProtection="1">
      <alignment vertical="center"/>
      <protection locked="0"/>
    </xf>
    <xf numFmtId="0" fontId="4" fillId="0" borderId="0" xfId="47" applyAlignment="1">
      <alignment vertical="top"/>
      <protection locked="0"/>
    </xf>
    <xf numFmtId="0" fontId="4" fillId="0" borderId="38" xfId="47" applyFont="1" applyBorder="1" applyAlignment="1">
      <alignment vertical="center" wrapText="1"/>
      <protection locked="0"/>
    </xf>
    <xf numFmtId="0" fontId="4" fillId="0" borderId="39" xfId="47" applyFont="1" applyBorder="1" applyAlignment="1">
      <alignment vertical="center" wrapText="1"/>
      <protection locked="0"/>
    </xf>
    <xf numFmtId="0" fontId="0" fillId="0" borderId="0" xfId="0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4" fillId="0" borderId="40" xfId="47" applyFont="1" applyBorder="1" applyAlignment="1">
      <alignment vertical="center" wrapText="1"/>
      <protection locked="0"/>
    </xf>
    <xf numFmtId="0" fontId="4" fillId="0" borderId="41" xfId="47" applyFont="1" applyBorder="1" applyAlignment="1">
      <alignment horizontal="center" vertical="center" wrapText="1"/>
      <protection locked="0"/>
    </xf>
    <xf numFmtId="0" fontId="4" fillId="0" borderId="42" xfId="47" applyFont="1" applyBorder="1" applyAlignment="1">
      <alignment horizontal="center" vertical="center" wrapText="1"/>
      <protection locked="0"/>
    </xf>
    <xf numFmtId="0" fontId="4" fillId="0" borderId="0" xfId="47" applyAlignment="1">
      <alignment horizontal="center" vertical="center"/>
      <protection locked="0"/>
    </xf>
    <xf numFmtId="0" fontId="4" fillId="0" borderId="41" xfId="47" applyFont="1" applyBorder="1" applyAlignment="1">
      <alignment vertical="center" wrapText="1"/>
      <protection locked="0"/>
    </xf>
    <xf numFmtId="0" fontId="4" fillId="0" borderId="42" xfId="47" applyFont="1" applyBorder="1" applyAlignment="1">
      <alignment vertical="center" wrapText="1"/>
      <protection locked="0"/>
    </xf>
    <xf numFmtId="0" fontId="11" fillId="0" borderId="0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vertical="center"/>
      <protection locked="0"/>
    </xf>
    <xf numFmtId="49" fontId="5" fillId="0" borderId="0" xfId="47" applyNumberFormat="1" applyFont="1" applyBorder="1" applyAlignment="1">
      <alignment vertical="center" wrapText="1"/>
      <protection locked="0"/>
    </xf>
    <xf numFmtId="0" fontId="4" fillId="0" borderId="43" xfId="47" applyFont="1" applyBorder="1" applyAlignment="1">
      <alignment vertical="center" wrapText="1"/>
      <protection locked="0"/>
    </xf>
    <xf numFmtId="0" fontId="38" fillId="0" borderId="37" xfId="47" applyFont="1" applyBorder="1" applyAlignment="1">
      <alignment vertical="center" wrapText="1"/>
      <protection locked="0"/>
    </xf>
    <xf numFmtId="0" fontId="4" fillId="0" borderId="44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top"/>
      <protection locked="0"/>
    </xf>
    <xf numFmtId="0" fontId="4" fillId="0" borderId="0" xfId="47" applyFont="1" applyAlignment="1">
      <alignment vertical="top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9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4" fillId="0" borderId="42" xfId="47" applyFont="1" applyBorder="1" applyAlignment="1">
      <alignment horizontal="left" vertical="center"/>
      <protection locked="0"/>
    </xf>
    <xf numFmtId="0" fontId="11" fillId="0" borderId="0" xfId="47" applyFont="1" applyBorder="1" applyAlignment="1">
      <alignment horizontal="left" vertical="center"/>
      <protection locked="0"/>
    </xf>
    <xf numFmtId="0" fontId="7" fillId="0" borderId="0" xfId="47" applyFont="1" applyAlignment="1">
      <alignment horizontal="left" vertical="center"/>
      <protection locked="0"/>
    </xf>
    <xf numFmtId="0" fontId="11" fillId="0" borderId="37" xfId="47" applyFont="1" applyBorder="1" applyAlignment="1">
      <alignment horizontal="left" vertical="center"/>
      <protection locked="0"/>
    </xf>
    <xf numFmtId="0" fontId="11" fillId="0" borderId="37" xfId="47" applyFont="1" applyBorder="1" applyAlignment="1">
      <alignment horizontal="center" vertical="center"/>
      <protection locked="0"/>
    </xf>
    <xf numFmtId="0" fontId="7" fillId="0" borderId="37" xfId="47" applyFont="1" applyBorder="1" applyAlignment="1">
      <alignment horizontal="left" vertical="center"/>
      <protection locked="0"/>
    </xf>
    <xf numFmtId="0" fontId="10" fillId="0" borderId="0" xfId="47" applyFont="1" applyBorder="1" applyAlignment="1">
      <alignment horizontal="left" vertical="center"/>
      <protection locked="0"/>
    </xf>
    <xf numFmtId="0" fontId="5" fillId="0" borderId="0" xfId="47" applyFont="1" applyAlignment="1">
      <alignment horizontal="left" vertical="center"/>
      <protection locked="0"/>
    </xf>
    <xf numFmtId="0" fontId="5" fillId="0" borderId="0" xfId="47" applyFont="1" applyBorder="1" applyAlignment="1">
      <alignment horizontal="center" vertical="center"/>
      <protection locked="0"/>
    </xf>
    <xf numFmtId="0" fontId="5" fillId="0" borderId="41" xfId="47" applyFont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center" vertical="center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38" fillId="0" borderId="37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38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left" vertical="center"/>
      <protection locked="0"/>
    </xf>
    <xf numFmtId="0" fontId="5" fillId="0" borderId="37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center" vertical="center" wrapText="1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9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4" fillId="0" borderId="42" xfId="47" applyFont="1" applyBorder="1" applyAlignment="1">
      <alignment horizontal="left" vertical="center" wrapText="1"/>
      <protection locked="0"/>
    </xf>
    <xf numFmtId="0" fontId="7" fillId="0" borderId="41" xfId="47" applyFont="1" applyBorder="1" applyAlignment="1">
      <alignment horizontal="left" vertical="center" wrapText="1"/>
      <protection locked="0"/>
    </xf>
    <xf numFmtId="0" fontId="7" fillId="0" borderId="42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 wrapText="1"/>
      <protection locked="0"/>
    </xf>
    <xf numFmtId="0" fontId="5" fillId="0" borderId="42" xfId="47" applyFont="1" applyBorder="1" applyAlignment="1">
      <alignment horizontal="left" vertical="center" wrapText="1"/>
      <protection locked="0"/>
    </xf>
    <xf numFmtId="0" fontId="5" fillId="0" borderId="42" xfId="47" applyFont="1" applyBorder="1" applyAlignment="1">
      <alignment horizontal="left" vertical="center"/>
      <protection locked="0"/>
    </xf>
    <xf numFmtId="0" fontId="5" fillId="0" borderId="43" xfId="47" applyFont="1" applyBorder="1" applyAlignment="1">
      <alignment horizontal="left" vertical="center" wrapText="1"/>
      <protection locked="0"/>
    </xf>
    <xf numFmtId="0" fontId="5" fillId="0" borderId="37" xfId="47" applyFont="1" applyBorder="1" applyAlignment="1">
      <alignment horizontal="left" vertical="center" wrapText="1"/>
      <protection locked="0"/>
    </xf>
    <xf numFmtId="0" fontId="5" fillId="0" borderId="44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center" vertical="top"/>
      <protection locked="0"/>
    </xf>
    <xf numFmtId="0" fontId="5" fillId="0" borderId="43" xfId="47" applyFont="1" applyBorder="1" applyAlignment="1">
      <alignment horizontal="left" vertical="center"/>
      <protection locked="0"/>
    </xf>
    <xf numFmtId="0" fontId="5" fillId="0" borderId="44" xfId="47" applyFont="1" applyBorder="1" applyAlignment="1">
      <alignment horizontal="left" vertical="center"/>
      <protection locked="0"/>
    </xf>
    <xf numFmtId="0" fontId="7" fillId="0" borderId="0" xfId="47" applyFont="1" applyAlignment="1">
      <alignment vertical="center"/>
      <protection locked="0"/>
    </xf>
    <xf numFmtId="0" fontId="11" fillId="0" borderId="0" xfId="47" applyFont="1" applyBorder="1" applyAlignment="1">
      <alignment vertical="center"/>
      <protection locked="0"/>
    </xf>
    <xf numFmtId="0" fontId="7" fillId="0" borderId="37" xfId="47" applyFont="1" applyBorder="1" applyAlignment="1">
      <alignment vertical="center"/>
      <protection locked="0"/>
    </xf>
    <xf numFmtId="0" fontId="11" fillId="0" borderId="37" xfId="47" applyFont="1" applyBorder="1" applyAlignment="1">
      <alignment vertical="center"/>
      <protection locked="0"/>
    </xf>
    <xf numFmtId="0" fontId="4" fillId="0" borderId="0" xfId="47" applyBorder="1" applyAlignment="1">
      <alignment vertical="top"/>
      <protection locked="0"/>
    </xf>
    <xf numFmtId="49" fontId="5" fillId="0" borderId="0" xfId="47" applyNumberFormat="1" applyFont="1" applyBorder="1" applyAlignment="1">
      <alignment horizontal="left" vertical="center"/>
      <protection locked="0"/>
    </xf>
    <xf numFmtId="0" fontId="4" fillId="0" borderId="37" xfId="47" applyBorder="1" applyAlignment="1">
      <alignment vertical="top"/>
      <protection locked="0"/>
    </xf>
    <xf numFmtId="0" fontId="5" fillId="0" borderId="39" xfId="47" applyFont="1" applyBorder="1" applyAlignment="1">
      <alignment horizontal="left" vertical="center" wrapText="1"/>
      <protection locked="0"/>
    </xf>
    <xf numFmtId="0" fontId="5" fillId="0" borderId="39" xfId="47" applyFont="1" applyBorder="1" applyAlignment="1">
      <alignment horizontal="left" vertical="center"/>
      <protection locked="0"/>
    </xf>
    <xf numFmtId="0" fontId="5" fillId="0" borderId="39" xfId="47" applyFont="1" applyBorder="1" applyAlignment="1">
      <alignment horizontal="center" vertical="center"/>
      <protection locked="0"/>
    </xf>
    <xf numFmtId="0" fontId="7" fillId="0" borderId="37" xfId="47" applyFont="1" applyBorder="1" applyAlignment="1">
      <alignment/>
      <protection locked="0"/>
    </xf>
    <xf numFmtId="0" fontId="4" fillId="0" borderId="41" xfId="47" applyFont="1" applyBorder="1" applyAlignment="1">
      <alignment vertical="top"/>
      <protection locked="0"/>
    </xf>
    <xf numFmtId="0" fontId="4" fillId="0" borderId="42" xfId="47" applyFont="1" applyBorder="1" applyAlignment="1">
      <alignment vertical="top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43" xfId="47" applyFont="1" applyBorder="1" applyAlignment="1">
      <alignment vertical="top"/>
      <protection locked="0"/>
    </xf>
    <xf numFmtId="0" fontId="4" fillId="0" borderId="37" xfId="47" applyFont="1" applyBorder="1" applyAlignment="1">
      <alignment vertical="top"/>
      <protection locked="0"/>
    </xf>
    <xf numFmtId="0" fontId="4" fillId="0" borderId="44" xfId="47" applyFont="1" applyBorder="1" applyAlignment="1">
      <alignment vertical="top"/>
      <protection locked="0"/>
    </xf>
    <xf numFmtId="0" fontId="37" fillId="33" borderId="0" xfId="0" applyFont="1" applyFill="1" applyAlignment="1">
      <alignment horizontal="left" vertical="center"/>
    </xf>
    <xf numFmtId="0" fontId="39" fillId="33" borderId="0" xfId="36" applyFont="1" applyFill="1" applyAlignment="1" applyProtection="1">
      <alignment horizontal="left" vertical="center"/>
      <protection locked="0"/>
    </xf>
    <xf numFmtId="0" fontId="65" fillId="33" borderId="0" xfId="36" applyFill="1" applyAlignment="1" applyProtection="1">
      <alignment horizontal="left" vertical="top"/>
      <protection locked="0"/>
    </xf>
    <xf numFmtId="0" fontId="0" fillId="33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8" fillId="0" borderId="0" xfId="0" applyFont="1" applyAlignment="1" applyProtection="1">
      <alignment horizontal="left" vertical="center"/>
      <protection/>
    </xf>
    <xf numFmtId="0" fontId="23" fillId="0" borderId="0" xfId="0" applyFont="1" applyAlignment="1">
      <alignment horizontal="left" vertical="center"/>
    </xf>
    <xf numFmtId="0" fontId="25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13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5" fillId="0" borderId="0" xfId="0" applyFont="1" applyAlignment="1">
      <alignment horizontal="left" vertical="center"/>
    </xf>
    <xf numFmtId="173" fontId="5" fillId="0" borderId="0" xfId="0" applyNumberFormat="1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center" wrapText="1"/>
    </xf>
    <xf numFmtId="0" fontId="0" fillId="0" borderId="45" xfId="0" applyBorder="1" applyAlignment="1" applyProtection="1">
      <alignment horizontal="left" vertical="center"/>
      <protection/>
    </xf>
    <xf numFmtId="176" fontId="28" fillId="0" borderId="0" xfId="0" applyNumberFormat="1" applyFont="1" applyAlignment="1" applyProtection="1">
      <alignment horizontal="righ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5" fillId="35" borderId="0" xfId="0" applyFont="1" applyFill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42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6" fillId="0" borderId="46" xfId="0" applyFont="1" applyBorder="1" applyAlignment="1" applyProtection="1">
      <alignment horizontal="left" vertical="center"/>
      <protection/>
    </xf>
    <xf numFmtId="0" fontId="16" fillId="0" borderId="46" xfId="0" applyFont="1" applyBorder="1" applyAlignment="1">
      <alignment horizontal="left" vertical="center"/>
    </xf>
    <xf numFmtId="176" fontId="16" fillId="0" borderId="46" xfId="0" applyNumberFormat="1" applyFont="1" applyBorder="1" applyAlignment="1" applyProtection="1">
      <alignment horizontal="right" vertical="center"/>
      <protection/>
    </xf>
    <xf numFmtId="0" fontId="16" fillId="0" borderId="14" xfId="0" applyFont="1" applyBorder="1" applyAlignment="1" applyProtection="1">
      <alignment horizontal="left" vertical="center"/>
      <protection/>
    </xf>
    <xf numFmtId="0" fontId="38" fillId="0" borderId="0" xfId="0" applyFont="1" applyAlignment="1">
      <alignment horizontal="left" vertical="center"/>
    </xf>
    <xf numFmtId="0" fontId="17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7" fillId="0" borderId="46" xfId="0" applyFont="1" applyBorder="1" applyAlignment="1" applyProtection="1">
      <alignment horizontal="left" vertical="center"/>
      <protection/>
    </xf>
    <xf numFmtId="0" fontId="17" fillId="0" borderId="46" xfId="0" applyFont="1" applyBorder="1" applyAlignment="1">
      <alignment horizontal="left" vertical="center"/>
    </xf>
    <xf numFmtId="176" fontId="17" fillId="0" borderId="46" xfId="0" applyNumberFormat="1" applyFont="1" applyBorder="1" applyAlignment="1" applyProtection="1">
      <alignment horizontal="right" vertical="center"/>
      <protection/>
    </xf>
    <xf numFmtId="0" fontId="17" fillId="0" borderId="14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5" fillId="35" borderId="47" xfId="0" applyFont="1" applyFill="1" applyBorder="1" applyAlignment="1" applyProtection="1">
      <alignment horizontal="center" vertical="center" wrapText="1"/>
      <protection/>
    </xf>
    <xf numFmtId="0" fontId="5" fillId="35" borderId="48" xfId="0" applyFont="1" applyFill="1" applyBorder="1" applyAlignment="1" applyProtection="1">
      <alignment horizontal="center" vertical="center" wrapText="1"/>
      <protection/>
    </xf>
    <xf numFmtId="0" fontId="5" fillId="35" borderId="48" xfId="0" applyFont="1" applyFill="1" applyBorder="1" applyAlignment="1">
      <alignment horizontal="center" vertical="center" wrapText="1"/>
    </xf>
    <xf numFmtId="0" fontId="5" fillId="35" borderId="4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25" fillId="0" borderId="47" xfId="0" applyFont="1" applyBorder="1" applyAlignment="1" applyProtection="1">
      <alignment horizontal="center" vertical="center" wrapText="1"/>
      <protection/>
    </xf>
    <xf numFmtId="0" fontId="25" fillId="0" borderId="48" xfId="0" applyFont="1" applyBorder="1" applyAlignment="1" applyProtection="1">
      <alignment horizontal="center" vertical="center" wrapText="1"/>
      <protection/>
    </xf>
    <xf numFmtId="0" fontId="25" fillId="0" borderId="49" xfId="0" applyFont="1" applyBorder="1" applyAlignment="1" applyProtection="1">
      <alignment horizontal="center" vertical="center" wrapText="1"/>
      <protection/>
    </xf>
    <xf numFmtId="176" fontId="28" fillId="0" borderId="0" xfId="0" applyNumberFormat="1" applyFont="1" applyAlignment="1" applyProtection="1">
      <alignment horizontal="right"/>
      <protection/>
    </xf>
    <xf numFmtId="0" fontId="0" fillId="0" borderId="50" xfId="0" applyBorder="1" applyAlignment="1" applyProtection="1">
      <alignment horizontal="left" vertical="center"/>
      <protection/>
    </xf>
    <xf numFmtId="178" fontId="33" fillId="0" borderId="45" xfId="0" applyNumberFormat="1" applyFont="1" applyBorder="1" applyAlignment="1" applyProtection="1">
      <alignment horizontal="right"/>
      <protection/>
    </xf>
    <xf numFmtId="178" fontId="33" fillId="0" borderId="51" xfId="0" applyNumberFormat="1" applyFont="1" applyBorder="1" applyAlignment="1" applyProtection="1">
      <alignment horizontal="right"/>
      <protection/>
    </xf>
    <xf numFmtId="176" fontId="12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18" fillId="0" borderId="13" xfId="0" applyFont="1" applyBorder="1" applyAlignment="1" applyProtection="1">
      <alignment horizontal="left"/>
      <protection/>
    </xf>
    <xf numFmtId="0" fontId="18" fillId="0" borderId="0" xfId="0" applyFont="1" applyAlignment="1" applyProtection="1">
      <alignment horizontal="left"/>
      <protection/>
    </xf>
    <xf numFmtId="176" fontId="16" fillId="0" borderId="0" xfId="0" applyNumberFormat="1" applyFont="1" applyAlignment="1" applyProtection="1">
      <alignment horizontal="right"/>
      <protection/>
    </xf>
    <xf numFmtId="0" fontId="18" fillId="0" borderId="13" xfId="0" applyFont="1" applyBorder="1" applyAlignment="1">
      <alignment horizontal="left"/>
    </xf>
    <xf numFmtId="0" fontId="18" fillId="0" borderId="52" xfId="0" applyFont="1" applyBorder="1" applyAlignment="1" applyProtection="1">
      <alignment horizontal="left"/>
      <protection/>
    </xf>
    <xf numFmtId="178" fontId="18" fillId="0" borderId="0" xfId="0" applyNumberFormat="1" applyFont="1" applyAlignment="1" applyProtection="1">
      <alignment horizontal="right"/>
      <protection/>
    </xf>
    <xf numFmtId="178" fontId="18" fillId="0" borderId="53" xfId="0" applyNumberFormat="1" applyFont="1" applyBorder="1" applyAlignment="1" applyProtection="1">
      <alignment horizontal="right"/>
      <protection/>
    </xf>
    <xf numFmtId="0" fontId="18" fillId="0" borderId="0" xfId="0" applyFont="1" applyAlignment="1">
      <alignment horizontal="left"/>
    </xf>
    <xf numFmtId="176" fontId="18" fillId="0" borderId="0" xfId="0" applyNumberFormat="1" applyFont="1" applyAlignment="1">
      <alignment horizontal="right" vertical="center"/>
    </xf>
    <xf numFmtId="176" fontId="17" fillId="0" borderId="0" xfId="0" applyNumberFormat="1" applyFont="1" applyAlignment="1" applyProtection="1">
      <alignment horizontal="right"/>
      <protection/>
    </xf>
    <xf numFmtId="0" fontId="0" fillId="0" borderId="54" xfId="0" applyFont="1" applyBorder="1" applyAlignment="1" applyProtection="1">
      <alignment horizontal="center" vertical="center" wrapText="1"/>
      <protection/>
    </xf>
    <xf numFmtId="179" fontId="0" fillId="0" borderId="54" xfId="0" applyNumberFormat="1" applyFont="1" applyBorder="1" applyAlignment="1" applyProtection="1">
      <alignment horizontal="right" vertical="center"/>
      <protection/>
    </xf>
    <xf numFmtId="176" fontId="0" fillId="34" borderId="54" xfId="0" applyNumberFormat="1" applyFill="1" applyBorder="1" applyAlignment="1">
      <alignment horizontal="right" vertical="center"/>
    </xf>
    <xf numFmtId="176" fontId="0" fillId="0" borderId="54" xfId="0" applyNumberFormat="1" applyFont="1" applyBorder="1" applyAlignment="1" applyProtection="1">
      <alignment horizontal="right" vertical="center"/>
      <protection/>
    </xf>
    <xf numFmtId="0" fontId="0" fillId="0" borderId="54" xfId="0" applyFont="1" applyBorder="1" applyAlignment="1" applyProtection="1">
      <alignment horizontal="left" vertical="center" wrapText="1"/>
      <protection/>
    </xf>
    <xf numFmtId="0" fontId="15" fillId="34" borderId="54" xfId="0" applyFont="1" applyFill="1" applyBorder="1" applyAlignment="1">
      <alignment horizontal="left" vertical="center" wrapText="1"/>
    </xf>
    <xf numFmtId="0" fontId="15" fillId="0" borderId="0" xfId="0" applyFont="1" applyAlignment="1" applyProtection="1">
      <alignment horizontal="center" vertical="center" wrapText="1"/>
      <protection/>
    </xf>
    <xf numFmtId="178" fontId="15" fillId="0" borderId="0" xfId="0" applyNumberFormat="1" applyFont="1" applyAlignment="1" applyProtection="1">
      <alignment horizontal="right" vertical="center"/>
      <protection/>
    </xf>
    <xf numFmtId="178" fontId="15" fillId="0" borderId="53" xfId="0" applyNumberFormat="1" applyFont="1" applyBorder="1" applyAlignment="1" applyProtection="1">
      <alignment horizontal="right" vertical="center"/>
      <protection/>
    </xf>
    <xf numFmtId="176" fontId="0" fillId="0" borderId="0" xfId="0" applyNumberFormat="1" applyFont="1" applyAlignment="1">
      <alignment horizontal="right" vertical="center"/>
    </xf>
    <xf numFmtId="0" fontId="13" fillId="0" borderId="0" xfId="0" applyFont="1" applyFill="1" applyAlignment="1" applyProtection="1">
      <alignment horizontal="left" vertical="center" wrapText="1"/>
      <protection/>
    </xf>
    <xf numFmtId="0" fontId="0" fillId="0" borderId="52" xfId="0" applyBorder="1" applyAlignment="1" applyProtection="1">
      <alignment horizontal="left" vertical="center"/>
      <protection/>
    </xf>
    <xf numFmtId="0" fontId="0" fillId="0" borderId="53" xfId="0" applyBorder="1" applyAlignment="1" applyProtection="1">
      <alignment horizontal="left" vertical="center"/>
      <protection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13" xfId="0" applyFont="1" applyBorder="1" applyAlignment="1">
      <alignment horizontal="left" vertical="center"/>
    </xf>
    <xf numFmtId="0" fontId="21" fillId="0" borderId="52" xfId="0" applyFont="1" applyBorder="1" applyAlignment="1" applyProtection="1">
      <alignment horizontal="left" vertical="center"/>
      <protection/>
    </xf>
    <xf numFmtId="0" fontId="21" fillId="0" borderId="53" xfId="0" applyFont="1" applyBorder="1" applyAlignment="1" applyProtection="1">
      <alignment horizontal="left" vertical="center"/>
      <protection/>
    </xf>
    <xf numFmtId="0" fontId="21" fillId="0" borderId="0" xfId="0" applyFont="1" applyAlignment="1">
      <alignment horizontal="left" vertical="center"/>
    </xf>
    <xf numFmtId="0" fontId="19" fillId="0" borderId="13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79" fontId="19" fillId="0" borderId="0" xfId="0" applyNumberFormat="1" applyFont="1" applyAlignment="1" applyProtection="1">
      <alignment horizontal="right" vertical="center"/>
      <protection/>
    </xf>
    <xf numFmtId="0" fontId="19" fillId="0" borderId="13" xfId="0" applyFont="1" applyBorder="1" applyAlignment="1">
      <alignment horizontal="left" vertical="center"/>
    </xf>
    <xf numFmtId="0" fontId="19" fillId="0" borderId="52" xfId="0" applyFont="1" applyBorder="1" applyAlignment="1" applyProtection="1">
      <alignment horizontal="left" vertical="center"/>
      <protection/>
    </xf>
    <xf numFmtId="0" fontId="19" fillId="0" borderId="53" xfId="0" applyFont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center"/>
    </xf>
    <xf numFmtId="0" fontId="0" fillId="0" borderId="20" xfId="0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left" vertical="top"/>
    </xf>
    <xf numFmtId="0" fontId="65" fillId="0" borderId="0" xfId="36" applyAlignment="1">
      <alignment horizontal="center" vertical="center"/>
    </xf>
    <xf numFmtId="0" fontId="0" fillId="0" borderId="0" xfId="0" applyBorder="1" applyAlignment="1" applyProtection="1">
      <alignment horizontal="left" vertical="top"/>
      <protection/>
    </xf>
    <xf numFmtId="0" fontId="0" fillId="0" borderId="0" xfId="0" applyBorder="1" applyAlignment="1">
      <alignment horizontal="left" vertical="top"/>
    </xf>
    <xf numFmtId="0" fontId="8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>
      <alignment horizontal="left" vertical="center"/>
    </xf>
    <xf numFmtId="173" fontId="5" fillId="0" borderId="0" xfId="0" applyNumberFormat="1" applyFont="1" applyBorder="1" applyAlignment="1" applyProtection="1">
      <alignment horizontal="left" vertical="top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9" fillId="0" borderId="0" xfId="0" applyFont="1" applyBorder="1" applyAlignment="1" applyProtection="1">
      <alignment horizontal="left" vertical="center"/>
      <protection/>
    </xf>
    <xf numFmtId="176" fontId="28" fillId="0" borderId="0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 applyProtection="1">
      <alignment horizontal="left" vertical="center"/>
      <protection/>
    </xf>
    <xf numFmtId="176" fontId="15" fillId="0" borderId="0" xfId="0" applyNumberFormat="1" applyFont="1" applyBorder="1" applyAlignment="1" applyProtection="1">
      <alignment horizontal="right" vertical="center"/>
      <protection/>
    </xf>
    <xf numFmtId="177" fontId="15" fillId="0" borderId="0" xfId="0" applyNumberFormat="1" applyFont="1" applyBorder="1" applyAlignment="1">
      <alignment horizontal="right" vertical="center"/>
    </xf>
    <xf numFmtId="0" fontId="0" fillId="35" borderId="0" xfId="0" applyFill="1" applyBorder="1" applyAlignment="1" applyProtection="1">
      <alignment horizontal="left" vertical="center"/>
      <protection/>
    </xf>
    <xf numFmtId="0" fontId="6" fillId="35" borderId="0" xfId="0" applyFont="1" applyFill="1" applyBorder="1" applyAlignment="1" applyProtection="1">
      <alignment horizontal="left" vertical="center"/>
      <protection/>
    </xf>
    <xf numFmtId="0" fontId="6" fillId="35" borderId="0" xfId="0" applyFont="1" applyFill="1" applyBorder="1" applyAlignment="1" applyProtection="1">
      <alignment horizontal="right" vertical="center"/>
      <protection/>
    </xf>
    <xf numFmtId="0" fontId="6" fillId="35" borderId="0" xfId="0" applyFont="1" applyFill="1" applyBorder="1" applyAlignment="1" applyProtection="1">
      <alignment horizontal="center" vertical="center"/>
      <protection/>
    </xf>
    <xf numFmtId="0" fontId="0" fillId="35" borderId="0" xfId="0" applyFill="1" applyBorder="1" applyAlignment="1">
      <alignment horizontal="left" vertical="center"/>
    </xf>
    <xf numFmtId="176" fontId="6" fillId="35" borderId="0" xfId="0" applyNumberFormat="1" applyFont="1" applyFill="1" applyBorder="1" applyAlignment="1" applyProtection="1">
      <alignment horizontal="right" vertical="center"/>
      <protection/>
    </xf>
    <xf numFmtId="0" fontId="0" fillId="0" borderId="38" xfId="0" applyBorder="1" applyAlignment="1" applyProtection="1">
      <alignment horizontal="left" vertical="top"/>
      <protection/>
    </xf>
    <xf numFmtId="0" fontId="0" fillId="0" borderId="39" xfId="0" applyBorder="1" applyAlignment="1" applyProtection="1">
      <alignment horizontal="left" vertical="top"/>
      <protection/>
    </xf>
    <xf numFmtId="0" fontId="0" fillId="0" borderId="39" xfId="0" applyBorder="1" applyAlignment="1">
      <alignment horizontal="left" vertical="top"/>
    </xf>
    <xf numFmtId="0" fontId="0" fillId="0" borderId="40" xfId="0" applyBorder="1" applyAlignment="1" applyProtection="1">
      <alignment horizontal="left" vertical="top"/>
      <protection/>
    </xf>
    <xf numFmtId="0" fontId="0" fillId="0" borderId="41" xfId="0" applyBorder="1" applyAlignment="1" applyProtection="1">
      <alignment horizontal="left" vertical="top"/>
      <protection/>
    </xf>
    <xf numFmtId="0" fontId="0" fillId="0" borderId="42" xfId="0" applyBorder="1" applyAlignment="1" applyProtection="1">
      <alignment horizontal="left" vertical="top"/>
      <protection/>
    </xf>
    <xf numFmtId="0" fontId="0" fillId="0" borderId="41" xfId="0" applyBorder="1" applyAlignment="1" applyProtection="1">
      <alignment horizontal="left" vertical="center"/>
      <protection/>
    </xf>
    <xf numFmtId="0" fontId="0" fillId="0" borderId="42" xfId="0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 horizontal="left" vertical="center" wrapText="1"/>
      <protection/>
    </xf>
    <xf numFmtId="0" fontId="0" fillId="0" borderId="42" xfId="0" applyBorder="1" applyAlignment="1" applyProtection="1">
      <alignment horizontal="left" vertical="center" wrapText="1"/>
      <protection/>
    </xf>
    <xf numFmtId="0" fontId="0" fillId="35" borderId="42" xfId="0" applyFill="1" applyBorder="1" applyAlignment="1" applyProtection="1">
      <alignment horizontal="left" vertical="center"/>
      <protection/>
    </xf>
    <xf numFmtId="0" fontId="0" fillId="0" borderId="43" xfId="0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horizontal="left" vertical="center"/>
      <protection/>
    </xf>
    <xf numFmtId="0" fontId="0" fillId="0" borderId="37" xfId="0" applyBorder="1" applyAlignment="1">
      <alignment horizontal="left" vertical="center"/>
    </xf>
    <xf numFmtId="0" fontId="0" fillId="0" borderId="44" xfId="0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42" fillId="0" borderId="0" xfId="0" applyFont="1" applyAlignment="1" applyProtection="1">
      <alignment horizontal="left"/>
      <protection/>
    </xf>
    <xf numFmtId="0" fontId="38" fillId="0" borderId="0" xfId="0" applyFont="1" applyAlignment="1" applyProtection="1">
      <alignment horizontal="left"/>
      <protection/>
    </xf>
    <xf numFmtId="0" fontId="0" fillId="0" borderId="54" xfId="0" applyFont="1" applyBorder="1" applyAlignment="1" applyProtection="1">
      <alignment horizontal="center" vertical="center"/>
      <protection/>
    </xf>
    <xf numFmtId="49" fontId="0" fillId="0" borderId="54" xfId="0" applyNumberFormat="1" applyFont="1" applyBorder="1" applyAlignment="1" applyProtection="1">
      <alignment horizontal="left" vertical="center" wrapText="1"/>
      <protection/>
    </xf>
    <xf numFmtId="0" fontId="0" fillId="0" borderId="54" xfId="52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38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0" fontId="0" fillId="0" borderId="54" xfId="37" applyFont="1" applyFill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175" fontId="4" fillId="0" borderId="0" xfId="0" applyNumberFormat="1" applyFont="1" applyBorder="1" applyAlignment="1" applyProtection="1">
      <alignment vertical="center"/>
      <protection locked="0"/>
    </xf>
    <xf numFmtId="4" fontId="4" fillId="34" borderId="0" xfId="0" applyNumberFormat="1" applyFont="1" applyFill="1" applyBorder="1" applyAlignment="1" applyProtection="1">
      <alignment vertical="center"/>
      <protection locked="0"/>
    </xf>
    <xf numFmtId="4" fontId="4" fillId="0" borderId="0" xfId="0" applyNumberFormat="1" applyFont="1" applyBorder="1" applyAlignment="1" applyProtection="1">
      <alignment vertical="center"/>
      <protection locked="0"/>
    </xf>
    <xf numFmtId="0" fontId="18" fillId="0" borderId="42" xfId="0" applyFont="1" applyBorder="1" applyAlignment="1">
      <alignment/>
    </xf>
    <xf numFmtId="0" fontId="4" fillId="0" borderId="42" xfId="0" applyFont="1" applyBorder="1" applyAlignment="1" applyProtection="1">
      <alignment horizontal="left" vertical="center" wrapText="1"/>
      <protection locked="0"/>
    </xf>
    <xf numFmtId="0" fontId="29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/>
    </xf>
    <xf numFmtId="4" fontId="30" fillId="0" borderId="0" xfId="0" applyNumberFormat="1" applyFont="1" applyAlignment="1">
      <alignment vertical="center"/>
    </xf>
    <xf numFmtId="0" fontId="26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2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0" fontId="6" fillId="35" borderId="18" xfId="0" applyFont="1" applyFill="1" applyBorder="1" applyAlignment="1">
      <alignment horizontal="left" vertical="center"/>
    </xf>
    <xf numFmtId="0" fontId="4" fillId="35" borderId="18" xfId="0" applyFont="1" applyFill="1" applyBorder="1" applyAlignment="1">
      <alignment vertical="center"/>
    </xf>
    <xf numFmtId="4" fontId="6" fillId="35" borderId="18" xfId="0" applyNumberFormat="1" applyFont="1" applyFill="1" applyBorder="1" applyAlignment="1">
      <alignment vertical="center"/>
    </xf>
    <xf numFmtId="0" fontId="4" fillId="35" borderId="26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4" fontId="28" fillId="0" borderId="0" xfId="0" applyNumberFormat="1" applyFont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3" fillId="35" borderId="0" xfId="0" applyFont="1" applyFill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right" vertical="center"/>
    </xf>
    <xf numFmtId="0" fontId="27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39" fillId="33" borderId="0" xfId="36" applyFont="1" applyFill="1" applyAlignment="1">
      <alignment vertical="center"/>
    </xf>
    <xf numFmtId="0" fontId="4" fillId="0" borderId="0" xfId="0" applyFont="1" applyBorder="1" applyAlignment="1">
      <alignment vertical="center" wrapText="1"/>
    </xf>
    <xf numFmtId="0" fontId="39" fillId="33" borderId="0" xfId="36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25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5" fillId="0" borderId="0" xfId="47" applyFont="1" applyBorder="1" applyAlignment="1">
      <alignment horizontal="left" vertical="center" wrapText="1"/>
      <protection locked="0"/>
    </xf>
    <xf numFmtId="0" fontId="8" fillId="0" borderId="0" xfId="47" applyFont="1" applyBorder="1" applyAlignment="1">
      <alignment horizontal="center" vertical="center" wrapText="1"/>
      <protection locked="0"/>
    </xf>
    <xf numFmtId="0" fontId="11" fillId="0" borderId="37" xfId="47" applyFont="1" applyBorder="1" applyAlignment="1">
      <alignment horizontal="left" wrapText="1"/>
      <protection locked="0"/>
    </xf>
    <xf numFmtId="0" fontId="8" fillId="0" borderId="0" xfId="47" applyFont="1" applyBorder="1" applyAlignment="1">
      <alignment horizontal="center" vertical="center"/>
      <protection locked="0"/>
    </xf>
    <xf numFmtId="49" fontId="5" fillId="0" borderId="0" xfId="47" applyNumberFormat="1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center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11" fillId="0" borderId="37" xfId="47" applyFont="1" applyBorder="1" applyAlignment="1">
      <alignment horizontal="left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E6DB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331C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plusData\System\Temp\rad6E6D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plusData\System\Temp\radD331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K6" sqref="K6:AO6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91" width="0" style="0" hidden="1" customWidth="1"/>
  </cols>
  <sheetData>
    <row r="1" spans="1:74" ht="21" customHeight="1">
      <c r="A1" s="231" t="s">
        <v>198</v>
      </c>
      <c r="B1" s="232"/>
      <c r="C1" s="232"/>
      <c r="D1" s="233" t="s">
        <v>199</v>
      </c>
      <c r="E1" s="232"/>
      <c r="F1" s="232"/>
      <c r="G1" s="232"/>
      <c r="H1" s="232"/>
      <c r="I1" s="232"/>
      <c r="J1" s="232"/>
      <c r="K1" s="234" t="s">
        <v>920</v>
      </c>
      <c r="L1" s="234"/>
      <c r="M1" s="234"/>
      <c r="N1" s="234"/>
      <c r="O1" s="234"/>
      <c r="P1" s="234"/>
      <c r="Q1" s="234"/>
      <c r="R1" s="234"/>
      <c r="S1" s="234"/>
      <c r="T1" s="232"/>
      <c r="U1" s="232"/>
      <c r="V1" s="232"/>
      <c r="W1" s="234" t="s">
        <v>921</v>
      </c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27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200</v>
      </c>
      <c r="BB1" s="14" t="s">
        <v>201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202</v>
      </c>
      <c r="BU1" s="16" t="s">
        <v>202</v>
      </c>
      <c r="BV1" s="16" t="s">
        <v>203</v>
      </c>
    </row>
    <row r="2" spans="3:72" ht="36.75" customHeight="1">
      <c r="AR2" s="511" t="s">
        <v>204</v>
      </c>
      <c r="AS2" s="486"/>
      <c r="AT2" s="486"/>
      <c r="AU2" s="486"/>
      <c r="AV2" s="486"/>
      <c r="AW2" s="486"/>
      <c r="AX2" s="486"/>
      <c r="AY2" s="486"/>
      <c r="AZ2" s="486"/>
      <c r="BA2" s="486"/>
      <c r="BB2" s="486"/>
      <c r="BC2" s="486"/>
      <c r="BD2" s="486"/>
      <c r="BE2" s="486"/>
      <c r="BS2" s="17" t="s">
        <v>205</v>
      </c>
      <c r="BT2" s="17" t="s">
        <v>206</v>
      </c>
    </row>
    <row r="3" spans="2:72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205</v>
      </c>
      <c r="BT3" s="17" t="s">
        <v>207</v>
      </c>
    </row>
    <row r="4" spans="2:71" ht="36.75" customHeight="1">
      <c r="B4" s="21"/>
      <c r="C4" s="22"/>
      <c r="D4" s="23" t="s">
        <v>208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4"/>
      <c r="AS4" s="25" t="s">
        <v>209</v>
      </c>
      <c r="BE4" s="26" t="s">
        <v>210</v>
      </c>
      <c r="BS4" s="17" t="s">
        <v>211</v>
      </c>
    </row>
    <row r="5" spans="2:71" ht="14.25" customHeight="1">
      <c r="B5" s="21"/>
      <c r="C5" s="22"/>
      <c r="D5" s="27" t="s">
        <v>212</v>
      </c>
      <c r="E5" s="22"/>
      <c r="F5" s="22"/>
      <c r="G5" s="22"/>
      <c r="H5" s="22"/>
      <c r="I5" s="22"/>
      <c r="J5" s="22"/>
      <c r="K5" s="489" t="s">
        <v>978</v>
      </c>
      <c r="L5" s="490"/>
      <c r="M5" s="490"/>
      <c r="N5" s="490"/>
      <c r="O5" s="490"/>
      <c r="P5" s="490"/>
      <c r="Q5" s="490"/>
      <c r="R5" s="490"/>
      <c r="S5" s="490"/>
      <c r="T5" s="490"/>
      <c r="U5" s="490"/>
      <c r="V5" s="490"/>
      <c r="W5" s="490"/>
      <c r="X5" s="490"/>
      <c r="Y5" s="490"/>
      <c r="Z5" s="490"/>
      <c r="AA5" s="490"/>
      <c r="AB5" s="490"/>
      <c r="AC5" s="490"/>
      <c r="AD5" s="490"/>
      <c r="AE5" s="490"/>
      <c r="AF5" s="490"/>
      <c r="AG5" s="490"/>
      <c r="AH5" s="490"/>
      <c r="AI5" s="490"/>
      <c r="AJ5" s="490"/>
      <c r="AK5" s="490"/>
      <c r="AL5" s="490"/>
      <c r="AM5" s="490"/>
      <c r="AN5" s="490"/>
      <c r="AO5" s="490"/>
      <c r="AP5" s="22"/>
      <c r="AQ5" s="24"/>
      <c r="BE5" s="485" t="s">
        <v>213</v>
      </c>
      <c r="BS5" s="17" t="s">
        <v>205</v>
      </c>
    </row>
    <row r="6" spans="2:71" ht="36.75" customHeight="1">
      <c r="B6" s="21"/>
      <c r="C6" s="22"/>
      <c r="D6" s="29" t="s">
        <v>214</v>
      </c>
      <c r="E6" s="22"/>
      <c r="F6" s="22"/>
      <c r="G6" s="22"/>
      <c r="H6" s="22"/>
      <c r="I6" s="22"/>
      <c r="J6" s="22"/>
      <c r="K6" s="491" t="s">
        <v>976</v>
      </c>
      <c r="L6" s="490"/>
      <c r="M6" s="490"/>
      <c r="N6" s="490"/>
      <c r="O6" s="490"/>
      <c r="P6" s="490"/>
      <c r="Q6" s="490"/>
      <c r="R6" s="490"/>
      <c r="S6" s="490"/>
      <c r="T6" s="490"/>
      <c r="U6" s="490"/>
      <c r="V6" s="490"/>
      <c r="W6" s="490"/>
      <c r="X6" s="490"/>
      <c r="Y6" s="490"/>
      <c r="Z6" s="490"/>
      <c r="AA6" s="490"/>
      <c r="AB6" s="490"/>
      <c r="AC6" s="490"/>
      <c r="AD6" s="490"/>
      <c r="AE6" s="490"/>
      <c r="AF6" s="490"/>
      <c r="AG6" s="490"/>
      <c r="AH6" s="490"/>
      <c r="AI6" s="490"/>
      <c r="AJ6" s="490"/>
      <c r="AK6" s="490"/>
      <c r="AL6" s="490"/>
      <c r="AM6" s="490"/>
      <c r="AN6" s="490"/>
      <c r="AO6" s="490"/>
      <c r="AP6" s="22"/>
      <c r="AQ6" s="24"/>
      <c r="BE6" s="486"/>
      <c r="BS6" s="17" t="s">
        <v>215</v>
      </c>
    </row>
    <row r="7" spans="2:71" ht="14.25" customHeight="1">
      <c r="B7" s="21"/>
      <c r="C7" s="22"/>
      <c r="D7" s="30" t="s">
        <v>216</v>
      </c>
      <c r="E7" s="22"/>
      <c r="F7" s="22"/>
      <c r="G7" s="22"/>
      <c r="H7" s="22"/>
      <c r="I7" s="22"/>
      <c r="J7" s="22"/>
      <c r="K7" s="28" t="s">
        <v>201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0" t="s">
        <v>217</v>
      </c>
      <c r="AL7" s="22"/>
      <c r="AM7" s="22"/>
      <c r="AN7" s="28" t="s">
        <v>201</v>
      </c>
      <c r="AO7" s="22"/>
      <c r="AP7" s="22"/>
      <c r="AQ7" s="24"/>
      <c r="BE7" s="486"/>
      <c r="BS7" s="17" t="s">
        <v>218</v>
      </c>
    </row>
    <row r="8" spans="2:71" ht="14.25" customHeight="1">
      <c r="B8" s="21"/>
      <c r="C8" s="22"/>
      <c r="D8" s="30" t="s">
        <v>219</v>
      </c>
      <c r="E8" s="22"/>
      <c r="F8" s="22"/>
      <c r="G8" s="22"/>
      <c r="H8" s="22"/>
      <c r="I8" s="22"/>
      <c r="J8" s="22"/>
      <c r="K8" s="28" t="s">
        <v>220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0" t="s">
        <v>221</v>
      </c>
      <c r="AL8" s="22"/>
      <c r="AM8" s="22"/>
      <c r="AN8" s="31" t="s">
        <v>222</v>
      </c>
      <c r="AO8" s="22"/>
      <c r="AP8" s="22"/>
      <c r="AQ8" s="24"/>
      <c r="BE8" s="486"/>
      <c r="BS8" s="17" t="s">
        <v>223</v>
      </c>
    </row>
    <row r="9" spans="2:71" ht="14.25" customHeight="1">
      <c r="B9" s="21"/>
      <c r="C9" s="22"/>
      <c r="D9" s="22"/>
      <c r="E9" s="22"/>
      <c r="F9" s="22"/>
      <c r="G9" s="22"/>
      <c r="H9" s="22"/>
      <c r="I9" s="22"/>
      <c r="J9" s="22"/>
      <c r="K9" s="28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4"/>
      <c r="BE9" s="486"/>
      <c r="BS9" s="17" t="s">
        <v>224</v>
      </c>
    </row>
    <row r="10" spans="2:71" ht="14.25" customHeight="1">
      <c r="B10" s="21"/>
      <c r="C10" s="22"/>
      <c r="D10" s="30" t="s">
        <v>225</v>
      </c>
      <c r="E10" s="22"/>
      <c r="F10" s="22"/>
      <c r="G10" s="22"/>
      <c r="H10" s="22"/>
      <c r="I10" s="22"/>
      <c r="J10" s="22"/>
      <c r="K10" s="28" t="s">
        <v>977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0" t="s">
        <v>226</v>
      </c>
      <c r="AL10" s="22"/>
      <c r="AM10" s="22"/>
      <c r="AN10" s="28" t="s">
        <v>201</v>
      </c>
      <c r="AO10" s="22"/>
      <c r="AP10" s="22"/>
      <c r="AQ10" s="24"/>
      <c r="BE10" s="486"/>
      <c r="BS10" s="17" t="s">
        <v>215</v>
      </c>
    </row>
    <row r="11" spans="2:71" ht="18" customHeight="1">
      <c r="B11" s="21"/>
      <c r="C11" s="22"/>
      <c r="D11" s="22"/>
      <c r="E11" s="28" t="s">
        <v>227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0" t="s">
        <v>228</v>
      </c>
      <c r="AL11" s="22"/>
      <c r="AM11" s="22"/>
      <c r="AN11" s="28" t="s">
        <v>201</v>
      </c>
      <c r="AO11" s="22"/>
      <c r="AP11" s="22"/>
      <c r="AQ11" s="24"/>
      <c r="BE11" s="486"/>
      <c r="BS11" s="17" t="s">
        <v>215</v>
      </c>
    </row>
    <row r="12" spans="2:71" ht="6.7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4"/>
      <c r="BE12" s="486"/>
      <c r="BS12" s="17" t="s">
        <v>215</v>
      </c>
    </row>
    <row r="13" spans="2:71" ht="14.25" customHeight="1">
      <c r="B13" s="21"/>
      <c r="C13" s="22"/>
      <c r="D13" s="30" t="s">
        <v>229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0" t="s">
        <v>226</v>
      </c>
      <c r="AL13" s="22"/>
      <c r="AM13" s="22"/>
      <c r="AN13" s="32" t="s">
        <v>230</v>
      </c>
      <c r="AO13" s="22"/>
      <c r="AP13" s="22"/>
      <c r="AQ13" s="24"/>
      <c r="BE13" s="486"/>
      <c r="BS13" s="17" t="s">
        <v>215</v>
      </c>
    </row>
    <row r="14" spans="2:71" ht="15">
      <c r="B14" s="21"/>
      <c r="C14" s="22"/>
      <c r="D14" s="22"/>
      <c r="E14" s="492" t="s">
        <v>230</v>
      </c>
      <c r="F14" s="490"/>
      <c r="G14" s="490"/>
      <c r="H14" s="490"/>
      <c r="I14" s="490"/>
      <c r="J14" s="490"/>
      <c r="K14" s="490"/>
      <c r="L14" s="490"/>
      <c r="M14" s="490"/>
      <c r="N14" s="490"/>
      <c r="O14" s="490"/>
      <c r="P14" s="490"/>
      <c r="Q14" s="490"/>
      <c r="R14" s="490"/>
      <c r="S14" s="490"/>
      <c r="T14" s="490"/>
      <c r="U14" s="490"/>
      <c r="V14" s="490"/>
      <c r="W14" s="490"/>
      <c r="X14" s="490"/>
      <c r="Y14" s="490"/>
      <c r="Z14" s="490"/>
      <c r="AA14" s="490"/>
      <c r="AB14" s="490"/>
      <c r="AC14" s="490"/>
      <c r="AD14" s="490"/>
      <c r="AE14" s="490"/>
      <c r="AF14" s="490"/>
      <c r="AG14" s="490"/>
      <c r="AH14" s="490"/>
      <c r="AI14" s="490"/>
      <c r="AJ14" s="490"/>
      <c r="AK14" s="30" t="s">
        <v>228</v>
      </c>
      <c r="AL14" s="22"/>
      <c r="AM14" s="22"/>
      <c r="AN14" s="32" t="s">
        <v>230</v>
      </c>
      <c r="AO14" s="22"/>
      <c r="AP14" s="22"/>
      <c r="AQ14" s="24"/>
      <c r="BE14" s="486"/>
      <c r="BS14" s="17" t="s">
        <v>215</v>
      </c>
    </row>
    <row r="15" spans="2:71" ht="6.7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4"/>
      <c r="BE15" s="486"/>
      <c r="BS15" s="17" t="s">
        <v>202</v>
      </c>
    </row>
    <row r="16" spans="2:71" ht="14.25" customHeight="1">
      <c r="B16" s="21"/>
      <c r="C16" s="22"/>
      <c r="D16" s="30" t="s">
        <v>231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0" t="s">
        <v>226</v>
      </c>
      <c r="AL16" s="22"/>
      <c r="AM16" s="22"/>
      <c r="AN16" s="28"/>
      <c r="AO16" s="22"/>
      <c r="AP16" s="22"/>
      <c r="AQ16" s="24"/>
      <c r="BE16" s="486"/>
      <c r="BS16" s="17" t="s">
        <v>202</v>
      </c>
    </row>
    <row r="17" spans="2:71" ht="18" customHeight="1">
      <c r="B17" s="21"/>
      <c r="C17" s="22"/>
      <c r="D17" s="22"/>
      <c r="E17" s="28" t="s">
        <v>233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0" t="s">
        <v>228</v>
      </c>
      <c r="AL17" s="22"/>
      <c r="AM17" s="22"/>
      <c r="AN17" s="28" t="s">
        <v>201</v>
      </c>
      <c r="AO17" s="22"/>
      <c r="AP17" s="22"/>
      <c r="AQ17" s="24"/>
      <c r="BE17" s="486"/>
      <c r="BS17" s="17" t="s">
        <v>234</v>
      </c>
    </row>
    <row r="18" spans="2:71" ht="6.7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4"/>
      <c r="BE18" s="486"/>
      <c r="BS18" s="17" t="s">
        <v>215</v>
      </c>
    </row>
    <row r="19" spans="2:71" ht="14.25" customHeight="1">
      <c r="B19" s="21"/>
      <c r="C19" s="22"/>
      <c r="D19" s="30" t="s">
        <v>235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4"/>
      <c r="BE19" s="486"/>
      <c r="BS19" s="17" t="s">
        <v>215</v>
      </c>
    </row>
    <row r="20" spans="2:71" ht="22.5" customHeight="1">
      <c r="B20" s="21"/>
      <c r="C20" s="22"/>
      <c r="D20" s="22"/>
      <c r="E20" s="493" t="s">
        <v>201</v>
      </c>
      <c r="F20" s="490"/>
      <c r="G20" s="490"/>
      <c r="H20" s="490"/>
      <c r="I20" s="490"/>
      <c r="J20" s="490"/>
      <c r="K20" s="490"/>
      <c r="L20" s="490"/>
      <c r="M20" s="490"/>
      <c r="N20" s="490"/>
      <c r="O20" s="490"/>
      <c r="P20" s="490"/>
      <c r="Q20" s="490"/>
      <c r="R20" s="490"/>
      <c r="S20" s="490"/>
      <c r="T20" s="490"/>
      <c r="U20" s="490"/>
      <c r="V20" s="490"/>
      <c r="W20" s="490"/>
      <c r="X20" s="490"/>
      <c r="Y20" s="490"/>
      <c r="Z20" s="490"/>
      <c r="AA20" s="490"/>
      <c r="AB20" s="490"/>
      <c r="AC20" s="490"/>
      <c r="AD20" s="490"/>
      <c r="AE20" s="490"/>
      <c r="AF20" s="490"/>
      <c r="AG20" s="490"/>
      <c r="AH20" s="490"/>
      <c r="AI20" s="490"/>
      <c r="AJ20" s="490"/>
      <c r="AK20" s="490"/>
      <c r="AL20" s="490"/>
      <c r="AM20" s="490"/>
      <c r="AN20" s="490"/>
      <c r="AO20" s="22"/>
      <c r="AP20" s="22"/>
      <c r="AQ20" s="24"/>
      <c r="BE20" s="486"/>
      <c r="BS20" s="17" t="s">
        <v>202</v>
      </c>
    </row>
    <row r="21" spans="2:57" ht="6.7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4"/>
      <c r="BE21" s="486"/>
    </row>
    <row r="22" spans="2:57" ht="6.75" customHeight="1">
      <c r="B22" s="21"/>
      <c r="C22" s="2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2"/>
      <c r="AQ22" s="24"/>
      <c r="BE22" s="486"/>
    </row>
    <row r="23" spans="2:57" s="1" customFormat="1" ht="25.5" customHeight="1">
      <c r="B23" s="34"/>
      <c r="C23" s="35"/>
      <c r="D23" s="36" t="s">
        <v>236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494">
        <f>ROUNDUP(AG51,1)</f>
        <v>0</v>
      </c>
      <c r="AL23" s="495"/>
      <c r="AM23" s="495"/>
      <c r="AN23" s="495"/>
      <c r="AO23" s="495"/>
      <c r="AP23" s="35"/>
      <c r="AQ23" s="38"/>
      <c r="BE23" s="487"/>
    </row>
    <row r="24" spans="2:57" s="1" customFormat="1" ht="6.7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8"/>
      <c r="BE24" s="487"/>
    </row>
    <row r="25" spans="2:57" s="1" customFormat="1" ht="13.5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496" t="s">
        <v>237</v>
      </c>
      <c r="M25" s="497"/>
      <c r="N25" s="497"/>
      <c r="O25" s="497"/>
      <c r="P25" s="35"/>
      <c r="Q25" s="35"/>
      <c r="R25" s="35"/>
      <c r="S25" s="35"/>
      <c r="T25" s="35"/>
      <c r="U25" s="35"/>
      <c r="V25" s="35"/>
      <c r="W25" s="496" t="s">
        <v>238</v>
      </c>
      <c r="X25" s="497"/>
      <c r="Y25" s="497"/>
      <c r="Z25" s="497"/>
      <c r="AA25" s="497"/>
      <c r="AB25" s="497"/>
      <c r="AC25" s="497"/>
      <c r="AD25" s="497"/>
      <c r="AE25" s="497"/>
      <c r="AF25" s="35"/>
      <c r="AG25" s="35"/>
      <c r="AH25" s="35"/>
      <c r="AI25" s="35"/>
      <c r="AJ25" s="35"/>
      <c r="AK25" s="496" t="s">
        <v>239</v>
      </c>
      <c r="AL25" s="497"/>
      <c r="AM25" s="497"/>
      <c r="AN25" s="497"/>
      <c r="AO25" s="497"/>
      <c r="AP25" s="35"/>
      <c r="AQ25" s="38"/>
      <c r="BE25" s="487"/>
    </row>
    <row r="26" spans="2:57" s="2" customFormat="1" ht="14.25" customHeight="1" hidden="1">
      <c r="B26" s="40"/>
      <c r="C26" s="41"/>
      <c r="D26" s="42" t="s">
        <v>240</v>
      </c>
      <c r="E26" s="41"/>
      <c r="F26" s="42" t="s">
        <v>241</v>
      </c>
      <c r="G26" s="41"/>
      <c r="H26" s="41"/>
      <c r="I26" s="41"/>
      <c r="J26" s="41"/>
      <c r="K26" s="41"/>
      <c r="L26" s="498">
        <v>0.21</v>
      </c>
      <c r="M26" s="499"/>
      <c r="N26" s="499"/>
      <c r="O26" s="499"/>
      <c r="P26" s="41"/>
      <c r="Q26" s="41"/>
      <c r="R26" s="41"/>
      <c r="S26" s="41"/>
      <c r="T26" s="41"/>
      <c r="U26" s="41"/>
      <c r="V26" s="41"/>
      <c r="W26" s="500">
        <f>ROUNDUP(AZ51,1)</f>
        <v>0</v>
      </c>
      <c r="X26" s="499"/>
      <c r="Y26" s="499"/>
      <c r="Z26" s="499"/>
      <c r="AA26" s="499"/>
      <c r="AB26" s="499"/>
      <c r="AC26" s="499"/>
      <c r="AD26" s="499"/>
      <c r="AE26" s="499"/>
      <c r="AF26" s="41"/>
      <c r="AG26" s="41"/>
      <c r="AH26" s="41"/>
      <c r="AI26" s="41"/>
      <c r="AJ26" s="41"/>
      <c r="AK26" s="500">
        <f>ROUNDUP(AV51,1)</f>
        <v>0</v>
      </c>
      <c r="AL26" s="499"/>
      <c r="AM26" s="499"/>
      <c r="AN26" s="499"/>
      <c r="AO26" s="499"/>
      <c r="AP26" s="41"/>
      <c r="AQ26" s="43"/>
      <c r="BE26" s="488"/>
    </row>
    <row r="27" spans="2:57" s="2" customFormat="1" ht="14.25" customHeight="1" hidden="1">
      <c r="B27" s="40"/>
      <c r="C27" s="41"/>
      <c r="D27" s="41"/>
      <c r="E27" s="41"/>
      <c r="F27" s="42" t="s">
        <v>242</v>
      </c>
      <c r="G27" s="41"/>
      <c r="H27" s="41"/>
      <c r="I27" s="41"/>
      <c r="J27" s="41"/>
      <c r="K27" s="41"/>
      <c r="L27" s="498">
        <v>0.15</v>
      </c>
      <c r="M27" s="499"/>
      <c r="N27" s="499"/>
      <c r="O27" s="499"/>
      <c r="P27" s="41"/>
      <c r="Q27" s="41"/>
      <c r="R27" s="41"/>
      <c r="S27" s="41"/>
      <c r="T27" s="41"/>
      <c r="U27" s="41"/>
      <c r="V27" s="41"/>
      <c r="W27" s="500">
        <f>ROUNDUP(BA51,1)</f>
        <v>0</v>
      </c>
      <c r="X27" s="499"/>
      <c r="Y27" s="499"/>
      <c r="Z27" s="499"/>
      <c r="AA27" s="499"/>
      <c r="AB27" s="499"/>
      <c r="AC27" s="499"/>
      <c r="AD27" s="499"/>
      <c r="AE27" s="499"/>
      <c r="AF27" s="41"/>
      <c r="AG27" s="41"/>
      <c r="AH27" s="41"/>
      <c r="AI27" s="41"/>
      <c r="AJ27" s="41"/>
      <c r="AK27" s="500">
        <f>ROUNDUP(AW51,1)</f>
        <v>0</v>
      </c>
      <c r="AL27" s="499"/>
      <c r="AM27" s="499"/>
      <c r="AN27" s="499"/>
      <c r="AO27" s="499"/>
      <c r="AP27" s="41"/>
      <c r="AQ27" s="43"/>
      <c r="BE27" s="488"/>
    </row>
    <row r="28" spans="2:57" s="2" customFormat="1" ht="14.25" customHeight="1">
      <c r="B28" s="40"/>
      <c r="C28" s="41"/>
      <c r="D28" s="42" t="s">
        <v>240</v>
      </c>
      <c r="E28" s="41"/>
      <c r="F28" s="42" t="s">
        <v>243</v>
      </c>
      <c r="G28" s="41"/>
      <c r="H28" s="41"/>
      <c r="I28" s="41"/>
      <c r="J28" s="41"/>
      <c r="K28" s="41"/>
      <c r="L28" s="498">
        <v>0.21</v>
      </c>
      <c r="M28" s="499"/>
      <c r="N28" s="499"/>
      <c r="O28" s="499"/>
      <c r="P28" s="41"/>
      <c r="Q28" s="41"/>
      <c r="R28" s="41"/>
      <c r="S28" s="41"/>
      <c r="T28" s="41"/>
      <c r="U28" s="41"/>
      <c r="V28" s="41"/>
      <c r="W28" s="500">
        <f>ROUNDUP(BB51,1)</f>
        <v>0</v>
      </c>
      <c r="X28" s="499"/>
      <c r="Y28" s="499"/>
      <c r="Z28" s="499"/>
      <c r="AA28" s="499"/>
      <c r="AB28" s="499"/>
      <c r="AC28" s="499"/>
      <c r="AD28" s="499"/>
      <c r="AE28" s="499"/>
      <c r="AF28" s="41"/>
      <c r="AG28" s="41"/>
      <c r="AH28" s="41"/>
      <c r="AI28" s="41"/>
      <c r="AJ28" s="41"/>
      <c r="AK28" s="500">
        <v>0</v>
      </c>
      <c r="AL28" s="499"/>
      <c r="AM28" s="499"/>
      <c r="AN28" s="499"/>
      <c r="AO28" s="499"/>
      <c r="AP28" s="41"/>
      <c r="AQ28" s="43"/>
      <c r="BE28" s="488"/>
    </row>
    <row r="29" spans="2:57" s="2" customFormat="1" ht="14.25" customHeight="1">
      <c r="B29" s="40"/>
      <c r="C29" s="41"/>
      <c r="D29" s="41"/>
      <c r="E29" s="41"/>
      <c r="F29" s="42" t="s">
        <v>244</v>
      </c>
      <c r="G29" s="41"/>
      <c r="H29" s="41"/>
      <c r="I29" s="41"/>
      <c r="J29" s="41"/>
      <c r="K29" s="41"/>
      <c r="L29" s="498">
        <v>0.15</v>
      </c>
      <c r="M29" s="499"/>
      <c r="N29" s="499"/>
      <c r="O29" s="499"/>
      <c r="P29" s="41"/>
      <c r="Q29" s="41"/>
      <c r="R29" s="41"/>
      <c r="S29" s="41"/>
      <c r="T29" s="41"/>
      <c r="U29" s="41"/>
      <c r="V29" s="41"/>
      <c r="W29" s="500">
        <f>ROUNDUP(BC51,1)</f>
        <v>0</v>
      </c>
      <c r="X29" s="499"/>
      <c r="Y29" s="499"/>
      <c r="Z29" s="499"/>
      <c r="AA29" s="499"/>
      <c r="AB29" s="499"/>
      <c r="AC29" s="499"/>
      <c r="AD29" s="499"/>
      <c r="AE29" s="499"/>
      <c r="AF29" s="41"/>
      <c r="AG29" s="41"/>
      <c r="AH29" s="41"/>
      <c r="AI29" s="41"/>
      <c r="AJ29" s="41"/>
      <c r="AK29" s="500">
        <v>0</v>
      </c>
      <c r="AL29" s="499"/>
      <c r="AM29" s="499"/>
      <c r="AN29" s="499"/>
      <c r="AO29" s="499"/>
      <c r="AP29" s="41"/>
      <c r="AQ29" s="43"/>
      <c r="BE29" s="488"/>
    </row>
    <row r="30" spans="2:57" s="2" customFormat="1" ht="14.25" customHeight="1" hidden="1">
      <c r="B30" s="40"/>
      <c r="C30" s="41"/>
      <c r="D30" s="41"/>
      <c r="E30" s="41"/>
      <c r="F30" s="42" t="s">
        <v>245</v>
      </c>
      <c r="G30" s="41"/>
      <c r="H30" s="41"/>
      <c r="I30" s="41"/>
      <c r="J30" s="41"/>
      <c r="K30" s="41"/>
      <c r="L30" s="498">
        <v>0</v>
      </c>
      <c r="M30" s="499"/>
      <c r="N30" s="499"/>
      <c r="O30" s="499"/>
      <c r="P30" s="41"/>
      <c r="Q30" s="41"/>
      <c r="R30" s="41"/>
      <c r="S30" s="41"/>
      <c r="T30" s="41"/>
      <c r="U30" s="41"/>
      <c r="V30" s="41"/>
      <c r="W30" s="500">
        <f>ROUNDUP(BD51,1)</f>
        <v>0</v>
      </c>
      <c r="X30" s="499"/>
      <c r="Y30" s="499"/>
      <c r="Z30" s="499"/>
      <c r="AA30" s="499"/>
      <c r="AB30" s="499"/>
      <c r="AC30" s="499"/>
      <c r="AD30" s="499"/>
      <c r="AE30" s="499"/>
      <c r="AF30" s="41"/>
      <c r="AG30" s="41"/>
      <c r="AH30" s="41"/>
      <c r="AI30" s="41"/>
      <c r="AJ30" s="41"/>
      <c r="AK30" s="500">
        <v>0</v>
      </c>
      <c r="AL30" s="499"/>
      <c r="AM30" s="499"/>
      <c r="AN30" s="499"/>
      <c r="AO30" s="499"/>
      <c r="AP30" s="41"/>
      <c r="AQ30" s="43"/>
      <c r="BE30" s="488"/>
    </row>
    <row r="31" spans="2:57" s="1" customFormat="1" ht="6.75" customHeight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8"/>
      <c r="BE31" s="487"/>
    </row>
    <row r="32" spans="2:57" s="1" customFormat="1" ht="25.5" customHeight="1">
      <c r="B32" s="34"/>
      <c r="C32" s="44"/>
      <c r="D32" s="45" t="s">
        <v>246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 t="s">
        <v>247</v>
      </c>
      <c r="U32" s="46"/>
      <c r="V32" s="46"/>
      <c r="W32" s="46"/>
      <c r="X32" s="501" t="s">
        <v>248</v>
      </c>
      <c r="Y32" s="502"/>
      <c r="Z32" s="502"/>
      <c r="AA32" s="502"/>
      <c r="AB32" s="502"/>
      <c r="AC32" s="46"/>
      <c r="AD32" s="46"/>
      <c r="AE32" s="46"/>
      <c r="AF32" s="46"/>
      <c r="AG32" s="46"/>
      <c r="AH32" s="46"/>
      <c r="AI32" s="46"/>
      <c r="AJ32" s="46"/>
      <c r="AK32" s="503">
        <f>SUM(AK23:AK30)</f>
        <v>0</v>
      </c>
      <c r="AL32" s="502"/>
      <c r="AM32" s="502"/>
      <c r="AN32" s="502"/>
      <c r="AO32" s="504"/>
      <c r="AP32" s="44"/>
      <c r="AQ32" s="48"/>
      <c r="BE32" s="487"/>
    </row>
    <row r="33" spans="2:43" s="1" customFormat="1" ht="6.7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8"/>
    </row>
    <row r="34" spans="2:43" s="1" customFormat="1" ht="6.75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44" s="1" customFormat="1" ht="6.75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34"/>
    </row>
    <row r="39" spans="2:44" s="1" customFormat="1" ht="36.75" customHeight="1">
      <c r="B39" s="34"/>
      <c r="C39" s="54" t="s">
        <v>249</v>
      </c>
      <c r="AR39" s="34"/>
    </row>
    <row r="40" spans="2:44" s="1" customFormat="1" ht="6.75" customHeight="1">
      <c r="B40" s="34"/>
      <c r="AR40" s="34"/>
    </row>
    <row r="41" spans="2:44" s="3" customFormat="1" ht="14.25" customHeight="1">
      <c r="B41" s="55"/>
      <c r="C41" s="56" t="s">
        <v>212</v>
      </c>
      <c r="L41" s="3" t="str">
        <f>K5</f>
        <v>I. etapa</v>
      </c>
      <c r="AR41" s="55"/>
    </row>
    <row r="42" spans="2:44" s="4" customFormat="1" ht="36.75" customHeight="1">
      <c r="B42" s="57"/>
      <c r="C42" s="58" t="s">
        <v>214</v>
      </c>
      <c r="L42" s="505" t="str">
        <f>K6</f>
        <v>Křepelka, Velké Poříčí, zkapacitnění koryta, ř.km 0,000 – 0,340 – I. Etapa</v>
      </c>
      <c r="M42" s="506"/>
      <c r="N42" s="506"/>
      <c r="O42" s="506"/>
      <c r="P42" s="506"/>
      <c r="Q42" s="506"/>
      <c r="R42" s="506"/>
      <c r="S42" s="506"/>
      <c r="T42" s="506"/>
      <c r="U42" s="506"/>
      <c r="V42" s="506"/>
      <c r="W42" s="506"/>
      <c r="X42" s="506"/>
      <c r="Y42" s="506"/>
      <c r="Z42" s="506"/>
      <c r="AA42" s="506"/>
      <c r="AB42" s="506"/>
      <c r="AC42" s="506"/>
      <c r="AD42" s="506"/>
      <c r="AE42" s="506"/>
      <c r="AF42" s="506"/>
      <c r="AG42" s="506"/>
      <c r="AH42" s="506"/>
      <c r="AI42" s="506"/>
      <c r="AJ42" s="506"/>
      <c r="AK42" s="506"/>
      <c r="AL42" s="506"/>
      <c r="AM42" s="506"/>
      <c r="AN42" s="506"/>
      <c r="AO42" s="506"/>
      <c r="AR42" s="57"/>
    </row>
    <row r="43" spans="2:44" s="1" customFormat="1" ht="6.75" customHeight="1">
      <c r="B43" s="34"/>
      <c r="AR43" s="34"/>
    </row>
    <row r="44" spans="2:44" s="1" customFormat="1" ht="15">
      <c r="B44" s="34"/>
      <c r="C44" s="56" t="s">
        <v>219</v>
      </c>
      <c r="L44" s="59" t="str">
        <f>IF(K8="","",K8)</f>
        <v>VELKÉ POŘÍČÍ</v>
      </c>
      <c r="AI44" s="56" t="s">
        <v>221</v>
      </c>
      <c r="AM44" s="507" t="str">
        <f>IF(AN8="","",AN8)</f>
        <v>6.8.2016</v>
      </c>
      <c r="AN44" s="487"/>
      <c r="AR44" s="34"/>
    </row>
    <row r="45" spans="2:44" s="1" customFormat="1" ht="6.75" customHeight="1">
      <c r="B45" s="34"/>
      <c r="AR45" s="34"/>
    </row>
    <row r="46" spans="2:56" s="1" customFormat="1" ht="15">
      <c r="B46" s="34"/>
      <c r="C46" s="56" t="s">
        <v>225</v>
      </c>
      <c r="L46" s="3" t="s">
        <v>977</v>
      </c>
      <c r="AI46" s="56" t="s">
        <v>231</v>
      </c>
      <c r="AM46" s="508" t="str">
        <f>IF(E17="","",E17)</f>
        <v>Ing. Jaroslav Branda</v>
      </c>
      <c r="AN46" s="487"/>
      <c r="AO46" s="487"/>
      <c r="AP46" s="487"/>
      <c r="AR46" s="34"/>
      <c r="AS46" s="515" t="s">
        <v>250</v>
      </c>
      <c r="AT46" s="516"/>
      <c r="AU46" s="61"/>
      <c r="AV46" s="61"/>
      <c r="AW46" s="61"/>
      <c r="AX46" s="61"/>
      <c r="AY46" s="61"/>
      <c r="AZ46" s="61"/>
      <c r="BA46" s="61"/>
      <c r="BB46" s="61"/>
      <c r="BC46" s="61"/>
      <c r="BD46" s="62"/>
    </row>
    <row r="47" spans="2:56" s="1" customFormat="1" ht="15">
      <c r="B47" s="34"/>
      <c r="C47" s="56" t="s">
        <v>229</v>
      </c>
      <c r="L47" s="3">
        <f>IF(E14="Vyplň údaj","",E14)</f>
      </c>
      <c r="AR47" s="34"/>
      <c r="AS47" s="517"/>
      <c r="AT47" s="497"/>
      <c r="AU47" s="35"/>
      <c r="AV47" s="35"/>
      <c r="AW47" s="35"/>
      <c r="AX47" s="35"/>
      <c r="AY47" s="35"/>
      <c r="AZ47" s="35"/>
      <c r="BA47" s="35"/>
      <c r="BB47" s="35"/>
      <c r="BC47" s="35"/>
      <c r="BD47" s="64"/>
    </row>
    <row r="48" spans="2:56" s="1" customFormat="1" ht="10.5" customHeight="1">
      <c r="B48" s="34"/>
      <c r="AR48" s="34"/>
      <c r="AS48" s="517"/>
      <c r="AT48" s="497"/>
      <c r="AU48" s="35"/>
      <c r="AV48" s="35"/>
      <c r="AW48" s="35"/>
      <c r="AX48" s="35"/>
      <c r="AY48" s="35"/>
      <c r="AZ48" s="35"/>
      <c r="BA48" s="35"/>
      <c r="BB48" s="35"/>
      <c r="BC48" s="35"/>
      <c r="BD48" s="64"/>
    </row>
    <row r="49" spans="2:56" s="1" customFormat="1" ht="29.25" customHeight="1">
      <c r="B49" s="34"/>
      <c r="C49" s="512" t="s">
        <v>251</v>
      </c>
      <c r="D49" s="502"/>
      <c r="E49" s="502"/>
      <c r="F49" s="502"/>
      <c r="G49" s="502"/>
      <c r="H49" s="46"/>
      <c r="I49" s="513" t="s">
        <v>252</v>
      </c>
      <c r="J49" s="502"/>
      <c r="K49" s="502"/>
      <c r="L49" s="502"/>
      <c r="M49" s="502"/>
      <c r="N49" s="502"/>
      <c r="O49" s="502"/>
      <c r="P49" s="502"/>
      <c r="Q49" s="502"/>
      <c r="R49" s="502"/>
      <c r="S49" s="502"/>
      <c r="T49" s="502"/>
      <c r="U49" s="502"/>
      <c r="V49" s="502"/>
      <c r="W49" s="502"/>
      <c r="X49" s="502"/>
      <c r="Y49" s="502"/>
      <c r="Z49" s="502"/>
      <c r="AA49" s="502"/>
      <c r="AB49" s="502"/>
      <c r="AC49" s="502"/>
      <c r="AD49" s="502"/>
      <c r="AE49" s="502"/>
      <c r="AF49" s="502"/>
      <c r="AG49" s="514" t="s">
        <v>253</v>
      </c>
      <c r="AH49" s="502"/>
      <c r="AI49" s="502"/>
      <c r="AJ49" s="502"/>
      <c r="AK49" s="502"/>
      <c r="AL49" s="502"/>
      <c r="AM49" s="502"/>
      <c r="AN49" s="513" t="s">
        <v>254</v>
      </c>
      <c r="AO49" s="502"/>
      <c r="AP49" s="502"/>
      <c r="AQ49" s="65" t="s">
        <v>255</v>
      </c>
      <c r="AR49" s="34"/>
      <c r="AS49" s="66" t="s">
        <v>256</v>
      </c>
      <c r="AT49" s="67" t="s">
        <v>257</v>
      </c>
      <c r="AU49" s="67" t="s">
        <v>258</v>
      </c>
      <c r="AV49" s="67" t="s">
        <v>259</v>
      </c>
      <c r="AW49" s="67" t="s">
        <v>260</v>
      </c>
      <c r="AX49" s="67" t="s">
        <v>261</v>
      </c>
      <c r="AY49" s="67" t="s">
        <v>262</v>
      </c>
      <c r="AZ49" s="67" t="s">
        <v>263</v>
      </c>
      <c r="BA49" s="67" t="s">
        <v>264</v>
      </c>
      <c r="BB49" s="67" t="s">
        <v>265</v>
      </c>
      <c r="BC49" s="67" t="s">
        <v>266</v>
      </c>
      <c r="BD49" s="68" t="s">
        <v>267</v>
      </c>
    </row>
    <row r="50" spans="2:56" s="1" customFormat="1" ht="10.5" customHeight="1">
      <c r="B50" s="34"/>
      <c r="AR50" s="34"/>
      <c r="AS50" s="69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2"/>
    </row>
    <row r="51" spans="2:90" s="4" customFormat="1" ht="32.25" customHeight="1">
      <c r="B51" s="57"/>
      <c r="C51" s="70" t="s">
        <v>268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509">
        <f>AG52+AG53</f>
        <v>0</v>
      </c>
      <c r="AH51" s="509"/>
      <c r="AI51" s="509"/>
      <c r="AJ51" s="509"/>
      <c r="AK51" s="509"/>
      <c r="AL51" s="509"/>
      <c r="AM51" s="509"/>
      <c r="AN51" s="510">
        <f>SUM(AG51,AT51)</f>
        <v>0</v>
      </c>
      <c r="AO51" s="510"/>
      <c r="AP51" s="510"/>
      <c r="AQ51" s="72" t="s">
        <v>201</v>
      </c>
      <c r="AR51" s="57"/>
      <c r="AS51" s="73">
        <f>ROUNDUP(AS52,1)</f>
        <v>0</v>
      </c>
      <c r="AT51" s="74">
        <f>ROUNDUP(SUM(AV51:AW51),1)</f>
        <v>0</v>
      </c>
      <c r="AU51" s="75">
        <f>ROUNDUP(AU52,5)</f>
        <v>0</v>
      </c>
      <c r="AV51" s="74">
        <f>ROUNDUP(AZ51*L26,1)</f>
        <v>0</v>
      </c>
      <c r="AW51" s="74">
        <f>ROUNDUP(BA51*L27,1)</f>
        <v>0</v>
      </c>
      <c r="AX51" s="74">
        <f>ROUNDUP(BB51*L26,1)</f>
        <v>0</v>
      </c>
      <c r="AY51" s="74">
        <f>ROUNDUP(BC51*L27,1)</f>
        <v>0</v>
      </c>
      <c r="AZ51" s="74">
        <f>ROUNDUP(AZ52,1)</f>
        <v>0</v>
      </c>
      <c r="BA51" s="74">
        <f>ROUNDUP(BA52,1)</f>
        <v>0</v>
      </c>
      <c r="BB51" s="74">
        <f>ROUNDUP(BB52,1)</f>
        <v>0</v>
      </c>
      <c r="BC51" s="74">
        <f>ROUNDUP(BC52,1)</f>
        <v>0</v>
      </c>
      <c r="BD51" s="76">
        <f>ROUNDUP(BD52,1)</f>
        <v>0</v>
      </c>
      <c r="BS51" s="58" t="s">
        <v>269</v>
      </c>
      <c r="BT51" s="58" t="s">
        <v>270</v>
      </c>
      <c r="BV51" s="58" t="s">
        <v>271</v>
      </c>
      <c r="BW51" s="58" t="s">
        <v>203</v>
      </c>
      <c r="BX51" s="58" t="s">
        <v>272</v>
      </c>
      <c r="CL51" s="58" t="s">
        <v>201</v>
      </c>
    </row>
    <row r="52" spans="1:90" s="5" customFormat="1" ht="27" customHeight="1">
      <c r="A52" s="228" t="s">
        <v>922</v>
      </c>
      <c r="B52" s="77"/>
      <c r="C52" s="78"/>
      <c r="D52" s="482" t="s">
        <v>197</v>
      </c>
      <c r="E52" s="483"/>
      <c r="F52" s="483"/>
      <c r="G52" s="483"/>
      <c r="H52" s="483"/>
      <c r="I52" s="79"/>
      <c r="J52" s="482" t="s">
        <v>976</v>
      </c>
      <c r="K52" s="483"/>
      <c r="L52" s="483"/>
      <c r="M52" s="483"/>
      <c r="N52" s="483"/>
      <c r="O52" s="483"/>
      <c r="P52" s="483"/>
      <c r="Q52" s="483"/>
      <c r="R52" s="483"/>
      <c r="S52" s="483"/>
      <c r="T52" s="483"/>
      <c r="U52" s="483"/>
      <c r="V52" s="483"/>
      <c r="W52" s="483"/>
      <c r="X52" s="483"/>
      <c r="Y52" s="483"/>
      <c r="Z52" s="483"/>
      <c r="AA52" s="483"/>
      <c r="AB52" s="483"/>
      <c r="AC52" s="483"/>
      <c r="AD52" s="483"/>
      <c r="AE52" s="483"/>
      <c r="AF52" s="483"/>
      <c r="AG52" s="484">
        <f>'I. etapa - KŘEPELKA, VELKÉ ...'!J25</f>
        <v>0</v>
      </c>
      <c r="AH52" s="483"/>
      <c r="AI52" s="483"/>
      <c r="AJ52" s="483"/>
      <c r="AK52" s="483"/>
      <c r="AL52" s="483"/>
      <c r="AM52" s="483"/>
      <c r="AN52" s="484">
        <f>SUM(AG52,AT52)</f>
        <v>0</v>
      </c>
      <c r="AO52" s="483"/>
      <c r="AP52" s="483"/>
      <c r="AQ52" s="80" t="s">
        <v>273</v>
      </c>
      <c r="AR52" s="77"/>
      <c r="AS52" s="81">
        <v>0</v>
      </c>
      <c r="AT52" s="82">
        <f>ROUNDUP(SUM(AV52:AW52),1)</f>
        <v>0</v>
      </c>
      <c r="AU52" s="83">
        <f>'I. etapa - KŘEPELKA, VELKÉ ...'!P88</f>
        <v>0</v>
      </c>
      <c r="AV52" s="82">
        <f>'I. etapa - KŘEPELKA, VELKÉ ...'!J28</f>
        <v>0</v>
      </c>
      <c r="AW52" s="82">
        <f>'I. etapa - KŘEPELKA, VELKÉ ...'!J29</f>
        <v>0</v>
      </c>
      <c r="AX52" s="82">
        <f>'I. etapa - KŘEPELKA, VELKÉ ...'!J30</f>
        <v>0</v>
      </c>
      <c r="AY52" s="82">
        <f>'I. etapa - KŘEPELKA, VELKÉ ...'!J31</f>
        <v>0</v>
      </c>
      <c r="AZ52" s="82">
        <f>'I. etapa - KŘEPELKA, VELKÉ ...'!F28</f>
        <v>0</v>
      </c>
      <c r="BA52" s="82">
        <f>'I. etapa - KŘEPELKA, VELKÉ ...'!F29</f>
        <v>0</v>
      </c>
      <c r="BB52" s="82">
        <f>'I. etapa - KŘEPELKA, VELKÉ ...'!F30</f>
        <v>0</v>
      </c>
      <c r="BC52" s="82">
        <f>'I. etapa - KŘEPELKA, VELKÉ ...'!F31</f>
        <v>0</v>
      </c>
      <c r="BD52" s="84">
        <f>'I. etapa - KŘEPELKA, VELKÉ ...'!F32</f>
        <v>0</v>
      </c>
      <c r="BT52" s="85" t="s">
        <v>218</v>
      </c>
      <c r="BU52" s="85" t="s">
        <v>274</v>
      </c>
      <c r="BV52" s="85" t="s">
        <v>271</v>
      </c>
      <c r="BW52" s="85" t="s">
        <v>203</v>
      </c>
      <c r="BX52" s="85" t="s">
        <v>272</v>
      </c>
      <c r="CL52" s="85" t="s">
        <v>201</v>
      </c>
    </row>
    <row r="53" spans="1:44" s="1" customFormat="1" ht="30" customHeight="1">
      <c r="A53" s="418" t="s">
        <v>922</v>
      </c>
      <c r="B53" s="77"/>
      <c r="C53" s="78"/>
      <c r="D53" s="482" t="s">
        <v>942</v>
      </c>
      <c r="E53" s="483"/>
      <c r="F53" s="483"/>
      <c r="G53" s="483"/>
      <c r="H53" s="483"/>
      <c r="I53" s="79"/>
      <c r="J53" s="482" t="s">
        <v>976</v>
      </c>
      <c r="K53" s="483"/>
      <c r="L53" s="483"/>
      <c r="M53" s="483"/>
      <c r="N53" s="483"/>
      <c r="O53" s="483"/>
      <c r="P53" s="483"/>
      <c r="Q53" s="483"/>
      <c r="R53" s="483"/>
      <c r="S53" s="483"/>
      <c r="T53" s="483"/>
      <c r="U53" s="483"/>
      <c r="V53" s="483"/>
      <c r="W53" s="483"/>
      <c r="X53" s="483"/>
      <c r="Y53" s="483"/>
      <c r="Z53" s="483"/>
      <c r="AA53" s="483"/>
      <c r="AB53" s="483"/>
      <c r="AC53" s="483"/>
      <c r="AD53" s="483"/>
      <c r="AE53" s="483"/>
      <c r="AF53" s="483"/>
      <c r="AG53" s="484">
        <f>'VON.01 - Soupis prací '!$J$27</f>
        <v>0</v>
      </c>
      <c r="AH53" s="483"/>
      <c r="AI53" s="483"/>
      <c r="AJ53" s="483"/>
      <c r="AK53" s="483"/>
      <c r="AL53" s="483"/>
      <c r="AM53" s="483"/>
      <c r="AN53" s="484">
        <f>SUM(AG53,AT53)</f>
        <v>0</v>
      </c>
      <c r="AO53" s="483"/>
      <c r="AP53" s="483"/>
      <c r="AQ53" s="80" t="s">
        <v>942</v>
      </c>
      <c r="AR53" s="77"/>
    </row>
    <row r="54" spans="2:44" s="1" customFormat="1" ht="6.75" customHeight="1">
      <c r="B54" s="4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34"/>
    </row>
  </sheetData>
  <sheetProtection/>
  <mergeCells count="45">
    <mergeCell ref="AR2:BE2"/>
    <mergeCell ref="C49:G49"/>
    <mergeCell ref="I49:AF49"/>
    <mergeCell ref="AG49:AM49"/>
    <mergeCell ref="AN49:AP49"/>
    <mergeCell ref="AS46:AT48"/>
    <mergeCell ref="L29:O29"/>
    <mergeCell ref="W29:AE29"/>
    <mergeCell ref="AK29:AO29"/>
    <mergeCell ref="L30:O30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W30:AE30"/>
    <mergeCell ref="AK30:AO30"/>
    <mergeCell ref="L27:O27"/>
    <mergeCell ref="W27:AE27"/>
    <mergeCell ref="AK27:AO27"/>
    <mergeCell ref="L28:O28"/>
    <mergeCell ref="W28:AE28"/>
    <mergeCell ref="AK28:AO28"/>
    <mergeCell ref="L25:O25"/>
    <mergeCell ref="W25:AE25"/>
    <mergeCell ref="AK25:AO25"/>
    <mergeCell ref="L26:O26"/>
    <mergeCell ref="W26:AE26"/>
    <mergeCell ref="AK26:AO26"/>
    <mergeCell ref="D53:H53"/>
    <mergeCell ref="J53:AF53"/>
    <mergeCell ref="AG53:AM53"/>
    <mergeCell ref="AN53:AP53"/>
    <mergeCell ref="BE5:BE32"/>
    <mergeCell ref="K5:AO5"/>
    <mergeCell ref="K6:AO6"/>
    <mergeCell ref="E14:AJ14"/>
    <mergeCell ref="E20:AN20"/>
    <mergeCell ref="AK23:AO23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Ietapa - KŘEPELKA, VELKÉ ...'!C2" tooltip="Ietapa - KŘEPELKA, VELKÉ ..." display="/"/>
    <hyperlink ref="A53" location="'VON.01 - Soupis prací '!A1" tooltip="Ietapa - KŘEPELKA, VELKÉ 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8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F10" sqref="F10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86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5"/>
      <c r="B1" s="230"/>
      <c r="C1" s="230"/>
      <c r="D1" s="229" t="s">
        <v>199</v>
      </c>
      <c r="E1" s="230"/>
      <c r="F1" s="223" t="s">
        <v>923</v>
      </c>
      <c r="G1" s="519" t="s">
        <v>924</v>
      </c>
      <c r="H1" s="519"/>
      <c r="I1" s="235"/>
      <c r="J1" s="223" t="s">
        <v>925</v>
      </c>
      <c r="K1" s="229" t="s">
        <v>275</v>
      </c>
      <c r="L1" s="223" t="s">
        <v>926</v>
      </c>
      <c r="M1" s="223"/>
      <c r="N1" s="223"/>
      <c r="O1" s="223"/>
      <c r="P1" s="223"/>
      <c r="Q1" s="223"/>
      <c r="R1" s="223"/>
      <c r="S1" s="223"/>
      <c r="T1" s="223"/>
      <c r="U1" s="227"/>
      <c r="V1" s="227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511" t="s">
        <v>204</v>
      </c>
      <c r="M2" s="486"/>
      <c r="N2" s="486"/>
      <c r="O2" s="486"/>
      <c r="P2" s="486"/>
      <c r="Q2" s="486"/>
      <c r="R2" s="486"/>
      <c r="S2" s="486"/>
      <c r="T2" s="486"/>
      <c r="U2" s="486"/>
      <c r="V2" s="486"/>
      <c r="AT2" s="17" t="s">
        <v>203</v>
      </c>
    </row>
    <row r="3" spans="2:46" ht="6.75" customHeight="1">
      <c r="B3" s="18"/>
      <c r="C3" s="19"/>
      <c r="D3" s="19"/>
      <c r="E3" s="19"/>
      <c r="F3" s="19"/>
      <c r="G3" s="19"/>
      <c r="H3" s="19"/>
      <c r="I3" s="87"/>
      <c r="J3" s="19"/>
      <c r="K3" s="20"/>
      <c r="AT3" s="17" t="s">
        <v>276</v>
      </c>
    </row>
    <row r="4" spans="2:46" ht="36.75" customHeight="1">
      <c r="B4" s="21"/>
      <c r="C4" s="22"/>
      <c r="D4" s="23" t="s">
        <v>277</v>
      </c>
      <c r="E4" s="22"/>
      <c r="F4" s="22"/>
      <c r="G4" s="22"/>
      <c r="H4" s="22"/>
      <c r="I4" s="88"/>
      <c r="J4" s="22"/>
      <c r="K4" s="24"/>
      <c r="M4" s="25" t="s">
        <v>209</v>
      </c>
      <c r="AT4" s="17" t="s">
        <v>234</v>
      </c>
    </row>
    <row r="5" spans="2:11" ht="6.75" customHeight="1">
      <c r="B5" s="21"/>
      <c r="C5" s="22"/>
      <c r="D5" s="22"/>
      <c r="E5" s="22"/>
      <c r="F5" s="22"/>
      <c r="G5" s="22"/>
      <c r="H5" s="22"/>
      <c r="I5" s="88"/>
      <c r="J5" s="22"/>
      <c r="K5" s="24"/>
    </row>
    <row r="6" spans="2:11" s="1" customFormat="1" ht="15">
      <c r="B6" s="34"/>
      <c r="C6" s="35"/>
      <c r="D6" s="30" t="s">
        <v>214</v>
      </c>
      <c r="E6" s="35"/>
      <c r="F6" s="35"/>
      <c r="G6" s="35"/>
      <c r="H6" s="35"/>
      <c r="I6" s="89"/>
      <c r="J6" s="35"/>
      <c r="K6" s="38"/>
    </row>
    <row r="7" spans="2:11" s="1" customFormat="1" ht="36.75" customHeight="1">
      <c r="B7" s="34"/>
      <c r="C7" s="35"/>
      <c r="D7" s="35"/>
      <c r="E7" s="518" t="s">
        <v>976</v>
      </c>
      <c r="F7" s="497"/>
      <c r="G7" s="497"/>
      <c r="H7" s="497"/>
      <c r="I7" s="89"/>
      <c r="J7" s="35"/>
      <c r="K7" s="38"/>
    </row>
    <row r="8" spans="2:11" s="1" customFormat="1" ht="13.5">
      <c r="B8" s="34"/>
      <c r="C8" s="35"/>
      <c r="D8" s="35"/>
      <c r="E8" s="35"/>
      <c r="F8" s="35"/>
      <c r="G8" s="35"/>
      <c r="H8" s="35"/>
      <c r="I8" s="89"/>
      <c r="J8" s="35"/>
      <c r="K8" s="38"/>
    </row>
    <row r="9" spans="2:11" s="1" customFormat="1" ht="14.25" customHeight="1">
      <c r="B9" s="34"/>
      <c r="C9" s="35"/>
      <c r="D9" s="30" t="s">
        <v>216</v>
      </c>
      <c r="E9" s="35"/>
      <c r="F9" s="28" t="s">
        <v>201</v>
      </c>
      <c r="G9" s="35"/>
      <c r="H9" s="35"/>
      <c r="I9" s="90" t="s">
        <v>217</v>
      </c>
      <c r="J9" s="28" t="s">
        <v>201</v>
      </c>
      <c r="K9" s="38"/>
    </row>
    <row r="10" spans="2:11" s="1" customFormat="1" ht="14.25" customHeight="1">
      <c r="B10" s="34"/>
      <c r="C10" s="35"/>
      <c r="D10" s="30" t="s">
        <v>219</v>
      </c>
      <c r="E10" s="35"/>
      <c r="F10" s="28" t="s">
        <v>220</v>
      </c>
      <c r="G10" s="35"/>
      <c r="H10" s="35"/>
      <c r="I10" s="90" t="s">
        <v>221</v>
      </c>
      <c r="J10" s="91" t="str">
        <f>'Rekapitulace stavby'!AN8</f>
        <v>6.8.2016</v>
      </c>
      <c r="K10" s="38"/>
    </row>
    <row r="11" spans="2:11" s="1" customFormat="1" ht="10.5" customHeight="1">
      <c r="B11" s="34"/>
      <c r="C11" s="35"/>
      <c r="D11" s="35"/>
      <c r="E11" s="35"/>
      <c r="F11" s="35"/>
      <c r="G11" s="35"/>
      <c r="H11" s="35"/>
      <c r="I11" s="89"/>
      <c r="J11" s="35"/>
      <c r="K11" s="38"/>
    </row>
    <row r="12" spans="2:11" s="1" customFormat="1" ht="14.25" customHeight="1">
      <c r="B12" s="34"/>
      <c r="C12" s="35"/>
      <c r="D12" s="30" t="s">
        <v>225</v>
      </c>
      <c r="E12" s="35"/>
      <c r="F12" s="35" t="s">
        <v>977</v>
      </c>
      <c r="G12" s="35"/>
      <c r="H12" s="35"/>
      <c r="I12" s="90" t="s">
        <v>226</v>
      </c>
      <c r="J12" s="28">
        <f>IF('Rekapitulace stavby'!AN10="","",'Rekapitulace stavby'!AN10)</f>
      </c>
      <c r="K12" s="38"/>
    </row>
    <row r="13" spans="2:11" s="1" customFormat="1" ht="18" customHeight="1">
      <c r="B13" s="34"/>
      <c r="C13" s="35"/>
      <c r="D13" s="35"/>
      <c r="E13" s="28" t="str">
        <f>IF('Rekapitulace stavby'!E11="","",'Rekapitulace stavby'!E11)</f>
        <v> </v>
      </c>
      <c r="F13" s="35"/>
      <c r="G13" s="35"/>
      <c r="H13" s="35"/>
      <c r="I13" s="90" t="s">
        <v>228</v>
      </c>
      <c r="J13" s="28">
        <f>IF('Rekapitulace stavby'!AN11="","",'Rekapitulace stavby'!AN11)</f>
      </c>
      <c r="K13" s="38"/>
    </row>
    <row r="14" spans="2:11" s="1" customFormat="1" ht="6.75" customHeight="1">
      <c r="B14" s="34"/>
      <c r="C14" s="35"/>
      <c r="D14" s="35"/>
      <c r="E14" s="35"/>
      <c r="F14" s="35"/>
      <c r="G14" s="35"/>
      <c r="H14" s="35"/>
      <c r="I14" s="89"/>
      <c r="J14" s="35"/>
      <c r="K14" s="38"/>
    </row>
    <row r="15" spans="2:11" s="1" customFormat="1" ht="14.25" customHeight="1">
      <c r="B15" s="34"/>
      <c r="C15" s="35"/>
      <c r="D15" s="30" t="s">
        <v>229</v>
      </c>
      <c r="E15" s="35"/>
      <c r="F15" s="35"/>
      <c r="G15" s="35"/>
      <c r="H15" s="35"/>
      <c r="I15" s="90" t="s">
        <v>226</v>
      </c>
      <c r="J15" s="28">
        <f>IF('Rekapitulace stavby'!AN13="Vyplň údaj","",IF('Rekapitulace stavby'!AN13="","",'Rekapitulace stavby'!AN13))</f>
      </c>
      <c r="K15" s="38"/>
    </row>
    <row r="16" spans="2:11" s="1" customFormat="1" ht="18" customHeight="1">
      <c r="B16" s="34"/>
      <c r="C16" s="35"/>
      <c r="D16" s="35"/>
      <c r="E16" s="28">
        <f>IF('Rekapitulace stavby'!E14="Vyplň údaj","",IF('Rekapitulace stavby'!E14="","",'Rekapitulace stavby'!E14))</f>
      </c>
      <c r="F16" s="35"/>
      <c r="G16" s="35"/>
      <c r="H16" s="35"/>
      <c r="I16" s="90" t="s">
        <v>228</v>
      </c>
      <c r="J16" s="28">
        <f>IF('Rekapitulace stavby'!AN14="Vyplň údaj","",IF('Rekapitulace stavby'!AN14="","",'Rekapitulace stavby'!AN14))</f>
      </c>
      <c r="K16" s="38"/>
    </row>
    <row r="17" spans="2:11" s="1" customFormat="1" ht="6.75" customHeight="1">
      <c r="B17" s="34"/>
      <c r="C17" s="35"/>
      <c r="D17" s="35"/>
      <c r="E17" s="35"/>
      <c r="F17" s="35"/>
      <c r="G17" s="35"/>
      <c r="H17" s="35"/>
      <c r="I17" s="89"/>
      <c r="J17" s="35"/>
      <c r="K17" s="38"/>
    </row>
    <row r="18" spans="2:11" s="1" customFormat="1" ht="14.25" customHeight="1">
      <c r="B18" s="34"/>
      <c r="C18" s="35"/>
      <c r="D18" s="30" t="s">
        <v>231</v>
      </c>
      <c r="E18" s="35"/>
      <c r="F18" s="35"/>
      <c r="G18" s="35"/>
      <c r="H18" s="35"/>
      <c r="I18" s="90" t="s">
        <v>226</v>
      </c>
      <c r="J18" s="28" t="s">
        <v>232</v>
      </c>
      <c r="K18" s="38"/>
    </row>
    <row r="19" spans="2:11" s="1" customFormat="1" ht="18" customHeight="1">
      <c r="B19" s="34"/>
      <c r="C19" s="35"/>
      <c r="D19" s="35"/>
      <c r="E19" s="28" t="s">
        <v>233</v>
      </c>
      <c r="F19" s="35"/>
      <c r="G19" s="35"/>
      <c r="H19" s="35"/>
      <c r="I19" s="90" t="s">
        <v>228</v>
      </c>
      <c r="J19" s="28" t="s">
        <v>201</v>
      </c>
      <c r="K19" s="38"/>
    </row>
    <row r="20" spans="2:11" s="1" customFormat="1" ht="6.75" customHeight="1">
      <c r="B20" s="34"/>
      <c r="C20" s="35"/>
      <c r="D20" s="35"/>
      <c r="E20" s="35"/>
      <c r="F20" s="35"/>
      <c r="G20" s="35"/>
      <c r="H20" s="35"/>
      <c r="I20" s="89"/>
      <c r="J20" s="35"/>
      <c r="K20" s="38"/>
    </row>
    <row r="21" spans="2:11" s="1" customFormat="1" ht="14.25" customHeight="1">
      <c r="B21" s="34"/>
      <c r="C21" s="35"/>
      <c r="D21" s="30" t="s">
        <v>235</v>
      </c>
      <c r="E21" s="35"/>
      <c r="F21" s="35"/>
      <c r="G21" s="35"/>
      <c r="H21" s="35"/>
      <c r="I21" s="89"/>
      <c r="J21" s="35"/>
      <c r="K21" s="38"/>
    </row>
    <row r="22" spans="2:11" s="6" customFormat="1" ht="22.5" customHeight="1">
      <c r="B22" s="92"/>
      <c r="C22" s="93"/>
      <c r="D22" s="93"/>
      <c r="E22" s="493" t="s">
        <v>201</v>
      </c>
      <c r="F22" s="520"/>
      <c r="G22" s="520"/>
      <c r="H22" s="520"/>
      <c r="I22" s="94"/>
      <c r="J22" s="93"/>
      <c r="K22" s="95"/>
    </row>
    <row r="23" spans="2:11" s="1" customFormat="1" ht="6.75" customHeight="1">
      <c r="B23" s="34"/>
      <c r="C23" s="35"/>
      <c r="D23" s="35"/>
      <c r="E23" s="35"/>
      <c r="F23" s="35"/>
      <c r="G23" s="35"/>
      <c r="H23" s="35"/>
      <c r="I23" s="89"/>
      <c r="J23" s="35"/>
      <c r="K23" s="38"/>
    </row>
    <row r="24" spans="2:11" s="1" customFormat="1" ht="6.75" customHeight="1">
      <c r="B24" s="34"/>
      <c r="C24" s="35"/>
      <c r="D24" s="61"/>
      <c r="E24" s="61"/>
      <c r="F24" s="61"/>
      <c r="G24" s="61"/>
      <c r="H24" s="61"/>
      <c r="I24" s="96"/>
      <c r="J24" s="61"/>
      <c r="K24" s="97"/>
    </row>
    <row r="25" spans="2:11" s="1" customFormat="1" ht="24.75" customHeight="1">
      <c r="B25" s="34"/>
      <c r="C25" s="35"/>
      <c r="D25" s="98" t="s">
        <v>236</v>
      </c>
      <c r="E25" s="35"/>
      <c r="F25" s="35"/>
      <c r="G25" s="35"/>
      <c r="H25" s="35"/>
      <c r="I25" s="89"/>
      <c r="J25" s="99">
        <f>ROUNDUP(J88,1)</f>
        <v>0</v>
      </c>
      <c r="K25" s="38"/>
    </row>
    <row r="26" spans="2:11" s="1" customFormat="1" ht="6.75" customHeight="1">
      <c r="B26" s="34"/>
      <c r="C26" s="35"/>
      <c r="D26" s="61"/>
      <c r="E26" s="61"/>
      <c r="F26" s="61"/>
      <c r="G26" s="61"/>
      <c r="H26" s="61"/>
      <c r="I26" s="96"/>
      <c r="J26" s="61"/>
      <c r="K26" s="97"/>
    </row>
    <row r="27" spans="2:11" s="1" customFormat="1" ht="14.25" customHeight="1">
      <c r="B27" s="34"/>
      <c r="C27" s="35"/>
      <c r="D27" s="35"/>
      <c r="E27" s="35"/>
      <c r="F27" s="39" t="s">
        <v>238</v>
      </c>
      <c r="G27" s="35"/>
      <c r="H27" s="35"/>
      <c r="I27" s="100" t="s">
        <v>237</v>
      </c>
      <c r="J27" s="39" t="s">
        <v>239</v>
      </c>
      <c r="K27" s="38"/>
    </row>
    <row r="28" spans="2:11" s="1" customFormat="1" ht="14.25" customHeight="1" hidden="1">
      <c r="B28" s="34"/>
      <c r="C28" s="35"/>
      <c r="D28" s="42" t="s">
        <v>240</v>
      </c>
      <c r="E28" s="42" t="s">
        <v>241</v>
      </c>
      <c r="F28" s="101">
        <f>ROUNDUP(SUM(BE88:BE381),1)</f>
        <v>0</v>
      </c>
      <c r="G28" s="35"/>
      <c r="H28" s="35"/>
      <c r="I28" s="102">
        <v>0.21</v>
      </c>
      <c r="J28" s="101">
        <f>ROUNDUP(ROUNDUP((SUM(BE88:BE381)),1)*I28,1)</f>
        <v>0</v>
      </c>
      <c r="K28" s="38"/>
    </row>
    <row r="29" spans="2:11" s="1" customFormat="1" ht="14.25" customHeight="1" hidden="1">
      <c r="B29" s="34"/>
      <c r="C29" s="35"/>
      <c r="D29" s="35"/>
      <c r="E29" s="42" t="s">
        <v>242</v>
      </c>
      <c r="F29" s="101">
        <f>ROUNDUP(SUM(BF88:BF381),1)</f>
        <v>0</v>
      </c>
      <c r="G29" s="35"/>
      <c r="H29" s="35"/>
      <c r="I29" s="102">
        <v>0.15</v>
      </c>
      <c r="J29" s="101">
        <f>ROUNDUP(ROUNDUP((SUM(BF88:BF381)),1)*I29,1)</f>
        <v>0</v>
      </c>
      <c r="K29" s="38"/>
    </row>
    <row r="30" spans="2:11" s="1" customFormat="1" ht="14.25" customHeight="1">
      <c r="B30" s="34"/>
      <c r="C30" s="35"/>
      <c r="D30" s="42" t="s">
        <v>240</v>
      </c>
      <c r="E30" s="42" t="s">
        <v>243</v>
      </c>
      <c r="F30" s="101">
        <f>ROUNDUP(SUM(BG88:BG381),1)</f>
        <v>0</v>
      </c>
      <c r="G30" s="35"/>
      <c r="H30" s="35"/>
      <c r="I30" s="102">
        <v>0.21</v>
      </c>
      <c r="J30" s="101">
        <v>0</v>
      </c>
      <c r="K30" s="38"/>
    </row>
    <row r="31" spans="2:11" s="1" customFormat="1" ht="14.25" customHeight="1">
      <c r="B31" s="34"/>
      <c r="C31" s="35"/>
      <c r="D31" s="35"/>
      <c r="E31" s="42" t="s">
        <v>244</v>
      </c>
      <c r="F31" s="101">
        <f>ROUNDUP(SUM(BH88:BH381),1)</f>
        <v>0</v>
      </c>
      <c r="G31" s="35"/>
      <c r="H31" s="35"/>
      <c r="I31" s="102">
        <v>0.15</v>
      </c>
      <c r="J31" s="101">
        <v>0</v>
      </c>
      <c r="K31" s="38"/>
    </row>
    <row r="32" spans="2:11" s="1" customFormat="1" ht="14.25" customHeight="1" hidden="1">
      <c r="B32" s="34"/>
      <c r="C32" s="35"/>
      <c r="D32" s="35"/>
      <c r="E32" s="42" t="s">
        <v>245</v>
      </c>
      <c r="F32" s="101">
        <f>ROUNDUP(SUM(BI88:BI381),1)</f>
        <v>0</v>
      </c>
      <c r="G32" s="35"/>
      <c r="H32" s="35"/>
      <c r="I32" s="102">
        <v>0</v>
      </c>
      <c r="J32" s="101">
        <v>0</v>
      </c>
      <c r="K32" s="38"/>
    </row>
    <row r="33" spans="2:11" s="1" customFormat="1" ht="6.75" customHeight="1">
      <c r="B33" s="34"/>
      <c r="C33" s="35"/>
      <c r="D33" s="35"/>
      <c r="E33" s="35"/>
      <c r="F33" s="35"/>
      <c r="G33" s="35"/>
      <c r="H33" s="35"/>
      <c r="I33" s="89"/>
      <c r="J33" s="35"/>
      <c r="K33" s="38"/>
    </row>
    <row r="34" spans="2:11" s="1" customFormat="1" ht="24.75" customHeight="1">
      <c r="B34" s="34"/>
      <c r="C34" s="44"/>
      <c r="D34" s="45" t="s">
        <v>246</v>
      </c>
      <c r="E34" s="46"/>
      <c r="F34" s="46"/>
      <c r="G34" s="103" t="s">
        <v>247</v>
      </c>
      <c r="H34" s="47" t="s">
        <v>248</v>
      </c>
      <c r="I34" s="104"/>
      <c r="J34" s="105">
        <f>SUM(J25:J32)</f>
        <v>0</v>
      </c>
      <c r="K34" s="106"/>
    </row>
    <row r="35" spans="2:11" s="1" customFormat="1" ht="14.25" customHeight="1">
      <c r="B35" s="49"/>
      <c r="C35" s="50"/>
      <c r="D35" s="50"/>
      <c r="E35" s="50"/>
      <c r="F35" s="50"/>
      <c r="G35" s="50"/>
      <c r="H35" s="50"/>
      <c r="I35" s="107"/>
      <c r="J35" s="50"/>
      <c r="K35" s="51"/>
    </row>
    <row r="39" spans="2:11" s="1" customFormat="1" ht="6.75" customHeight="1">
      <c r="B39" s="52"/>
      <c r="C39" s="53"/>
      <c r="D39" s="53"/>
      <c r="E39" s="53"/>
      <c r="F39" s="53"/>
      <c r="G39" s="53"/>
      <c r="H39" s="53"/>
      <c r="I39" s="108"/>
      <c r="J39" s="53"/>
      <c r="K39" s="109"/>
    </row>
    <row r="40" spans="2:11" s="1" customFormat="1" ht="36.75" customHeight="1">
      <c r="B40" s="34"/>
      <c r="C40" s="23" t="s">
        <v>278</v>
      </c>
      <c r="D40" s="35"/>
      <c r="E40" s="35"/>
      <c r="F40" s="35"/>
      <c r="G40" s="35"/>
      <c r="H40" s="35"/>
      <c r="I40" s="89"/>
      <c r="J40" s="35"/>
      <c r="K40" s="38"/>
    </row>
    <row r="41" spans="2:11" s="1" customFormat="1" ht="6.75" customHeight="1">
      <c r="B41" s="34"/>
      <c r="C41" s="35"/>
      <c r="D41" s="35"/>
      <c r="E41" s="35"/>
      <c r="F41" s="35"/>
      <c r="G41" s="35"/>
      <c r="H41" s="35"/>
      <c r="I41" s="89"/>
      <c r="J41" s="35"/>
      <c r="K41" s="38"/>
    </row>
    <row r="42" spans="2:11" s="1" customFormat="1" ht="14.25" customHeight="1">
      <c r="B42" s="34"/>
      <c r="C42" s="30" t="s">
        <v>214</v>
      </c>
      <c r="D42" s="35"/>
      <c r="E42" s="35"/>
      <c r="F42" s="35"/>
      <c r="G42" s="35"/>
      <c r="H42" s="35"/>
      <c r="I42" s="89"/>
      <c r="J42" s="35"/>
      <c r="K42" s="38"/>
    </row>
    <row r="43" spans="2:11" s="1" customFormat="1" ht="23.25" customHeight="1">
      <c r="B43" s="34"/>
      <c r="C43" s="35"/>
      <c r="D43" s="35"/>
      <c r="E43" s="518" t="str">
        <f>E7</f>
        <v>Křepelka, Velké Poříčí, zkapacitnění koryta, ř.km 0,000 – 0,340 – I. Etapa</v>
      </c>
      <c r="F43" s="497"/>
      <c r="G43" s="497"/>
      <c r="H43" s="497"/>
      <c r="I43" s="89"/>
      <c r="J43" s="35"/>
      <c r="K43" s="38"/>
    </row>
    <row r="44" spans="2:11" s="1" customFormat="1" ht="6.75" customHeight="1">
      <c r="B44" s="34"/>
      <c r="C44" s="35"/>
      <c r="D44" s="35"/>
      <c r="E44" s="35"/>
      <c r="F44" s="35"/>
      <c r="G44" s="35"/>
      <c r="H44" s="35"/>
      <c r="I44" s="89"/>
      <c r="J44" s="35"/>
      <c r="K44" s="38"/>
    </row>
    <row r="45" spans="2:11" s="1" customFormat="1" ht="18" customHeight="1">
      <c r="B45" s="34"/>
      <c r="C45" s="30" t="s">
        <v>219</v>
      </c>
      <c r="D45" s="35"/>
      <c r="E45" s="35"/>
      <c r="F45" s="28" t="str">
        <f>F10</f>
        <v>VELKÉ POŘÍČÍ</v>
      </c>
      <c r="G45" s="35"/>
      <c r="H45" s="35"/>
      <c r="I45" s="90" t="s">
        <v>221</v>
      </c>
      <c r="J45" s="91" t="str">
        <f>IF(J10="","",J10)</f>
        <v>6.8.2016</v>
      </c>
      <c r="K45" s="38"/>
    </row>
    <row r="46" spans="2:11" s="1" customFormat="1" ht="6.75" customHeight="1">
      <c r="B46" s="34"/>
      <c r="C46" s="35"/>
      <c r="D46" s="35"/>
      <c r="E46" s="35"/>
      <c r="F46" s="35"/>
      <c r="G46" s="35"/>
      <c r="H46" s="35"/>
      <c r="I46" s="89"/>
      <c r="J46" s="35"/>
      <c r="K46" s="38"/>
    </row>
    <row r="47" spans="2:11" s="1" customFormat="1" ht="15">
      <c r="B47" s="34"/>
      <c r="C47" s="30" t="s">
        <v>225</v>
      </c>
      <c r="D47" s="35"/>
      <c r="E47" s="35"/>
      <c r="F47" s="28" t="s">
        <v>977</v>
      </c>
      <c r="G47" s="35"/>
      <c r="H47" s="35"/>
      <c r="I47" s="90" t="s">
        <v>231</v>
      </c>
      <c r="J47" s="28" t="str">
        <f>E19</f>
        <v>Ing. Jaroslav Branda</v>
      </c>
      <c r="K47" s="38"/>
    </row>
    <row r="48" spans="2:11" s="1" customFormat="1" ht="14.25" customHeight="1">
      <c r="B48" s="34"/>
      <c r="C48" s="30" t="s">
        <v>229</v>
      </c>
      <c r="D48" s="35"/>
      <c r="E48" s="35"/>
      <c r="F48" s="28">
        <f>IF(E16="","",E16)</f>
      </c>
      <c r="G48" s="35"/>
      <c r="H48" s="35"/>
      <c r="I48" s="89"/>
      <c r="J48" s="35"/>
      <c r="K48" s="38"/>
    </row>
    <row r="49" spans="2:11" s="1" customFormat="1" ht="9.75" customHeight="1">
      <c r="B49" s="34"/>
      <c r="C49" s="35"/>
      <c r="D49" s="35"/>
      <c r="E49" s="35"/>
      <c r="F49" s="35"/>
      <c r="G49" s="35"/>
      <c r="H49" s="35"/>
      <c r="I49" s="89"/>
      <c r="J49" s="35"/>
      <c r="K49" s="38"/>
    </row>
    <row r="50" spans="2:11" s="1" customFormat="1" ht="29.25" customHeight="1">
      <c r="B50" s="34"/>
      <c r="C50" s="110" t="s">
        <v>279</v>
      </c>
      <c r="D50" s="44"/>
      <c r="E50" s="44"/>
      <c r="F50" s="44"/>
      <c r="G50" s="44"/>
      <c r="H50" s="44"/>
      <c r="I50" s="111"/>
      <c r="J50" s="112" t="s">
        <v>280</v>
      </c>
      <c r="K50" s="48"/>
    </row>
    <row r="51" spans="2:11" s="1" customFormat="1" ht="9.75" customHeight="1">
      <c r="B51" s="34"/>
      <c r="C51" s="35"/>
      <c r="D51" s="35"/>
      <c r="E51" s="35"/>
      <c r="F51" s="35"/>
      <c r="G51" s="35"/>
      <c r="H51" s="35"/>
      <c r="I51" s="89"/>
      <c r="J51" s="35"/>
      <c r="K51" s="38"/>
    </row>
    <row r="52" spans="2:47" s="1" customFormat="1" ht="29.25" customHeight="1">
      <c r="B52" s="34"/>
      <c r="C52" s="113" t="s">
        <v>281</v>
      </c>
      <c r="D52" s="35"/>
      <c r="E52" s="35"/>
      <c r="F52" s="35"/>
      <c r="G52" s="35"/>
      <c r="H52" s="35"/>
      <c r="I52" s="89"/>
      <c r="J52" s="99">
        <f>J88</f>
        <v>0</v>
      </c>
      <c r="K52" s="38"/>
      <c r="AU52" s="17" t="s">
        <v>282</v>
      </c>
    </row>
    <row r="53" spans="2:11" s="7" customFormat="1" ht="24.75" customHeight="1">
      <c r="B53" s="114"/>
      <c r="C53" s="115"/>
      <c r="D53" s="116" t="s">
        <v>283</v>
      </c>
      <c r="E53" s="117"/>
      <c r="F53" s="117"/>
      <c r="G53" s="117"/>
      <c r="H53" s="117"/>
      <c r="I53" s="118"/>
      <c r="J53" s="119">
        <f>J89</f>
        <v>0</v>
      </c>
      <c r="K53" s="120"/>
    </row>
    <row r="54" spans="2:11" s="8" customFormat="1" ht="19.5" customHeight="1">
      <c r="B54" s="121"/>
      <c r="C54" s="122"/>
      <c r="D54" s="123" t="s">
        <v>284</v>
      </c>
      <c r="E54" s="126"/>
      <c r="F54" s="126"/>
      <c r="G54" s="126"/>
      <c r="H54" s="126"/>
      <c r="I54" s="127"/>
      <c r="J54" s="128">
        <f>J90</f>
        <v>0</v>
      </c>
      <c r="K54" s="129"/>
    </row>
    <row r="55" spans="2:11" s="8" customFormat="1" ht="19.5" customHeight="1">
      <c r="B55" s="121"/>
      <c r="C55" s="122"/>
      <c r="D55" s="123" t="s">
        <v>285</v>
      </c>
      <c r="E55" s="126"/>
      <c r="F55" s="126"/>
      <c r="G55" s="126"/>
      <c r="H55" s="126"/>
      <c r="I55" s="127"/>
      <c r="J55" s="128">
        <f>J190</f>
        <v>0</v>
      </c>
      <c r="K55" s="129"/>
    </row>
    <row r="56" spans="2:11" s="8" customFormat="1" ht="19.5" customHeight="1">
      <c r="B56" s="121"/>
      <c r="C56" s="122"/>
      <c r="D56" s="123" t="s">
        <v>286</v>
      </c>
      <c r="E56" s="126"/>
      <c r="F56" s="126"/>
      <c r="G56" s="126"/>
      <c r="H56" s="126"/>
      <c r="I56" s="127"/>
      <c r="J56" s="128">
        <f>J195</f>
        <v>0</v>
      </c>
      <c r="K56" s="129"/>
    </row>
    <row r="57" spans="2:11" s="8" customFormat="1" ht="19.5" customHeight="1">
      <c r="B57" s="121"/>
      <c r="C57" s="122"/>
      <c r="D57" s="123" t="s">
        <v>287</v>
      </c>
      <c r="E57" s="126"/>
      <c r="F57" s="126"/>
      <c r="G57" s="126"/>
      <c r="H57" s="126"/>
      <c r="I57" s="127"/>
      <c r="J57" s="128">
        <f>J221</f>
        <v>0</v>
      </c>
      <c r="K57" s="129"/>
    </row>
    <row r="58" spans="2:11" s="8" customFormat="1" ht="19.5" customHeight="1">
      <c r="B58" s="121"/>
      <c r="C58" s="122"/>
      <c r="D58" s="123" t="s">
        <v>288</v>
      </c>
      <c r="E58" s="126"/>
      <c r="F58" s="126"/>
      <c r="G58" s="126"/>
      <c r="H58" s="126"/>
      <c r="I58" s="127"/>
      <c r="J58" s="128">
        <f>J245</f>
        <v>0</v>
      </c>
      <c r="K58" s="129"/>
    </row>
    <row r="59" spans="2:11" s="8" customFormat="1" ht="19.5" customHeight="1">
      <c r="B59" s="121"/>
      <c r="C59" s="122"/>
      <c r="D59" s="123" t="s">
        <v>289</v>
      </c>
      <c r="E59" s="126"/>
      <c r="F59" s="126"/>
      <c r="G59" s="126"/>
      <c r="H59" s="126"/>
      <c r="I59" s="127"/>
      <c r="J59" s="128">
        <f>J280</f>
        <v>0</v>
      </c>
      <c r="K59" s="129"/>
    </row>
    <row r="60" spans="2:11" s="8" customFormat="1" ht="19.5" customHeight="1">
      <c r="B60" s="121"/>
      <c r="C60" s="122"/>
      <c r="D60" s="123" t="s">
        <v>290</v>
      </c>
      <c r="E60" s="126"/>
      <c r="F60" s="126"/>
      <c r="G60" s="126"/>
      <c r="H60" s="126"/>
      <c r="I60" s="127"/>
      <c r="J60" s="128">
        <f>J281</f>
        <v>0</v>
      </c>
      <c r="K60" s="129"/>
    </row>
    <row r="61" spans="2:11" s="8" customFormat="1" ht="19.5" customHeight="1">
      <c r="B61" s="121"/>
      <c r="C61" s="122"/>
      <c r="D61" s="123" t="s">
        <v>291</v>
      </c>
      <c r="E61" s="126"/>
      <c r="F61" s="126"/>
      <c r="G61" s="126"/>
      <c r="H61" s="126"/>
      <c r="I61" s="127"/>
      <c r="J61" s="128">
        <f>J307</f>
        <v>0</v>
      </c>
      <c r="K61" s="129"/>
    </row>
    <row r="62" spans="2:11" s="8" customFormat="1" ht="19.5" customHeight="1">
      <c r="B62" s="121"/>
      <c r="C62" s="122"/>
      <c r="D62" s="123" t="s">
        <v>292</v>
      </c>
      <c r="E62" s="126"/>
      <c r="F62" s="126"/>
      <c r="G62" s="126"/>
      <c r="H62" s="126"/>
      <c r="I62" s="127"/>
      <c r="J62" s="128">
        <f>J313</f>
        <v>0</v>
      </c>
      <c r="K62" s="129"/>
    </row>
    <row r="63" spans="2:11" s="8" customFormat="1" ht="19.5" customHeight="1">
      <c r="B63" s="121"/>
      <c r="C63" s="122"/>
      <c r="D63" s="123" t="s">
        <v>293</v>
      </c>
      <c r="E63" s="126"/>
      <c r="F63" s="126"/>
      <c r="G63" s="126"/>
      <c r="H63" s="126"/>
      <c r="I63" s="127"/>
      <c r="J63" s="128">
        <f>J324</f>
        <v>0</v>
      </c>
      <c r="K63" s="129"/>
    </row>
    <row r="64" spans="2:11" s="8" customFormat="1" ht="19.5" customHeight="1">
      <c r="B64" s="121"/>
      <c r="C64" s="122"/>
      <c r="D64" s="123" t="s">
        <v>294</v>
      </c>
      <c r="E64" s="126"/>
      <c r="F64" s="126"/>
      <c r="G64" s="126"/>
      <c r="H64" s="126"/>
      <c r="I64" s="127"/>
      <c r="J64" s="128">
        <f>J330</f>
        <v>0</v>
      </c>
      <c r="K64" s="129"/>
    </row>
    <row r="65" spans="2:11" s="8" customFormat="1" ht="19.5" customHeight="1">
      <c r="B65" s="121"/>
      <c r="C65" s="122"/>
      <c r="D65" s="123" t="s">
        <v>295</v>
      </c>
      <c r="E65" s="126"/>
      <c r="F65" s="126"/>
      <c r="G65" s="126"/>
      <c r="H65" s="126"/>
      <c r="I65" s="127"/>
      <c r="J65" s="128">
        <f>J333</f>
        <v>0</v>
      </c>
      <c r="K65" s="129"/>
    </row>
    <row r="66" spans="2:11" s="8" customFormat="1" ht="19.5" customHeight="1">
      <c r="B66" s="121"/>
      <c r="C66" s="122"/>
      <c r="D66" s="123" t="s">
        <v>296</v>
      </c>
      <c r="E66" s="126"/>
      <c r="F66" s="126"/>
      <c r="G66" s="126"/>
      <c r="H66" s="126"/>
      <c r="I66" s="127"/>
      <c r="J66" s="128">
        <f>J344</f>
        <v>0</v>
      </c>
      <c r="K66" s="129"/>
    </row>
    <row r="67" spans="2:11" s="7" customFormat="1" ht="24.75" customHeight="1">
      <c r="B67" s="114"/>
      <c r="C67" s="115"/>
      <c r="D67" s="116" t="s">
        <v>297</v>
      </c>
      <c r="E67" s="117"/>
      <c r="F67" s="117"/>
      <c r="G67" s="117"/>
      <c r="H67" s="117"/>
      <c r="I67" s="118"/>
      <c r="J67" s="119">
        <f>J346</f>
        <v>0</v>
      </c>
      <c r="K67" s="120"/>
    </row>
    <row r="68" spans="2:11" s="8" customFormat="1" ht="19.5" customHeight="1">
      <c r="B68" s="121"/>
      <c r="C68" s="122"/>
      <c r="D68" s="123" t="s">
        <v>298</v>
      </c>
      <c r="E68" s="126"/>
      <c r="F68" s="126"/>
      <c r="G68" s="126"/>
      <c r="H68" s="126"/>
      <c r="I68" s="127"/>
      <c r="J68" s="128">
        <f>J347</f>
        <v>0</v>
      </c>
      <c r="K68" s="129"/>
    </row>
    <row r="69" spans="2:11" s="8" customFormat="1" ht="19.5" customHeight="1">
      <c r="B69" s="121"/>
      <c r="C69" s="122"/>
      <c r="D69" s="123" t="s">
        <v>299</v>
      </c>
      <c r="E69" s="126"/>
      <c r="F69" s="126"/>
      <c r="G69" s="126"/>
      <c r="H69" s="126"/>
      <c r="I69" s="127"/>
      <c r="J69" s="128">
        <f>J366</f>
        <v>0</v>
      </c>
      <c r="K69" s="129"/>
    </row>
    <row r="70" spans="2:11" s="7" customFormat="1" ht="24.75" customHeight="1">
      <c r="B70" s="114"/>
      <c r="C70" s="115"/>
      <c r="D70" s="116" t="s">
        <v>300</v>
      </c>
      <c r="E70" s="117"/>
      <c r="F70" s="117"/>
      <c r="G70" s="117"/>
      <c r="H70" s="117"/>
      <c r="I70" s="118"/>
      <c r="J70" s="119">
        <f>J377</f>
        <v>0</v>
      </c>
      <c r="K70" s="120"/>
    </row>
    <row r="71" spans="2:11" s="1" customFormat="1" ht="21.75" customHeight="1">
      <c r="B71" s="34"/>
      <c r="C71" s="35"/>
      <c r="D71" s="35"/>
      <c r="E71" s="35"/>
      <c r="F71" s="35"/>
      <c r="G71" s="35"/>
      <c r="H71" s="35"/>
      <c r="I71" s="89"/>
      <c r="J71" s="35"/>
      <c r="K71" s="38"/>
    </row>
    <row r="72" spans="2:11" s="1" customFormat="1" ht="6.75" customHeight="1">
      <c r="B72" s="49"/>
      <c r="C72" s="50"/>
      <c r="D72" s="50"/>
      <c r="E72" s="50"/>
      <c r="F72" s="50"/>
      <c r="G72" s="50"/>
      <c r="H72" s="50"/>
      <c r="I72" s="107"/>
      <c r="J72" s="50"/>
      <c r="K72" s="51"/>
    </row>
    <row r="76" spans="2:12" s="1" customFormat="1" ht="6.75" customHeight="1">
      <c r="B76" s="52"/>
      <c r="C76" s="53"/>
      <c r="D76" s="53"/>
      <c r="E76" s="53"/>
      <c r="F76" s="53"/>
      <c r="G76" s="53"/>
      <c r="H76" s="53"/>
      <c r="I76" s="108"/>
      <c r="J76" s="53"/>
      <c r="K76" s="53"/>
      <c r="L76" s="34"/>
    </row>
    <row r="77" spans="2:12" s="1" customFormat="1" ht="36.75" customHeight="1">
      <c r="B77" s="34"/>
      <c r="C77" s="54" t="s">
        <v>301</v>
      </c>
      <c r="L77" s="34"/>
    </row>
    <row r="78" spans="2:12" s="1" customFormat="1" ht="6.75" customHeight="1">
      <c r="B78" s="34"/>
      <c r="L78" s="34"/>
    </row>
    <row r="79" spans="2:12" s="1" customFormat="1" ht="14.25" customHeight="1">
      <c r="B79" s="34"/>
      <c r="C79" s="56" t="s">
        <v>214</v>
      </c>
      <c r="L79" s="34"/>
    </row>
    <row r="80" spans="2:12" s="1" customFormat="1" ht="23.25" customHeight="1">
      <c r="B80" s="34"/>
      <c r="E80" s="505" t="str">
        <f>E7</f>
        <v>Křepelka, Velké Poříčí, zkapacitnění koryta, ř.km 0,000 – 0,340 – I. Etapa</v>
      </c>
      <c r="F80" s="487"/>
      <c r="G80" s="487"/>
      <c r="H80" s="487"/>
      <c r="L80" s="34"/>
    </row>
    <row r="81" spans="2:12" s="1" customFormat="1" ht="6.75" customHeight="1">
      <c r="B81" s="34"/>
      <c r="L81" s="34"/>
    </row>
    <row r="82" spans="2:12" s="1" customFormat="1" ht="18" customHeight="1">
      <c r="B82" s="34"/>
      <c r="C82" s="56" t="s">
        <v>219</v>
      </c>
      <c r="F82" s="130" t="str">
        <f>F10</f>
        <v>VELKÉ POŘÍČÍ</v>
      </c>
      <c r="I82" s="131" t="s">
        <v>221</v>
      </c>
      <c r="J82" s="60" t="str">
        <f>IF(J10="","",J10)</f>
        <v>6.8.2016</v>
      </c>
      <c r="L82" s="34"/>
    </row>
    <row r="83" spans="2:12" s="1" customFormat="1" ht="6.75" customHeight="1">
      <c r="B83" s="34"/>
      <c r="L83" s="34"/>
    </row>
    <row r="84" spans="2:12" s="1" customFormat="1" ht="15">
      <c r="B84" s="34"/>
      <c r="C84" s="56" t="s">
        <v>225</v>
      </c>
      <c r="F84" s="130" t="s">
        <v>977</v>
      </c>
      <c r="I84" s="131" t="s">
        <v>231</v>
      </c>
      <c r="J84" s="130" t="str">
        <f>E19</f>
        <v>Ing. Jaroslav Branda</v>
      </c>
      <c r="L84" s="34"/>
    </row>
    <row r="85" spans="2:12" s="1" customFormat="1" ht="14.25" customHeight="1">
      <c r="B85" s="34"/>
      <c r="C85" s="56" t="s">
        <v>229</v>
      </c>
      <c r="F85" s="130">
        <f>IF(E16="","",E16)</f>
      </c>
      <c r="L85" s="34"/>
    </row>
    <row r="86" spans="2:12" s="1" customFormat="1" ht="9.75" customHeight="1">
      <c r="B86" s="34"/>
      <c r="L86" s="34"/>
    </row>
    <row r="87" spans="2:20" s="9" customFormat="1" ht="29.25" customHeight="1">
      <c r="B87" s="132"/>
      <c r="C87" s="133" t="s">
        <v>302</v>
      </c>
      <c r="D87" s="134" t="s">
        <v>255</v>
      </c>
      <c r="E87" s="134" t="s">
        <v>251</v>
      </c>
      <c r="F87" s="134" t="s">
        <v>303</v>
      </c>
      <c r="G87" s="134" t="s">
        <v>304</v>
      </c>
      <c r="H87" s="134" t="s">
        <v>305</v>
      </c>
      <c r="I87" s="135" t="s">
        <v>306</v>
      </c>
      <c r="J87" s="134" t="s">
        <v>280</v>
      </c>
      <c r="K87" s="136" t="s">
        <v>307</v>
      </c>
      <c r="L87" s="132"/>
      <c r="M87" s="66" t="s">
        <v>308</v>
      </c>
      <c r="N87" s="67" t="s">
        <v>240</v>
      </c>
      <c r="O87" s="67" t="s">
        <v>309</v>
      </c>
      <c r="P87" s="67" t="s">
        <v>310</v>
      </c>
      <c r="Q87" s="67" t="s">
        <v>311</v>
      </c>
      <c r="R87" s="67" t="s">
        <v>312</v>
      </c>
      <c r="S87" s="67" t="s">
        <v>313</v>
      </c>
      <c r="T87" s="68" t="s">
        <v>314</v>
      </c>
    </row>
    <row r="88" spans="2:63" s="1" customFormat="1" ht="29.25" customHeight="1">
      <c r="B88" s="34"/>
      <c r="C88" s="70" t="s">
        <v>281</v>
      </c>
      <c r="J88" s="137">
        <f>BK88</f>
        <v>0</v>
      </c>
      <c r="L88" s="34"/>
      <c r="M88" s="69"/>
      <c r="N88" s="61"/>
      <c r="O88" s="61"/>
      <c r="P88" s="138">
        <f>P89+P346+P377</f>
        <v>0</v>
      </c>
      <c r="Q88" s="61"/>
      <c r="R88" s="138">
        <f>R89+R346+R377</f>
        <v>507.55186759999987</v>
      </c>
      <c r="S88" s="61"/>
      <c r="T88" s="139">
        <f>T89+T346+T377</f>
        <v>140.63660000000002</v>
      </c>
      <c r="AT88" s="17" t="s">
        <v>269</v>
      </c>
      <c r="AU88" s="17" t="s">
        <v>282</v>
      </c>
      <c r="BK88" s="140">
        <f>BK89+BK346+BK377</f>
        <v>0</v>
      </c>
    </row>
    <row r="89" spans="2:63" s="10" customFormat="1" ht="36.75" customHeight="1">
      <c r="B89" s="141"/>
      <c r="D89" s="142" t="s">
        <v>269</v>
      </c>
      <c r="E89" s="143" t="s">
        <v>315</v>
      </c>
      <c r="F89" s="143" t="s">
        <v>316</v>
      </c>
      <c r="I89" s="144"/>
      <c r="J89" s="145">
        <f>BK89</f>
        <v>0</v>
      </c>
      <c r="L89" s="141"/>
      <c r="M89" s="146"/>
      <c r="N89" s="147"/>
      <c r="O89" s="147"/>
      <c r="P89" s="148">
        <f>P90+P190+P195+P221+P245+P280+P281+P307+P313+P324+P330+P333+P344</f>
        <v>0</v>
      </c>
      <c r="Q89" s="147"/>
      <c r="R89" s="148">
        <f>R90+R190+R195+R221+R245+R280+R281+R307+R313+R324+R330+R333+R344</f>
        <v>505.0665086999999</v>
      </c>
      <c r="S89" s="147"/>
      <c r="T89" s="149">
        <f>T90+T190+T195+T221+T245+T280+T281+T307+T313+T324+T330+T333+T344</f>
        <v>140.63660000000002</v>
      </c>
      <c r="AR89" s="142" t="s">
        <v>218</v>
      </c>
      <c r="AT89" s="150" t="s">
        <v>269</v>
      </c>
      <c r="AU89" s="150" t="s">
        <v>270</v>
      </c>
      <c r="AY89" s="142" t="s">
        <v>317</v>
      </c>
      <c r="BK89" s="151">
        <f>BK90+BK190+BK195+BK221+BK245+BK280+BK281+BK307+BK313+BK324+BK330+BK333+BK344</f>
        <v>0</v>
      </c>
    </row>
    <row r="90" spans="2:63" s="10" customFormat="1" ht="19.5" customHeight="1">
      <c r="B90" s="141"/>
      <c r="D90" s="152" t="s">
        <v>269</v>
      </c>
      <c r="E90" s="153" t="s">
        <v>218</v>
      </c>
      <c r="F90" s="153" t="s">
        <v>318</v>
      </c>
      <c r="I90" s="144"/>
      <c r="J90" s="154">
        <f>BK90</f>
        <v>0</v>
      </c>
      <c r="L90" s="141"/>
      <c r="M90" s="146"/>
      <c r="N90" s="147"/>
      <c r="O90" s="147"/>
      <c r="P90" s="148">
        <f>SUM(P91:P189)</f>
        <v>0</v>
      </c>
      <c r="Q90" s="147"/>
      <c r="R90" s="148">
        <f>SUM(R91:R189)</f>
        <v>0.47753999999999996</v>
      </c>
      <c r="S90" s="147"/>
      <c r="T90" s="149">
        <f>SUM(T91:T189)</f>
        <v>0</v>
      </c>
      <c r="AR90" s="142" t="s">
        <v>218</v>
      </c>
      <c r="AT90" s="150" t="s">
        <v>269</v>
      </c>
      <c r="AU90" s="150" t="s">
        <v>218</v>
      </c>
      <c r="AY90" s="142" t="s">
        <v>317</v>
      </c>
      <c r="BK90" s="151">
        <f>SUM(BK91:BK189)</f>
        <v>0</v>
      </c>
    </row>
    <row r="91" spans="2:65" s="1" customFormat="1" ht="22.5" customHeight="1">
      <c r="B91" s="155"/>
      <c r="C91" s="156" t="s">
        <v>218</v>
      </c>
      <c r="D91" s="156" t="s">
        <v>319</v>
      </c>
      <c r="E91" s="157" t="s">
        <v>320</v>
      </c>
      <c r="F91" s="158" t="s">
        <v>321</v>
      </c>
      <c r="G91" s="159" t="s">
        <v>322</v>
      </c>
      <c r="H91" s="160">
        <v>0.018</v>
      </c>
      <c r="I91" s="161"/>
      <c r="J91" s="162">
        <f>ROUND(I91*H91,2)</f>
        <v>0</v>
      </c>
      <c r="K91" s="158" t="s">
        <v>323</v>
      </c>
      <c r="L91" s="34"/>
      <c r="M91" s="163" t="s">
        <v>201</v>
      </c>
      <c r="N91" s="164" t="s">
        <v>243</v>
      </c>
      <c r="O91" s="35"/>
      <c r="P91" s="165">
        <f>O91*H91</f>
        <v>0</v>
      </c>
      <c r="Q91" s="165">
        <v>0</v>
      </c>
      <c r="R91" s="165">
        <f>Q91*H91</f>
        <v>0</v>
      </c>
      <c r="S91" s="165">
        <v>0</v>
      </c>
      <c r="T91" s="166">
        <f>S91*H91</f>
        <v>0</v>
      </c>
      <c r="AR91" s="17" t="s">
        <v>324</v>
      </c>
      <c r="AT91" s="17" t="s">
        <v>319</v>
      </c>
      <c r="AU91" s="17" t="s">
        <v>276</v>
      </c>
      <c r="AY91" s="17" t="s">
        <v>317</v>
      </c>
      <c r="BE91" s="167">
        <f>IF(N91="základní",J91,0)</f>
        <v>0</v>
      </c>
      <c r="BF91" s="167">
        <f>IF(N91="snížená",J91,0)</f>
        <v>0</v>
      </c>
      <c r="BG91" s="167">
        <f>IF(N91="zákl. přenesená",J91,0)</f>
        <v>0</v>
      </c>
      <c r="BH91" s="167">
        <f>IF(N91="sníž. přenesená",J91,0)</f>
        <v>0</v>
      </c>
      <c r="BI91" s="167">
        <f>IF(N91="nulová",J91,0)</f>
        <v>0</v>
      </c>
      <c r="BJ91" s="17" t="s">
        <v>324</v>
      </c>
      <c r="BK91" s="167">
        <f>ROUND(I91*H91,2)</f>
        <v>0</v>
      </c>
      <c r="BL91" s="17" t="s">
        <v>324</v>
      </c>
      <c r="BM91" s="17" t="s">
        <v>325</v>
      </c>
    </row>
    <row r="92" spans="2:47" s="1" customFormat="1" ht="22.5" customHeight="1">
      <c r="B92" s="34"/>
      <c r="D92" s="168" t="s">
        <v>326</v>
      </c>
      <c r="F92" s="169" t="s">
        <v>327</v>
      </c>
      <c r="I92" s="170"/>
      <c r="L92" s="34"/>
      <c r="M92" s="63"/>
      <c r="N92" s="35"/>
      <c r="O92" s="35"/>
      <c r="P92" s="35"/>
      <c r="Q92" s="35"/>
      <c r="R92" s="35"/>
      <c r="S92" s="35"/>
      <c r="T92" s="64"/>
      <c r="AT92" s="17" t="s">
        <v>326</v>
      </c>
      <c r="AU92" s="17" t="s">
        <v>276</v>
      </c>
    </row>
    <row r="93" spans="2:51" s="11" customFormat="1" ht="22.5" customHeight="1">
      <c r="B93" s="171"/>
      <c r="D93" s="168" t="s">
        <v>328</v>
      </c>
      <c r="E93" s="172" t="s">
        <v>201</v>
      </c>
      <c r="F93" s="173" t="s">
        <v>329</v>
      </c>
      <c r="H93" s="174">
        <v>0.011</v>
      </c>
      <c r="I93" s="175"/>
      <c r="L93" s="171"/>
      <c r="M93" s="176"/>
      <c r="N93" s="177"/>
      <c r="O93" s="177"/>
      <c r="P93" s="177"/>
      <c r="Q93" s="177"/>
      <c r="R93" s="177"/>
      <c r="S93" s="177"/>
      <c r="T93" s="178"/>
      <c r="AT93" s="172" t="s">
        <v>328</v>
      </c>
      <c r="AU93" s="172" t="s">
        <v>276</v>
      </c>
      <c r="AV93" s="11" t="s">
        <v>276</v>
      </c>
      <c r="AW93" s="11" t="s">
        <v>234</v>
      </c>
      <c r="AX93" s="11" t="s">
        <v>270</v>
      </c>
      <c r="AY93" s="172" t="s">
        <v>317</v>
      </c>
    </row>
    <row r="94" spans="2:51" s="11" customFormat="1" ht="22.5" customHeight="1">
      <c r="B94" s="171"/>
      <c r="D94" s="168" t="s">
        <v>328</v>
      </c>
      <c r="E94" s="172" t="s">
        <v>201</v>
      </c>
      <c r="F94" s="173" t="s">
        <v>330</v>
      </c>
      <c r="H94" s="174">
        <v>0.007</v>
      </c>
      <c r="I94" s="175"/>
      <c r="L94" s="171"/>
      <c r="M94" s="176"/>
      <c r="N94" s="177"/>
      <c r="O94" s="177"/>
      <c r="P94" s="177"/>
      <c r="Q94" s="177"/>
      <c r="R94" s="177"/>
      <c r="S94" s="177"/>
      <c r="T94" s="178"/>
      <c r="AT94" s="172" t="s">
        <v>328</v>
      </c>
      <c r="AU94" s="172" t="s">
        <v>276</v>
      </c>
      <c r="AV94" s="11" t="s">
        <v>276</v>
      </c>
      <c r="AW94" s="11" t="s">
        <v>234</v>
      </c>
      <c r="AX94" s="11" t="s">
        <v>270</v>
      </c>
      <c r="AY94" s="172" t="s">
        <v>317</v>
      </c>
    </row>
    <row r="95" spans="2:51" s="12" customFormat="1" ht="22.5" customHeight="1">
      <c r="B95" s="179"/>
      <c r="D95" s="180" t="s">
        <v>328</v>
      </c>
      <c r="E95" s="181" t="s">
        <v>201</v>
      </c>
      <c r="F95" s="182" t="s">
        <v>331</v>
      </c>
      <c r="H95" s="183">
        <v>0.018</v>
      </c>
      <c r="I95" s="184"/>
      <c r="L95" s="179"/>
      <c r="M95" s="185"/>
      <c r="N95" s="186"/>
      <c r="O95" s="186"/>
      <c r="P95" s="186"/>
      <c r="Q95" s="186"/>
      <c r="R95" s="186"/>
      <c r="S95" s="186"/>
      <c r="T95" s="187"/>
      <c r="AT95" s="188" t="s">
        <v>328</v>
      </c>
      <c r="AU95" s="188" t="s">
        <v>276</v>
      </c>
      <c r="AV95" s="12" t="s">
        <v>324</v>
      </c>
      <c r="AW95" s="12" t="s">
        <v>234</v>
      </c>
      <c r="AX95" s="12" t="s">
        <v>218</v>
      </c>
      <c r="AY95" s="188" t="s">
        <v>317</v>
      </c>
    </row>
    <row r="96" spans="2:65" s="1" customFormat="1" ht="31.5" customHeight="1">
      <c r="B96" s="155"/>
      <c r="C96" s="156" t="s">
        <v>276</v>
      </c>
      <c r="D96" s="156" t="s">
        <v>319</v>
      </c>
      <c r="E96" s="157" t="s">
        <v>332</v>
      </c>
      <c r="F96" s="158" t="s">
        <v>333</v>
      </c>
      <c r="G96" s="159" t="s">
        <v>334</v>
      </c>
      <c r="H96" s="160">
        <v>6</v>
      </c>
      <c r="I96" s="161"/>
      <c r="J96" s="162">
        <f>ROUND(I96*H96,2)</f>
        <v>0</v>
      </c>
      <c r="K96" s="158" t="s">
        <v>323</v>
      </c>
      <c r="L96" s="34"/>
      <c r="M96" s="163" t="s">
        <v>201</v>
      </c>
      <c r="N96" s="164" t="s">
        <v>243</v>
      </c>
      <c r="O96" s="35"/>
      <c r="P96" s="165">
        <f>O96*H96</f>
        <v>0</v>
      </c>
      <c r="Q96" s="165">
        <v>0</v>
      </c>
      <c r="R96" s="165">
        <f>Q96*H96</f>
        <v>0</v>
      </c>
      <c r="S96" s="165">
        <v>0</v>
      </c>
      <c r="T96" s="166">
        <f>S96*H96</f>
        <v>0</v>
      </c>
      <c r="AR96" s="17" t="s">
        <v>324</v>
      </c>
      <c r="AT96" s="17" t="s">
        <v>319</v>
      </c>
      <c r="AU96" s="17" t="s">
        <v>276</v>
      </c>
      <c r="AY96" s="17" t="s">
        <v>317</v>
      </c>
      <c r="BE96" s="167">
        <f>IF(N96="základní",J96,0)</f>
        <v>0</v>
      </c>
      <c r="BF96" s="167">
        <f>IF(N96="snížená",J96,0)</f>
        <v>0</v>
      </c>
      <c r="BG96" s="167">
        <f>IF(N96="zákl. přenesená",J96,0)</f>
        <v>0</v>
      </c>
      <c r="BH96" s="167">
        <f>IF(N96="sníž. přenesená",J96,0)</f>
        <v>0</v>
      </c>
      <c r="BI96" s="167">
        <f>IF(N96="nulová",J96,0)</f>
        <v>0</v>
      </c>
      <c r="BJ96" s="17" t="s">
        <v>324</v>
      </c>
      <c r="BK96" s="167">
        <f>ROUND(I96*H96,2)</f>
        <v>0</v>
      </c>
      <c r="BL96" s="17" t="s">
        <v>324</v>
      </c>
      <c r="BM96" s="17" t="s">
        <v>335</v>
      </c>
    </row>
    <row r="97" spans="2:47" s="1" customFormat="1" ht="30" customHeight="1">
      <c r="B97" s="34"/>
      <c r="D97" s="168" t="s">
        <v>326</v>
      </c>
      <c r="F97" s="169" t="s">
        <v>336</v>
      </c>
      <c r="I97" s="170"/>
      <c r="L97" s="34"/>
      <c r="M97" s="63"/>
      <c r="N97" s="35"/>
      <c r="O97" s="35"/>
      <c r="P97" s="35"/>
      <c r="Q97" s="35"/>
      <c r="R97" s="35"/>
      <c r="S97" s="35"/>
      <c r="T97" s="64"/>
      <c r="AT97" s="17" t="s">
        <v>326</v>
      </c>
      <c r="AU97" s="17" t="s">
        <v>276</v>
      </c>
    </row>
    <row r="98" spans="2:51" s="11" customFormat="1" ht="22.5" customHeight="1">
      <c r="B98" s="171"/>
      <c r="D98" s="168" t="s">
        <v>328</v>
      </c>
      <c r="E98" s="172" t="s">
        <v>201</v>
      </c>
      <c r="F98" s="173" t="s">
        <v>337</v>
      </c>
      <c r="H98" s="174">
        <v>2</v>
      </c>
      <c r="I98" s="175"/>
      <c r="L98" s="171"/>
      <c r="M98" s="176"/>
      <c r="N98" s="177"/>
      <c r="O98" s="177"/>
      <c r="P98" s="177"/>
      <c r="Q98" s="177"/>
      <c r="R98" s="177"/>
      <c r="S98" s="177"/>
      <c r="T98" s="178"/>
      <c r="AT98" s="172" t="s">
        <v>328</v>
      </c>
      <c r="AU98" s="172" t="s">
        <v>276</v>
      </c>
      <c r="AV98" s="11" t="s">
        <v>276</v>
      </c>
      <c r="AW98" s="11" t="s">
        <v>234</v>
      </c>
      <c r="AX98" s="11" t="s">
        <v>270</v>
      </c>
      <c r="AY98" s="172" t="s">
        <v>317</v>
      </c>
    </row>
    <row r="99" spans="2:51" s="11" customFormat="1" ht="22.5" customHeight="1">
      <c r="B99" s="171"/>
      <c r="D99" s="168" t="s">
        <v>328</v>
      </c>
      <c r="E99" s="172" t="s">
        <v>201</v>
      </c>
      <c r="F99" s="173" t="s">
        <v>338</v>
      </c>
      <c r="H99" s="174">
        <v>4</v>
      </c>
      <c r="I99" s="175"/>
      <c r="L99" s="171"/>
      <c r="M99" s="176"/>
      <c r="N99" s="177"/>
      <c r="O99" s="177"/>
      <c r="P99" s="177"/>
      <c r="Q99" s="177"/>
      <c r="R99" s="177"/>
      <c r="S99" s="177"/>
      <c r="T99" s="178"/>
      <c r="AT99" s="172" t="s">
        <v>328</v>
      </c>
      <c r="AU99" s="172" t="s">
        <v>276</v>
      </c>
      <c r="AV99" s="11" t="s">
        <v>276</v>
      </c>
      <c r="AW99" s="11" t="s">
        <v>234</v>
      </c>
      <c r="AX99" s="11" t="s">
        <v>270</v>
      </c>
      <c r="AY99" s="172" t="s">
        <v>317</v>
      </c>
    </row>
    <row r="100" spans="2:51" s="12" customFormat="1" ht="22.5" customHeight="1">
      <c r="B100" s="179"/>
      <c r="D100" s="180" t="s">
        <v>328</v>
      </c>
      <c r="E100" s="181" t="s">
        <v>201</v>
      </c>
      <c r="F100" s="182" t="s">
        <v>331</v>
      </c>
      <c r="H100" s="183">
        <v>6</v>
      </c>
      <c r="I100" s="184"/>
      <c r="L100" s="179"/>
      <c r="M100" s="185"/>
      <c r="N100" s="186"/>
      <c r="O100" s="186"/>
      <c r="P100" s="186"/>
      <c r="Q100" s="186"/>
      <c r="R100" s="186"/>
      <c r="S100" s="186"/>
      <c r="T100" s="187"/>
      <c r="AT100" s="188" t="s">
        <v>328</v>
      </c>
      <c r="AU100" s="188" t="s">
        <v>276</v>
      </c>
      <c r="AV100" s="12" t="s">
        <v>324</v>
      </c>
      <c r="AW100" s="12" t="s">
        <v>234</v>
      </c>
      <c r="AX100" s="12" t="s">
        <v>218</v>
      </c>
      <c r="AY100" s="188" t="s">
        <v>317</v>
      </c>
    </row>
    <row r="101" spans="2:65" s="1" customFormat="1" ht="22.5" customHeight="1">
      <c r="B101" s="155"/>
      <c r="C101" s="156" t="s">
        <v>339</v>
      </c>
      <c r="D101" s="156" t="s">
        <v>319</v>
      </c>
      <c r="E101" s="157" t="s">
        <v>340</v>
      </c>
      <c r="F101" s="158" t="s">
        <v>341</v>
      </c>
      <c r="G101" s="159" t="s">
        <v>334</v>
      </c>
      <c r="H101" s="160">
        <v>6</v>
      </c>
      <c r="I101" s="161"/>
      <c r="J101" s="162">
        <f>ROUND(I101*H101,2)</f>
        <v>0</v>
      </c>
      <c r="K101" s="158" t="s">
        <v>323</v>
      </c>
      <c r="L101" s="34"/>
      <c r="M101" s="163" t="s">
        <v>201</v>
      </c>
      <c r="N101" s="164" t="s">
        <v>243</v>
      </c>
      <c r="O101" s="35"/>
      <c r="P101" s="165">
        <f>O101*H101</f>
        <v>0</v>
      </c>
      <c r="Q101" s="165">
        <v>0.00018</v>
      </c>
      <c r="R101" s="165">
        <f>Q101*H101</f>
        <v>0.00108</v>
      </c>
      <c r="S101" s="165">
        <v>0</v>
      </c>
      <c r="T101" s="166">
        <f>S101*H101</f>
        <v>0</v>
      </c>
      <c r="AR101" s="17" t="s">
        <v>324</v>
      </c>
      <c r="AT101" s="17" t="s">
        <v>319</v>
      </c>
      <c r="AU101" s="17" t="s">
        <v>276</v>
      </c>
      <c r="AY101" s="17" t="s">
        <v>317</v>
      </c>
      <c r="BE101" s="167">
        <f>IF(N101="základní",J101,0)</f>
        <v>0</v>
      </c>
      <c r="BF101" s="167">
        <f>IF(N101="snížená",J101,0)</f>
        <v>0</v>
      </c>
      <c r="BG101" s="167">
        <f>IF(N101="zákl. přenesená",J101,0)</f>
        <v>0</v>
      </c>
      <c r="BH101" s="167">
        <f>IF(N101="sníž. přenesená",J101,0)</f>
        <v>0</v>
      </c>
      <c r="BI101" s="167">
        <f>IF(N101="nulová",J101,0)</f>
        <v>0</v>
      </c>
      <c r="BJ101" s="17" t="s">
        <v>324</v>
      </c>
      <c r="BK101" s="167">
        <f>ROUND(I101*H101,2)</f>
        <v>0</v>
      </c>
      <c r="BL101" s="17" t="s">
        <v>324</v>
      </c>
      <c r="BM101" s="17" t="s">
        <v>342</v>
      </c>
    </row>
    <row r="102" spans="2:47" s="1" customFormat="1" ht="22.5" customHeight="1">
      <c r="B102" s="34"/>
      <c r="D102" s="168" t="s">
        <v>326</v>
      </c>
      <c r="F102" s="169" t="s">
        <v>343</v>
      </c>
      <c r="I102" s="170"/>
      <c r="L102" s="34"/>
      <c r="M102" s="63"/>
      <c r="N102" s="35"/>
      <c r="O102" s="35"/>
      <c r="P102" s="35"/>
      <c r="Q102" s="35"/>
      <c r="R102" s="35"/>
      <c r="S102" s="35"/>
      <c r="T102" s="64"/>
      <c r="AT102" s="17" t="s">
        <v>326</v>
      </c>
      <c r="AU102" s="17" t="s">
        <v>276</v>
      </c>
    </row>
    <row r="103" spans="2:51" s="11" customFormat="1" ht="22.5" customHeight="1">
      <c r="B103" s="171"/>
      <c r="D103" s="180" t="s">
        <v>328</v>
      </c>
      <c r="E103" s="189" t="s">
        <v>201</v>
      </c>
      <c r="F103" s="190" t="s">
        <v>344</v>
      </c>
      <c r="H103" s="191">
        <v>6</v>
      </c>
      <c r="I103" s="175"/>
      <c r="L103" s="171"/>
      <c r="M103" s="176"/>
      <c r="N103" s="177"/>
      <c r="O103" s="177"/>
      <c r="P103" s="177"/>
      <c r="Q103" s="177"/>
      <c r="R103" s="177"/>
      <c r="S103" s="177"/>
      <c r="T103" s="178"/>
      <c r="AT103" s="172" t="s">
        <v>328</v>
      </c>
      <c r="AU103" s="172" t="s">
        <v>276</v>
      </c>
      <c r="AV103" s="11" t="s">
        <v>276</v>
      </c>
      <c r="AW103" s="11" t="s">
        <v>234</v>
      </c>
      <c r="AX103" s="11" t="s">
        <v>218</v>
      </c>
      <c r="AY103" s="172" t="s">
        <v>317</v>
      </c>
    </row>
    <row r="104" spans="2:65" s="1" customFormat="1" ht="22.5" customHeight="1">
      <c r="B104" s="155"/>
      <c r="C104" s="156" t="s">
        <v>324</v>
      </c>
      <c r="D104" s="156" t="s">
        <v>319</v>
      </c>
      <c r="E104" s="157" t="s">
        <v>345</v>
      </c>
      <c r="F104" s="158" t="s">
        <v>346</v>
      </c>
      <c r="G104" s="159" t="s">
        <v>347</v>
      </c>
      <c r="H104" s="160">
        <v>20</v>
      </c>
      <c r="I104" s="161"/>
      <c r="J104" s="162">
        <f>ROUND(I104*H104,2)</f>
        <v>0</v>
      </c>
      <c r="K104" s="158" t="s">
        <v>323</v>
      </c>
      <c r="L104" s="34"/>
      <c r="M104" s="163" t="s">
        <v>201</v>
      </c>
      <c r="N104" s="164" t="s">
        <v>243</v>
      </c>
      <c r="O104" s="35"/>
      <c r="P104" s="165">
        <f>O104*H104</f>
        <v>0</v>
      </c>
      <c r="Q104" s="165">
        <v>0.00018</v>
      </c>
      <c r="R104" s="165">
        <f>Q104*H104</f>
        <v>0.0036000000000000003</v>
      </c>
      <c r="S104" s="165">
        <v>0</v>
      </c>
      <c r="T104" s="166">
        <f>S104*H104</f>
        <v>0</v>
      </c>
      <c r="AR104" s="17" t="s">
        <v>324</v>
      </c>
      <c r="AT104" s="17" t="s">
        <v>319</v>
      </c>
      <c r="AU104" s="17" t="s">
        <v>276</v>
      </c>
      <c r="AY104" s="17" t="s">
        <v>317</v>
      </c>
      <c r="BE104" s="167">
        <f>IF(N104="základní",J104,0)</f>
        <v>0</v>
      </c>
      <c r="BF104" s="167">
        <f>IF(N104="snížená",J104,0)</f>
        <v>0</v>
      </c>
      <c r="BG104" s="167">
        <f>IF(N104="zákl. přenesená",J104,0)</f>
        <v>0</v>
      </c>
      <c r="BH104" s="167">
        <f>IF(N104="sníž. přenesená",J104,0)</f>
        <v>0</v>
      </c>
      <c r="BI104" s="167">
        <f>IF(N104="nulová",J104,0)</f>
        <v>0</v>
      </c>
      <c r="BJ104" s="17" t="s">
        <v>324</v>
      </c>
      <c r="BK104" s="167">
        <f>ROUND(I104*H104,2)</f>
        <v>0</v>
      </c>
      <c r="BL104" s="17" t="s">
        <v>324</v>
      </c>
      <c r="BM104" s="17" t="s">
        <v>348</v>
      </c>
    </row>
    <row r="105" spans="2:47" s="1" customFormat="1" ht="30" customHeight="1">
      <c r="B105" s="34"/>
      <c r="D105" s="168" t="s">
        <v>326</v>
      </c>
      <c r="F105" s="169" t="s">
        <v>349</v>
      </c>
      <c r="I105" s="170"/>
      <c r="L105" s="34"/>
      <c r="M105" s="63"/>
      <c r="N105" s="35"/>
      <c r="O105" s="35"/>
      <c r="P105" s="35"/>
      <c r="Q105" s="35"/>
      <c r="R105" s="35"/>
      <c r="S105" s="35"/>
      <c r="T105" s="64"/>
      <c r="AT105" s="17" t="s">
        <v>326</v>
      </c>
      <c r="AU105" s="17" t="s">
        <v>276</v>
      </c>
    </row>
    <row r="106" spans="2:51" s="11" customFormat="1" ht="22.5" customHeight="1">
      <c r="B106" s="171"/>
      <c r="D106" s="180" t="s">
        <v>328</v>
      </c>
      <c r="E106" s="189" t="s">
        <v>201</v>
      </c>
      <c r="F106" s="190" t="s">
        <v>350</v>
      </c>
      <c r="H106" s="191">
        <v>20</v>
      </c>
      <c r="I106" s="175"/>
      <c r="L106" s="171"/>
      <c r="M106" s="176"/>
      <c r="N106" s="177"/>
      <c r="O106" s="177"/>
      <c r="P106" s="177"/>
      <c r="Q106" s="177"/>
      <c r="R106" s="177"/>
      <c r="S106" s="177"/>
      <c r="T106" s="178"/>
      <c r="AT106" s="172" t="s">
        <v>328</v>
      </c>
      <c r="AU106" s="172" t="s">
        <v>276</v>
      </c>
      <c r="AV106" s="11" t="s">
        <v>276</v>
      </c>
      <c r="AW106" s="11" t="s">
        <v>234</v>
      </c>
      <c r="AX106" s="11" t="s">
        <v>218</v>
      </c>
      <c r="AY106" s="172" t="s">
        <v>317</v>
      </c>
    </row>
    <row r="107" spans="2:65" s="1" customFormat="1" ht="22.5" customHeight="1">
      <c r="B107" s="155"/>
      <c r="C107" s="156" t="s">
        <v>351</v>
      </c>
      <c r="D107" s="156" t="s">
        <v>319</v>
      </c>
      <c r="E107" s="157" t="s">
        <v>352</v>
      </c>
      <c r="F107" s="158" t="s">
        <v>353</v>
      </c>
      <c r="G107" s="159" t="s">
        <v>347</v>
      </c>
      <c r="H107" s="160">
        <v>19</v>
      </c>
      <c r="I107" s="161"/>
      <c r="J107" s="162">
        <f>ROUND(I107*H107,2)</f>
        <v>0</v>
      </c>
      <c r="K107" s="158" t="s">
        <v>323</v>
      </c>
      <c r="L107" s="34"/>
      <c r="M107" s="163" t="s">
        <v>201</v>
      </c>
      <c r="N107" s="164" t="s">
        <v>243</v>
      </c>
      <c r="O107" s="35"/>
      <c r="P107" s="165">
        <f>O107*H107</f>
        <v>0</v>
      </c>
      <c r="Q107" s="165">
        <v>0</v>
      </c>
      <c r="R107" s="165">
        <f>Q107*H107</f>
        <v>0</v>
      </c>
      <c r="S107" s="165">
        <v>0</v>
      </c>
      <c r="T107" s="166">
        <f>S107*H107</f>
        <v>0</v>
      </c>
      <c r="AR107" s="17" t="s">
        <v>324</v>
      </c>
      <c r="AT107" s="17" t="s">
        <v>319</v>
      </c>
      <c r="AU107" s="17" t="s">
        <v>276</v>
      </c>
      <c r="AY107" s="17" t="s">
        <v>317</v>
      </c>
      <c r="BE107" s="167">
        <f>IF(N107="základní",J107,0)</f>
        <v>0</v>
      </c>
      <c r="BF107" s="167">
        <f>IF(N107="snížená",J107,0)</f>
        <v>0</v>
      </c>
      <c r="BG107" s="167">
        <f>IF(N107="zákl. přenesená",J107,0)</f>
        <v>0</v>
      </c>
      <c r="BH107" s="167">
        <f>IF(N107="sníž. přenesená",J107,0)</f>
        <v>0</v>
      </c>
      <c r="BI107" s="167">
        <f>IF(N107="nulová",J107,0)</f>
        <v>0</v>
      </c>
      <c r="BJ107" s="17" t="s">
        <v>324</v>
      </c>
      <c r="BK107" s="167">
        <f>ROUND(I107*H107,2)</f>
        <v>0</v>
      </c>
      <c r="BL107" s="17" t="s">
        <v>324</v>
      </c>
      <c r="BM107" s="17" t="s">
        <v>354</v>
      </c>
    </row>
    <row r="108" spans="2:47" s="1" customFormat="1" ht="22.5" customHeight="1">
      <c r="B108" s="34"/>
      <c r="D108" s="168" t="s">
        <v>326</v>
      </c>
      <c r="F108" s="169" t="s">
        <v>355</v>
      </c>
      <c r="I108" s="170"/>
      <c r="L108" s="34"/>
      <c r="M108" s="63"/>
      <c r="N108" s="35"/>
      <c r="O108" s="35"/>
      <c r="P108" s="35"/>
      <c r="Q108" s="35"/>
      <c r="R108" s="35"/>
      <c r="S108" s="35"/>
      <c r="T108" s="64"/>
      <c r="AT108" s="17" t="s">
        <v>326</v>
      </c>
      <c r="AU108" s="17" t="s">
        <v>276</v>
      </c>
    </row>
    <row r="109" spans="2:51" s="11" customFormat="1" ht="22.5" customHeight="1">
      <c r="B109" s="171"/>
      <c r="D109" s="180" t="s">
        <v>328</v>
      </c>
      <c r="E109" s="189" t="s">
        <v>201</v>
      </c>
      <c r="F109" s="190" t="s">
        <v>356</v>
      </c>
      <c r="H109" s="191">
        <v>19</v>
      </c>
      <c r="I109" s="175"/>
      <c r="L109" s="171"/>
      <c r="M109" s="176"/>
      <c r="N109" s="177"/>
      <c r="O109" s="177"/>
      <c r="P109" s="177"/>
      <c r="Q109" s="177"/>
      <c r="R109" s="177"/>
      <c r="S109" s="177"/>
      <c r="T109" s="178"/>
      <c r="AT109" s="172" t="s">
        <v>328</v>
      </c>
      <c r="AU109" s="172" t="s">
        <v>276</v>
      </c>
      <c r="AV109" s="11" t="s">
        <v>276</v>
      </c>
      <c r="AW109" s="11" t="s">
        <v>234</v>
      </c>
      <c r="AX109" s="11" t="s">
        <v>218</v>
      </c>
      <c r="AY109" s="172" t="s">
        <v>317</v>
      </c>
    </row>
    <row r="110" spans="2:65" s="1" customFormat="1" ht="22.5" customHeight="1">
      <c r="B110" s="155"/>
      <c r="C110" s="156" t="s">
        <v>357</v>
      </c>
      <c r="D110" s="156" t="s">
        <v>319</v>
      </c>
      <c r="E110" s="157" t="s">
        <v>358</v>
      </c>
      <c r="F110" s="158" t="s">
        <v>359</v>
      </c>
      <c r="G110" s="159" t="s">
        <v>347</v>
      </c>
      <c r="H110" s="160">
        <v>1</v>
      </c>
      <c r="I110" s="161"/>
      <c r="J110" s="162">
        <f>ROUND(I110*H110,2)</f>
        <v>0</v>
      </c>
      <c r="K110" s="158" t="s">
        <v>323</v>
      </c>
      <c r="L110" s="34"/>
      <c r="M110" s="163" t="s">
        <v>201</v>
      </c>
      <c r="N110" s="164" t="s">
        <v>243</v>
      </c>
      <c r="O110" s="35"/>
      <c r="P110" s="165">
        <f>O110*H110</f>
        <v>0</v>
      </c>
      <c r="Q110" s="165">
        <v>0</v>
      </c>
      <c r="R110" s="165">
        <f>Q110*H110</f>
        <v>0</v>
      </c>
      <c r="S110" s="165">
        <v>0</v>
      </c>
      <c r="T110" s="166">
        <f>S110*H110</f>
        <v>0</v>
      </c>
      <c r="AR110" s="17" t="s">
        <v>324</v>
      </c>
      <c r="AT110" s="17" t="s">
        <v>319</v>
      </c>
      <c r="AU110" s="17" t="s">
        <v>276</v>
      </c>
      <c r="AY110" s="17" t="s">
        <v>317</v>
      </c>
      <c r="BE110" s="167">
        <f>IF(N110="základní",J110,0)</f>
        <v>0</v>
      </c>
      <c r="BF110" s="167">
        <f>IF(N110="snížená",J110,0)</f>
        <v>0</v>
      </c>
      <c r="BG110" s="167">
        <f>IF(N110="zákl. přenesená",J110,0)</f>
        <v>0</v>
      </c>
      <c r="BH110" s="167">
        <f>IF(N110="sníž. přenesená",J110,0)</f>
        <v>0</v>
      </c>
      <c r="BI110" s="167">
        <f>IF(N110="nulová",J110,0)</f>
        <v>0</v>
      </c>
      <c r="BJ110" s="17" t="s">
        <v>324</v>
      </c>
      <c r="BK110" s="167">
        <f>ROUND(I110*H110,2)</f>
        <v>0</v>
      </c>
      <c r="BL110" s="17" t="s">
        <v>324</v>
      </c>
      <c r="BM110" s="17" t="s">
        <v>360</v>
      </c>
    </row>
    <row r="111" spans="2:47" s="1" customFormat="1" ht="30" customHeight="1">
      <c r="B111" s="34"/>
      <c r="D111" s="168" t="s">
        <v>326</v>
      </c>
      <c r="F111" s="169" t="s">
        <v>361</v>
      </c>
      <c r="I111" s="170"/>
      <c r="L111" s="34"/>
      <c r="M111" s="63"/>
      <c r="N111" s="35"/>
      <c r="O111" s="35"/>
      <c r="P111" s="35"/>
      <c r="Q111" s="35"/>
      <c r="R111" s="35"/>
      <c r="S111" s="35"/>
      <c r="T111" s="64"/>
      <c r="AT111" s="17" t="s">
        <v>326</v>
      </c>
      <c r="AU111" s="17" t="s">
        <v>276</v>
      </c>
    </row>
    <row r="112" spans="2:51" s="11" customFormat="1" ht="22.5" customHeight="1">
      <c r="B112" s="171"/>
      <c r="D112" s="180" t="s">
        <v>328</v>
      </c>
      <c r="E112" s="189" t="s">
        <v>201</v>
      </c>
      <c r="F112" s="190" t="s">
        <v>362</v>
      </c>
      <c r="H112" s="191">
        <v>1</v>
      </c>
      <c r="I112" s="175"/>
      <c r="L112" s="171"/>
      <c r="M112" s="176"/>
      <c r="N112" s="177"/>
      <c r="O112" s="177"/>
      <c r="P112" s="177"/>
      <c r="Q112" s="177"/>
      <c r="R112" s="177"/>
      <c r="S112" s="177"/>
      <c r="T112" s="178"/>
      <c r="AT112" s="172" t="s">
        <v>328</v>
      </c>
      <c r="AU112" s="172" t="s">
        <v>276</v>
      </c>
      <c r="AV112" s="11" t="s">
        <v>276</v>
      </c>
      <c r="AW112" s="11" t="s">
        <v>234</v>
      </c>
      <c r="AX112" s="11" t="s">
        <v>218</v>
      </c>
      <c r="AY112" s="172" t="s">
        <v>317</v>
      </c>
    </row>
    <row r="113" spans="2:65" s="1" customFormat="1" ht="22.5" customHeight="1">
      <c r="B113" s="155"/>
      <c r="C113" s="156" t="s">
        <v>363</v>
      </c>
      <c r="D113" s="156" t="s">
        <v>319</v>
      </c>
      <c r="E113" s="157" t="s">
        <v>364</v>
      </c>
      <c r="F113" s="158" t="s">
        <v>365</v>
      </c>
      <c r="G113" s="159" t="s">
        <v>347</v>
      </c>
      <c r="H113" s="160">
        <v>6</v>
      </c>
      <c r="I113" s="161"/>
      <c r="J113" s="162">
        <f>ROUND(I113*H113,2)</f>
        <v>0</v>
      </c>
      <c r="K113" s="158" t="s">
        <v>323</v>
      </c>
      <c r="L113" s="34"/>
      <c r="M113" s="163" t="s">
        <v>201</v>
      </c>
      <c r="N113" s="164" t="s">
        <v>243</v>
      </c>
      <c r="O113" s="35"/>
      <c r="P113" s="165">
        <f>O113*H113</f>
        <v>0</v>
      </c>
      <c r="Q113" s="165">
        <v>8E-05</v>
      </c>
      <c r="R113" s="165">
        <f>Q113*H113</f>
        <v>0.00048000000000000007</v>
      </c>
      <c r="S113" s="165">
        <v>0</v>
      </c>
      <c r="T113" s="166">
        <f>S113*H113</f>
        <v>0</v>
      </c>
      <c r="AR113" s="17" t="s">
        <v>324</v>
      </c>
      <c r="AT113" s="17" t="s">
        <v>319</v>
      </c>
      <c r="AU113" s="17" t="s">
        <v>276</v>
      </c>
      <c r="AY113" s="17" t="s">
        <v>317</v>
      </c>
      <c r="BE113" s="167">
        <f>IF(N113="základní",J113,0)</f>
        <v>0</v>
      </c>
      <c r="BF113" s="167">
        <f>IF(N113="snížená",J113,0)</f>
        <v>0</v>
      </c>
      <c r="BG113" s="167">
        <f>IF(N113="zákl. přenesená",J113,0)</f>
        <v>0</v>
      </c>
      <c r="BH113" s="167">
        <f>IF(N113="sníž. přenesená",J113,0)</f>
        <v>0</v>
      </c>
      <c r="BI113" s="167">
        <f>IF(N113="nulová",J113,0)</f>
        <v>0</v>
      </c>
      <c r="BJ113" s="17" t="s">
        <v>324</v>
      </c>
      <c r="BK113" s="167">
        <f>ROUND(I113*H113,2)</f>
        <v>0</v>
      </c>
      <c r="BL113" s="17" t="s">
        <v>324</v>
      </c>
      <c r="BM113" s="17" t="s">
        <v>366</v>
      </c>
    </row>
    <row r="114" spans="2:47" s="1" customFormat="1" ht="30" customHeight="1">
      <c r="B114" s="34"/>
      <c r="D114" s="168" t="s">
        <v>326</v>
      </c>
      <c r="F114" s="169" t="s">
        <v>367</v>
      </c>
      <c r="I114" s="170"/>
      <c r="L114" s="34"/>
      <c r="M114" s="63"/>
      <c r="N114" s="35"/>
      <c r="O114" s="35"/>
      <c r="P114" s="35"/>
      <c r="Q114" s="35"/>
      <c r="R114" s="35"/>
      <c r="S114" s="35"/>
      <c r="T114" s="64"/>
      <c r="AT114" s="17" t="s">
        <v>326</v>
      </c>
      <c r="AU114" s="17" t="s">
        <v>276</v>
      </c>
    </row>
    <row r="115" spans="2:51" s="11" customFormat="1" ht="22.5" customHeight="1">
      <c r="B115" s="171"/>
      <c r="D115" s="180" t="s">
        <v>328</v>
      </c>
      <c r="E115" s="189" t="s">
        <v>201</v>
      </c>
      <c r="F115" s="190" t="s">
        <v>368</v>
      </c>
      <c r="H115" s="191">
        <v>6</v>
      </c>
      <c r="I115" s="175"/>
      <c r="L115" s="171"/>
      <c r="M115" s="176"/>
      <c r="N115" s="177"/>
      <c r="O115" s="177"/>
      <c r="P115" s="177"/>
      <c r="Q115" s="177"/>
      <c r="R115" s="177"/>
      <c r="S115" s="177"/>
      <c r="T115" s="178"/>
      <c r="AT115" s="172" t="s">
        <v>328</v>
      </c>
      <c r="AU115" s="172" t="s">
        <v>276</v>
      </c>
      <c r="AV115" s="11" t="s">
        <v>276</v>
      </c>
      <c r="AW115" s="11" t="s">
        <v>234</v>
      </c>
      <c r="AX115" s="11" t="s">
        <v>218</v>
      </c>
      <c r="AY115" s="172" t="s">
        <v>317</v>
      </c>
    </row>
    <row r="116" spans="2:65" s="1" customFormat="1" ht="22.5" customHeight="1">
      <c r="B116" s="155"/>
      <c r="C116" s="156" t="s">
        <v>369</v>
      </c>
      <c r="D116" s="156" t="s">
        <v>319</v>
      </c>
      <c r="E116" s="157" t="s">
        <v>370</v>
      </c>
      <c r="F116" s="158" t="s">
        <v>371</v>
      </c>
      <c r="G116" s="159" t="s">
        <v>372</v>
      </c>
      <c r="H116" s="160">
        <v>26</v>
      </c>
      <c r="I116" s="161"/>
      <c r="J116" s="162">
        <f>ROUND(I116*H116,2)</f>
        <v>0</v>
      </c>
      <c r="K116" s="158" t="s">
        <v>323</v>
      </c>
      <c r="L116" s="34"/>
      <c r="M116" s="163" t="s">
        <v>201</v>
      </c>
      <c r="N116" s="164" t="s">
        <v>243</v>
      </c>
      <c r="O116" s="35"/>
      <c r="P116" s="165">
        <f>O116*H116</f>
        <v>0</v>
      </c>
      <c r="Q116" s="165">
        <v>0.01797</v>
      </c>
      <c r="R116" s="165">
        <f>Q116*H116</f>
        <v>0.46721999999999997</v>
      </c>
      <c r="S116" s="165">
        <v>0</v>
      </c>
      <c r="T116" s="166">
        <f>S116*H116</f>
        <v>0</v>
      </c>
      <c r="AR116" s="17" t="s">
        <v>324</v>
      </c>
      <c r="AT116" s="17" t="s">
        <v>319</v>
      </c>
      <c r="AU116" s="17" t="s">
        <v>276</v>
      </c>
      <c r="AY116" s="17" t="s">
        <v>317</v>
      </c>
      <c r="BE116" s="167">
        <f>IF(N116="základní",J116,0)</f>
        <v>0</v>
      </c>
      <c r="BF116" s="167">
        <f>IF(N116="snížená",J116,0)</f>
        <v>0</v>
      </c>
      <c r="BG116" s="167">
        <f>IF(N116="zákl. přenesená",J116,0)</f>
        <v>0</v>
      </c>
      <c r="BH116" s="167">
        <f>IF(N116="sníž. přenesená",J116,0)</f>
        <v>0</v>
      </c>
      <c r="BI116" s="167">
        <f>IF(N116="nulová",J116,0)</f>
        <v>0</v>
      </c>
      <c r="BJ116" s="17" t="s">
        <v>324</v>
      </c>
      <c r="BK116" s="167">
        <f>ROUND(I116*H116,2)</f>
        <v>0</v>
      </c>
      <c r="BL116" s="17" t="s">
        <v>324</v>
      </c>
      <c r="BM116" s="17" t="s">
        <v>373</v>
      </c>
    </row>
    <row r="117" spans="2:47" s="1" customFormat="1" ht="22.5" customHeight="1">
      <c r="B117" s="34"/>
      <c r="D117" s="168" t="s">
        <v>326</v>
      </c>
      <c r="F117" s="169" t="s">
        <v>374</v>
      </c>
      <c r="I117" s="170"/>
      <c r="L117" s="34"/>
      <c r="M117" s="63"/>
      <c r="N117" s="35"/>
      <c r="O117" s="35"/>
      <c r="P117" s="35"/>
      <c r="Q117" s="35"/>
      <c r="R117" s="35"/>
      <c r="S117" s="35"/>
      <c r="T117" s="64"/>
      <c r="AT117" s="17" t="s">
        <v>326</v>
      </c>
      <c r="AU117" s="17" t="s">
        <v>276</v>
      </c>
    </row>
    <row r="118" spans="2:51" s="11" customFormat="1" ht="22.5" customHeight="1">
      <c r="B118" s="171"/>
      <c r="D118" s="180" t="s">
        <v>328</v>
      </c>
      <c r="E118" s="189" t="s">
        <v>201</v>
      </c>
      <c r="F118" s="190" t="s">
        <v>375</v>
      </c>
      <c r="H118" s="191">
        <v>26</v>
      </c>
      <c r="I118" s="175"/>
      <c r="L118" s="171"/>
      <c r="M118" s="176"/>
      <c r="N118" s="177"/>
      <c r="O118" s="177"/>
      <c r="P118" s="177"/>
      <c r="Q118" s="177"/>
      <c r="R118" s="177"/>
      <c r="S118" s="177"/>
      <c r="T118" s="178"/>
      <c r="AT118" s="172" t="s">
        <v>328</v>
      </c>
      <c r="AU118" s="172" t="s">
        <v>276</v>
      </c>
      <c r="AV118" s="11" t="s">
        <v>276</v>
      </c>
      <c r="AW118" s="11" t="s">
        <v>234</v>
      </c>
      <c r="AX118" s="11" t="s">
        <v>218</v>
      </c>
      <c r="AY118" s="172" t="s">
        <v>317</v>
      </c>
    </row>
    <row r="119" spans="2:65" s="1" customFormat="1" ht="22.5" customHeight="1">
      <c r="B119" s="155"/>
      <c r="C119" s="156" t="s">
        <v>376</v>
      </c>
      <c r="D119" s="156" t="s">
        <v>319</v>
      </c>
      <c r="E119" s="157" t="s">
        <v>377</v>
      </c>
      <c r="F119" s="158" t="s">
        <v>378</v>
      </c>
      <c r="G119" s="159" t="s">
        <v>379</v>
      </c>
      <c r="H119" s="160">
        <v>312</v>
      </c>
      <c r="I119" s="161"/>
      <c r="J119" s="162">
        <f>ROUND(I119*H119,2)</f>
        <v>0</v>
      </c>
      <c r="K119" s="158" t="s">
        <v>323</v>
      </c>
      <c r="L119" s="34"/>
      <c r="M119" s="163" t="s">
        <v>201</v>
      </c>
      <c r="N119" s="164" t="s">
        <v>243</v>
      </c>
      <c r="O119" s="35"/>
      <c r="P119" s="165">
        <f>O119*H119</f>
        <v>0</v>
      </c>
      <c r="Q119" s="165">
        <v>0</v>
      </c>
      <c r="R119" s="165">
        <f>Q119*H119</f>
        <v>0</v>
      </c>
      <c r="S119" s="165">
        <v>0</v>
      </c>
      <c r="T119" s="166">
        <f>S119*H119</f>
        <v>0</v>
      </c>
      <c r="AR119" s="17" t="s">
        <v>324</v>
      </c>
      <c r="AT119" s="17" t="s">
        <v>319</v>
      </c>
      <c r="AU119" s="17" t="s">
        <v>276</v>
      </c>
      <c r="AY119" s="17" t="s">
        <v>317</v>
      </c>
      <c r="BE119" s="167">
        <f>IF(N119="základní",J119,0)</f>
        <v>0</v>
      </c>
      <c r="BF119" s="167">
        <f>IF(N119="snížená",J119,0)</f>
        <v>0</v>
      </c>
      <c r="BG119" s="167">
        <f>IF(N119="zákl. přenesená",J119,0)</f>
        <v>0</v>
      </c>
      <c r="BH119" s="167">
        <f>IF(N119="sníž. přenesená",J119,0)</f>
        <v>0</v>
      </c>
      <c r="BI119" s="167">
        <f>IF(N119="nulová",J119,0)</f>
        <v>0</v>
      </c>
      <c r="BJ119" s="17" t="s">
        <v>324</v>
      </c>
      <c r="BK119" s="167">
        <f>ROUND(I119*H119,2)</f>
        <v>0</v>
      </c>
      <c r="BL119" s="17" t="s">
        <v>324</v>
      </c>
      <c r="BM119" s="17" t="s">
        <v>380</v>
      </c>
    </row>
    <row r="120" spans="2:47" s="1" customFormat="1" ht="30" customHeight="1">
      <c r="B120" s="34"/>
      <c r="D120" s="168" t="s">
        <v>326</v>
      </c>
      <c r="F120" s="169" t="s">
        <v>381</v>
      </c>
      <c r="I120" s="170"/>
      <c r="L120" s="34"/>
      <c r="M120" s="63"/>
      <c r="N120" s="35"/>
      <c r="O120" s="35"/>
      <c r="P120" s="35"/>
      <c r="Q120" s="35"/>
      <c r="R120" s="35"/>
      <c r="S120" s="35"/>
      <c r="T120" s="64"/>
      <c r="AT120" s="17" t="s">
        <v>326</v>
      </c>
      <c r="AU120" s="17" t="s">
        <v>276</v>
      </c>
    </row>
    <row r="121" spans="2:51" s="11" customFormat="1" ht="22.5" customHeight="1">
      <c r="B121" s="171"/>
      <c r="D121" s="168" t="s">
        <v>328</v>
      </c>
      <c r="E121" s="172" t="s">
        <v>201</v>
      </c>
      <c r="F121" s="173" t="s">
        <v>382</v>
      </c>
      <c r="H121" s="174">
        <v>192</v>
      </c>
      <c r="I121" s="175"/>
      <c r="L121" s="171"/>
      <c r="M121" s="176"/>
      <c r="N121" s="177"/>
      <c r="O121" s="177"/>
      <c r="P121" s="177"/>
      <c r="Q121" s="177"/>
      <c r="R121" s="177"/>
      <c r="S121" s="177"/>
      <c r="T121" s="178"/>
      <c r="AT121" s="172" t="s">
        <v>328</v>
      </c>
      <c r="AU121" s="172" t="s">
        <v>276</v>
      </c>
      <c r="AV121" s="11" t="s">
        <v>276</v>
      </c>
      <c r="AW121" s="11" t="s">
        <v>234</v>
      </c>
      <c r="AX121" s="11" t="s">
        <v>270</v>
      </c>
      <c r="AY121" s="172" t="s">
        <v>317</v>
      </c>
    </row>
    <row r="122" spans="2:51" s="11" customFormat="1" ht="22.5" customHeight="1">
      <c r="B122" s="171"/>
      <c r="D122" s="168" t="s">
        <v>328</v>
      </c>
      <c r="E122" s="172" t="s">
        <v>201</v>
      </c>
      <c r="F122" s="173" t="s">
        <v>383</v>
      </c>
      <c r="H122" s="174">
        <v>120</v>
      </c>
      <c r="I122" s="175"/>
      <c r="L122" s="171"/>
      <c r="M122" s="176"/>
      <c r="N122" s="177"/>
      <c r="O122" s="177"/>
      <c r="P122" s="177"/>
      <c r="Q122" s="177"/>
      <c r="R122" s="177"/>
      <c r="S122" s="177"/>
      <c r="T122" s="178"/>
      <c r="AT122" s="172" t="s">
        <v>328</v>
      </c>
      <c r="AU122" s="172" t="s">
        <v>276</v>
      </c>
      <c r="AV122" s="11" t="s">
        <v>276</v>
      </c>
      <c r="AW122" s="11" t="s">
        <v>234</v>
      </c>
      <c r="AX122" s="11" t="s">
        <v>270</v>
      </c>
      <c r="AY122" s="172" t="s">
        <v>317</v>
      </c>
    </row>
    <row r="123" spans="2:51" s="12" customFormat="1" ht="22.5" customHeight="1">
      <c r="B123" s="179"/>
      <c r="D123" s="180" t="s">
        <v>328</v>
      </c>
      <c r="E123" s="181" t="s">
        <v>201</v>
      </c>
      <c r="F123" s="182" t="s">
        <v>331</v>
      </c>
      <c r="H123" s="183">
        <v>312</v>
      </c>
      <c r="I123" s="184"/>
      <c r="L123" s="179"/>
      <c r="M123" s="185"/>
      <c r="N123" s="186"/>
      <c r="O123" s="186"/>
      <c r="P123" s="186"/>
      <c r="Q123" s="186"/>
      <c r="R123" s="186"/>
      <c r="S123" s="186"/>
      <c r="T123" s="187"/>
      <c r="AT123" s="188" t="s">
        <v>328</v>
      </c>
      <c r="AU123" s="188" t="s">
        <v>276</v>
      </c>
      <c r="AV123" s="12" t="s">
        <v>324</v>
      </c>
      <c r="AW123" s="12" t="s">
        <v>234</v>
      </c>
      <c r="AX123" s="12" t="s">
        <v>218</v>
      </c>
      <c r="AY123" s="188" t="s">
        <v>317</v>
      </c>
    </row>
    <row r="124" spans="2:65" s="1" customFormat="1" ht="22.5" customHeight="1">
      <c r="B124" s="155"/>
      <c r="C124" s="156" t="s">
        <v>223</v>
      </c>
      <c r="D124" s="156" t="s">
        <v>319</v>
      </c>
      <c r="E124" s="157" t="s">
        <v>384</v>
      </c>
      <c r="F124" s="158" t="s">
        <v>385</v>
      </c>
      <c r="G124" s="159" t="s">
        <v>386</v>
      </c>
      <c r="H124" s="160">
        <v>27.3</v>
      </c>
      <c r="I124" s="161"/>
      <c r="J124" s="162">
        <f>ROUND(I124*H124,2)</f>
        <v>0</v>
      </c>
      <c r="K124" s="158" t="s">
        <v>323</v>
      </c>
      <c r="L124" s="34"/>
      <c r="M124" s="163" t="s">
        <v>201</v>
      </c>
      <c r="N124" s="164" t="s">
        <v>243</v>
      </c>
      <c r="O124" s="35"/>
      <c r="P124" s="165">
        <f>O124*H124</f>
        <v>0</v>
      </c>
      <c r="Q124" s="165">
        <v>0</v>
      </c>
      <c r="R124" s="165">
        <f>Q124*H124</f>
        <v>0</v>
      </c>
      <c r="S124" s="165">
        <v>0</v>
      </c>
      <c r="T124" s="166">
        <f>S124*H124</f>
        <v>0</v>
      </c>
      <c r="AR124" s="17" t="s">
        <v>324</v>
      </c>
      <c r="AT124" s="17" t="s">
        <v>319</v>
      </c>
      <c r="AU124" s="17" t="s">
        <v>276</v>
      </c>
      <c r="AY124" s="17" t="s">
        <v>317</v>
      </c>
      <c r="BE124" s="167">
        <f>IF(N124="základní",J124,0)</f>
        <v>0</v>
      </c>
      <c r="BF124" s="167">
        <f>IF(N124="snížená",J124,0)</f>
        <v>0</v>
      </c>
      <c r="BG124" s="167">
        <f>IF(N124="zákl. přenesená",J124,0)</f>
        <v>0</v>
      </c>
      <c r="BH124" s="167">
        <f>IF(N124="sníž. přenesená",J124,0)</f>
        <v>0</v>
      </c>
      <c r="BI124" s="167">
        <f>IF(N124="nulová",J124,0)</f>
        <v>0</v>
      </c>
      <c r="BJ124" s="17" t="s">
        <v>324</v>
      </c>
      <c r="BK124" s="167">
        <f>ROUND(I124*H124,2)</f>
        <v>0</v>
      </c>
      <c r="BL124" s="17" t="s">
        <v>324</v>
      </c>
      <c r="BM124" s="17" t="s">
        <v>387</v>
      </c>
    </row>
    <row r="125" spans="2:47" s="1" customFormat="1" ht="30" customHeight="1">
      <c r="B125" s="34"/>
      <c r="D125" s="168" t="s">
        <v>326</v>
      </c>
      <c r="F125" s="169" t="s">
        <v>388</v>
      </c>
      <c r="I125" s="170"/>
      <c r="L125" s="34"/>
      <c r="M125" s="63"/>
      <c r="N125" s="35"/>
      <c r="O125" s="35"/>
      <c r="P125" s="35"/>
      <c r="Q125" s="35"/>
      <c r="R125" s="35"/>
      <c r="S125" s="35"/>
      <c r="T125" s="64"/>
      <c r="AT125" s="17" t="s">
        <v>326</v>
      </c>
      <c r="AU125" s="17" t="s">
        <v>276</v>
      </c>
    </row>
    <row r="126" spans="2:51" s="11" customFormat="1" ht="22.5" customHeight="1">
      <c r="B126" s="171"/>
      <c r="D126" s="168" t="s">
        <v>328</v>
      </c>
      <c r="E126" s="172" t="s">
        <v>201</v>
      </c>
      <c r="F126" s="173" t="s">
        <v>389</v>
      </c>
      <c r="H126" s="174">
        <v>10.8</v>
      </c>
      <c r="I126" s="175"/>
      <c r="L126" s="171"/>
      <c r="M126" s="176"/>
      <c r="N126" s="177"/>
      <c r="O126" s="177"/>
      <c r="P126" s="177"/>
      <c r="Q126" s="177"/>
      <c r="R126" s="177"/>
      <c r="S126" s="177"/>
      <c r="T126" s="178"/>
      <c r="AT126" s="172" t="s">
        <v>328</v>
      </c>
      <c r="AU126" s="172" t="s">
        <v>276</v>
      </c>
      <c r="AV126" s="11" t="s">
        <v>276</v>
      </c>
      <c r="AW126" s="11" t="s">
        <v>234</v>
      </c>
      <c r="AX126" s="11" t="s">
        <v>270</v>
      </c>
      <c r="AY126" s="172" t="s">
        <v>317</v>
      </c>
    </row>
    <row r="127" spans="2:51" s="11" customFormat="1" ht="22.5" customHeight="1">
      <c r="B127" s="171"/>
      <c r="D127" s="168" t="s">
        <v>328</v>
      </c>
      <c r="E127" s="172" t="s">
        <v>201</v>
      </c>
      <c r="F127" s="173" t="s">
        <v>390</v>
      </c>
      <c r="H127" s="174">
        <v>16.5</v>
      </c>
      <c r="I127" s="175"/>
      <c r="L127" s="171"/>
      <c r="M127" s="176"/>
      <c r="N127" s="177"/>
      <c r="O127" s="177"/>
      <c r="P127" s="177"/>
      <c r="Q127" s="177"/>
      <c r="R127" s="177"/>
      <c r="S127" s="177"/>
      <c r="T127" s="178"/>
      <c r="AT127" s="172" t="s">
        <v>328</v>
      </c>
      <c r="AU127" s="172" t="s">
        <v>276</v>
      </c>
      <c r="AV127" s="11" t="s">
        <v>276</v>
      </c>
      <c r="AW127" s="11" t="s">
        <v>234</v>
      </c>
      <c r="AX127" s="11" t="s">
        <v>270</v>
      </c>
      <c r="AY127" s="172" t="s">
        <v>317</v>
      </c>
    </row>
    <row r="128" spans="2:51" s="12" customFormat="1" ht="22.5" customHeight="1">
      <c r="B128" s="179"/>
      <c r="D128" s="180" t="s">
        <v>328</v>
      </c>
      <c r="E128" s="181" t="s">
        <v>201</v>
      </c>
      <c r="F128" s="182" t="s">
        <v>331</v>
      </c>
      <c r="H128" s="183">
        <v>27.3</v>
      </c>
      <c r="I128" s="184"/>
      <c r="L128" s="179"/>
      <c r="M128" s="185"/>
      <c r="N128" s="186"/>
      <c r="O128" s="186"/>
      <c r="P128" s="186"/>
      <c r="Q128" s="186"/>
      <c r="R128" s="186"/>
      <c r="S128" s="186"/>
      <c r="T128" s="187"/>
      <c r="AT128" s="188" t="s">
        <v>328</v>
      </c>
      <c r="AU128" s="188" t="s">
        <v>276</v>
      </c>
      <c r="AV128" s="12" t="s">
        <v>324</v>
      </c>
      <c r="AW128" s="12" t="s">
        <v>234</v>
      </c>
      <c r="AX128" s="12" t="s">
        <v>218</v>
      </c>
      <c r="AY128" s="188" t="s">
        <v>317</v>
      </c>
    </row>
    <row r="129" spans="2:65" s="1" customFormat="1" ht="22.5" customHeight="1">
      <c r="B129" s="155"/>
      <c r="C129" s="156" t="s">
        <v>391</v>
      </c>
      <c r="D129" s="156" t="s">
        <v>319</v>
      </c>
      <c r="E129" s="157" t="s">
        <v>392</v>
      </c>
      <c r="F129" s="158" t="s">
        <v>393</v>
      </c>
      <c r="G129" s="159" t="s">
        <v>386</v>
      </c>
      <c r="H129" s="160">
        <v>72.72</v>
      </c>
      <c r="I129" s="161"/>
      <c r="J129" s="162">
        <f>ROUND(I129*H129,2)</f>
        <v>0</v>
      </c>
      <c r="K129" s="158" t="s">
        <v>323</v>
      </c>
      <c r="L129" s="34"/>
      <c r="M129" s="163" t="s">
        <v>201</v>
      </c>
      <c r="N129" s="164" t="s">
        <v>243</v>
      </c>
      <c r="O129" s="35"/>
      <c r="P129" s="165">
        <f>O129*H129</f>
        <v>0</v>
      </c>
      <c r="Q129" s="165">
        <v>0</v>
      </c>
      <c r="R129" s="165">
        <f>Q129*H129</f>
        <v>0</v>
      </c>
      <c r="S129" s="165">
        <v>0</v>
      </c>
      <c r="T129" s="166">
        <f>S129*H129</f>
        <v>0</v>
      </c>
      <c r="AR129" s="17" t="s">
        <v>324</v>
      </c>
      <c r="AT129" s="17" t="s">
        <v>319</v>
      </c>
      <c r="AU129" s="17" t="s">
        <v>276</v>
      </c>
      <c r="AY129" s="17" t="s">
        <v>317</v>
      </c>
      <c r="BE129" s="167">
        <f>IF(N129="základní",J129,0)</f>
        <v>0</v>
      </c>
      <c r="BF129" s="167">
        <f>IF(N129="snížená",J129,0)</f>
        <v>0</v>
      </c>
      <c r="BG129" s="167">
        <f>IF(N129="zákl. přenesená",J129,0)</f>
        <v>0</v>
      </c>
      <c r="BH129" s="167">
        <f>IF(N129="sníž. přenesená",J129,0)</f>
        <v>0</v>
      </c>
      <c r="BI129" s="167">
        <f>IF(N129="nulová",J129,0)</f>
        <v>0</v>
      </c>
      <c r="BJ129" s="17" t="s">
        <v>324</v>
      </c>
      <c r="BK129" s="167">
        <f>ROUND(I129*H129,2)</f>
        <v>0</v>
      </c>
      <c r="BL129" s="17" t="s">
        <v>324</v>
      </c>
      <c r="BM129" s="17" t="s">
        <v>394</v>
      </c>
    </row>
    <row r="130" spans="2:47" s="1" customFormat="1" ht="30" customHeight="1">
      <c r="B130" s="34"/>
      <c r="D130" s="168" t="s">
        <v>326</v>
      </c>
      <c r="F130" s="169" t="s">
        <v>395</v>
      </c>
      <c r="I130" s="170"/>
      <c r="L130" s="34"/>
      <c r="M130" s="63"/>
      <c r="N130" s="35"/>
      <c r="O130" s="35"/>
      <c r="P130" s="35"/>
      <c r="Q130" s="35"/>
      <c r="R130" s="35"/>
      <c r="S130" s="35"/>
      <c r="T130" s="64"/>
      <c r="AT130" s="17" t="s">
        <v>326</v>
      </c>
      <c r="AU130" s="17" t="s">
        <v>276</v>
      </c>
    </row>
    <row r="131" spans="2:51" s="11" customFormat="1" ht="22.5" customHeight="1">
      <c r="B131" s="171"/>
      <c r="D131" s="180" t="s">
        <v>328</v>
      </c>
      <c r="E131" s="189" t="s">
        <v>201</v>
      </c>
      <c r="F131" s="190" t="s">
        <v>396</v>
      </c>
      <c r="H131" s="191">
        <v>72.72</v>
      </c>
      <c r="I131" s="175"/>
      <c r="L131" s="171"/>
      <c r="M131" s="176"/>
      <c r="N131" s="177"/>
      <c r="O131" s="177"/>
      <c r="P131" s="177"/>
      <c r="Q131" s="177"/>
      <c r="R131" s="177"/>
      <c r="S131" s="177"/>
      <c r="T131" s="178"/>
      <c r="AT131" s="172" t="s">
        <v>328</v>
      </c>
      <c r="AU131" s="172" t="s">
        <v>276</v>
      </c>
      <c r="AV131" s="11" t="s">
        <v>276</v>
      </c>
      <c r="AW131" s="11" t="s">
        <v>234</v>
      </c>
      <c r="AX131" s="11" t="s">
        <v>218</v>
      </c>
      <c r="AY131" s="172" t="s">
        <v>317</v>
      </c>
    </row>
    <row r="132" spans="2:65" s="1" customFormat="1" ht="22.5" customHeight="1">
      <c r="B132" s="155"/>
      <c r="C132" s="156" t="s">
        <v>397</v>
      </c>
      <c r="D132" s="156" t="s">
        <v>319</v>
      </c>
      <c r="E132" s="157" t="s">
        <v>398</v>
      </c>
      <c r="F132" s="158" t="s">
        <v>399</v>
      </c>
      <c r="G132" s="159" t="s">
        <v>386</v>
      </c>
      <c r="H132" s="160">
        <v>605.88</v>
      </c>
      <c r="I132" s="161"/>
      <c r="J132" s="162">
        <f>ROUND(I132*H132,2)</f>
        <v>0</v>
      </c>
      <c r="K132" s="158" t="s">
        <v>323</v>
      </c>
      <c r="L132" s="34"/>
      <c r="M132" s="163" t="s">
        <v>201</v>
      </c>
      <c r="N132" s="164" t="s">
        <v>243</v>
      </c>
      <c r="O132" s="35"/>
      <c r="P132" s="165">
        <f>O132*H132</f>
        <v>0</v>
      </c>
      <c r="Q132" s="165">
        <v>0</v>
      </c>
      <c r="R132" s="165">
        <f>Q132*H132</f>
        <v>0</v>
      </c>
      <c r="S132" s="165">
        <v>0</v>
      </c>
      <c r="T132" s="166">
        <f>S132*H132</f>
        <v>0</v>
      </c>
      <c r="AR132" s="17" t="s">
        <v>324</v>
      </c>
      <c r="AT132" s="17" t="s">
        <v>319</v>
      </c>
      <c r="AU132" s="17" t="s">
        <v>276</v>
      </c>
      <c r="AY132" s="17" t="s">
        <v>317</v>
      </c>
      <c r="BE132" s="167">
        <f>IF(N132="základní",J132,0)</f>
        <v>0</v>
      </c>
      <c r="BF132" s="167">
        <f>IF(N132="snížená",J132,0)</f>
        <v>0</v>
      </c>
      <c r="BG132" s="167">
        <f>IF(N132="zákl. přenesená",J132,0)</f>
        <v>0</v>
      </c>
      <c r="BH132" s="167">
        <f>IF(N132="sníž. přenesená",J132,0)</f>
        <v>0</v>
      </c>
      <c r="BI132" s="167">
        <f>IF(N132="nulová",J132,0)</f>
        <v>0</v>
      </c>
      <c r="BJ132" s="17" t="s">
        <v>324</v>
      </c>
      <c r="BK132" s="167">
        <f>ROUND(I132*H132,2)</f>
        <v>0</v>
      </c>
      <c r="BL132" s="17" t="s">
        <v>324</v>
      </c>
      <c r="BM132" s="17" t="s">
        <v>400</v>
      </c>
    </row>
    <row r="133" spans="2:47" s="1" customFormat="1" ht="30" customHeight="1">
      <c r="B133" s="34"/>
      <c r="D133" s="168" t="s">
        <v>326</v>
      </c>
      <c r="F133" s="169" t="s">
        <v>401</v>
      </c>
      <c r="I133" s="170"/>
      <c r="L133" s="34"/>
      <c r="M133" s="63"/>
      <c r="N133" s="35"/>
      <c r="O133" s="35"/>
      <c r="P133" s="35"/>
      <c r="Q133" s="35"/>
      <c r="R133" s="35"/>
      <c r="S133" s="35"/>
      <c r="T133" s="64"/>
      <c r="AT133" s="17" t="s">
        <v>326</v>
      </c>
      <c r="AU133" s="17" t="s">
        <v>276</v>
      </c>
    </row>
    <row r="134" spans="2:51" s="11" customFormat="1" ht="31.5" customHeight="1">
      <c r="B134" s="171"/>
      <c r="D134" s="168" t="s">
        <v>328</v>
      </c>
      <c r="E134" s="172" t="s">
        <v>201</v>
      </c>
      <c r="F134" s="173" t="s">
        <v>402</v>
      </c>
      <c r="H134" s="174">
        <v>550.8</v>
      </c>
      <c r="I134" s="175"/>
      <c r="L134" s="171"/>
      <c r="M134" s="176"/>
      <c r="N134" s="177"/>
      <c r="O134" s="177"/>
      <c r="P134" s="177"/>
      <c r="Q134" s="177"/>
      <c r="R134" s="177"/>
      <c r="S134" s="177"/>
      <c r="T134" s="178"/>
      <c r="AT134" s="172" t="s">
        <v>328</v>
      </c>
      <c r="AU134" s="172" t="s">
        <v>276</v>
      </c>
      <c r="AV134" s="11" t="s">
        <v>276</v>
      </c>
      <c r="AW134" s="11" t="s">
        <v>234</v>
      </c>
      <c r="AX134" s="11" t="s">
        <v>270</v>
      </c>
      <c r="AY134" s="172" t="s">
        <v>317</v>
      </c>
    </row>
    <row r="135" spans="2:51" s="11" customFormat="1" ht="22.5" customHeight="1">
      <c r="B135" s="171"/>
      <c r="D135" s="168" t="s">
        <v>328</v>
      </c>
      <c r="E135" s="172" t="s">
        <v>201</v>
      </c>
      <c r="F135" s="173" t="s">
        <v>403</v>
      </c>
      <c r="H135" s="174">
        <v>55.08</v>
      </c>
      <c r="I135" s="175"/>
      <c r="L135" s="171"/>
      <c r="M135" s="176"/>
      <c r="N135" s="177"/>
      <c r="O135" s="177"/>
      <c r="P135" s="177"/>
      <c r="Q135" s="177"/>
      <c r="R135" s="177"/>
      <c r="S135" s="177"/>
      <c r="T135" s="178"/>
      <c r="AT135" s="172" t="s">
        <v>328</v>
      </c>
      <c r="AU135" s="172" t="s">
        <v>276</v>
      </c>
      <c r="AV135" s="11" t="s">
        <v>276</v>
      </c>
      <c r="AW135" s="11" t="s">
        <v>234</v>
      </c>
      <c r="AX135" s="11" t="s">
        <v>270</v>
      </c>
      <c r="AY135" s="172" t="s">
        <v>317</v>
      </c>
    </row>
    <row r="136" spans="2:51" s="12" customFormat="1" ht="22.5" customHeight="1">
      <c r="B136" s="179"/>
      <c r="D136" s="180" t="s">
        <v>328</v>
      </c>
      <c r="E136" s="181" t="s">
        <v>201</v>
      </c>
      <c r="F136" s="182" t="s">
        <v>331</v>
      </c>
      <c r="H136" s="183">
        <v>605.88</v>
      </c>
      <c r="I136" s="184"/>
      <c r="L136" s="179"/>
      <c r="M136" s="185"/>
      <c r="N136" s="186"/>
      <c r="O136" s="186"/>
      <c r="P136" s="186"/>
      <c r="Q136" s="186"/>
      <c r="R136" s="186"/>
      <c r="S136" s="186"/>
      <c r="T136" s="187"/>
      <c r="AT136" s="188" t="s">
        <v>328</v>
      </c>
      <c r="AU136" s="188" t="s">
        <v>276</v>
      </c>
      <c r="AV136" s="12" t="s">
        <v>324</v>
      </c>
      <c r="AW136" s="12" t="s">
        <v>234</v>
      </c>
      <c r="AX136" s="12" t="s">
        <v>218</v>
      </c>
      <c r="AY136" s="188" t="s">
        <v>317</v>
      </c>
    </row>
    <row r="137" spans="2:65" s="1" customFormat="1" ht="22.5" customHeight="1">
      <c r="B137" s="155"/>
      <c r="C137" s="156" t="s">
        <v>404</v>
      </c>
      <c r="D137" s="156" t="s">
        <v>319</v>
      </c>
      <c r="E137" s="157" t="s">
        <v>405</v>
      </c>
      <c r="F137" s="158" t="s">
        <v>406</v>
      </c>
      <c r="G137" s="159" t="s">
        <v>386</v>
      </c>
      <c r="H137" s="160">
        <v>302.94</v>
      </c>
      <c r="I137" s="161"/>
      <c r="J137" s="162">
        <f>ROUND(I137*H137,2)</f>
        <v>0</v>
      </c>
      <c r="K137" s="158" t="s">
        <v>323</v>
      </c>
      <c r="L137" s="34"/>
      <c r="M137" s="163" t="s">
        <v>201</v>
      </c>
      <c r="N137" s="164" t="s">
        <v>243</v>
      </c>
      <c r="O137" s="35"/>
      <c r="P137" s="165">
        <f>O137*H137</f>
        <v>0</v>
      </c>
      <c r="Q137" s="165">
        <v>0</v>
      </c>
      <c r="R137" s="165">
        <f>Q137*H137</f>
        <v>0</v>
      </c>
      <c r="S137" s="165">
        <v>0</v>
      </c>
      <c r="T137" s="166">
        <f>S137*H137</f>
        <v>0</v>
      </c>
      <c r="AR137" s="17" t="s">
        <v>324</v>
      </c>
      <c r="AT137" s="17" t="s">
        <v>319</v>
      </c>
      <c r="AU137" s="17" t="s">
        <v>276</v>
      </c>
      <c r="AY137" s="17" t="s">
        <v>317</v>
      </c>
      <c r="BE137" s="167">
        <f>IF(N137="základní",J137,0)</f>
        <v>0</v>
      </c>
      <c r="BF137" s="167">
        <f>IF(N137="snížená",J137,0)</f>
        <v>0</v>
      </c>
      <c r="BG137" s="167">
        <f>IF(N137="zákl. přenesená",J137,0)</f>
        <v>0</v>
      </c>
      <c r="BH137" s="167">
        <f>IF(N137="sníž. přenesená",J137,0)</f>
        <v>0</v>
      </c>
      <c r="BI137" s="167">
        <f>IF(N137="nulová",J137,0)</f>
        <v>0</v>
      </c>
      <c r="BJ137" s="17" t="s">
        <v>324</v>
      </c>
      <c r="BK137" s="167">
        <f>ROUND(I137*H137,2)</f>
        <v>0</v>
      </c>
      <c r="BL137" s="17" t="s">
        <v>324</v>
      </c>
      <c r="BM137" s="17" t="s">
        <v>407</v>
      </c>
    </row>
    <row r="138" spans="2:47" s="1" customFormat="1" ht="30" customHeight="1">
      <c r="B138" s="34"/>
      <c r="D138" s="168" t="s">
        <v>326</v>
      </c>
      <c r="F138" s="169" t="s">
        <v>408</v>
      </c>
      <c r="I138" s="170"/>
      <c r="L138" s="34"/>
      <c r="M138" s="63"/>
      <c r="N138" s="35"/>
      <c r="O138" s="35"/>
      <c r="P138" s="35"/>
      <c r="Q138" s="35"/>
      <c r="R138" s="35"/>
      <c r="S138" s="35"/>
      <c r="T138" s="64"/>
      <c r="AT138" s="17" t="s">
        <v>326</v>
      </c>
      <c r="AU138" s="17" t="s">
        <v>276</v>
      </c>
    </row>
    <row r="139" spans="2:51" s="11" customFormat="1" ht="22.5" customHeight="1">
      <c r="B139" s="171"/>
      <c r="D139" s="180" t="s">
        <v>328</v>
      </c>
      <c r="E139" s="189" t="s">
        <v>201</v>
      </c>
      <c r="F139" s="190" t="s">
        <v>409</v>
      </c>
      <c r="H139" s="191">
        <v>302.94</v>
      </c>
      <c r="I139" s="175"/>
      <c r="L139" s="171"/>
      <c r="M139" s="176"/>
      <c r="N139" s="177"/>
      <c r="O139" s="177"/>
      <c r="P139" s="177"/>
      <c r="Q139" s="177"/>
      <c r="R139" s="177"/>
      <c r="S139" s="177"/>
      <c r="T139" s="178"/>
      <c r="AT139" s="172" t="s">
        <v>328</v>
      </c>
      <c r="AU139" s="172" t="s">
        <v>276</v>
      </c>
      <c r="AV139" s="11" t="s">
        <v>276</v>
      </c>
      <c r="AW139" s="11" t="s">
        <v>234</v>
      </c>
      <c r="AX139" s="11" t="s">
        <v>218</v>
      </c>
      <c r="AY139" s="172" t="s">
        <v>317</v>
      </c>
    </row>
    <row r="140" spans="2:65" s="1" customFormat="1" ht="22.5" customHeight="1">
      <c r="B140" s="155"/>
      <c r="C140" s="156" t="s">
        <v>410</v>
      </c>
      <c r="D140" s="156" t="s">
        <v>319</v>
      </c>
      <c r="E140" s="157" t="s">
        <v>411</v>
      </c>
      <c r="F140" s="158" t="s">
        <v>412</v>
      </c>
      <c r="G140" s="159" t="s">
        <v>386</v>
      </c>
      <c r="H140" s="160">
        <v>17.39</v>
      </c>
      <c r="I140" s="161"/>
      <c r="J140" s="162">
        <f>ROUND(I140*H140,2)</f>
        <v>0</v>
      </c>
      <c r="K140" s="158" t="s">
        <v>323</v>
      </c>
      <c r="L140" s="34"/>
      <c r="M140" s="163" t="s">
        <v>201</v>
      </c>
      <c r="N140" s="164" t="s">
        <v>243</v>
      </c>
      <c r="O140" s="35"/>
      <c r="P140" s="165">
        <f>O140*H140</f>
        <v>0</v>
      </c>
      <c r="Q140" s="165">
        <v>0</v>
      </c>
      <c r="R140" s="165">
        <f>Q140*H140</f>
        <v>0</v>
      </c>
      <c r="S140" s="165">
        <v>0</v>
      </c>
      <c r="T140" s="166">
        <f>S140*H140</f>
        <v>0</v>
      </c>
      <c r="AR140" s="17" t="s">
        <v>324</v>
      </c>
      <c r="AT140" s="17" t="s">
        <v>319</v>
      </c>
      <c r="AU140" s="17" t="s">
        <v>276</v>
      </c>
      <c r="AY140" s="17" t="s">
        <v>317</v>
      </c>
      <c r="BE140" s="167">
        <f>IF(N140="základní",J140,0)</f>
        <v>0</v>
      </c>
      <c r="BF140" s="167">
        <f>IF(N140="snížená",J140,0)</f>
        <v>0</v>
      </c>
      <c r="BG140" s="167">
        <f>IF(N140="zákl. přenesená",J140,0)</f>
        <v>0</v>
      </c>
      <c r="BH140" s="167">
        <f>IF(N140="sníž. přenesená",J140,0)</f>
        <v>0</v>
      </c>
      <c r="BI140" s="167">
        <f>IF(N140="nulová",J140,0)</f>
        <v>0</v>
      </c>
      <c r="BJ140" s="17" t="s">
        <v>324</v>
      </c>
      <c r="BK140" s="167">
        <f>ROUND(I140*H140,2)</f>
        <v>0</v>
      </c>
      <c r="BL140" s="17" t="s">
        <v>324</v>
      </c>
      <c r="BM140" s="17" t="s">
        <v>413</v>
      </c>
    </row>
    <row r="141" spans="2:47" s="1" customFormat="1" ht="30" customHeight="1">
      <c r="B141" s="34"/>
      <c r="D141" s="168" t="s">
        <v>326</v>
      </c>
      <c r="F141" s="169" t="s">
        <v>414</v>
      </c>
      <c r="I141" s="170"/>
      <c r="L141" s="34"/>
      <c r="M141" s="63"/>
      <c r="N141" s="35"/>
      <c r="O141" s="35"/>
      <c r="P141" s="35"/>
      <c r="Q141" s="35"/>
      <c r="R141" s="35"/>
      <c r="S141" s="35"/>
      <c r="T141" s="64"/>
      <c r="AT141" s="17" t="s">
        <v>326</v>
      </c>
      <c r="AU141" s="17" t="s">
        <v>276</v>
      </c>
    </row>
    <row r="142" spans="2:51" s="13" customFormat="1" ht="22.5" customHeight="1">
      <c r="B142" s="192"/>
      <c r="D142" s="168" t="s">
        <v>328</v>
      </c>
      <c r="E142" s="193" t="s">
        <v>201</v>
      </c>
      <c r="F142" s="194" t="s">
        <v>415</v>
      </c>
      <c r="H142" s="193" t="s">
        <v>201</v>
      </c>
      <c r="I142" s="195"/>
      <c r="L142" s="192"/>
      <c r="M142" s="196"/>
      <c r="N142" s="197"/>
      <c r="O142" s="197"/>
      <c r="P142" s="197"/>
      <c r="Q142" s="197"/>
      <c r="R142" s="197"/>
      <c r="S142" s="197"/>
      <c r="T142" s="198"/>
      <c r="AT142" s="193" t="s">
        <v>328</v>
      </c>
      <c r="AU142" s="193" t="s">
        <v>276</v>
      </c>
      <c r="AV142" s="13" t="s">
        <v>218</v>
      </c>
      <c r="AW142" s="13" t="s">
        <v>234</v>
      </c>
      <c r="AX142" s="13" t="s">
        <v>270</v>
      </c>
      <c r="AY142" s="193" t="s">
        <v>317</v>
      </c>
    </row>
    <row r="143" spans="2:51" s="11" customFormat="1" ht="22.5" customHeight="1">
      <c r="B143" s="171"/>
      <c r="D143" s="180" t="s">
        <v>328</v>
      </c>
      <c r="E143" s="189" t="s">
        <v>201</v>
      </c>
      <c r="F143" s="190" t="s">
        <v>416</v>
      </c>
      <c r="H143" s="191">
        <v>17.39</v>
      </c>
      <c r="I143" s="175"/>
      <c r="L143" s="171"/>
      <c r="M143" s="176"/>
      <c r="N143" s="177"/>
      <c r="O143" s="177"/>
      <c r="P143" s="177"/>
      <c r="Q143" s="177"/>
      <c r="R143" s="177"/>
      <c r="S143" s="177"/>
      <c r="T143" s="178"/>
      <c r="AT143" s="172" t="s">
        <v>328</v>
      </c>
      <c r="AU143" s="172" t="s">
        <v>276</v>
      </c>
      <c r="AV143" s="11" t="s">
        <v>276</v>
      </c>
      <c r="AW143" s="11" t="s">
        <v>234</v>
      </c>
      <c r="AX143" s="11" t="s">
        <v>218</v>
      </c>
      <c r="AY143" s="172" t="s">
        <v>317</v>
      </c>
    </row>
    <row r="144" spans="2:65" s="1" customFormat="1" ht="22.5" customHeight="1">
      <c r="B144" s="155"/>
      <c r="C144" s="156" t="s">
        <v>207</v>
      </c>
      <c r="D144" s="156" t="s">
        <v>319</v>
      </c>
      <c r="E144" s="157" t="s">
        <v>417</v>
      </c>
      <c r="F144" s="158" t="s">
        <v>418</v>
      </c>
      <c r="G144" s="159" t="s">
        <v>386</v>
      </c>
      <c r="H144" s="160">
        <v>539.89</v>
      </c>
      <c r="I144" s="161"/>
      <c r="J144" s="162">
        <f>ROUND(I144*H144,2)</f>
        <v>0</v>
      </c>
      <c r="K144" s="158" t="s">
        <v>201</v>
      </c>
      <c r="L144" s="34"/>
      <c r="M144" s="163" t="s">
        <v>201</v>
      </c>
      <c r="N144" s="164" t="s">
        <v>243</v>
      </c>
      <c r="O144" s="35"/>
      <c r="P144" s="165">
        <f>O144*H144</f>
        <v>0</v>
      </c>
      <c r="Q144" s="165">
        <v>0</v>
      </c>
      <c r="R144" s="165">
        <f>Q144*H144</f>
        <v>0</v>
      </c>
      <c r="S144" s="165">
        <v>0</v>
      </c>
      <c r="T144" s="166">
        <f>S144*H144</f>
        <v>0</v>
      </c>
      <c r="AR144" s="17" t="s">
        <v>324</v>
      </c>
      <c r="AT144" s="17" t="s">
        <v>319</v>
      </c>
      <c r="AU144" s="17" t="s">
        <v>276</v>
      </c>
      <c r="AY144" s="17" t="s">
        <v>317</v>
      </c>
      <c r="BE144" s="167">
        <f>IF(N144="základní",J144,0)</f>
        <v>0</v>
      </c>
      <c r="BF144" s="167">
        <f>IF(N144="snížená",J144,0)</f>
        <v>0</v>
      </c>
      <c r="BG144" s="167">
        <f>IF(N144="zákl. přenesená",J144,0)</f>
        <v>0</v>
      </c>
      <c r="BH144" s="167">
        <f>IF(N144="sníž. přenesená",J144,0)</f>
        <v>0</v>
      </c>
      <c r="BI144" s="167">
        <f>IF(N144="nulová",J144,0)</f>
        <v>0</v>
      </c>
      <c r="BJ144" s="17" t="s">
        <v>324</v>
      </c>
      <c r="BK144" s="167">
        <f>ROUND(I144*H144,2)</f>
        <v>0</v>
      </c>
      <c r="BL144" s="17" t="s">
        <v>324</v>
      </c>
      <c r="BM144" s="17" t="s">
        <v>419</v>
      </c>
    </row>
    <row r="145" spans="2:47" s="1" customFormat="1" ht="42" customHeight="1">
      <c r="B145" s="34"/>
      <c r="D145" s="168" t="s">
        <v>326</v>
      </c>
      <c r="F145" s="169" t="s">
        <v>420</v>
      </c>
      <c r="I145" s="170"/>
      <c r="L145" s="34"/>
      <c r="M145" s="63"/>
      <c r="N145" s="35"/>
      <c r="O145" s="35"/>
      <c r="P145" s="35"/>
      <c r="Q145" s="35"/>
      <c r="R145" s="35"/>
      <c r="S145" s="35"/>
      <c r="T145" s="64"/>
      <c r="AT145" s="17" t="s">
        <v>326</v>
      </c>
      <c r="AU145" s="17" t="s">
        <v>276</v>
      </c>
    </row>
    <row r="146" spans="2:51" s="11" customFormat="1" ht="22.5" customHeight="1">
      <c r="B146" s="171"/>
      <c r="D146" s="180" t="s">
        <v>328</v>
      </c>
      <c r="E146" s="189" t="s">
        <v>201</v>
      </c>
      <c r="F146" s="190" t="s">
        <v>421</v>
      </c>
      <c r="H146" s="191">
        <v>539.89</v>
      </c>
      <c r="I146" s="175"/>
      <c r="L146" s="171"/>
      <c r="M146" s="176"/>
      <c r="N146" s="177"/>
      <c r="O146" s="177"/>
      <c r="P146" s="177"/>
      <c r="Q146" s="177"/>
      <c r="R146" s="177"/>
      <c r="S146" s="177"/>
      <c r="T146" s="178"/>
      <c r="AT146" s="172" t="s">
        <v>328</v>
      </c>
      <c r="AU146" s="172" t="s">
        <v>276</v>
      </c>
      <c r="AV146" s="11" t="s">
        <v>276</v>
      </c>
      <c r="AW146" s="11" t="s">
        <v>234</v>
      </c>
      <c r="AX146" s="11" t="s">
        <v>218</v>
      </c>
      <c r="AY146" s="172" t="s">
        <v>317</v>
      </c>
    </row>
    <row r="147" spans="2:65" s="1" customFormat="1" ht="22.5" customHeight="1">
      <c r="B147" s="155"/>
      <c r="C147" s="156" t="s">
        <v>422</v>
      </c>
      <c r="D147" s="156" t="s">
        <v>319</v>
      </c>
      <c r="E147" s="157" t="s">
        <v>423</v>
      </c>
      <c r="F147" s="158" t="s">
        <v>424</v>
      </c>
      <c r="G147" s="159" t="s">
        <v>386</v>
      </c>
      <c r="H147" s="160">
        <v>156.096</v>
      </c>
      <c r="I147" s="161"/>
      <c r="J147" s="162">
        <f>ROUND(I147*H147,2)</f>
        <v>0</v>
      </c>
      <c r="K147" s="158" t="s">
        <v>323</v>
      </c>
      <c r="L147" s="34"/>
      <c r="M147" s="163" t="s">
        <v>201</v>
      </c>
      <c r="N147" s="164" t="s">
        <v>243</v>
      </c>
      <c r="O147" s="35"/>
      <c r="P147" s="165">
        <f>O147*H147</f>
        <v>0</v>
      </c>
      <c r="Q147" s="165">
        <v>0</v>
      </c>
      <c r="R147" s="165">
        <f>Q147*H147</f>
        <v>0</v>
      </c>
      <c r="S147" s="165">
        <v>0</v>
      </c>
      <c r="T147" s="166">
        <f>S147*H147</f>
        <v>0</v>
      </c>
      <c r="AR147" s="17" t="s">
        <v>324</v>
      </c>
      <c r="AT147" s="17" t="s">
        <v>319</v>
      </c>
      <c r="AU147" s="17" t="s">
        <v>276</v>
      </c>
      <c r="AY147" s="17" t="s">
        <v>317</v>
      </c>
      <c r="BE147" s="167">
        <f>IF(N147="základní",J147,0)</f>
        <v>0</v>
      </c>
      <c r="BF147" s="167">
        <f>IF(N147="snížená",J147,0)</f>
        <v>0</v>
      </c>
      <c r="BG147" s="167">
        <f>IF(N147="zákl. přenesená",J147,0)</f>
        <v>0</v>
      </c>
      <c r="BH147" s="167">
        <f>IF(N147="sníž. přenesená",J147,0)</f>
        <v>0</v>
      </c>
      <c r="BI147" s="167">
        <f>IF(N147="nulová",J147,0)</f>
        <v>0</v>
      </c>
      <c r="BJ147" s="17" t="s">
        <v>324</v>
      </c>
      <c r="BK147" s="167">
        <f>ROUND(I147*H147,2)</f>
        <v>0</v>
      </c>
      <c r="BL147" s="17" t="s">
        <v>324</v>
      </c>
      <c r="BM147" s="17" t="s">
        <v>425</v>
      </c>
    </row>
    <row r="148" spans="2:47" s="1" customFormat="1" ht="30" customHeight="1">
      <c r="B148" s="34"/>
      <c r="D148" s="168" t="s">
        <v>326</v>
      </c>
      <c r="F148" s="169" t="s">
        <v>426</v>
      </c>
      <c r="I148" s="170"/>
      <c r="L148" s="34"/>
      <c r="M148" s="63"/>
      <c r="N148" s="35"/>
      <c r="O148" s="35"/>
      <c r="P148" s="35"/>
      <c r="Q148" s="35"/>
      <c r="R148" s="35"/>
      <c r="S148" s="35"/>
      <c r="T148" s="64"/>
      <c r="AT148" s="17" t="s">
        <v>326</v>
      </c>
      <c r="AU148" s="17" t="s">
        <v>276</v>
      </c>
    </row>
    <row r="149" spans="2:51" s="13" customFormat="1" ht="22.5" customHeight="1">
      <c r="B149" s="192"/>
      <c r="D149" s="168" t="s">
        <v>328</v>
      </c>
      <c r="E149" s="193" t="s">
        <v>201</v>
      </c>
      <c r="F149" s="194" t="s">
        <v>427</v>
      </c>
      <c r="H149" s="193" t="s">
        <v>201</v>
      </c>
      <c r="I149" s="195"/>
      <c r="L149" s="192"/>
      <c r="M149" s="196"/>
      <c r="N149" s="197"/>
      <c r="O149" s="197"/>
      <c r="P149" s="197"/>
      <c r="Q149" s="197"/>
      <c r="R149" s="197"/>
      <c r="S149" s="197"/>
      <c r="T149" s="198"/>
      <c r="AT149" s="193" t="s">
        <v>328</v>
      </c>
      <c r="AU149" s="193" t="s">
        <v>276</v>
      </c>
      <c r="AV149" s="13" t="s">
        <v>218</v>
      </c>
      <c r="AW149" s="13" t="s">
        <v>234</v>
      </c>
      <c r="AX149" s="13" t="s">
        <v>270</v>
      </c>
      <c r="AY149" s="193" t="s">
        <v>317</v>
      </c>
    </row>
    <row r="150" spans="2:51" s="11" customFormat="1" ht="22.5" customHeight="1">
      <c r="B150" s="171"/>
      <c r="D150" s="168" t="s">
        <v>328</v>
      </c>
      <c r="E150" s="172" t="s">
        <v>201</v>
      </c>
      <c r="F150" s="173" t="s">
        <v>428</v>
      </c>
      <c r="H150" s="174">
        <v>141.9</v>
      </c>
      <c r="I150" s="175"/>
      <c r="L150" s="171"/>
      <c r="M150" s="176"/>
      <c r="N150" s="177"/>
      <c r="O150" s="177"/>
      <c r="P150" s="177"/>
      <c r="Q150" s="177"/>
      <c r="R150" s="177"/>
      <c r="S150" s="177"/>
      <c r="T150" s="178"/>
      <c r="AT150" s="172" t="s">
        <v>328</v>
      </c>
      <c r="AU150" s="172" t="s">
        <v>276</v>
      </c>
      <c r="AV150" s="11" t="s">
        <v>276</v>
      </c>
      <c r="AW150" s="11" t="s">
        <v>234</v>
      </c>
      <c r="AX150" s="11" t="s">
        <v>270</v>
      </c>
      <c r="AY150" s="172" t="s">
        <v>317</v>
      </c>
    </row>
    <row r="151" spans="2:51" s="11" customFormat="1" ht="22.5" customHeight="1">
      <c r="B151" s="171"/>
      <c r="D151" s="168" t="s">
        <v>328</v>
      </c>
      <c r="E151" s="172" t="s">
        <v>201</v>
      </c>
      <c r="F151" s="173" t="s">
        <v>429</v>
      </c>
      <c r="H151" s="174">
        <v>14.196</v>
      </c>
      <c r="I151" s="175"/>
      <c r="L151" s="171"/>
      <c r="M151" s="176"/>
      <c r="N151" s="177"/>
      <c r="O151" s="177"/>
      <c r="P151" s="177"/>
      <c r="Q151" s="177"/>
      <c r="R151" s="177"/>
      <c r="S151" s="177"/>
      <c r="T151" s="178"/>
      <c r="AT151" s="172" t="s">
        <v>328</v>
      </c>
      <c r="AU151" s="172" t="s">
        <v>276</v>
      </c>
      <c r="AV151" s="11" t="s">
        <v>276</v>
      </c>
      <c r="AW151" s="11" t="s">
        <v>234</v>
      </c>
      <c r="AX151" s="11" t="s">
        <v>270</v>
      </c>
      <c r="AY151" s="172" t="s">
        <v>317</v>
      </c>
    </row>
    <row r="152" spans="2:51" s="12" customFormat="1" ht="22.5" customHeight="1">
      <c r="B152" s="179"/>
      <c r="D152" s="180" t="s">
        <v>328</v>
      </c>
      <c r="E152" s="181" t="s">
        <v>201</v>
      </c>
      <c r="F152" s="182" t="s">
        <v>331</v>
      </c>
      <c r="H152" s="183">
        <v>156.096</v>
      </c>
      <c r="I152" s="184"/>
      <c r="L152" s="179"/>
      <c r="M152" s="185"/>
      <c r="N152" s="186"/>
      <c r="O152" s="186"/>
      <c r="P152" s="186"/>
      <c r="Q152" s="186"/>
      <c r="R152" s="186"/>
      <c r="S152" s="186"/>
      <c r="T152" s="187"/>
      <c r="AT152" s="188" t="s">
        <v>328</v>
      </c>
      <c r="AU152" s="188" t="s">
        <v>276</v>
      </c>
      <c r="AV152" s="12" t="s">
        <v>324</v>
      </c>
      <c r="AW152" s="12" t="s">
        <v>234</v>
      </c>
      <c r="AX152" s="12" t="s">
        <v>218</v>
      </c>
      <c r="AY152" s="188" t="s">
        <v>317</v>
      </c>
    </row>
    <row r="153" spans="2:65" s="1" customFormat="1" ht="22.5" customHeight="1">
      <c r="B153" s="155"/>
      <c r="C153" s="156" t="s">
        <v>430</v>
      </c>
      <c r="D153" s="156" t="s">
        <v>319</v>
      </c>
      <c r="E153" s="157" t="s">
        <v>431</v>
      </c>
      <c r="F153" s="158" t="s">
        <v>432</v>
      </c>
      <c r="G153" s="159" t="s">
        <v>433</v>
      </c>
      <c r="H153" s="160">
        <v>2</v>
      </c>
      <c r="I153" s="161"/>
      <c r="J153" s="162">
        <f>ROUND(I153*H153,2)</f>
        <v>0</v>
      </c>
      <c r="K153" s="158" t="s">
        <v>201</v>
      </c>
      <c r="L153" s="34"/>
      <c r="M153" s="163" t="s">
        <v>201</v>
      </c>
      <c r="N153" s="164" t="s">
        <v>243</v>
      </c>
      <c r="O153" s="35"/>
      <c r="P153" s="165">
        <f>O153*H153</f>
        <v>0</v>
      </c>
      <c r="Q153" s="165">
        <v>0</v>
      </c>
      <c r="R153" s="165">
        <f>Q153*H153</f>
        <v>0</v>
      </c>
      <c r="S153" s="165">
        <v>0</v>
      </c>
      <c r="T153" s="166">
        <f>S153*H153</f>
        <v>0</v>
      </c>
      <c r="AR153" s="17" t="s">
        <v>324</v>
      </c>
      <c r="AT153" s="17" t="s">
        <v>319</v>
      </c>
      <c r="AU153" s="17" t="s">
        <v>276</v>
      </c>
      <c r="AY153" s="17" t="s">
        <v>317</v>
      </c>
      <c r="BE153" s="167">
        <f>IF(N153="základní",J153,0)</f>
        <v>0</v>
      </c>
      <c r="BF153" s="167">
        <f>IF(N153="snížená",J153,0)</f>
        <v>0</v>
      </c>
      <c r="BG153" s="167">
        <f>IF(N153="zákl. přenesená",J153,0)</f>
        <v>0</v>
      </c>
      <c r="BH153" s="167">
        <f>IF(N153="sníž. přenesená",J153,0)</f>
        <v>0</v>
      </c>
      <c r="BI153" s="167">
        <f>IF(N153="nulová",J153,0)</f>
        <v>0</v>
      </c>
      <c r="BJ153" s="17" t="s">
        <v>324</v>
      </c>
      <c r="BK153" s="167">
        <f>ROUND(I153*H153,2)</f>
        <v>0</v>
      </c>
      <c r="BL153" s="17" t="s">
        <v>324</v>
      </c>
      <c r="BM153" s="17" t="s">
        <v>434</v>
      </c>
    </row>
    <row r="154" spans="2:65" s="1" customFormat="1" ht="22.5" customHeight="1">
      <c r="B154" s="155"/>
      <c r="C154" s="156" t="s">
        <v>435</v>
      </c>
      <c r="D154" s="156" t="s">
        <v>319</v>
      </c>
      <c r="E154" s="157" t="s">
        <v>436</v>
      </c>
      <c r="F154" s="158" t="s">
        <v>437</v>
      </c>
      <c r="G154" s="159" t="s">
        <v>386</v>
      </c>
      <c r="H154" s="160">
        <v>9</v>
      </c>
      <c r="I154" s="161"/>
      <c r="J154" s="162">
        <f>ROUND(I154*H154,2)</f>
        <v>0</v>
      </c>
      <c r="K154" s="158" t="s">
        <v>323</v>
      </c>
      <c r="L154" s="34"/>
      <c r="M154" s="163" t="s">
        <v>201</v>
      </c>
      <c r="N154" s="164" t="s">
        <v>243</v>
      </c>
      <c r="O154" s="35"/>
      <c r="P154" s="165">
        <f>O154*H154</f>
        <v>0</v>
      </c>
      <c r="Q154" s="165">
        <v>0</v>
      </c>
      <c r="R154" s="165">
        <f>Q154*H154</f>
        <v>0</v>
      </c>
      <c r="S154" s="165">
        <v>0</v>
      </c>
      <c r="T154" s="166">
        <f>S154*H154</f>
        <v>0</v>
      </c>
      <c r="AR154" s="17" t="s">
        <v>324</v>
      </c>
      <c r="AT154" s="17" t="s">
        <v>319</v>
      </c>
      <c r="AU154" s="17" t="s">
        <v>276</v>
      </c>
      <c r="AY154" s="17" t="s">
        <v>317</v>
      </c>
      <c r="BE154" s="167">
        <f>IF(N154="základní",J154,0)</f>
        <v>0</v>
      </c>
      <c r="BF154" s="167">
        <f>IF(N154="snížená",J154,0)</f>
        <v>0</v>
      </c>
      <c r="BG154" s="167">
        <f>IF(N154="zákl. přenesená",J154,0)</f>
        <v>0</v>
      </c>
      <c r="BH154" s="167">
        <f>IF(N154="sníž. přenesená",J154,0)</f>
        <v>0</v>
      </c>
      <c r="BI154" s="167">
        <f>IF(N154="nulová",J154,0)</f>
        <v>0</v>
      </c>
      <c r="BJ154" s="17" t="s">
        <v>324</v>
      </c>
      <c r="BK154" s="167">
        <f>ROUND(I154*H154,2)</f>
        <v>0</v>
      </c>
      <c r="BL154" s="17" t="s">
        <v>324</v>
      </c>
      <c r="BM154" s="17" t="s">
        <v>438</v>
      </c>
    </row>
    <row r="155" spans="2:47" s="1" customFormat="1" ht="30" customHeight="1">
      <c r="B155" s="34"/>
      <c r="D155" s="168" t="s">
        <v>326</v>
      </c>
      <c r="F155" s="169" t="s">
        <v>439</v>
      </c>
      <c r="I155" s="170"/>
      <c r="L155" s="34"/>
      <c r="M155" s="63"/>
      <c r="N155" s="35"/>
      <c r="O155" s="35"/>
      <c r="P155" s="35"/>
      <c r="Q155" s="35"/>
      <c r="R155" s="35"/>
      <c r="S155" s="35"/>
      <c r="T155" s="64"/>
      <c r="AT155" s="17" t="s">
        <v>326</v>
      </c>
      <c r="AU155" s="17" t="s">
        <v>276</v>
      </c>
    </row>
    <row r="156" spans="2:51" s="11" customFormat="1" ht="22.5" customHeight="1">
      <c r="B156" s="171"/>
      <c r="D156" s="180" t="s">
        <v>328</v>
      </c>
      <c r="E156" s="189" t="s">
        <v>201</v>
      </c>
      <c r="F156" s="190" t="s">
        <v>440</v>
      </c>
      <c r="H156" s="191">
        <v>9</v>
      </c>
      <c r="I156" s="175"/>
      <c r="L156" s="171"/>
      <c r="M156" s="176"/>
      <c r="N156" s="177"/>
      <c r="O156" s="177"/>
      <c r="P156" s="177"/>
      <c r="Q156" s="177"/>
      <c r="R156" s="177"/>
      <c r="S156" s="177"/>
      <c r="T156" s="178"/>
      <c r="AT156" s="172" t="s">
        <v>328</v>
      </c>
      <c r="AU156" s="172" t="s">
        <v>276</v>
      </c>
      <c r="AV156" s="11" t="s">
        <v>276</v>
      </c>
      <c r="AW156" s="11" t="s">
        <v>234</v>
      </c>
      <c r="AX156" s="11" t="s">
        <v>218</v>
      </c>
      <c r="AY156" s="172" t="s">
        <v>317</v>
      </c>
    </row>
    <row r="157" spans="2:65" s="1" customFormat="1" ht="22.5" customHeight="1">
      <c r="B157" s="155"/>
      <c r="C157" s="156" t="s">
        <v>441</v>
      </c>
      <c r="D157" s="156" t="s">
        <v>319</v>
      </c>
      <c r="E157" s="157" t="s">
        <v>442</v>
      </c>
      <c r="F157" s="158" t="s">
        <v>443</v>
      </c>
      <c r="G157" s="159" t="s">
        <v>386</v>
      </c>
      <c r="H157" s="160">
        <v>9</v>
      </c>
      <c r="I157" s="161"/>
      <c r="J157" s="162">
        <f>ROUND(I157*H157,2)</f>
        <v>0</v>
      </c>
      <c r="K157" s="158" t="s">
        <v>201</v>
      </c>
      <c r="L157" s="34"/>
      <c r="M157" s="163" t="s">
        <v>201</v>
      </c>
      <c r="N157" s="164" t="s">
        <v>243</v>
      </c>
      <c r="O157" s="35"/>
      <c r="P157" s="165">
        <f>O157*H157</f>
        <v>0</v>
      </c>
      <c r="Q157" s="165">
        <v>0</v>
      </c>
      <c r="R157" s="165">
        <f>Q157*H157</f>
        <v>0</v>
      </c>
      <c r="S157" s="165">
        <v>0</v>
      </c>
      <c r="T157" s="166">
        <f>S157*H157</f>
        <v>0</v>
      </c>
      <c r="AR157" s="17" t="s">
        <v>324</v>
      </c>
      <c r="AT157" s="17" t="s">
        <v>319</v>
      </c>
      <c r="AU157" s="17" t="s">
        <v>276</v>
      </c>
      <c r="AY157" s="17" t="s">
        <v>317</v>
      </c>
      <c r="BE157" s="167">
        <f>IF(N157="základní",J157,0)</f>
        <v>0</v>
      </c>
      <c r="BF157" s="167">
        <f>IF(N157="snížená",J157,0)</f>
        <v>0</v>
      </c>
      <c r="BG157" s="167">
        <f>IF(N157="zákl. přenesená",J157,0)</f>
        <v>0</v>
      </c>
      <c r="BH157" s="167">
        <f>IF(N157="sníž. přenesená",J157,0)</f>
        <v>0</v>
      </c>
      <c r="BI157" s="167">
        <f>IF(N157="nulová",J157,0)</f>
        <v>0</v>
      </c>
      <c r="BJ157" s="17" t="s">
        <v>324</v>
      </c>
      <c r="BK157" s="167">
        <f>ROUND(I157*H157,2)</f>
        <v>0</v>
      </c>
      <c r="BL157" s="17" t="s">
        <v>324</v>
      </c>
      <c r="BM157" s="17" t="s">
        <v>444</v>
      </c>
    </row>
    <row r="158" spans="2:51" s="11" customFormat="1" ht="22.5" customHeight="1">
      <c r="B158" s="171"/>
      <c r="D158" s="180" t="s">
        <v>328</v>
      </c>
      <c r="E158" s="189" t="s">
        <v>201</v>
      </c>
      <c r="F158" s="190" t="s">
        <v>445</v>
      </c>
      <c r="H158" s="191">
        <v>9</v>
      </c>
      <c r="I158" s="175"/>
      <c r="L158" s="171"/>
      <c r="M158" s="176"/>
      <c r="N158" s="177"/>
      <c r="O158" s="177"/>
      <c r="P158" s="177"/>
      <c r="Q158" s="177"/>
      <c r="R158" s="177"/>
      <c r="S158" s="177"/>
      <c r="T158" s="178"/>
      <c r="AT158" s="172" t="s">
        <v>328</v>
      </c>
      <c r="AU158" s="172" t="s">
        <v>276</v>
      </c>
      <c r="AV158" s="11" t="s">
        <v>276</v>
      </c>
      <c r="AW158" s="11" t="s">
        <v>234</v>
      </c>
      <c r="AX158" s="11" t="s">
        <v>218</v>
      </c>
      <c r="AY158" s="172" t="s">
        <v>317</v>
      </c>
    </row>
    <row r="159" spans="2:65" s="1" customFormat="1" ht="22.5" customHeight="1">
      <c r="B159" s="155"/>
      <c r="C159" s="156" t="s">
        <v>446</v>
      </c>
      <c r="D159" s="156" t="s">
        <v>319</v>
      </c>
      <c r="E159" s="157" t="s">
        <v>447</v>
      </c>
      <c r="F159" s="158" t="s">
        <v>448</v>
      </c>
      <c r="G159" s="159" t="s">
        <v>334</v>
      </c>
      <c r="H159" s="160">
        <v>90</v>
      </c>
      <c r="I159" s="161"/>
      <c r="J159" s="162">
        <f>ROUND(I159*H159,2)</f>
        <v>0</v>
      </c>
      <c r="K159" s="158" t="s">
        <v>201</v>
      </c>
      <c r="L159" s="34"/>
      <c r="M159" s="163" t="s">
        <v>201</v>
      </c>
      <c r="N159" s="164" t="s">
        <v>243</v>
      </c>
      <c r="O159" s="35"/>
      <c r="P159" s="165">
        <f>O159*H159</f>
        <v>0</v>
      </c>
      <c r="Q159" s="165">
        <v>0</v>
      </c>
      <c r="R159" s="165">
        <f>Q159*H159</f>
        <v>0</v>
      </c>
      <c r="S159" s="165">
        <v>0</v>
      </c>
      <c r="T159" s="166">
        <f>S159*H159</f>
        <v>0</v>
      </c>
      <c r="AR159" s="17" t="s">
        <v>324</v>
      </c>
      <c r="AT159" s="17" t="s">
        <v>319</v>
      </c>
      <c r="AU159" s="17" t="s">
        <v>276</v>
      </c>
      <c r="AY159" s="17" t="s">
        <v>317</v>
      </c>
      <c r="BE159" s="167">
        <f>IF(N159="základní",J159,0)</f>
        <v>0</v>
      </c>
      <c r="BF159" s="167">
        <f>IF(N159="snížená",J159,0)</f>
        <v>0</v>
      </c>
      <c r="BG159" s="167">
        <f>IF(N159="zákl. přenesená",J159,0)</f>
        <v>0</v>
      </c>
      <c r="BH159" s="167">
        <f>IF(N159="sníž. přenesená",J159,0)</f>
        <v>0</v>
      </c>
      <c r="BI159" s="167">
        <f>IF(N159="nulová",J159,0)</f>
        <v>0</v>
      </c>
      <c r="BJ159" s="17" t="s">
        <v>324</v>
      </c>
      <c r="BK159" s="167">
        <f>ROUND(I159*H159,2)</f>
        <v>0</v>
      </c>
      <c r="BL159" s="17" t="s">
        <v>324</v>
      </c>
      <c r="BM159" s="17" t="s">
        <v>449</v>
      </c>
    </row>
    <row r="160" spans="2:51" s="11" customFormat="1" ht="22.5" customHeight="1">
      <c r="B160" s="171"/>
      <c r="D160" s="180" t="s">
        <v>328</v>
      </c>
      <c r="E160" s="189" t="s">
        <v>201</v>
      </c>
      <c r="F160" s="190" t="s">
        <v>450</v>
      </c>
      <c r="H160" s="191">
        <v>90</v>
      </c>
      <c r="I160" s="175"/>
      <c r="L160" s="171"/>
      <c r="M160" s="176"/>
      <c r="N160" s="177"/>
      <c r="O160" s="177"/>
      <c r="P160" s="177"/>
      <c r="Q160" s="177"/>
      <c r="R160" s="177"/>
      <c r="S160" s="177"/>
      <c r="T160" s="178"/>
      <c r="AT160" s="172" t="s">
        <v>328</v>
      </c>
      <c r="AU160" s="172" t="s">
        <v>276</v>
      </c>
      <c r="AV160" s="11" t="s">
        <v>276</v>
      </c>
      <c r="AW160" s="11" t="s">
        <v>234</v>
      </c>
      <c r="AX160" s="11" t="s">
        <v>218</v>
      </c>
      <c r="AY160" s="172" t="s">
        <v>317</v>
      </c>
    </row>
    <row r="161" spans="2:65" s="1" customFormat="1" ht="22.5" customHeight="1">
      <c r="B161" s="155"/>
      <c r="C161" s="156" t="s">
        <v>206</v>
      </c>
      <c r="D161" s="156" t="s">
        <v>319</v>
      </c>
      <c r="E161" s="157" t="s">
        <v>451</v>
      </c>
      <c r="F161" s="158" t="s">
        <v>452</v>
      </c>
      <c r="G161" s="159" t="s">
        <v>433</v>
      </c>
      <c r="H161" s="160">
        <v>1</v>
      </c>
      <c r="I161" s="161"/>
      <c r="J161" s="162">
        <f>ROUND(I161*H161,2)</f>
        <v>0</v>
      </c>
      <c r="K161" s="158" t="s">
        <v>201</v>
      </c>
      <c r="L161" s="34"/>
      <c r="M161" s="163" t="s">
        <v>201</v>
      </c>
      <c r="N161" s="164" t="s">
        <v>243</v>
      </c>
      <c r="O161" s="35"/>
      <c r="P161" s="165">
        <f>O161*H161</f>
        <v>0</v>
      </c>
      <c r="Q161" s="165">
        <v>0</v>
      </c>
      <c r="R161" s="165">
        <f>Q161*H161</f>
        <v>0</v>
      </c>
      <c r="S161" s="165">
        <v>0</v>
      </c>
      <c r="T161" s="166">
        <f>S161*H161</f>
        <v>0</v>
      </c>
      <c r="AR161" s="17" t="s">
        <v>324</v>
      </c>
      <c r="AT161" s="17" t="s">
        <v>319</v>
      </c>
      <c r="AU161" s="17" t="s">
        <v>276</v>
      </c>
      <c r="AY161" s="17" t="s">
        <v>317</v>
      </c>
      <c r="BE161" s="167">
        <f>IF(N161="základní",J161,0)</f>
        <v>0</v>
      </c>
      <c r="BF161" s="167">
        <f>IF(N161="snížená",J161,0)</f>
        <v>0</v>
      </c>
      <c r="BG161" s="167">
        <f>IF(N161="zákl. přenesená",J161,0)</f>
        <v>0</v>
      </c>
      <c r="BH161" s="167">
        <f>IF(N161="sníž. přenesená",J161,0)</f>
        <v>0</v>
      </c>
      <c r="BI161" s="167">
        <f>IF(N161="nulová",J161,0)</f>
        <v>0</v>
      </c>
      <c r="BJ161" s="17" t="s">
        <v>324</v>
      </c>
      <c r="BK161" s="167">
        <f>ROUND(I161*H161,2)</f>
        <v>0</v>
      </c>
      <c r="BL161" s="17" t="s">
        <v>324</v>
      </c>
      <c r="BM161" s="17" t="s">
        <v>453</v>
      </c>
    </row>
    <row r="162" spans="2:65" s="1" customFormat="1" ht="22.5" customHeight="1">
      <c r="B162" s="155"/>
      <c r="C162" s="156" t="s">
        <v>454</v>
      </c>
      <c r="D162" s="156" t="s">
        <v>319</v>
      </c>
      <c r="E162" s="157" t="s">
        <v>455</v>
      </c>
      <c r="F162" s="158" t="s">
        <v>456</v>
      </c>
      <c r="G162" s="159" t="s">
        <v>386</v>
      </c>
      <c r="H162" s="160">
        <v>205.596</v>
      </c>
      <c r="I162" s="161"/>
      <c r="J162" s="162">
        <f>ROUND(I162*H162,2)</f>
        <v>0</v>
      </c>
      <c r="K162" s="158" t="s">
        <v>323</v>
      </c>
      <c r="L162" s="34"/>
      <c r="M162" s="163" t="s">
        <v>201</v>
      </c>
      <c r="N162" s="164" t="s">
        <v>243</v>
      </c>
      <c r="O162" s="35"/>
      <c r="P162" s="165">
        <f>O162*H162</f>
        <v>0</v>
      </c>
      <c r="Q162" s="165">
        <v>0</v>
      </c>
      <c r="R162" s="165">
        <f>Q162*H162</f>
        <v>0</v>
      </c>
      <c r="S162" s="165">
        <v>0</v>
      </c>
      <c r="T162" s="166">
        <f>S162*H162</f>
        <v>0</v>
      </c>
      <c r="AR162" s="17" t="s">
        <v>324</v>
      </c>
      <c r="AT162" s="17" t="s">
        <v>319</v>
      </c>
      <c r="AU162" s="17" t="s">
        <v>276</v>
      </c>
      <c r="AY162" s="17" t="s">
        <v>317</v>
      </c>
      <c r="BE162" s="167">
        <f>IF(N162="základní",J162,0)</f>
        <v>0</v>
      </c>
      <c r="BF162" s="167">
        <f>IF(N162="snížená",J162,0)</f>
        <v>0</v>
      </c>
      <c r="BG162" s="167">
        <f>IF(N162="zákl. přenesená",J162,0)</f>
        <v>0</v>
      </c>
      <c r="BH162" s="167">
        <f>IF(N162="sníž. přenesená",J162,0)</f>
        <v>0</v>
      </c>
      <c r="BI162" s="167">
        <f>IF(N162="nulová",J162,0)</f>
        <v>0</v>
      </c>
      <c r="BJ162" s="17" t="s">
        <v>324</v>
      </c>
      <c r="BK162" s="167">
        <f>ROUND(I162*H162,2)</f>
        <v>0</v>
      </c>
      <c r="BL162" s="17" t="s">
        <v>324</v>
      </c>
      <c r="BM162" s="17" t="s">
        <v>457</v>
      </c>
    </row>
    <row r="163" spans="2:47" s="1" customFormat="1" ht="30" customHeight="1">
      <c r="B163" s="34"/>
      <c r="D163" s="168" t="s">
        <v>326</v>
      </c>
      <c r="F163" s="169" t="s">
        <v>458</v>
      </c>
      <c r="I163" s="170"/>
      <c r="L163" s="34"/>
      <c r="M163" s="63"/>
      <c r="N163" s="35"/>
      <c r="O163" s="35"/>
      <c r="P163" s="35"/>
      <c r="Q163" s="35"/>
      <c r="R163" s="35"/>
      <c r="S163" s="35"/>
      <c r="T163" s="64"/>
      <c r="AT163" s="17" t="s">
        <v>326</v>
      </c>
      <c r="AU163" s="17" t="s">
        <v>276</v>
      </c>
    </row>
    <row r="164" spans="2:51" s="11" customFormat="1" ht="22.5" customHeight="1">
      <c r="B164" s="171"/>
      <c r="D164" s="168" t="s">
        <v>328</v>
      </c>
      <c r="E164" s="172" t="s">
        <v>201</v>
      </c>
      <c r="F164" s="173" t="s">
        <v>459</v>
      </c>
      <c r="H164" s="174">
        <v>49.5</v>
      </c>
      <c r="I164" s="175"/>
      <c r="L164" s="171"/>
      <c r="M164" s="176"/>
      <c r="N164" s="177"/>
      <c r="O164" s="177"/>
      <c r="P164" s="177"/>
      <c r="Q164" s="177"/>
      <c r="R164" s="177"/>
      <c r="S164" s="177"/>
      <c r="T164" s="178"/>
      <c r="AT164" s="172" t="s">
        <v>328</v>
      </c>
      <c r="AU164" s="172" t="s">
        <v>276</v>
      </c>
      <c r="AV164" s="11" t="s">
        <v>276</v>
      </c>
      <c r="AW164" s="11" t="s">
        <v>234</v>
      </c>
      <c r="AX164" s="11" t="s">
        <v>270</v>
      </c>
      <c r="AY164" s="172" t="s">
        <v>317</v>
      </c>
    </row>
    <row r="165" spans="2:51" s="11" customFormat="1" ht="22.5" customHeight="1">
      <c r="B165" s="171"/>
      <c r="D165" s="168" t="s">
        <v>328</v>
      </c>
      <c r="E165" s="172" t="s">
        <v>201</v>
      </c>
      <c r="F165" s="173" t="s">
        <v>460</v>
      </c>
      <c r="H165" s="174">
        <v>141.9</v>
      </c>
      <c r="I165" s="175"/>
      <c r="L165" s="171"/>
      <c r="M165" s="176"/>
      <c r="N165" s="177"/>
      <c r="O165" s="177"/>
      <c r="P165" s="177"/>
      <c r="Q165" s="177"/>
      <c r="R165" s="177"/>
      <c r="S165" s="177"/>
      <c r="T165" s="178"/>
      <c r="AT165" s="172" t="s">
        <v>328</v>
      </c>
      <c r="AU165" s="172" t="s">
        <v>276</v>
      </c>
      <c r="AV165" s="11" t="s">
        <v>276</v>
      </c>
      <c r="AW165" s="11" t="s">
        <v>234</v>
      </c>
      <c r="AX165" s="11" t="s">
        <v>270</v>
      </c>
      <c r="AY165" s="172" t="s">
        <v>317</v>
      </c>
    </row>
    <row r="166" spans="2:51" s="11" customFormat="1" ht="22.5" customHeight="1">
      <c r="B166" s="171"/>
      <c r="D166" s="168" t="s">
        <v>328</v>
      </c>
      <c r="E166" s="172" t="s">
        <v>201</v>
      </c>
      <c r="F166" s="173" t="s">
        <v>461</v>
      </c>
      <c r="H166" s="174">
        <v>14.196</v>
      </c>
      <c r="I166" s="175"/>
      <c r="L166" s="171"/>
      <c r="M166" s="176"/>
      <c r="N166" s="177"/>
      <c r="O166" s="177"/>
      <c r="P166" s="177"/>
      <c r="Q166" s="177"/>
      <c r="R166" s="177"/>
      <c r="S166" s="177"/>
      <c r="T166" s="178"/>
      <c r="AT166" s="172" t="s">
        <v>328</v>
      </c>
      <c r="AU166" s="172" t="s">
        <v>276</v>
      </c>
      <c r="AV166" s="11" t="s">
        <v>276</v>
      </c>
      <c r="AW166" s="11" t="s">
        <v>234</v>
      </c>
      <c r="AX166" s="11" t="s">
        <v>270</v>
      </c>
      <c r="AY166" s="172" t="s">
        <v>317</v>
      </c>
    </row>
    <row r="167" spans="2:51" s="12" customFormat="1" ht="22.5" customHeight="1">
      <c r="B167" s="179"/>
      <c r="D167" s="180" t="s">
        <v>328</v>
      </c>
      <c r="E167" s="181" t="s">
        <v>201</v>
      </c>
      <c r="F167" s="182" t="s">
        <v>331</v>
      </c>
      <c r="H167" s="183">
        <v>205.596</v>
      </c>
      <c r="I167" s="184"/>
      <c r="L167" s="179"/>
      <c r="M167" s="185"/>
      <c r="N167" s="186"/>
      <c r="O167" s="186"/>
      <c r="P167" s="186"/>
      <c r="Q167" s="186"/>
      <c r="R167" s="186"/>
      <c r="S167" s="186"/>
      <c r="T167" s="187"/>
      <c r="AT167" s="188" t="s">
        <v>328</v>
      </c>
      <c r="AU167" s="188" t="s">
        <v>276</v>
      </c>
      <c r="AV167" s="12" t="s">
        <v>324</v>
      </c>
      <c r="AW167" s="12" t="s">
        <v>234</v>
      </c>
      <c r="AX167" s="12" t="s">
        <v>218</v>
      </c>
      <c r="AY167" s="188" t="s">
        <v>317</v>
      </c>
    </row>
    <row r="168" spans="2:65" s="1" customFormat="1" ht="22.5" customHeight="1">
      <c r="B168" s="155"/>
      <c r="C168" s="156" t="s">
        <v>462</v>
      </c>
      <c r="D168" s="156" t="s">
        <v>319</v>
      </c>
      <c r="E168" s="157" t="s">
        <v>463</v>
      </c>
      <c r="F168" s="158" t="s">
        <v>464</v>
      </c>
      <c r="G168" s="159" t="s">
        <v>386</v>
      </c>
      <c r="H168" s="160">
        <v>49.5</v>
      </c>
      <c r="I168" s="161"/>
      <c r="J168" s="162">
        <f>ROUND(I168*H168,2)</f>
        <v>0</v>
      </c>
      <c r="K168" s="158" t="s">
        <v>201</v>
      </c>
      <c r="L168" s="34"/>
      <c r="M168" s="163" t="s">
        <v>201</v>
      </c>
      <c r="N168" s="164" t="s">
        <v>243</v>
      </c>
      <c r="O168" s="35"/>
      <c r="P168" s="165">
        <f>O168*H168</f>
        <v>0</v>
      </c>
      <c r="Q168" s="165">
        <v>0</v>
      </c>
      <c r="R168" s="165">
        <f>Q168*H168</f>
        <v>0</v>
      </c>
      <c r="S168" s="165">
        <v>0</v>
      </c>
      <c r="T168" s="166">
        <f>S168*H168</f>
        <v>0</v>
      </c>
      <c r="AR168" s="17" t="s">
        <v>324</v>
      </c>
      <c r="AT168" s="17" t="s">
        <v>319</v>
      </c>
      <c r="AU168" s="17" t="s">
        <v>276</v>
      </c>
      <c r="AY168" s="17" t="s">
        <v>317</v>
      </c>
      <c r="BE168" s="167">
        <f>IF(N168="základní",J168,0)</f>
        <v>0</v>
      </c>
      <c r="BF168" s="167">
        <f>IF(N168="snížená",J168,0)</f>
        <v>0</v>
      </c>
      <c r="BG168" s="167">
        <f>IF(N168="zákl. přenesená",J168,0)</f>
        <v>0</v>
      </c>
      <c r="BH168" s="167">
        <f>IF(N168="sníž. přenesená",J168,0)</f>
        <v>0</v>
      </c>
      <c r="BI168" s="167">
        <f>IF(N168="nulová",J168,0)</f>
        <v>0</v>
      </c>
      <c r="BJ168" s="17" t="s">
        <v>324</v>
      </c>
      <c r="BK168" s="167">
        <f>ROUND(I168*H168,2)</f>
        <v>0</v>
      </c>
      <c r="BL168" s="17" t="s">
        <v>324</v>
      </c>
      <c r="BM168" s="17" t="s">
        <v>465</v>
      </c>
    </row>
    <row r="169" spans="2:51" s="11" customFormat="1" ht="22.5" customHeight="1">
      <c r="B169" s="171"/>
      <c r="D169" s="180" t="s">
        <v>328</v>
      </c>
      <c r="E169" s="189" t="s">
        <v>201</v>
      </c>
      <c r="F169" s="190" t="s">
        <v>466</v>
      </c>
      <c r="H169" s="191">
        <v>49.5</v>
      </c>
      <c r="I169" s="175"/>
      <c r="L169" s="171"/>
      <c r="M169" s="176"/>
      <c r="N169" s="177"/>
      <c r="O169" s="177"/>
      <c r="P169" s="177"/>
      <c r="Q169" s="177"/>
      <c r="R169" s="177"/>
      <c r="S169" s="177"/>
      <c r="T169" s="178"/>
      <c r="AT169" s="172" t="s">
        <v>328</v>
      </c>
      <c r="AU169" s="172" t="s">
        <v>276</v>
      </c>
      <c r="AV169" s="11" t="s">
        <v>276</v>
      </c>
      <c r="AW169" s="11" t="s">
        <v>234</v>
      </c>
      <c r="AX169" s="11" t="s">
        <v>218</v>
      </c>
      <c r="AY169" s="172" t="s">
        <v>317</v>
      </c>
    </row>
    <row r="170" spans="2:65" s="1" customFormat="1" ht="22.5" customHeight="1">
      <c r="B170" s="155"/>
      <c r="C170" s="156" t="s">
        <v>467</v>
      </c>
      <c r="D170" s="156" t="s">
        <v>319</v>
      </c>
      <c r="E170" s="157" t="s">
        <v>468</v>
      </c>
      <c r="F170" s="158" t="s">
        <v>469</v>
      </c>
      <c r="G170" s="159" t="s">
        <v>334</v>
      </c>
      <c r="H170" s="160">
        <v>47</v>
      </c>
      <c r="I170" s="161"/>
      <c r="J170" s="162">
        <f>ROUND(I170*H170,2)</f>
        <v>0</v>
      </c>
      <c r="K170" s="158" t="s">
        <v>323</v>
      </c>
      <c r="L170" s="34"/>
      <c r="M170" s="163" t="s">
        <v>201</v>
      </c>
      <c r="N170" s="164" t="s">
        <v>243</v>
      </c>
      <c r="O170" s="35"/>
      <c r="P170" s="165">
        <f>O170*H170</f>
        <v>0</v>
      </c>
      <c r="Q170" s="165">
        <v>0</v>
      </c>
      <c r="R170" s="165">
        <f>Q170*H170</f>
        <v>0</v>
      </c>
      <c r="S170" s="165">
        <v>0</v>
      </c>
      <c r="T170" s="166">
        <f>S170*H170</f>
        <v>0</v>
      </c>
      <c r="AR170" s="17" t="s">
        <v>324</v>
      </c>
      <c r="AT170" s="17" t="s">
        <v>319</v>
      </c>
      <c r="AU170" s="17" t="s">
        <v>276</v>
      </c>
      <c r="AY170" s="17" t="s">
        <v>317</v>
      </c>
      <c r="BE170" s="167">
        <f>IF(N170="základní",J170,0)</f>
        <v>0</v>
      </c>
      <c r="BF170" s="167">
        <f>IF(N170="snížená",J170,0)</f>
        <v>0</v>
      </c>
      <c r="BG170" s="167">
        <f>IF(N170="zákl. přenesená",J170,0)</f>
        <v>0</v>
      </c>
      <c r="BH170" s="167">
        <f>IF(N170="sníž. přenesená",J170,0)</f>
        <v>0</v>
      </c>
      <c r="BI170" s="167">
        <f>IF(N170="nulová",J170,0)</f>
        <v>0</v>
      </c>
      <c r="BJ170" s="17" t="s">
        <v>324</v>
      </c>
      <c r="BK170" s="167">
        <f>ROUND(I170*H170,2)</f>
        <v>0</v>
      </c>
      <c r="BL170" s="17" t="s">
        <v>324</v>
      </c>
      <c r="BM170" s="17" t="s">
        <v>470</v>
      </c>
    </row>
    <row r="171" spans="2:47" s="1" customFormat="1" ht="30" customHeight="1">
      <c r="B171" s="34"/>
      <c r="D171" s="180" t="s">
        <v>326</v>
      </c>
      <c r="F171" s="199" t="s">
        <v>471</v>
      </c>
      <c r="I171" s="170"/>
      <c r="L171" s="34"/>
      <c r="M171" s="63"/>
      <c r="N171" s="35"/>
      <c r="O171" s="35"/>
      <c r="P171" s="35"/>
      <c r="Q171" s="35"/>
      <c r="R171" s="35"/>
      <c r="S171" s="35"/>
      <c r="T171" s="64"/>
      <c r="AT171" s="17" t="s">
        <v>326</v>
      </c>
      <c r="AU171" s="17" t="s">
        <v>276</v>
      </c>
    </row>
    <row r="172" spans="2:65" s="1" customFormat="1" ht="22.5" customHeight="1">
      <c r="B172" s="155"/>
      <c r="C172" s="156" t="s">
        <v>472</v>
      </c>
      <c r="D172" s="156" t="s">
        <v>319</v>
      </c>
      <c r="E172" s="157" t="s">
        <v>473</v>
      </c>
      <c r="F172" s="158" t="s">
        <v>474</v>
      </c>
      <c r="G172" s="159" t="s">
        <v>334</v>
      </c>
      <c r="H172" s="160">
        <v>47</v>
      </c>
      <c r="I172" s="161"/>
      <c r="J172" s="162">
        <f>ROUND(I172*H172,2)</f>
        <v>0</v>
      </c>
      <c r="K172" s="158" t="s">
        <v>323</v>
      </c>
      <c r="L172" s="34"/>
      <c r="M172" s="163" t="s">
        <v>201</v>
      </c>
      <c r="N172" s="164" t="s">
        <v>243</v>
      </c>
      <c r="O172" s="35"/>
      <c r="P172" s="165">
        <f>O172*H172</f>
        <v>0</v>
      </c>
      <c r="Q172" s="165">
        <v>0</v>
      </c>
      <c r="R172" s="165">
        <f>Q172*H172</f>
        <v>0</v>
      </c>
      <c r="S172" s="165">
        <v>0</v>
      </c>
      <c r="T172" s="166">
        <f>S172*H172</f>
        <v>0</v>
      </c>
      <c r="AR172" s="17" t="s">
        <v>324</v>
      </c>
      <c r="AT172" s="17" t="s">
        <v>319</v>
      </c>
      <c r="AU172" s="17" t="s">
        <v>276</v>
      </c>
      <c r="AY172" s="17" t="s">
        <v>317</v>
      </c>
      <c r="BE172" s="167">
        <f>IF(N172="základní",J172,0)</f>
        <v>0</v>
      </c>
      <c r="BF172" s="167">
        <f>IF(N172="snížená",J172,0)</f>
        <v>0</v>
      </c>
      <c r="BG172" s="167">
        <f>IF(N172="zákl. přenesená",J172,0)</f>
        <v>0</v>
      </c>
      <c r="BH172" s="167">
        <f>IF(N172="sníž. přenesená",J172,0)</f>
        <v>0</v>
      </c>
      <c r="BI172" s="167">
        <f>IF(N172="nulová",J172,0)</f>
        <v>0</v>
      </c>
      <c r="BJ172" s="17" t="s">
        <v>324</v>
      </c>
      <c r="BK172" s="167">
        <f>ROUND(I172*H172,2)</f>
        <v>0</v>
      </c>
      <c r="BL172" s="17" t="s">
        <v>324</v>
      </c>
      <c r="BM172" s="17" t="s">
        <v>475</v>
      </c>
    </row>
    <row r="173" spans="2:47" s="1" customFormat="1" ht="30" customHeight="1">
      <c r="B173" s="34"/>
      <c r="D173" s="180" t="s">
        <v>326</v>
      </c>
      <c r="F173" s="199" t="s">
        <v>476</v>
      </c>
      <c r="I173" s="170"/>
      <c r="L173" s="34"/>
      <c r="M173" s="63"/>
      <c r="N173" s="35"/>
      <c r="O173" s="35"/>
      <c r="P173" s="35"/>
      <c r="Q173" s="35"/>
      <c r="R173" s="35"/>
      <c r="S173" s="35"/>
      <c r="T173" s="64"/>
      <c r="AT173" s="17" t="s">
        <v>326</v>
      </c>
      <c r="AU173" s="17" t="s">
        <v>276</v>
      </c>
    </row>
    <row r="174" spans="2:65" s="1" customFormat="1" ht="22.5" customHeight="1">
      <c r="B174" s="155"/>
      <c r="C174" s="156" t="s">
        <v>375</v>
      </c>
      <c r="D174" s="156" t="s">
        <v>319</v>
      </c>
      <c r="E174" s="157" t="s">
        <v>477</v>
      </c>
      <c r="F174" s="158" t="s">
        <v>478</v>
      </c>
      <c r="G174" s="159" t="s">
        <v>334</v>
      </c>
      <c r="H174" s="160">
        <v>135</v>
      </c>
      <c r="I174" s="161"/>
      <c r="J174" s="162">
        <f>ROUND(I174*H174,2)</f>
        <v>0</v>
      </c>
      <c r="K174" s="158" t="s">
        <v>323</v>
      </c>
      <c r="L174" s="34"/>
      <c r="M174" s="163" t="s">
        <v>201</v>
      </c>
      <c r="N174" s="164" t="s">
        <v>243</v>
      </c>
      <c r="O174" s="35"/>
      <c r="P174" s="165">
        <f>O174*H174</f>
        <v>0</v>
      </c>
      <c r="Q174" s="165">
        <v>0</v>
      </c>
      <c r="R174" s="165">
        <f>Q174*H174</f>
        <v>0</v>
      </c>
      <c r="S174" s="165">
        <v>0</v>
      </c>
      <c r="T174" s="166">
        <f>S174*H174</f>
        <v>0</v>
      </c>
      <c r="AR174" s="17" t="s">
        <v>324</v>
      </c>
      <c r="AT174" s="17" t="s">
        <v>319</v>
      </c>
      <c r="AU174" s="17" t="s">
        <v>276</v>
      </c>
      <c r="AY174" s="17" t="s">
        <v>317</v>
      </c>
      <c r="BE174" s="167">
        <f>IF(N174="základní",J174,0)</f>
        <v>0</v>
      </c>
      <c r="BF174" s="167">
        <f>IF(N174="snížená",J174,0)</f>
        <v>0</v>
      </c>
      <c r="BG174" s="167">
        <f>IF(N174="zákl. přenesená",J174,0)</f>
        <v>0</v>
      </c>
      <c r="BH174" s="167">
        <f>IF(N174="sníž. přenesená",J174,0)</f>
        <v>0</v>
      </c>
      <c r="BI174" s="167">
        <f>IF(N174="nulová",J174,0)</f>
        <v>0</v>
      </c>
      <c r="BJ174" s="17" t="s">
        <v>324</v>
      </c>
      <c r="BK174" s="167">
        <f>ROUND(I174*H174,2)</f>
        <v>0</v>
      </c>
      <c r="BL174" s="17" t="s">
        <v>324</v>
      </c>
      <c r="BM174" s="17" t="s">
        <v>479</v>
      </c>
    </row>
    <row r="175" spans="2:47" s="1" customFormat="1" ht="30" customHeight="1">
      <c r="B175" s="34"/>
      <c r="D175" s="180" t="s">
        <v>326</v>
      </c>
      <c r="F175" s="199" t="s">
        <v>480</v>
      </c>
      <c r="I175" s="170"/>
      <c r="L175" s="34"/>
      <c r="M175" s="63"/>
      <c r="N175" s="35"/>
      <c r="O175" s="35"/>
      <c r="P175" s="35"/>
      <c r="Q175" s="35"/>
      <c r="R175" s="35"/>
      <c r="S175" s="35"/>
      <c r="T175" s="64"/>
      <c r="AT175" s="17" t="s">
        <v>326</v>
      </c>
      <c r="AU175" s="17" t="s">
        <v>276</v>
      </c>
    </row>
    <row r="176" spans="2:65" s="1" customFormat="1" ht="22.5" customHeight="1">
      <c r="B176" s="155"/>
      <c r="C176" s="200" t="s">
        <v>481</v>
      </c>
      <c r="D176" s="200" t="s">
        <v>482</v>
      </c>
      <c r="E176" s="201" t="s">
        <v>483</v>
      </c>
      <c r="F176" s="202" t="s">
        <v>484</v>
      </c>
      <c r="G176" s="203" t="s">
        <v>485</v>
      </c>
      <c r="H176" s="204">
        <v>5.16</v>
      </c>
      <c r="I176" s="205"/>
      <c r="J176" s="206">
        <f>ROUND(I176*H176,2)</f>
        <v>0</v>
      </c>
      <c r="K176" s="202" t="s">
        <v>323</v>
      </c>
      <c r="L176" s="207"/>
      <c r="M176" s="208" t="s">
        <v>201</v>
      </c>
      <c r="N176" s="209" t="s">
        <v>243</v>
      </c>
      <c r="O176" s="35"/>
      <c r="P176" s="165">
        <f>O176*H176</f>
        <v>0</v>
      </c>
      <c r="Q176" s="165">
        <v>0.001</v>
      </c>
      <c r="R176" s="165">
        <f>Q176*H176</f>
        <v>0.0051600000000000005</v>
      </c>
      <c r="S176" s="165">
        <v>0</v>
      </c>
      <c r="T176" s="166">
        <f>S176*H176</f>
        <v>0</v>
      </c>
      <c r="AR176" s="17" t="s">
        <v>369</v>
      </c>
      <c r="AT176" s="17" t="s">
        <v>482</v>
      </c>
      <c r="AU176" s="17" t="s">
        <v>276</v>
      </c>
      <c r="AY176" s="17" t="s">
        <v>317</v>
      </c>
      <c r="BE176" s="167">
        <f>IF(N176="základní",J176,0)</f>
        <v>0</v>
      </c>
      <c r="BF176" s="167">
        <f>IF(N176="snížená",J176,0)</f>
        <v>0</v>
      </c>
      <c r="BG176" s="167">
        <f>IF(N176="zákl. přenesená",J176,0)</f>
        <v>0</v>
      </c>
      <c r="BH176" s="167">
        <f>IF(N176="sníž. přenesená",J176,0)</f>
        <v>0</v>
      </c>
      <c r="BI176" s="167">
        <f>IF(N176="nulová",J176,0)</f>
        <v>0</v>
      </c>
      <c r="BJ176" s="17" t="s">
        <v>324</v>
      </c>
      <c r="BK176" s="167">
        <f>ROUND(I176*H176,2)</f>
        <v>0</v>
      </c>
      <c r="BL176" s="17" t="s">
        <v>324</v>
      </c>
      <c r="BM176" s="17" t="s">
        <v>486</v>
      </c>
    </row>
    <row r="177" spans="2:47" s="1" customFormat="1" ht="22.5" customHeight="1">
      <c r="B177" s="34"/>
      <c r="D177" s="168" t="s">
        <v>326</v>
      </c>
      <c r="F177" s="169" t="s">
        <v>487</v>
      </c>
      <c r="I177" s="170"/>
      <c r="L177" s="34"/>
      <c r="M177" s="63"/>
      <c r="N177" s="35"/>
      <c r="O177" s="35"/>
      <c r="P177" s="35"/>
      <c r="Q177" s="35"/>
      <c r="R177" s="35"/>
      <c r="S177" s="35"/>
      <c r="T177" s="64"/>
      <c r="AT177" s="17" t="s">
        <v>326</v>
      </c>
      <c r="AU177" s="17" t="s">
        <v>276</v>
      </c>
    </row>
    <row r="178" spans="2:51" s="11" customFormat="1" ht="22.5" customHeight="1">
      <c r="B178" s="171"/>
      <c r="D178" s="180" t="s">
        <v>328</v>
      </c>
      <c r="E178" s="189" t="s">
        <v>201</v>
      </c>
      <c r="F178" s="190" t="s">
        <v>488</v>
      </c>
      <c r="H178" s="191">
        <v>5.16</v>
      </c>
      <c r="I178" s="175"/>
      <c r="L178" s="171"/>
      <c r="M178" s="176"/>
      <c r="N178" s="177"/>
      <c r="O178" s="177"/>
      <c r="P178" s="177"/>
      <c r="Q178" s="177"/>
      <c r="R178" s="177"/>
      <c r="S178" s="177"/>
      <c r="T178" s="178"/>
      <c r="AT178" s="172" t="s">
        <v>328</v>
      </c>
      <c r="AU178" s="172" t="s">
        <v>276</v>
      </c>
      <c r="AV178" s="11" t="s">
        <v>276</v>
      </c>
      <c r="AW178" s="11" t="s">
        <v>234</v>
      </c>
      <c r="AX178" s="11" t="s">
        <v>218</v>
      </c>
      <c r="AY178" s="172" t="s">
        <v>317</v>
      </c>
    </row>
    <row r="179" spans="2:65" s="1" customFormat="1" ht="22.5" customHeight="1">
      <c r="B179" s="155"/>
      <c r="C179" s="156" t="s">
        <v>489</v>
      </c>
      <c r="D179" s="156" t="s">
        <v>319</v>
      </c>
      <c r="E179" s="157" t="s">
        <v>490</v>
      </c>
      <c r="F179" s="158" t="s">
        <v>491</v>
      </c>
      <c r="G179" s="159" t="s">
        <v>334</v>
      </c>
      <c r="H179" s="160">
        <v>135</v>
      </c>
      <c r="I179" s="161"/>
      <c r="J179" s="162">
        <f>ROUND(I179*H179,2)</f>
        <v>0</v>
      </c>
      <c r="K179" s="158" t="s">
        <v>323</v>
      </c>
      <c r="L179" s="34"/>
      <c r="M179" s="163" t="s">
        <v>201</v>
      </c>
      <c r="N179" s="164" t="s">
        <v>243</v>
      </c>
      <c r="O179" s="35"/>
      <c r="P179" s="165">
        <f>O179*H179</f>
        <v>0</v>
      </c>
      <c r="Q179" s="165">
        <v>0</v>
      </c>
      <c r="R179" s="165">
        <f>Q179*H179</f>
        <v>0</v>
      </c>
      <c r="S179" s="165">
        <v>0</v>
      </c>
      <c r="T179" s="166">
        <f>S179*H179</f>
        <v>0</v>
      </c>
      <c r="AR179" s="17" t="s">
        <v>324</v>
      </c>
      <c r="AT179" s="17" t="s">
        <v>319</v>
      </c>
      <c r="AU179" s="17" t="s">
        <v>276</v>
      </c>
      <c r="AY179" s="17" t="s">
        <v>317</v>
      </c>
      <c r="BE179" s="167">
        <f>IF(N179="základní",J179,0)</f>
        <v>0</v>
      </c>
      <c r="BF179" s="167">
        <f>IF(N179="snížená",J179,0)</f>
        <v>0</v>
      </c>
      <c r="BG179" s="167">
        <f>IF(N179="zákl. přenesená",J179,0)</f>
        <v>0</v>
      </c>
      <c r="BH179" s="167">
        <f>IF(N179="sníž. přenesená",J179,0)</f>
        <v>0</v>
      </c>
      <c r="BI179" s="167">
        <f>IF(N179="nulová",J179,0)</f>
        <v>0</v>
      </c>
      <c r="BJ179" s="17" t="s">
        <v>324</v>
      </c>
      <c r="BK179" s="167">
        <f>ROUND(I179*H179,2)</f>
        <v>0</v>
      </c>
      <c r="BL179" s="17" t="s">
        <v>324</v>
      </c>
      <c r="BM179" s="17" t="s">
        <v>492</v>
      </c>
    </row>
    <row r="180" spans="2:47" s="1" customFormat="1" ht="30" customHeight="1">
      <c r="B180" s="34"/>
      <c r="D180" s="180" t="s">
        <v>326</v>
      </c>
      <c r="F180" s="199" t="s">
        <v>493</v>
      </c>
      <c r="I180" s="170"/>
      <c r="L180" s="34"/>
      <c r="M180" s="63"/>
      <c r="N180" s="35"/>
      <c r="O180" s="35"/>
      <c r="P180" s="35"/>
      <c r="Q180" s="35"/>
      <c r="R180" s="35"/>
      <c r="S180" s="35"/>
      <c r="T180" s="64"/>
      <c r="AT180" s="17" t="s">
        <v>326</v>
      </c>
      <c r="AU180" s="17" t="s">
        <v>276</v>
      </c>
    </row>
    <row r="181" spans="2:65" s="1" customFormat="1" ht="31.5" customHeight="1">
      <c r="B181" s="155"/>
      <c r="C181" s="156" t="s">
        <v>494</v>
      </c>
      <c r="D181" s="156" t="s">
        <v>319</v>
      </c>
      <c r="E181" s="157" t="s">
        <v>495</v>
      </c>
      <c r="F181" s="158" t="s">
        <v>496</v>
      </c>
      <c r="G181" s="159" t="s">
        <v>347</v>
      </c>
      <c r="H181" s="160">
        <v>8</v>
      </c>
      <c r="I181" s="161"/>
      <c r="J181" s="162">
        <f>ROUND(I181*H181,2)</f>
        <v>0</v>
      </c>
      <c r="K181" s="158" t="s">
        <v>323</v>
      </c>
      <c r="L181" s="34"/>
      <c r="M181" s="163" t="s">
        <v>201</v>
      </c>
      <c r="N181" s="164" t="s">
        <v>243</v>
      </c>
      <c r="O181" s="35"/>
      <c r="P181" s="165">
        <f>O181*H181</f>
        <v>0</v>
      </c>
      <c r="Q181" s="165">
        <v>0</v>
      </c>
      <c r="R181" s="165">
        <f>Q181*H181</f>
        <v>0</v>
      </c>
      <c r="S181" s="165">
        <v>0</v>
      </c>
      <c r="T181" s="166">
        <f>S181*H181</f>
        <v>0</v>
      </c>
      <c r="AR181" s="17" t="s">
        <v>324</v>
      </c>
      <c r="AT181" s="17" t="s">
        <v>319</v>
      </c>
      <c r="AU181" s="17" t="s">
        <v>276</v>
      </c>
      <c r="AY181" s="17" t="s">
        <v>317</v>
      </c>
      <c r="BE181" s="167">
        <f>IF(N181="základní",J181,0)</f>
        <v>0</v>
      </c>
      <c r="BF181" s="167">
        <f>IF(N181="snížená",J181,0)</f>
        <v>0</v>
      </c>
      <c r="BG181" s="167">
        <f>IF(N181="zákl. přenesená",J181,0)</f>
        <v>0</v>
      </c>
      <c r="BH181" s="167">
        <f>IF(N181="sníž. přenesená",J181,0)</f>
        <v>0</v>
      </c>
      <c r="BI181" s="167">
        <f>IF(N181="nulová",J181,0)</f>
        <v>0</v>
      </c>
      <c r="BJ181" s="17" t="s">
        <v>324</v>
      </c>
      <c r="BK181" s="167">
        <f>ROUND(I181*H181,2)</f>
        <v>0</v>
      </c>
      <c r="BL181" s="17" t="s">
        <v>324</v>
      </c>
      <c r="BM181" s="17" t="s">
        <v>497</v>
      </c>
    </row>
    <row r="182" spans="2:47" s="1" customFormat="1" ht="30" customHeight="1">
      <c r="B182" s="34"/>
      <c r="D182" s="168" t="s">
        <v>326</v>
      </c>
      <c r="F182" s="169" t="s">
        <v>498</v>
      </c>
      <c r="I182" s="170"/>
      <c r="L182" s="34"/>
      <c r="M182" s="63"/>
      <c r="N182" s="35"/>
      <c r="O182" s="35"/>
      <c r="P182" s="35"/>
      <c r="Q182" s="35"/>
      <c r="R182" s="35"/>
      <c r="S182" s="35"/>
      <c r="T182" s="64"/>
      <c r="AT182" s="17" t="s">
        <v>326</v>
      </c>
      <c r="AU182" s="17" t="s">
        <v>276</v>
      </c>
    </row>
    <row r="183" spans="2:51" s="11" customFormat="1" ht="22.5" customHeight="1">
      <c r="B183" s="171"/>
      <c r="D183" s="180" t="s">
        <v>328</v>
      </c>
      <c r="E183" s="189" t="s">
        <v>201</v>
      </c>
      <c r="F183" s="190" t="s">
        <v>499</v>
      </c>
      <c r="H183" s="191">
        <v>8</v>
      </c>
      <c r="I183" s="175"/>
      <c r="L183" s="171"/>
      <c r="M183" s="176"/>
      <c r="N183" s="177"/>
      <c r="O183" s="177"/>
      <c r="P183" s="177"/>
      <c r="Q183" s="177"/>
      <c r="R183" s="177"/>
      <c r="S183" s="177"/>
      <c r="T183" s="178"/>
      <c r="AT183" s="172" t="s">
        <v>328</v>
      </c>
      <c r="AU183" s="172" t="s">
        <v>276</v>
      </c>
      <c r="AV183" s="11" t="s">
        <v>276</v>
      </c>
      <c r="AW183" s="11" t="s">
        <v>234</v>
      </c>
      <c r="AX183" s="11" t="s">
        <v>218</v>
      </c>
      <c r="AY183" s="172" t="s">
        <v>317</v>
      </c>
    </row>
    <row r="184" spans="2:65" s="1" customFormat="1" ht="22.5" customHeight="1">
      <c r="B184" s="155"/>
      <c r="C184" s="156" t="s">
        <v>500</v>
      </c>
      <c r="D184" s="156" t="s">
        <v>319</v>
      </c>
      <c r="E184" s="157" t="s">
        <v>501</v>
      </c>
      <c r="F184" s="158" t="s">
        <v>502</v>
      </c>
      <c r="G184" s="159" t="s">
        <v>347</v>
      </c>
      <c r="H184" s="160">
        <v>5</v>
      </c>
      <c r="I184" s="161"/>
      <c r="J184" s="162">
        <f>ROUND(I184*H184,2)</f>
        <v>0</v>
      </c>
      <c r="K184" s="158" t="s">
        <v>323</v>
      </c>
      <c r="L184" s="34"/>
      <c r="M184" s="163" t="s">
        <v>201</v>
      </c>
      <c r="N184" s="164" t="s">
        <v>243</v>
      </c>
      <c r="O184" s="35"/>
      <c r="P184" s="165">
        <f>O184*H184</f>
        <v>0</v>
      </c>
      <c r="Q184" s="165">
        <v>0</v>
      </c>
      <c r="R184" s="165">
        <f>Q184*H184</f>
        <v>0</v>
      </c>
      <c r="S184" s="165">
        <v>0</v>
      </c>
      <c r="T184" s="166">
        <f>S184*H184</f>
        <v>0</v>
      </c>
      <c r="AR184" s="17" t="s">
        <v>324</v>
      </c>
      <c r="AT184" s="17" t="s">
        <v>319</v>
      </c>
      <c r="AU184" s="17" t="s">
        <v>276</v>
      </c>
      <c r="AY184" s="17" t="s">
        <v>317</v>
      </c>
      <c r="BE184" s="167">
        <f>IF(N184="základní",J184,0)</f>
        <v>0</v>
      </c>
      <c r="BF184" s="167">
        <f>IF(N184="snížená",J184,0)</f>
        <v>0</v>
      </c>
      <c r="BG184" s="167">
        <f>IF(N184="zákl. přenesená",J184,0)</f>
        <v>0</v>
      </c>
      <c r="BH184" s="167">
        <f>IF(N184="sníž. přenesená",J184,0)</f>
        <v>0</v>
      </c>
      <c r="BI184" s="167">
        <f>IF(N184="nulová",J184,0)</f>
        <v>0</v>
      </c>
      <c r="BJ184" s="17" t="s">
        <v>324</v>
      </c>
      <c r="BK184" s="167">
        <f>ROUND(I184*H184,2)</f>
        <v>0</v>
      </c>
      <c r="BL184" s="17" t="s">
        <v>324</v>
      </c>
      <c r="BM184" s="17" t="s">
        <v>503</v>
      </c>
    </row>
    <row r="185" spans="2:47" s="1" customFormat="1" ht="30" customHeight="1">
      <c r="B185" s="34"/>
      <c r="D185" s="180" t="s">
        <v>326</v>
      </c>
      <c r="F185" s="199" t="s">
        <v>504</v>
      </c>
      <c r="I185" s="170"/>
      <c r="L185" s="34"/>
      <c r="M185" s="63"/>
      <c r="N185" s="35"/>
      <c r="O185" s="35"/>
      <c r="P185" s="35"/>
      <c r="Q185" s="35"/>
      <c r="R185" s="35"/>
      <c r="S185" s="35"/>
      <c r="T185" s="64"/>
      <c r="AT185" s="17" t="s">
        <v>326</v>
      </c>
      <c r="AU185" s="17" t="s">
        <v>276</v>
      </c>
    </row>
    <row r="186" spans="2:65" s="1" customFormat="1" ht="22.5" customHeight="1">
      <c r="B186" s="155"/>
      <c r="C186" s="156" t="s">
        <v>505</v>
      </c>
      <c r="D186" s="156" t="s">
        <v>319</v>
      </c>
      <c r="E186" s="157" t="s">
        <v>506</v>
      </c>
      <c r="F186" s="158" t="s">
        <v>507</v>
      </c>
      <c r="G186" s="159" t="s">
        <v>347</v>
      </c>
      <c r="H186" s="160">
        <v>3</v>
      </c>
      <c r="I186" s="161"/>
      <c r="J186" s="162">
        <f>ROUND(I186*H186,2)</f>
        <v>0</v>
      </c>
      <c r="K186" s="158" t="s">
        <v>323</v>
      </c>
      <c r="L186" s="34"/>
      <c r="M186" s="163" t="s">
        <v>201</v>
      </c>
      <c r="N186" s="164" t="s">
        <v>243</v>
      </c>
      <c r="O186" s="35"/>
      <c r="P186" s="165">
        <f>O186*H186</f>
        <v>0</v>
      </c>
      <c r="Q186" s="165">
        <v>0</v>
      </c>
      <c r="R186" s="165">
        <f>Q186*H186</f>
        <v>0</v>
      </c>
      <c r="S186" s="165">
        <v>0</v>
      </c>
      <c r="T186" s="166">
        <f>S186*H186</f>
        <v>0</v>
      </c>
      <c r="AR186" s="17" t="s">
        <v>324</v>
      </c>
      <c r="AT186" s="17" t="s">
        <v>319</v>
      </c>
      <c r="AU186" s="17" t="s">
        <v>276</v>
      </c>
      <c r="AY186" s="17" t="s">
        <v>317</v>
      </c>
      <c r="BE186" s="167">
        <f>IF(N186="základní",J186,0)</f>
        <v>0</v>
      </c>
      <c r="BF186" s="167">
        <f>IF(N186="snížená",J186,0)</f>
        <v>0</v>
      </c>
      <c r="BG186" s="167">
        <f>IF(N186="zákl. přenesená",J186,0)</f>
        <v>0</v>
      </c>
      <c r="BH186" s="167">
        <f>IF(N186="sníž. přenesená",J186,0)</f>
        <v>0</v>
      </c>
      <c r="BI186" s="167">
        <f>IF(N186="nulová",J186,0)</f>
        <v>0</v>
      </c>
      <c r="BJ186" s="17" t="s">
        <v>324</v>
      </c>
      <c r="BK186" s="167">
        <f>ROUND(I186*H186,2)</f>
        <v>0</v>
      </c>
      <c r="BL186" s="17" t="s">
        <v>324</v>
      </c>
      <c r="BM186" s="17" t="s">
        <v>508</v>
      </c>
    </row>
    <row r="187" spans="2:47" s="1" customFormat="1" ht="30" customHeight="1">
      <c r="B187" s="34"/>
      <c r="D187" s="180" t="s">
        <v>326</v>
      </c>
      <c r="F187" s="199" t="s">
        <v>509</v>
      </c>
      <c r="I187" s="170"/>
      <c r="L187" s="34"/>
      <c r="M187" s="63"/>
      <c r="N187" s="35"/>
      <c r="O187" s="35"/>
      <c r="P187" s="35"/>
      <c r="Q187" s="35"/>
      <c r="R187" s="35"/>
      <c r="S187" s="35"/>
      <c r="T187" s="64"/>
      <c r="AT187" s="17" t="s">
        <v>326</v>
      </c>
      <c r="AU187" s="17" t="s">
        <v>276</v>
      </c>
    </row>
    <row r="188" spans="2:65" s="1" customFormat="1" ht="22.5" customHeight="1">
      <c r="B188" s="155"/>
      <c r="C188" s="200" t="s">
        <v>510</v>
      </c>
      <c r="D188" s="200" t="s">
        <v>482</v>
      </c>
      <c r="E188" s="201" t="s">
        <v>511</v>
      </c>
      <c r="F188" s="202" t="s">
        <v>512</v>
      </c>
      <c r="G188" s="203" t="s">
        <v>433</v>
      </c>
      <c r="H188" s="204">
        <v>3</v>
      </c>
      <c r="I188" s="205"/>
      <c r="J188" s="206">
        <f>ROUND(I188*H188,2)</f>
        <v>0</v>
      </c>
      <c r="K188" s="202" t="s">
        <v>201</v>
      </c>
      <c r="L188" s="207"/>
      <c r="M188" s="208" t="s">
        <v>201</v>
      </c>
      <c r="N188" s="209" t="s">
        <v>243</v>
      </c>
      <c r="O188" s="35"/>
      <c r="P188" s="165">
        <f>O188*H188</f>
        <v>0</v>
      </c>
      <c r="Q188" s="165">
        <v>0</v>
      </c>
      <c r="R188" s="165">
        <f>Q188*H188</f>
        <v>0</v>
      </c>
      <c r="S188" s="165">
        <v>0</v>
      </c>
      <c r="T188" s="166">
        <f>S188*H188</f>
        <v>0</v>
      </c>
      <c r="AR188" s="17" t="s">
        <v>369</v>
      </c>
      <c r="AT188" s="17" t="s">
        <v>482</v>
      </c>
      <c r="AU188" s="17" t="s">
        <v>276</v>
      </c>
      <c r="AY188" s="17" t="s">
        <v>317</v>
      </c>
      <c r="BE188" s="167">
        <f>IF(N188="základní",J188,0)</f>
        <v>0</v>
      </c>
      <c r="BF188" s="167">
        <f>IF(N188="snížená",J188,0)</f>
        <v>0</v>
      </c>
      <c r="BG188" s="167">
        <f>IF(N188="zákl. přenesená",J188,0)</f>
        <v>0</v>
      </c>
      <c r="BH188" s="167">
        <f>IF(N188="sníž. přenesená",J188,0)</f>
        <v>0</v>
      </c>
      <c r="BI188" s="167">
        <f>IF(N188="nulová",J188,0)</f>
        <v>0</v>
      </c>
      <c r="BJ188" s="17" t="s">
        <v>324</v>
      </c>
      <c r="BK188" s="167">
        <f>ROUND(I188*H188,2)</f>
        <v>0</v>
      </c>
      <c r="BL188" s="17" t="s">
        <v>324</v>
      </c>
      <c r="BM188" s="17" t="s">
        <v>513</v>
      </c>
    </row>
    <row r="189" spans="2:65" s="1" customFormat="1" ht="22.5" customHeight="1">
      <c r="B189" s="155"/>
      <c r="C189" s="200" t="s">
        <v>514</v>
      </c>
      <c r="D189" s="200" t="s">
        <v>482</v>
      </c>
      <c r="E189" s="201" t="s">
        <v>515</v>
      </c>
      <c r="F189" s="202" t="s">
        <v>516</v>
      </c>
      <c r="G189" s="203" t="s">
        <v>433</v>
      </c>
      <c r="H189" s="204">
        <v>5</v>
      </c>
      <c r="I189" s="205"/>
      <c r="J189" s="206">
        <f>ROUND(I189*H189,2)</f>
        <v>0</v>
      </c>
      <c r="K189" s="202" t="s">
        <v>201</v>
      </c>
      <c r="L189" s="207"/>
      <c r="M189" s="208" t="s">
        <v>201</v>
      </c>
      <c r="N189" s="209" t="s">
        <v>243</v>
      </c>
      <c r="O189" s="35"/>
      <c r="P189" s="165">
        <f>O189*H189</f>
        <v>0</v>
      </c>
      <c r="Q189" s="165">
        <v>0</v>
      </c>
      <c r="R189" s="165">
        <f>Q189*H189</f>
        <v>0</v>
      </c>
      <c r="S189" s="165">
        <v>0</v>
      </c>
      <c r="T189" s="166">
        <f>S189*H189</f>
        <v>0</v>
      </c>
      <c r="AR189" s="17" t="s">
        <v>369</v>
      </c>
      <c r="AT189" s="17" t="s">
        <v>482</v>
      </c>
      <c r="AU189" s="17" t="s">
        <v>276</v>
      </c>
      <c r="AY189" s="17" t="s">
        <v>317</v>
      </c>
      <c r="BE189" s="167">
        <f>IF(N189="základní",J189,0)</f>
        <v>0</v>
      </c>
      <c r="BF189" s="167">
        <f>IF(N189="snížená",J189,0)</f>
        <v>0</v>
      </c>
      <c r="BG189" s="167">
        <f>IF(N189="zákl. přenesená",J189,0)</f>
        <v>0</v>
      </c>
      <c r="BH189" s="167">
        <f>IF(N189="sníž. přenesená",J189,0)</f>
        <v>0</v>
      </c>
      <c r="BI189" s="167">
        <f>IF(N189="nulová",J189,0)</f>
        <v>0</v>
      </c>
      <c r="BJ189" s="17" t="s">
        <v>324</v>
      </c>
      <c r="BK189" s="167">
        <f>ROUND(I189*H189,2)</f>
        <v>0</v>
      </c>
      <c r="BL189" s="17" t="s">
        <v>324</v>
      </c>
      <c r="BM189" s="17" t="s">
        <v>517</v>
      </c>
    </row>
    <row r="190" spans="2:63" s="10" customFormat="1" ht="29.25" customHeight="1">
      <c r="B190" s="141"/>
      <c r="D190" s="152" t="s">
        <v>269</v>
      </c>
      <c r="E190" s="153" t="s">
        <v>276</v>
      </c>
      <c r="F190" s="153" t="s">
        <v>518</v>
      </c>
      <c r="I190" s="144"/>
      <c r="J190" s="154">
        <f>BK190</f>
        <v>0</v>
      </c>
      <c r="L190" s="141"/>
      <c r="M190" s="146"/>
      <c r="N190" s="147"/>
      <c r="O190" s="147"/>
      <c r="P190" s="148">
        <f>SUM(P191:P194)</f>
        <v>0</v>
      </c>
      <c r="Q190" s="147"/>
      <c r="R190" s="148">
        <f>SUM(R191:R194)</f>
        <v>42.97822954</v>
      </c>
      <c r="S190" s="147"/>
      <c r="T190" s="149">
        <f>SUM(T191:T194)</f>
        <v>0</v>
      </c>
      <c r="AR190" s="142" t="s">
        <v>218</v>
      </c>
      <c r="AT190" s="150" t="s">
        <v>269</v>
      </c>
      <c r="AU190" s="150" t="s">
        <v>218</v>
      </c>
      <c r="AY190" s="142" t="s">
        <v>317</v>
      </c>
      <c r="BK190" s="151">
        <f>SUM(BK191:BK194)</f>
        <v>0</v>
      </c>
    </row>
    <row r="191" spans="2:65" s="1" customFormat="1" ht="22.5" customHeight="1">
      <c r="B191" s="155"/>
      <c r="C191" s="156" t="s">
        <v>519</v>
      </c>
      <c r="D191" s="156" t="s">
        <v>319</v>
      </c>
      <c r="E191" s="157" t="s">
        <v>520</v>
      </c>
      <c r="F191" s="158" t="s">
        <v>521</v>
      </c>
      <c r="G191" s="159" t="s">
        <v>522</v>
      </c>
      <c r="H191" s="160">
        <v>0.298</v>
      </c>
      <c r="I191" s="161"/>
      <c r="J191" s="162">
        <f>ROUND(I191*H191,2)</f>
        <v>0</v>
      </c>
      <c r="K191" s="158" t="s">
        <v>201</v>
      </c>
      <c r="L191" s="34"/>
      <c r="M191" s="163" t="s">
        <v>201</v>
      </c>
      <c r="N191" s="164" t="s">
        <v>243</v>
      </c>
      <c r="O191" s="35"/>
      <c r="P191" s="165">
        <f>O191*H191</f>
        <v>0</v>
      </c>
      <c r="Q191" s="165">
        <v>1.05878</v>
      </c>
      <c r="R191" s="165">
        <f>Q191*H191</f>
        <v>0.31551644</v>
      </c>
      <c r="S191" s="165">
        <v>0</v>
      </c>
      <c r="T191" s="166">
        <f>S191*H191</f>
        <v>0</v>
      </c>
      <c r="AR191" s="17" t="s">
        <v>324</v>
      </c>
      <c r="AT191" s="17" t="s">
        <v>319</v>
      </c>
      <c r="AU191" s="17" t="s">
        <v>276</v>
      </c>
      <c r="AY191" s="17" t="s">
        <v>317</v>
      </c>
      <c r="BE191" s="167">
        <f>IF(N191="základní",J191,0)</f>
        <v>0</v>
      </c>
      <c r="BF191" s="167">
        <f>IF(N191="snížená",J191,0)</f>
        <v>0</v>
      </c>
      <c r="BG191" s="167">
        <f>IF(N191="zákl. přenesená",J191,0)</f>
        <v>0</v>
      </c>
      <c r="BH191" s="167">
        <f>IF(N191="sníž. přenesená",J191,0)</f>
        <v>0</v>
      </c>
      <c r="BI191" s="167">
        <f>IF(N191="nulová",J191,0)</f>
        <v>0</v>
      </c>
      <c r="BJ191" s="17" t="s">
        <v>324</v>
      </c>
      <c r="BK191" s="167">
        <f>ROUND(I191*H191,2)</f>
        <v>0</v>
      </c>
      <c r="BL191" s="17" t="s">
        <v>324</v>
      </c>
      <c r="BM191" s="17" t="s">
        <v>523</v>
      </c>
    </row>
    <row r="192" spans="2:51" s="11" customFormat="1" ht="31.5" customHeight="1">
      <c r="B192" s="171"/>
      <c r="D192" s="180" t="s">
        <v>328</v>
      </c>
      <c r="E192" s="189" t="s">
        <v>201</v>
      </c>
      <c r="F192" s="190" t="s">
        <v>524</v>
      </c>
      <c r="H192" s="191">
        <v>0.298</v>
      </c>
      <c r="I192" s="175"/>
      <c r="L192" s="171"/>
      <c r="M192" s="176"/>
      <c r="N192" s="177"/>
      <c r="O192" s="177"/>
      <c r="P192" s="177"/>
      <c r="Q192" s="177"/>
      <c r="R192" s="177"/>
      <c r="S192" s="177"/>
      <c r="T192" s="178"/>
      <c r="AT192" s="172" t="s">
        <v>328</v>
      </c>
      <c r="AU192" s="172" t="s">
        <v>276</v>
      </c>
      <c r="AV192" s="11" t="s">
        <v>276</v>
      </c>
      <c r="AW192" s="11" t="s">
        <v>234</v>
      </c>
      <c r="AX192" s="11" t="s">
        <v>218</v>
      </c>
      <c r="AY192" s="172" t="s">
        <v>317</v>
      </c>
    </row>
    <row r="193" spans="2:65" s="1" customFormat="1" ht="22.5" customHeight="1">
      <c r="B193" s="155"/>
      <c r="C193" s="156" t="s">
        <v>525</v>
      </c>
      <c r="D193" s="156" t="s">
        <v>319</v>
      </c>
      <c r="E193" s="157" t="s">
        <v>526</v>
      </c>
      <c r="F193" s="158" t="s">
        <v>527</v>
      </c>
      <c r="G193" s="159" t="s">
        <v>386</v>
      </c>
      <c r="H193" s="160">
        <v>17.39</v>
      </c>
      <c r="I193" s="161"/>
      <c r="J193" s="162">
        <f>ROUND(I193*H193,2)</f>
        <v>0</v>
      </c>
      <c r="K193" s="158" t="s">
        <v>201</v>
      </c>
      <c r="L193" s="34"/>
      <c r="M193" s="163" t="s">
        <v>201</v>
      </c>
      <c r="N193" s="164" t="s">
        <v>243</v>
      </c>
      <c r="O193" s="35"/>
      <c r="P193" s="165">
        <f>O193*H193</f>
        <v>0</v>
      </c>
      <c r="Q193" s="165">
        <v>2.45329</v>
      </c>
      <c r="R193" s="165">
        <f>Q193*H193</f>
        <v>42.6627131</v>
      </c>
      <c r="S193" s="165">
        <v>0</v>
      </c>
      <c r="T193" s="166">
        <f>S193*H193</f>
        <v>0</v>
      </c>
      <c r="AR193" s="17" t="s">
        <v>324</v>
      </c>
      <c r="AT193" s="17" t="s">
        <v>319</v>
      </c>
      <c r="AU193" s="17" t="s">
        <v>276</v>
      </c>
      <c r="AY193" s="17" t="s">
        <v>317</v>
      </c>
      <c r="BE193" s="167">
        <f>IF(N193="základní",J193,0)</f>
        <v>0</v>
      </c>
      <c r="BF193" s="167">
        <f>IF(N193="snížená",J193,0)</f>
        <v>0</v>
      </c>
      <c r="BG193" s="167">
        <f>IF(N193="zákl. přenesená",J193,0)</f>
        <v>0</v>
      </c>
      <c r="BH193" s="167">
        <f>IF(N193="sníž. přenesená",J193,0)</f>
        <v>0</v>
      </c>
      <c r="BI193" s="167">
        <f>IF(N193="nulová",J193,0)</f>
        <v>0</v>
      </c>
      <c r="BJ193" s="17" t="s">
        <v>324</v>
      </c>
      <c r="BK193" s="167">
        <f>ROUND(I193*H193,2)</f>
        <v>0</v>
      </c>
      <c r="BL193" s="17" t="s">
        <v>324</v>
      </c>
      <c r="BM193" s="17" t="s">
        <v>528</v>
      </c>
    </row>
    <row r="194" spans="2:51" s="11" customFormat="1" ht="22.5" customHeight="1">
      <c r="B194" s="171"/>
      <c r="D194" s="168" t="s">
        <v>328</v>
      </c>
      <c r="E194" s="172" t="s">
        <v>201</v>
      </c>
      <c r="F194" s="173" t="s">
        <v>529</v>
      </c>
      <c r="H194" s="174">
        <v>17.39</v>
      </c>
      <c r="I194" s="175"/>
      <c r="L194" s="171"/>
      <c r="M194" s="176"/>
      <c r="N194" s="177"/>
      <c r="O194" s="177"/>
      <c r="P194" s="177"/>
      <c r="Q194" s="177"/>
      <c r="R194" s="177"/>
      <c r="S194" s="177"/>
      <c r="T194" s="178"/>
      <c r="AT194" s="172" t="s">
        <v>328</v>
      </c>
      <c r="AU194" s="172" t="s">
        <v>276</v>
      </c>
      <c r="AV194" s="11" t="s">
        <v>276</v>
      </c>
      <c r="AW194" s="11" t="s">
        <v>234</v>
      </c>
      <c r="AX194" s="11" t="s">
        <v>218</v>
      </c>
      <c r="AY194" s="172" t="s">
        <v>317</v>
      </c>
    </row>
    <row r="195" spans="2:63" s="10" customFormat="1" ht="29.25" customHeight="1">
      <c r="B195" s="141"/>
      <c r="D195" s="152" t="s">
        <v>269</v>
      </c>
      <c r="E195" s="153" t="s">
        <v>339</v>
      </c>
      <c r="F195" s="153" t="s">
        <v>530</v>
      </c>
      <c r="I195" s="144"/>
      <c r="J195" s="154">
        <f>BK195</f>
        <v>0</v>
      </c>
      <c r="L195" s="141"/>
      <c r="M195" s="146"/>
      <c r="N195" s="147"/>
      <c r="O195" s="147"/>
      <c r="P195" s="148">
        <f>SUM(P196:P220)</f>
        <v>0</v>
      </c>
      <c r="Q195" s="147"/>
      <c r="R195" s="148">
        <f>SUM(R196:R220)</f>
        <v>86.37809183</v>
      </c>
      <c r="S195" s="147"/>
      <c r="T195" s="149">
        <f>SUM(T196:T220)</f>
        <v>0</v>
      </c>
      <c r="AR195" s="142" t="s">
        <v>218</v>
      </c>
      <c r="AT195" s="150" t="s">
        <v>269</v>
      </c>
      <c r="AU195" s="150" t="s">
        <v>218</v>
      </c>
      <c r="AY195" s="142" t="s">
        <v>317</v>
      </c>
      <c r="BK195" s="151">
        <f>SUM(BK196:BK220)</f>
        <v>0</v>
      </c>
    </row>
    <row r="196" spans="2:65" s="1" customFormat="1" ht="22.5" customHeight="1">
      <c r="B196" s="155"/>
      <c r="C196" s="156" t="s">
        <v>531</v>
      </c>
      <c r="D196" s="156" t="s">
        <v>319</v>
      </c>
      <c r="E196" s="157" t="s">
        <v>532</v>
      </c>
      <c r="F196" s="158" t="s">
        <v>533</v>
      </c>
      <c r="G196" s="159" t="s">
        <v>386</v>
      </c>
      <c r="H196" s="160">
        <v>19.095</v>
      </c>
      <c r="I196" s="161"/>
      <c r="J196" s="162">
        <f>ROUND(I196*H196,2)</f>
        <v>0</v>
      </c>
      <c r="K196" s="158" t="s">
        <v>201</v>
      </c>
      <c r="L196" s="34"/>
      <c r="M196" s="163" t="s">
        <v>201</v>
      </c>
      <c r="N196" s="164" t="s">
        <v>243</v>
      </c>
      <c r="O196" s="35"/>
      <c r="P196" s="165">
        <f>O196*H196</f>
        <v>0</v>
      </c>
      <c r="Q196" s="165">
        <v>2.25634</v>
      </c>
      <c r="R196" s="165">
        <f>Q196*H196</f>
        <v>43.084812299999996</v>
      </c>
      <c r="S196" s="165">
        <v>0</v>
      </c>
      <c r="T196" s="166">
        <f>S196*H196</f>
        <v>0</v>
      </c>
      <c r="AR196" s="17" t="s">
        <v>324</v>
      </c>
      <c r="AT196" s="17" t="s">
        <v>319</v>
      </c>
      <c r="AU196" s="17" t="s">
        <v>276</v>
      </c>
      <c r="AY196" s="17" t="s">
        <v>317</v>
      </c>
      <c r="BE196" s="167">
        <f>IF(N196="základní",J196,0)</f>
        <v>0</v>
      </c>
      <c r="BF196" s="167">
        <f>IF(N196="snížená",J196,0)</f>
        <v>0</v>
      </c>
      <c r="BG196" s="167">
        <f>IF(N196="zákl. přenesená",J196,0)</f>
        <v>0</v>
      </c>
      <c r="BH196" s="167">
        <f>IF(N196="sníž. přenesená",J196,0)</f>
        <v>0</v>
      </c>
      <c r="BI196" s="167">
        <f>IF(N196="nulová",J196,0)</f>
        <v>0</v>
      </c>
      <c r="BJ196" s="17" t="s">
        <v>324</v>
      </c>
      <c r="BK196" s="167">
        <f>ROUND(I196*H196,2)</f>
        <v>0</v>
      </c>
      <c r="BL196" s="17" t="s">
        <v>324</v>
      </c>
      <c r="BM196" s="17" t="s">
        <v>534</v>
      </c>
    </row>
    <row r="197" spans="2:51" s="11" customFormat="1" ht="22.5" customHeight="1">
      <c r="B197" s="171"/>
      <c r="D197" s="180" t="s">
        <v>328</v>
      </c>
      <c r="E197" s="189" t="s">
        <v>201</v>
      </c>
      <c r="F197" s="190" t="s">
        <v>535</v>
      </c>
      <c r="H197" s="191">
        <v>19.095</v>
      </c>
      <c r="I197" s="175"/>
      <c r="L197" s="171"/>
      <c r="M197" s="176"/>
      <c r="N197" s="177"/>
      <c r="O197" s="177"/>
      <c r="P197" s="177"/>
      <c r="Q197" s="177"/>
      <c r="R197" s="177"/>
      <c r="S197" s="177"/>
      <c r="T197" s="178"/>
      <c r="AT197" s="172" t="s">
        <v>328</v>
      </c>
      <c r="AU197" s="172" t="s">
        <v>276</v>
      </c>
      <c r="AV197" s="11" t="s">
        <v>276</v>
      </c>
      <c r="AW197" s="11" t="s">
        <v>234</v>
      </c>
      <c r="AX197" s="11" t="s">
        <v>218</v>
      </c>
      <c r="AY197" s="172" t="s">
        <v>317</v>
      </c>
    </row>
    <row r="198" spans="2:65" s="1" customFormat="1" ht="22.5" customHeight="1">
      <c r="B198" s="155"/>
      <c r="C198" s="156" t="s">
        <v>536</v>
      </c>
      <c r="D198" s="156" t="s">
        <v>319</v>
      </c>
      <c r="E198" s="157" t="s">
        <v>537</v>
      </c>
      <c r="F198" s="158" t="s">
        <v>538</v>
      </c>
      <c r="G198" s="159" t="s">
        <v>386</v>
      </c>
      <c r="H198" s="160">
        <v>6.045</v>
      </c>
      <c r="I198" s="161"/>
      <c r="J198" s="162">
        <f>ROUND(I198*H198,2)</f>
        <v>0</v>
      </c>
      <c r="K198" s="158" t="s">
        <v>201</v>
      </c>
      <c r="L198" s="34"/>
      <c r="M198" s="163" t="s">
        <v>201</v>
      </c>
      <c r="N198" s="164" t="s">
        <v>243</v>
      </c>
      <c r="O198" s="35"/>
      <c r="P198" s="165">
        <f>O198*H198</f>
        <v>0</v>
      </c>
      <c r="Q198" s="165">
        <v>2.45329</v>
      </c>
      <c r="R198" s="165">
        <f>Q198*H198</f>
        <v>14.83013805</v>
      </c>
      <c r="S198" s="165">
        <v>0</v>
      </c>
      <c r="T198" s="166">
        <f>S198*H198</f>
        <v>0</v>
      </c>
      <c r="AR198" s="17" t="s">
        <v>324</v>
      </c>
      <c r="AT198" s="17" t="s">
        <v>319</v>
      </c>
      <c r="AU198" s="17" t="s">
        <v>276</v>
      </c>
      <c r="AY198" s="17" t="s">
        <v>317</v>
      </c>
      <c r="BE198" s="167">
        <f>IF(N198="základní",J198,0)</f>
        <v>0</v>
      </c>
      <c r="BF198" s="167">
        <f>IF(N198="snížená",J198,0)</f>
        <v>0</v>
      </c>
      <c r="BG198" s="167">
        <f>IF(N198="zákl. přenesená",J198,0)</f>
        <v>0</v>
      </c>
      <c r="BH198" s="167">
        <f>IF(N198="sníž. přenesená",J198,0)</f>
        <v>0</v>
      </c>
      <c r="BI198" s="167">
        <f>IF(N198="nulová",J198,0)</f>
        <v>0</v>
      </c>
      <c r="BJ198" s="17" t="s">
        <v>324</v>
      </c>
      <c r="BK198" s="167">
        <f>ROUND(I198*H198,2)</f>
        <v>0</v>
      </c>
      <c r="BL198" s="17" t="s">
        <v>324</v>
      </c>
      <c r="BM198" s="17" t="s">
        <v>539</v>
      </c>
    </row>
    <row r="199" spans="2:51" s="11" customFormat="1" ht="22.5" customHeight="1">
      <c r="B199" s="171"/>
      <c r="D199" s="168" t="s">
        <v>328</v>
      </c>
      <c r="E199" s="172" t="s">
        <v>201</v>
      </c>
      <c r="F199" s="173" t="s">
        <v>540</v>
      </c>
      <c r="H199" s="174">
        <v>3.9</v>
      </c>
      <c r="I199" s="175"/>
      <c r="L199" s="171"/>
      <c r="M199" s="176"/>
      <c r="N199" s="177"/>
      <c r="O199" s="177"/>
      <c r="P199" s="177"/>
      <c r="Q199" s="177"/>
      <c r="R199" s="177"/>
      <c r="S199" s="177"/>
      <c r="T199" s="178"/>
      <c r="AT199" s="172" t="s">
        <v>328</v>
      </c>
      <c r="AU199" s="172" t="s">
        <v>276</v>
      </c>
      <c r="AV199" s="11" t="s">
        <v>276</v>
      </c>
      <c r="AW199" s="11" t="s">
        <v>234</v>
      </c>
      <c r="AX199" s="11" t="s">
        <v>270</v>
      </c>
      <c r="AY199" s="172" t="s">
        <v>317</v>
      </c>
    </row>
    <row r="200" spans="2:51" s="11" customFormat="1" ht="22.5" customHeight="1">
      <c r="B200" s="171"/>
      <c r="D200" s="168" t="s">
        <v>328</v>
      </c>
      <c r="E200" s="172" t="s">
        <v>201</v>
      </c>
      <c r="F200" s="173" t="s">
        <v>541</v>
      </c>
      <c r="H200" s="174">
        <v>2.145</v>
      </c>
      <c r="I200" s="175"/>
      <c r="L200" s="171"/>
      <c r="M200" s="176"/>
      <c r="N200" s="177"/>
      <c r="O200" s="177"/>
      <c r="P200" s="177"/>
      <c r="Q200" s="177"/>
      <c r="R200" s="177"/>
      <c r="S200" s="177"/>
      <c r="T200" s="178"/>
      <c r="AT200" s="172" t="s">
        <v>328</v>
      </c>
      <c r="AU200" s="172" t="s">
        <v>276</v>
      </c>
      <c r="AV200" s="11" t="s">
        <v>276</v>
      </c>
      <c r="AW200" s="11" t="s">
        <v>234</v>
      </c>
      <c r="AX200" s="11" t="s">
        <v>270</v>
      </c>
      <c r="AY200" s="172" t="s">
        <v>317</v>
      </c>
    </row>
    <row r="201" spans="2:51" s="12" customFormat="1" ht="22.5" customHeight="1">
      <c r="B201" s="179"/>
      <c r="D201" s="180" t="s">
        <v>328</v>
      </c>
      <c r="E201" s="181" t="s">
        <v>201</v>
      </c>
      <c r="F201" s="182" t="s">
        <v>331</v>
      </c>
      <c r="H201" s="183">
        <v>6.045</v>
      </c>
      <c r="I201" s="184"/>
      <c r="L201" s="179"/>
      <c r="M201" s="185"/>
      <c r="N201" s="186"/>
      <c r="O201" s="186"/>
      <c r="P201" s="186"/>
      <c r="Q201" s="186"/>
      <c r="R201" s="186"/>
      <c r="S201" s="186"/>
      <c r="T201" s="187"/>
      <c r="AT201" s="188" t="s">
        <v>328</v>
      </c>
      <c r="AU201" s="188" t="s">
        <v>276</v>
      </c>
      <c r="AV201" s="12" t="s">
        <v>324</v>
      </c>
      <c r="AW201" s="12" t="s">
        <v>234</v>
      </c>
      <c r="AX201" s="12" t="s">
        <v>218</v>
      </c>
      <c r="AY201" s="188" t="s">
        <v>317</v>
      </c>
    </row>
    <row r="202" spans="2:65" s="1" customFormat="1" ht="22.5" customHeight="1">
      <c r="B202" s="155"/>
      <c r="C202" s="156" t="s">
        <v>542</v>
      </c>
      <c r="D202" s="156" t="s">
        <v>319</v>
      </c>
      <c r="E202" s="157" t="s">
        <v>543</v>
      </c>
      <c r="F202" s="158" t="s">
        <v>544</v>
      </c>
      <c r="G202" s="159" t="s">
        <v>334</v>
      </c>
      <c r="H202" s="160">
        <v>63.65</v>
      </c>
      <c r="I202" s="161"/>
      <c r="J202" s="162">
        <f>ROUND(I202*H202,2)</f>
        <v>0</v>
      </c>
      <c r="K202" s="158" t="s">
        <v>201</v>
      </c>
      <c r="L202" s="34"/>
      <c r="M202" s="163" t="s">
        <v>201</v>
      </c>
      <c r="N202" s="164" t="s">
        <v>243</v>
      </c>
      <c r="O202" s="35"/>
      <c r="P202" s="165">
        <f>O202*H202</f>
        <v>0</v>
      </c>
      <c r="Q202" s="165">
        <v>0.00226</v>
      </c>
      <c r="R202" s="165">
        <f>Q202*H202</f>
        <v>0.14384899999999998</v>
      </c>
      <c r="S202" s="165">
        <v>0</v>
      </c>
      <c r="T202" s="166">
        <f>S202*H202</f>
        <v>0</v>
      </c>
      <c r="AR202" s="17" t="s">
        <v>324</v>
      </c>
      <c r="AT202" s="17" t="s">
        <v>319</v>
      </c>
      <c r="AU202" s="17" t="s">
        <v>276</v>
      </c>
      <c r="AY202" s="17" t="s">
        <v>317</v>
      </c>
      <c r="BE202" s="167">
        <f>IF(N202="základní",J202,0)</f>
        <v>0</v>
      </c>
      <c r="BF202" s="167">
        <f>IF(N202="snížená",J202,0)</f>
        <v>0</v>
      </c>
      <c r="BG202" s="167">
        <f>IF(N202="zákl. přenesená",J202,0)</f>
        <v>0</v>
      </c>
      <c r="BH202" s="167">
        <f>IF(N202="sníž. přenesená",J202,0)</f>
        <v>0</v>
      </c>
      <c r="BI202" s="167">
        <f>IF(N202="nulová",J202,0)</f>
        <v>0</v>
      </c>
      <c r="BJ202" s="17" t="s">
        <v>324</v>
      </c>
      <c r="BK202" s="167">
        <f>ROUND(I202*H202,2)</f>
        <v>0</v>
      </c>
      <c r="BL202" s="17" t="s">
        <v>324</v>
      </c>
      <c r="BM202" s="17" t="s">
        <v>545</v>
      </c>
    </row>
    <row r="203" spans="2:51" s="11" customFormat="1" ht="22.5" customHeight="1">
      <c r="B203" s="171"/>
      <c r="D203" s="180" t="s">
        <v>328</v>
      </c>
      <c r="E203" s="189" t="s">
        <v>201</v>
      </c>
      <c r="F203" s="190" t="s">
        <v>546</v>
      </c>
      <c r="H203" s="191">
        <v>63.65</v>
      </c>
      <c r="I203" s="175"/>
      <c r="L203" s="171"/>
      <c r="M203" s="176"/>
      <c r="N203" s="177"/>
      <c r="O203" s="177"/>
      <c r="P203" s="177"/>
      <c r="Q203" s="177"/>
      <c r="R203" s="177"/>
      <c r="S203" s="177"/>
      <c r="T203" s="178"/>
      <c r="AT203" s="172" t="s">
        <v>328</v>
      </c>
      <c r="AU203" s="172" t="s">
        <v>276</v>
      </c>
      <c r="AV203" s="11" t="s">
        <v>276</v>
      </c>
      <c r="AW203" s="11" t="s">
        <v>234</v>
      </c>
      <c r="AX203" s="11" t="s">
        <v>218</v>
      </c>
      <c r="AY203" s="172" t="s">
        <v>317</v>
      </c>
    </row>
    <row r="204" spans="2:65" s="1" customFormat="1" ht="22.5" customHeight="1">
      <c r="B204" s="155"/>
      <c r="C204" s="156" t="s">
        <v>547</v>
      </c>
      <c r="D204" s="156" t="s">
        <v>319</v>
      </c>
      <c r="E204" s="157" t="s">
        <v>548</v>
      </c>
      <c r="F204" s="158" t="s">
        <v>549</v>
      </c>
      <c r="G204" s="159" t="s">
        <v>334</v>
      </c>
      <c r="H204" s="160">
        <v>63.65</v>
      </c>
      <c r="I204" s="161"/>
      <c r="J204" s="162">
        <f>ROUND(I204*H204,2)</f>
        <v>0</v>
      </c>
      <c r="K204" s="158" t="s">
        <v>201</v>
      </c>
      <c r="L204" s="34"/>
      <c r="M204" s="163" t="s">
        <v>201</v>
      </c>
      <c r="N204" s="164" t="s">
        <v>243</v>
      </c>
      <c r="O204" s="35"/>
      <c r="P204" s="165">
        <f>O204*H204</f>
        <v>0</v>
      </c>
      <c r="Q204" s="165">
        <v>0</v>
      </c>
      <c r="R204" s="165">
        <f>Q204*H204</f>
        <v>0</v>
      </c>
      <c r="S204" s="165">
        <v>0</v>
      </c>
      <c r="T204" s="166">
        <f>S204*H204</f>
        <v>0</v>
      </c>
      <c r="AR204" s="17" t="s">
        <v>324</v>
      </c>
      <c r="AT204" s="17" t="s">
        <v>319</v>
      </c>
      <c r="AU204" s="17" t="s">
        <v>276</v>
      </c>
      <c r="AY204" s="17" t="s">
        <v>317</v>
      </c>
      <c r="BE204" s="167">
        <f>IF(N204="základní",J204,0)</f>
        <v>0</v>
      </c>
      <c r="BF204" s="167">
        <f>IF(N204="snížená",J204,0)</f>
        <v>0</v>
      </c>
      <c r="BG204" s="167">
        <f>IF(N204="zákl. přenesená",J204,0)</f>
        <v>0</v>
      </c>
      <c r="BH204" s="167">
        <f>IF(N204="sníž. přenesená",J204,0)</f>
        <v>0</v>
      </c>
      <c r="BI204" s="167">
        <f>IF(N204="nulová",J204,0)</f>
        <v>0</v>
      </c>
      <c r="BJ204" s="17" t="s">
        <v>324</v>
      </c>
      <c r="BK204" s="167">
        <f>ROUND(I204*H204,2)</f>
        <v>0</v>
      </c>
      <c r="BL204" s="17" t="s">
        <v>324</v>
      </c>
      <c r="BM204" s="17" t="s">
        <v>550</v>
      </c>
    </row>
    <row r="205" spans="2:65" s="1" customFormat="1" ht="22.5" customHeight="1">
      <c r="B205" s="155"/>
      <c r="C205" s="156" t="s">
        <v>551</v>
      </c>
      <c r="D205" s="156" t="s">
        <v>319</v>
      </c>
      <c r="E205" s="157" t="s">
        <v>552</v>
      </c>
      <c r="F205" s="158" t="s">
        <v>553</v>
      </c>
      <c r="G205" s="159" t="s">
        <v>522</v>
      </c>
      <c r="H205" s="160">
        <v>0.176</v>
      </c>
      <c r="I205" s="161"/>
      <c r="J205" s="162">
        <f>ROUND(I205*H205,2)</f>
        <v>0</v>
      </c>
      <c r="K205" s="158" t="s">
        <v>201</v>
      </c>
      <c r="L205" s="34"/>
      <c r="M205" s="163" t="s">
        <v>201</v>
      </c>
      <c r="N205" s="164" t="s">
        <v>243</v>
      </c>
      <c r="O205" s="35"/>
      <c r="P205" s="165">
        <f>O205*H205</f>
        <v>0</v>
      </c>
      <c r="Q205" s="165">
        <v>1.05878</v>
      </c>
      <c r="R205" s="165">
        <f>Q205*H205</f>
        <v>0.18634528</v>
      </c>
      <c r="S205" s="165">
        <v>0</v>
      </c>
      <c r="T205" s="166">
        <f>S205*H205</f>
        <v>0</v>
      </c>
      <c r="AR205" s="17" t="s">
        <v>324</v>
      </c>
      <c r="AT205" s="17" t="s">
        <v>319</v>
      </c>
      <c r="AU205" s="17" t="s">
        <v>276</v>
      </c>
      <c r="AY205" s="17" t="s">
        <v>317</v>
      </c>
      <c r="BE205" s="167">
        <f>IF(N205="základní",J205,0)</f>
        <v>0</v>
      </c>
      <c r="BF205" s="167">
        <f>IF(N205="snížená",J205,0)</f>
        <v>0</v>
      </c>
      <c r="BG205" s="167">
        <f>IF(N205="zákl. přenesená",J205,0)</f>
        <v>0</v>
      </c>
      <c r="BH205" s="167">
        <f>IF(N205="sníž. přenesená",J205,0)</f>
        <v>0</v>
      </c>
      <c r="BI205" s="167">
        <f>IF(N205="nulová",J205,0)</f>
        <v>0</v>
      </c>
      <c r="BJ205" s="17" t="s">
        <v>324</v>
      </c>
      <c r="BK205" s="167">
        <f>ROUND(I205*H205,2)</f>
        <v>0</v>
      </c>
      <c r="BL205" s="17" t="s">
        <v>324</v>
      </c>
      <c r="BM205" s="17" t="s">
        <v>554</v>
      </c>
    </row>
    <row r="206" spans="2:51" s="11" customFormat="1" ht="31.5" customHeight="1">
      <c r="B206" s="171"/>
      <c r="D206" s="180" t="s">
        <v>328</v>
      </c>
      <c r="E206" s="189" t="s">
        <v>201</v>
      </c>
      <c r="F206" s="190" t="s">
        <v>555</v>
      </c>
      <c r="H206" s="191">
        <v>0.176</v>
      </c>
      <c r="I206" s="175"/>
      <c r="L206" s="171"/>
      <c r="M206" s="176"/>
      <c r="N206" s="177"/>
      <c r="O206" s="177"/>
      <c r="P206" s="177"/>
      <c r="Q206" s="177"/>
      <c r="R206" s="177"/>
      <c r="S206" s="177"/>
      <c r="T206" s="178"/>
      <c r="AT206" s="172" t="s">
        <v>328</v>
      </c>
      <c r="AU206" s="172" t="s">
        <v>276</v>
      </c>
      <c r="AV206" s="11" t="s">
        <v>276</v>
      </c>
      <c r="AW206" s="11" t="s">
        <v>234</v>
      </c>
      <c r="AX206" s="11" t="s">
        <v>218</v>
      </c>
      <c r="AY206" s="172" t="s">
        <v>317</v>
      </c>
    </row>
    <row r="207" spans="2:65" s="1" customFormat="1" ht="22.5" customHeight="1">
      <c r="B207" s="155"/>
      <c r="C207" s="156" t="s">
        <v>556</v>
      </c>
      <c r="D207" s="156" t="s">
        <v>319</v>
      </c>
      <c r="E207" s="157" t="s">
        <v>557</v>
      </c>
      <c r="F207" s="158" t="s">
        <v>558</v>
      </c>
      <c r="G207" s="159" t="s">
        <v>334</v>
      </c>
      <c r="H207" s="160">
        <v>28.6</v>
      </c>
      <c r="I207" s="161"/>
      <c r="J207" s="162">
        <f>ROUND(I207*H207,2)</f>
        <v>0</v>
      </c>
      <c r="K207" s="158" t="s">
        <v>201</v>
      </c>
      <c r="L207" s="34"/>
      <c r="M207" s="163" t="s">
        <v>201</v>
      </c>
      <c r="N207" s="164" t="s">
        <v>243</v>
      </c>
      <c r="O207" s="35"/>
      <c r="P207" s="165">
        <f>O207*H207</f>
        <v>0</v>
      </c>
      <c r="Q207" s="165">
        <v>0.00086</v>
      </c>
      <c r="R207" s="165">
        <f>Q207*H207</f>
        <v>0.024596</v>
      </c>
      <c r="S207" s="165">
        <v>0</v>
      </c>
      <c r="T207" s="166">
        <f>S207*H207</f>
        <v>0</v>
      </c>
      <c r="AR207" s="17" t="s">
        <v>324</v>
      </c>
      <c r="AT207" s="17" t="s">
        <v>319</v>
      </c>
      <c r="AU207" s="17" t="s">
        <v>276</v>
      </c>
      <c r="AY207" s="17" t="s">
        <v>317</v>
      </c>
      <c r="BE207" s="167">
        <f>IF(N207="základní",J207,0)</f>
        <v>0</v>
      </c>
      <c r="BF207" s="167">
        <f>IF(N207="snížená",J207,0)</f>
        <v>0</v>
      </c>
      <c r="BG207" s="167">
        <f>IF(N207="zákl. přenesená",J207,0)</f>
        <v>0</v>
      </c>
      <c r="BH207" s="167">
        <f>IF(N207="sníž. přenesená",J207,0)</f>
        <v>0</v>
      </c>
      <c r="BI207" s="167">
        <f>IF(N207="nulová",J207,0)</f>
        <v>0</v>
      </c>
      <c r="BJ207" s="17" t="s">
        <v>324</v>
      </c>
      <c r="BK207" s="167">
        <f>ROUND(I207*H207,2)</f>
        <v>0</v>
      </c>
      <c r="BL207" s="17" t="s">
        <v>324</v>
      </c>
      <c r="BM207" s="17" t="s">
        <v>559</v>
      </c>
    </row>
    <row r="208" spans="2:51" s="11" customFormat="1" ht="22.5" customHeight="1">
      <c r="B208" s="171"/>
      <c r="D208" s="180" t="s">
        <v>328</v>
      </c>
      <c r="E208" s="189" t="s">
        <v>201</v>
      </c>
      <c r="F208" s="190" t="s">
        <v>560</v>
      </c>
      <c r="H208" s="191">
        <v>28.6</v>
      </c>
      <c r="I208" s="175"/>
      <c r="L208" s="171"/>
      <c r="M208" s="176"/>
      <c r="N208" s="177"/>
      <c r="O208" s="177"/>
      <c r="P208" s="177"/>
      <c r="Q208" s="177"/>
      <c r="R208" s="177"/>
      <c r="S208" s="177"/>
      <c r="T208" s="178"/>
      <c r="AT208" s="172" t="s">
        <v>328</v>
      </c>
      <c r="AU208" s="172" t="s">
        <v>276</v>
      </c>
      <c r="AV208" s="11" t="s">
        <v>276</v>
      </c>
      <c r="AW208" s="11" t="s">
        <v>234</v>
      </c>
      <c r="AX208" s="11" t="s">
        <v>218</v>
      </c>
      <c r="AY208" s="172" t="s">
        <v>317</v>
      </c>
    </row>
    <row r="209" spans="2:65" s="1" customFormat="1" ht="22.5" customHeight="1">
      <c r="B209" s="155"/>
      <c r="C209" s="156" t="s">
        <v>561</v>
      </c>
      <c r="D209" s="156" t="s">
        <v>319</v>
      </c>
      <c r="E209" s="157" t="s">
        <v>562</v>
      </c>
      <c r="F209" s="158" t="s">
        <v>563</v>
      </c>
      <c r="G209" s="159" t="s">
        <v>334</v>
      </c>
      <c r="H209" s="160">
        <v>28.6</v>
      </c>
      <c r="I209" s="161"/>
      <c r="J209" s="162">
        <f>ROUND(I209*H209,2)</f>
        <v>0</v>
      </c>
      <c r="K209" s="158" t="s">
        <v>201</v>
      </c>
      <c r="L209" s="34"/>
      <c r="M209" s="163" t="s">
        <v>201</v>
      </c>
      <c r="N209" s="164" t="s">
        <v>243</v>
      </c>
      <c r="O209" s="35"/>
      <c r="P209" s="165">
        <f>O209*H209</f>
        <v>0</v>
      </c>
      <c r="Q209" s="165">
        <v>0</v>
      </c>
      <c r="R209" s="165">
        <f>Q209*H209</f>
        <v>0</v>
      </c>
      <c r="S209" s="165">
        <v>0</v>
      </c>
      <c r="T209" s="166">
        <f>S209*H209</f>
        <v>0</v>
      </c>
      <c r="AR209" s="17" t="s">
        <v>324</v>
      </c>
      <c r="AT209" s="17" t="s">
        <v>319</v>
      </c>
      <c r="AU209" s="17" t="s">
        <v>276</v>
      </c>
      <c r="AY209" s="17" t="s">
        <v>317</v>
      </c>
      <c r="BE209" s="167">
        <f>IF(N209="základní",J209,0)</f>
        <v>0</v>
      </c>
      <c r="BF209" s="167">
        <f>IF(N209="snížená",J209,0)</f>
        <v>0</v>
      </c>
      <c r="BG209" s="167">
        <f>IF(N209="zákl. přenesená",J209,0)</f>
        <v>0</v>
      </c>
      <c r="BH209" s="167">
        <f>IF(N209="sníž. přenesená",J209,0)</f>
        <v>0</v>
      </c>
      <c r="BI209" s="167">
        <f>IF(N209="nulová",J209,0)</f>
        <v>0</v>
      </c>
      <c r="BJ209" s="17" t="s">
        <v>324</v>
      </c>
      <c r="BK209" s="167">
        <f>ROUND(I209*H209,2)</f>
        <v>0</v>
      </c>
      <c r="BL209" s="17" t="s">
        <v>324</v>
      </c>
      <c r="BM209" s="17" t="s">
        <v>564</v>
      </c>
    </row>
    <row r="210" spans="2:65" s="1" customFormat="1" ht="22.5" customHeight="1">
      <c r="B210" s="155"/>
      <c r="C210" s="156" t="s">
        <v>565</v>
      </c>
      <c r="D210" s="156" t="s">
        <v>319</v>
      </c>
      <c r="E210" s="157" t="s">
        <v>566</v>
      </c>
      <c r="F210" s="158" t="s">
        <v>567</v>
      </c>
      <c r="G210" s="159" t="s">
        <v>386</v>
      </c>
      <c r="H210" s="160">
        <v>3.79</v>
      </c>
      <c r="I210" s="161"/>
      <c r="J210" s="162">
        <f>ROUND(I210*H210,2)</f>
        <v>0</v>
      </c>
      <c r="K210" s="158" t="s">
        <v>323</v>
      </c>
      <c r="L210" s="34"/>
      <c r="M210" s="163" t="s">
        <v>201</v>
      </c>
      <c r="N210" s="164" t="s">
        <v>243</v>
      </c>
      <c r="O210" s="35"/>
      <c r="P210" s="165">
        <f>O210*H210</f>
        <v>0</v>
      </c>
      <c r="Q210" s="165">
        <v>3.11388</v>
      </c>
      <c r="R210" s="165">
        <f>Q210*H210</f>
        <v>11.801605200000001</v>
      </c>
      <c r="S210" s="165">
        <v>0</v>
      </c>
      <c r="T210" s="166">
        <f>S210*H210</f>
        <v>0</v>
      </c>
      <c r="AR210" s="17" t="s">
        <v>324</v>
      </c>
      <c r="AT210" s="17" t="s">
        <v>319</v>
      </c>
      <c r="AU210" s="17" t="s">
        <v>276</v>
      </c>
      <c r="AY210" s="17" t="s">
        <v>317</v>
      </c>
      <c r="BE210" s="167">
        <f>IF(N210="základní",J210,0)</f>
        <v>0</v>
      </c>
      <c r="BF210" s="167">
        <f>IF(N210="snížená",J210,0)</f>
        <v>0</v>
      </c>
      <c r="BG210" s="167">
        <f>IF(N210="zákl. přenesená",J210,0)</f>
        <v>0</v>
      </c>
      <c r="BH210" s="167">
        <f>IF(N210="sníž. přenesená",J210,0)</f>
        <v>0</v>
      </c>
      <c r="BI210" s="167">
        <f>IF(N210="nulová",J210,0)</f>
        <v>0</v>
      </c>
      <c r="BJ210" s="17" t="s">
        <v>324</v>
      </c>
      <c r="BK210" s="167">
        <f>ROUND(I210*H210,2)</f>
        <v>0</v>
      </c>
      <c r="BL210" s="17" t="s">
        <v>324</v>
      </c>
      <c r="BM210" s="17" t="s">
        <v>568</v>
      </c>
    </row>
    <row r="211" spans="2:47" s="1" customFormat="1" ht="54" customHeight="1">
      <c r="B211" s="34"/>
      <c r="D211" s="168" t="s">
        <v>326</v>
      </c>
      <c r="F211" s="169" t="s">
        <v>569</v>
      </c>
      <c r="I211" s="170"/>
      <c r="L211" s="34"/>
      <c r="M211" s="63"/>
      <c r="N211" s="35"/>
      <c r="O211" s="35"/>
      <c r="P211" s="35"/>
      <c r="Q211" s="35"/>
      <c r="R211" s="35"/>
      <c r="S211" s="35"/>
      <c r="T211" s="64"/>
      <c r="AT211" s="17" t="s">
        <v>326</v>
      </c>
      <c r="AU211" s="17" t="s">
        <v>276</v>
      </c>
    </row>
    <row r="212" spans="2:51" s="13" customFormat="1" ht="22.5" customHeight="1">
      <c r="B212" s="192"/>
      <c r="D212" s="168" t="s">
        <v>328</v>
      </c>
      <c r="E212" s="193" t="s">
        <v>201</v>
      </c>
      <c r="F212" s="194" t="s">
        <v>570</v>
      </c>
      <c r="H212" s="193" t="s">
        <v>201</v>
      </c>
      <c r="I212" s="195"/>
      <c r="L212" s="192"/>
      <c r="M212" s="196"/>
      <c r="N212" s="197"/>
      <c r="O212" s="197"/>
      <c r="P212" s="197"/>
      <c r="Q212" s="197"/>
      <c r="R212" s="197"/>
      <c r="S212" s="197"/>
      <c r="T212" s="198"/>
      <c r="AT212" s="193" t="s">
        <v>328</v>
      </c>
      <c r="AU212" s="193" t="s">
        <v>276</v>
      </c>
      <c r="AV212" s="13" t="s">
        <v>218</v>
      </c>
      <c r="AW212" s="13" t="s">
        <v>234</v>
      </c>
      <c r="AX212" s="13" t="s">
        <v>270</v>
      </c>
      <c r="AY212" s="193" t="s">
        <v>317</v>
      </c>
    </row>
    <row r="213" spans="2:51" s="11" customFormat="1" ht="22.5" customHeight="1">
      <c r="B213" s="171"/>
      <c r="D213" s="168" t="s">
        <v>328</v>
      </c>
      <c r="E213" s="172" t="s">
        <v>201</v>
      </c>
      <c r="F213" s="173" t="s">
        <v>571</v>
      </c>
      <c r="H213" s="174">
        <v>0.54</v>
      </c>
      <c r="I213" s="175"/>
      <c r="L213" s="171"/>
      <c r="M213" s="176"/>
      <c r="N213" s="177"/>
      <c r="O213" s="177"/>
      <c r="P213" s="177"/>
      <c r="Q213" s="177"/>
      <c r="R213" s="177"/>
      <c r="S213" s="177"/>
      <c r="T213" s="178"/>
      <c r="AT213" s="172" t="s">
        <v>328</v>
      </c>
      <c r="AU213" s="172" t="s">
        <v>276</v>
      </c>
      <c r="AV213" s="11" t="s">
        <v>276</v>
      </c>
      <c r="AW213" s="11" t="s">
        <v>234</v>
      </c>
      <c r="AX213" s="11" t="s">
        <v>270</v>
      </c>
      <c r="AY213" s="172" t="s">
        <v>317</v>
      </c>
    </row>
    <row r="214" spans="2:51" s="11" customFormat="1" ht="22.5" customHeight="1">
      <c r="B214" s="171"/>
      <c r="D214" s="168" t="s">
        <v>328</v>
      </c>
      <c r="E214" s="172" t="s">
        <v>201</v>
      </c>
      <c r="F214" s="173" t="s">
        <v>572</v>
      </c>
      <c r="H214" s="174">
        <v>3.25</v>
      </c>
      <c r="I214" s="175"/>
      <c r="L214" s="171"/>
      <c r="M214" s="176"/>
      <c r="N214" s="177"/>
      <c r="O214" s="177"/>
      <c r="P214" s="177"/>
      <c r="Q214" s="177"/>
      <c r="R214" s="177"/>
      <c r="S214" s="177"/>
      <c r="T214" s="178"/>
      <c r="AT214" s="172" t="s">
        <v>328</v>
      </c>
      <c r="AU214" s="172" t="s">
        <v>276</v>
      </c>
      <c r="AV214" s="11" t="s">
        <v>276</v>
      </c>
      <c r="AW214" s="11" t="s">
        <v>234</v>
      </c>
      <c r="AX214" s="11" t="s">
        <v>270</v>
      </c>
      <c r="AY214" s="172" t="s">
        <v>317</v>
      </c>
    </row>
    <row r="215" spans="2:51" s="12" customFormat="1" ht="22.5" customHeight="1">
      <c r="B215" s="179"/>
      <c r="D215" s="180" t="s">
        <v>328</v>
      </c>
      <c r="E215" s="181" t="s">
        <v>201</v>
      </c>
      <c r="F215" s="182" t="s">
        <v>331</v>
      </c>
      <c r="H215" s="183">
        <v>3.79</v>
      </c>
      <c r="I215" s="184"/>
      <c r="L215" s="179"/>
      <c r="M215" s="185"/>
      <c r="N215" s="186"/>
      <c r="O215" s="186"/>
      <c r="P215" s="186"/>
      <c r="Q215" s="186"/>
      <c r="R215" s="186"/>
      <c r="S215" s="186"/>
      <c r="T215" s="187"/>
      <c r="AT215" s="188" t="s">
        <v>328</v>
      </c>
      <c r="AU215" s="188" t="s">
        <v>276</v>
      </c>
      <c r="AV215" s="12" t="s">
        <v>324</v>
      </c>
      <c r="AW215" s="12" t="s">
        <v>234</v>
      </c>
      <c r="AX215" s="12" t="s">
        <v>218</v>
      </c>
      <c r="AY215" s="188" t="s">
        <v>317</v>
      </c>
    </row>
    <row r="216" spans="2:65" s="1" customFormat="1" ht="22.5" customHeight="1">
      <c r="B216" s="155"/>
      <c r="C216" s="156" t="s">
        <v>573</v>
      </c>
      <c r="D216" s="156" t="s">
        <v>319</v>
      </c>
      <c r="E216" s="157" t="s">
        <v>574</v>
      </c>
      <c r="F216" s="158" t="s">
        <v>575</v>
      </c>
      <c r="G216" s="159" t="s">
        <v>433</v>
      </c>
      <c r="H216" s="160">
        <v>33</v>
      </c>
      <c r="I216" s="161"/>
      <c r="J216" s="162">
        <f>ROUND(I216*H216,2)</f>
        <v>0</v>
      </c>
      <c r="K216" s="158" t="s">
        <v>201</v>
      </c>
      <c r="L216" s="34"/>
      <c r="M216" s="163" t="s">
        <v>201</v>
      </c>
      <c r="N216" s="164" t="s">
        <v>243</v>
      </c>
      <c r="O216" s="35"/>
      <c r="P216" s="165">
        <f>O216*H216</f>
        <v>0</v>
      </c>
      <c r="Q216" s="165">
        <v>0.45423</v>
      </c>
      <c r="R216" s="165">
        <f>Q216*H216</f>
        <v>14.989590000000002</v>
      </c>
      <c r="S216" s="165">
        <v>0</v>
      </c>
      <c r="T216" s="166">
        <f>S216*H216</f>
        <v>0</v>
      </c>
      <c r="AR216" s="17" t="s">
        <v>324</v>
      </c>
      <c r="AT216" s="17" t="s">
        <v>319</v>
      </c>
      <c r="AU216" s="17" t="s">
        <v>276</v>
      </c>
      <c r="AY216" s="17" t="s">
        <v>317</v>
      </c>
      <c r="BE216" s="167">
        <f>IF(N216="základní",J216,0)</f>
        <v>0</v>
      </c>
      <c r="BF216" s="167">
        <f>IF(N216="snížená",J216,0)</f>
        <v>0</v>
      </c>
      <c r="BG216" s="167">
        <f>IF(N216="zákl. přenesená",J216,0)</f>
        <v>0</v>
      </c>
      <c r="BH216" s="167">
        <f>IF(N216="sníž. přenesená",J216,0)</f>
        <v>0</v>
      </c>
      <c r="BI216" s="167">
        <f>IF(N216="nulová",J216,0)</f>
        <v>0</v>
      </c>
      <c r="BJ216" s="17" t="s">
        <v>324</v>
      </c>
      <c r="BK216" s="167">
        <f>ROUND(I216*H216,2)</f>
        <v>0</v>
      </c>
      <c r="BL216" s="17" t="s">
        <v>324</v>
      </c>
      <c r="BM216" s="17" t="s">
        <v>576</v>
      </c>
    </row>
    <row r="217" spans="2:51" s="11" customFormat="1" ht="22.5" customHeight="1">
      <c r="B217" s="171"/>
      <c r="D217" s="180" t="s">
        <v>328</v>
      </c>
      <c r="E217" s="189" t="s">
        <v>201</v>
      </c>
      <c r="F217" s="190" t="s">
        <v>577</v>
      </c>
      <c r="H217" s="191">
        <v>33</v>
      </c>
      <c r="I217" s="175"/>
      <c r="L217" s="171"/>
      <c r="M217" s="176"/>
      <c r="N217" s="177"/>
      <c r="O217" s="177"/>
      <c r="P217" s="177"/>
      <c r="Q217" s="177"/>
      <c r="R217" s="177"/>
      <c r="S217" s="177"/>
      <c r="T217" s="178"/>
      <c r="AT217" s="172" t="s">
        <v>328</v>
      </c>
      <c r="AU217" s="172" t="s">
        <v>276</v>
      </c>
      <c r="AV217" s="11" t="s">
        <v>276</v>
      </c>
      <c r="AW217" s="11" t="s">
        <v>234</v>
      </c>
      <c r="AX217" s="11" t="s">
        <v>218</v>
      </c>
      <c r="AY217" s="172" t="s">
        <v>317</v>
      </c>
    </row>
    <row r="218" spans="2:65" s="1" customFormat="1" ht="22.5" customHeight="1">
      <c r="B218" s="155"/>
      <c r="C218" s="200" t="s">
        <v>578</v>
      </c>
      <c r="D218" s="200" t="s">
        <v>482</v>
      </c>
      <c r="E218" s="201" t="s">
        <v>579</v>
      </c>
      <c r="F218" s="202" t="s">
        <v>580</v>
      </c>
      <c r="G218" s="203" t="s">
        <v>433</v>
      </c>
      <c r="H218" s="204">
        <v>33</v>
      </c>
      <c r="I218" s="205"/>
      <c r="J218" s="206">
        <f>ROUND(I218*H218,2)</f>
        <v>0</v>
      </c>
      <c r="K218" s="202" t="s">
        <v>201</v>
      </c>
      <c r="L218" s="207"/>
      <c r="M218" s="208" t="s">
        <v>201</v>
      </c>
      <c r="N218" s="209" t="s">
        <v>243</v>
      </c>
      <c r="O218" s="35"/>
      <c r="P218" s="165">
        <f>O218*H218</f>
        <v>0</v>
      </c>
      <c r="Q218" s="165">
        <v>0</v>
      </c>
      <c r="R218" s="165">
        <f>Q218*H218</f>
        <v>0</v>
      </c>
      <c r="S218" s="165">
        <v>0</v>
      </c>
      <c r="T218" s="166">
        <f>S218*H218</f>
        <v>0</v>
      </c>
      <c r="AR218" s="17" t="s">
        <v>369</v>
      </c>
      <c r="AT218" s="17" t="s">
        <v>482</v>
      </c>
      <c r="AU218" s="17" t="s">
        <v>276</v>
      </c>
      <c r="AY218" s="17" t="s">
        <v>317</v>
      </c>
      <c r="BE218" s="167">
        <f>IF(N218="základní",J218,0)</f>
        <v>0</v>
      </c>
      <c r="BF218" s="167">
        <f>IF(N218="snížená",J218,0)</f>
        <v>0</v>
      </c>
      <c r="BG218" s="167">
        <f>IF(N218="zákl. přenesená",J218,0)</f>
        <v>0</v>
      </c>
      <c r="BH218" s="167">
        <f>IF(N218="sníž. přenesená",J218,0)</f>
        <v>0</v>
      </c>
      <c r="BI218" s="167">
        <f>IF(N218="nulová",J218,0)</f>
        <v>0</v>
      </c>
      <c r="BJ218" s="17" t="s">
        <v>324</v>
      </c>
      <c r="BK218" s="167">
        <f>ROUND(I218*H218,2)</f>
        <v>0</v>
      </c>
      <c r="BL218" s="17" t="s">
        <v>324</v>
      </c>
      <c r="BM218" s="17" t="s">
        <v>581</v>
      </c>
    </row>
    <row r="219" spans="2:65" s="1" customFormat="1" ht="22.5" customHeight="1">
      <c r="B219" s="155"/>
      <c r="C219" s="156" t="s">
        <v>582</v>
      </c>
      <c r="D219" s="156" t="s">
        <v>319</v>
      </c>
      <c r="E219" s="157" t="s">
        <v>583</v>
      </c>
      <c r="F219" s="158" t="s">
        <v>584</v>
      </c>
      <c r="G219" s="159" t="s">
        <v>386</v>
      </c>
      <c r="H219" s="160">
        <v>0.57</v>
      </c>
      <c r="I219" s="161"/>
      <c r="J219" s="162">
        <f>ROUND(I219*H219,2)</f>
        <v>0</v>
      </c>
      <c r="K219" s="158" t="s">
        <v>201</v>
      </c>
      <c r="L219" s="34"/>
      <c r="M219" s="163" t="s">
        <v>201</v>
      </c>
      <c r="N219" s="164" t="s">
        <v>243</v>
      </c>
      <c r="O219" s="35"/>
      <c r="P219" s="165">
        <f>O219*H219</f>
        <v>0</v>
      </c>
      <c r="Q219" s="165">
        <v>2.3108</v>
      </c>
      <c r="R219" s="165">
        <f>Q219*H219</f>
        <v>1.3171559999999998</v>
      </c>
      <c r="S219" s="165">
        <v>0</v>
      </c>
      <c r="T219" s="166">
        <f>S219*H219</f>
        <v>0</v>
      </c>
      <c r="AR219" s="17" t="s">
        <v>324</v>
      </c>
      <c r="AT219" s="17" t="s">
        <v>319</v>
      </c>
      <c r="AU219" s="17" t="s">
        <v>276</v>
      </c>
      <c r="AY219" s="17" t="s">
        <v>317</v>
      </c>
      <c r="BE219" s="167">
        <f>IF(N219="základní",J219,0)</f>
        <v>0</v>
      </c>
      <c r="BF219" s="167">
        <f>IF(N219="snížená",J219,0)</f>
        <v>0</v>
      </c>
      <c r="BG219" s="167">
        <f>IF(N219="zákl. přenesená",J219,0)</f>
        <v>0</v>
      </c>
      <c r="BH219" s="167">
        <f>IF(N219="sníž. přenesená",J219,0)</f>
        <v>0</v>
      </c>
      <c r="BI219" s="167">
        <f>IF(N219="nulová",J219,0)</f>
        <v>0</v>
      </c>
      <c r="BJ219" s="17" t="s">
        <v>324</v>
      </c>
      <c r="BK219" s="167">
        <f>ROUND(I219*H219,2)</f>
        <v>0</v>
      </c>
      <c r="BL219" s="17" t="s">
        <v>324</v>
      </c>
      <c r="BM219" s="17" t="s">
        <v>585</v>
      </c>
    </row>
    <row r="220" spans="2:51" s="11" customFormat="1" ht="22.5" customHeight="1">
      <c r="B220" s="171"/>
      <c r="D220" s="168" t="s">
        <v>328</v>
      </c>
      <c r="E220" s="172" t="s">
        <v>201</v>
      </c>
      <c r="F220" s="173" t="s">
        <v>586</v>
      </c>
      <c r="H220" s="174">
        <v>0.57</v>
      </c>
      <c r="I220" s="175"/>
      <c r="L220" s="171"/>
      <c r="M220" s="176"/>
      <c r="N220" s="177"/>
      <c r="O220" s="177"/>
      <c r="P220" s="177"/>
      <c r="Q220" s="177"/>
      <c r="R220" s="177"/>
      <c r="S220" s="177"/>
      <c r="T220" s="178"/>
      <c r="AT220" s="172" t="s">
        <v>328</v>
      </c>
      <c r="AU220" s="172" t="s">
        <v>276</v>
      </c>
      <c r="AV220" s="11" t="s">
        <v>276</v>
      </c>
      <c r="AW220" s="11" t="s">
        <v>234</v>
      </c>
      <c r="AX220" s="11" t="s">
        <v>218</v>
      </c>
      <c r="AY220" s="172" t="s">
        <v>317</v>
      </c>
    </row>
    <row r="221" spans="2:63" s="10" customFormat="1" ht="29.25" customHeight="1">
      <c r="B221" s="141"/>
      <c r="D221" s="152" t="s">
        <v>269</v>
      </c>
      <c r="E221" s="153" t="s">
        <v>324</v>
      </c>
      <c r="F221" s="153" t="s">
        <v>587</v>
      </c>
      <c r="I221" s="144"/>
      <c r="J221" s="154">
        <f>BK221</f>
        <v>0</v>
      </c>
      <c r="L221" s="141"/>
      <c r="M221" s="146"/>
      <c r="N221" s="147"/>
      <c r="O221" s="147"/>
      <c r="P221" s="148">
        <f>SUM(P222:P244)</f>
        <v>0</v>
      </c>
      <c r="Q221" s="147"/>
      <c r="R221" s="148">
        <f>SUM(R222:R244)</f>
        <v>205.61932099999996</v>
      </c>
      <c r="S221" s="147"/>
      <c r="T221" s="149">
        <f>SUM(T222:T244)</f>
        <v>0</v>
      </c>
      <c r="AR221" s="142" t="s">
        <v>218</v>
      </c>
      <c r="AT221" s="150" t="s">
        <v>269</v>
      </c>
      <c r="AU221" s="150" t="s">
        <v>218</v>
      </c>
      <c r="AY221" s="142" t="s">
        <v>317</v>
      </c>
      <c r="BK221" s="151">
        <f>SUM(BK222:BK244)</f>
        <v>0</v>
      </c>
    </row>
    <row r="222" spans="2:65" s="1" customFormat="1" ht="22.5" customHeight="1">
      <c r="B222" s="155"/>
      <c r="C222" s="156" t="s">
        <v>588</v>
      </c>
      <c r="D222" s="156" t="s">
        <v>319</v>
      </c>
      <c r="E222" s="157" t="s">
        <v>589</v>
      </c>
      <c r="F222" s="158" t="s">
        <v>590</v>
      </c>
      <c r="G222" s="159" t="s">
        <v>334</v>
      </c>
      <c r="H222" s="160">
        <v>4</v>
      </c>
      <c r="I222" s="161"/>
      <c r="J222" s="162">
        <f>ROUND(I222*H222,2)</f>
        <v>0</v>
      </c>
      <c r="K222" s="158" t="s">
        <v>201</v>
      </c>
      <c r="L222" s="34"/>
      <c r="M222" s="163" t="s">
        <v>201</v>
      </c>
      <c r="N222" s="164" t="s">
        <v>243</v>
      </c>
      <c r="O222" s="35"/>
      <c r="P222" s="165">
        <f>O222*H222</f>
        <v>0</v>
      </c>
      <c r="Q222" s="165">
        <v>0.41423</v>
      </c>
      <c r="R222" s="165">
        <f>Q222*H222</f>
        <v>1.65692</v>
      </c>
      <c r="S222" s="165">
        <v>0</v>
      </c>
      <c r="T222" s="166">
        <f>S222*H222</f>
        <v>0</v>
      </c>
      <c r="AR222" s="17" t="s">
        <v>324</v>
      </c>
      <c r="AT222" s="17" t="s">
        <v>319</v>
      </c>
      <c r="AU222" s="17" t="s">
        <v>276</v>
      </c>
      <c r="AY222" s="17" t="s">
        <v>317</v>
      </c>
      <c r="BE222" s="167">
        <f>IF(N222="základní",J222,0)</f>
        <v>0</v>
      </c>
      <c r="BF222" s="167">
        <f>IF(N222="snížená",J222,0)</f>
        <v>0</v>
      </c>
      <c r="BG222" s="167">
        <f>IF(N222="zákl. přenesená",J222,0)</f>
        <v>0</v>
      </c>
      <c r="BH222" s="167">
        <f>IF(N222="sníž. přenesená",J222,0)</f>
        <v>0</v>
      </c>
      <c r="BI222" s="167">
        <f>IF(N222="nulová",J222,0)</f>
        <v>0</v>
      </c>
      <c r="BJ222" s="17" t="s">
        <v>324</v>
      </c>
      <c r="BK222" s="167">
        <f>ROUND(I222*H222,2)</f>
        <v>0</v>
      </c>
      <c r="BL222" s="17" t="s">
        <v>324</v>
      </c>
      <c r="BM222" s="17" t="s">
        <v>591</v>
      </c>
    </row>
    <row r="223" spans="2:51" s="11" customFormat="1" ht="22.5" customHeight="1">
      <c r="B223" s="171"/>
      <c r="D223" s="180" t="s">
        <v>328</v>
      </c>
      <c r="E223" s="189" t="s">
        <v>201</v>
      </c>
      <c r="F223" s="190" t="s">
        <v>592</v>
      </c>
      <c r="H223" s="191">
        <v>4</v>
      </c>
      <c r="I223" s="175"/>
      <c r="L223" s="171"/>
      <c r="M223" s="176"/>
      <c r="N223" s="177"/>
      <c r="O223" s="177"/>
      <c r="P223" s="177"/>
      <c r="Q223" s="177"/>
      <c r="R223" s="177"/>
      <c r="S223" s="177"/>
      <c r="T223" s="178"/>
      <c r="AT223" s="172" t="s">
        <v>328</v>
      </c>
      <c r="AU223" s="172" t="s">
        <v>276</v>
      </c>
      <c r="AV223" s="11" t="s">
        <v>276</v>
      </c>
      <c r="AW223" s="11" t="s">
        <v>234</v>
      </c>
      <c r="AX223" s="11" t="s">
        <v>218</v>
      </c>
      <c r="AY223" s="172" t="s">
        <v>317</v>
      </c>
    </row>
    <row r="224" spans="2:65" s="1" customFormat="1" ht="22.5" customHeight="1">
      <c r="B224" s="155"/>
      <c r="C224" s="156" t="s">
        <v>593</v>
      </c>
      <c r="D224" s="156" t="s">
        <v>319</v>
      </c>
      <c r="E224" s="157" t="s">
        <v>594</v>
      </c>
      <c r="F224" s="158" t="s">
        <v>595</v>
      </c>
      <c r="G224" s="159" t="s">
        <v>372</v>
      </c>
      <c r="H224" s="160">
        <v>4.6</v>
      </c>
      <c r="I224" s="161"/>
      <c r="J224" s="162">
        <f>ROUND(I224*H224,2)</f>
        <v>0</v>
      </c>
      <c r="K224" s="158" t="s">
        <v>201</v>
      </c>
      <c r="L224" s="34"/>
      <c r="M224" s="163" t="s">
        <v>201</v>
      </c>
      <c r="N224" s="164" t="s">
        <v>243</v>
      </c>
      <c r="O224" s="35"/>
      <c r="P224" s="165">
        <f>O224*H224</f>
        <v>0</v>
      </c>
      <c r="Q224" s="165">
        <v>0.15265</v>
      </c>
      <c r="R224" s="165">
        <f>Q224*H224</f>
        <v>0.70219</v>
      </c>
      <c r="S224" s="165">
        <v>0</v>
      </c>
      <c r="T224" s="166">
        <f>S224*H224</f>
        <v>0</v>
      </c>
      <c r="AR224" s="17" t="s">
        <v>324</v>
      </c>
      <c r="AT224" s="17" t="s">
        <v>319</v>
      </c>
      <c r="AU224" s="17" t="s">
        <v>276</v>
      </c>
      <c r="AY224" s="17" t="s">
        <v>317</v>
      </c>
      <c r="BE224" s="167">
        <f>IF(N224="základní",J224,0)</f>
        <v>0</v>
      </c>
      <c r="BF224" s="167">
        <f>IF(N224="snížená",J224,0)</f>
        <v>0</v>
      </c>
      <c r="BG224" s="167">
        <f>IF(N224="zákl. přenesená",J224,0)</f>
        <v>0</v>
      </c>
      <c r="BH224" s="167">
        <f>IF(N224="sníž. přenesená",J224,0)</f>
        <v>0</v>
      </c>
      <c r="BI224" s="167">
        <f>IF(N224="nulová",J224,0)</f>
        <v>0</v>
      </c>
      <c r="BJ224" s="17" t="s">
        <v>324</v>
      </c>
      <c r="BK224" s="167">
        <f>ROUND(I224*H224,2)</f>
        <v>0</v>
      </c>
      <c r="BL224" s="17" t="s">
        <v>324</v>
      </c>
      <c r="BM224" s="17" t="s">
        <v>596</v>
      </c>
    </row>
    <row r="225" spans="2:51" s="11" customFormat="1" ht="22.5" customHeight="1">
      <c r="B225" s="171"/>
      <c r="D225" s="180" t="s">
        <v>328</v>
      </c>
      <c r="E225" s="189" t="s">
        <v>201</v>
      </c>
      <c r="F225" s="190" t="s">
        <v>597</v>
      </c>
      <c r="H225" s="191">
        <v>4.6</v>
      </c>
      <c r="I225" s="175"/>
      <c r="L225" s="171"/>
      <c r="M225" s="176"/>
      <c r="N225" s="177"/>
      <c r="O225" s="177"/>
      <c r="P225" s="177"/>
      <c r="Q225" s="177"/>
      <c r="R225" s="177"/>
      <c r="S225" s="177"/>
      <c r="T225" s="178"/>
      <c r="AT225" s="172" t="s">
        <v>328</v>
      </c>
      <c r="AU225" s="172" t="s">
        <v>276</v>
      </c>
      <c r="AV225" s="11" t="s">
        <v>276</v>
      </c>
      <c r="AW225" s="11" t="s">
        <v>234</v>
      </c>
      <c r="AX225" s="11" t="s">
        <v>218</v>
      </c>
      <c r="AY225" s="172" t="s">
        <v>317</v>
      </c>
    </row>
    <row r="226" spans="2:65" s="1" customFormat="1" ht="22.5" customHeight="1">
      <c r="B226" s="155"/>
      <c r="C226" s="156" t="s">
        <v>598</v>
      </c>
      <c r="D226" s="156" t="s">
        <v>319</v>
      </c>
      <c r="E226" s="157" t="s">
        <v>599</v>
      </c>
      <c r="F226" s="158" t="s">
        <v>600</v>
      </c>
      <c r="G226" s="159" t="s">
        <v>334</v>
      </c>
      <c r="H226" s="160">
        <v>28</v>
      </c>
      <c r="I226" s="161"/>
      <c r="J226" s="162">
        <f>ROUND(I226*H226,2)</f>
        <v>0</v>
      </c>
      <c r="K226" s="158" t="s">
        <v>323</v>
      </c>
      <c r="L226" s="34"/>
      <c r="M226" s="163" t="s">
        <v>201</v>
      </c>
      <c r="N226" s="164" t="s">
        <v>243</v>
      </c>
      <c r="O226" s="35"/>
      <c r="P226" s="165">
        <f>O226*H226</f>
        <v>0</v>
      </c>
      <c r="Q226" s="165">
        <v>0</v>
      </c>
      <c r="R226" s="165">
        <f>Q226*H226</f>
        <v>0</v>
      </c>
      <c r="S226" s="165">
        <v>0</v>
      </c>
      <c r="T226" s="166">
        <f>S226*H226</f>
        <v>0</v>
      </c>
      <c r="AR226" s="17" t="s">
        <v>324</v>
      </c>
      <c r="AT226" s="17" t="s">
        <v>319</v>
      </c>
      <c r="AU226" s="17" t="s">
        <v>276</v>
      </c>
      <c r="AY226" s="17" t="s">
        <v>317</v>
      </c>
      <c r="BE226" s="167">
        <f>IF(N226="základní",J226,0)</f>
        <v>0</v>
      </c>
      <c r="BF226" s="167">
        <f>IF(N226="snížená",J226,0)</f>
        <v>0</v>
      </c>
      <c r="BG226" s="167">
        <f>IF(N226="zákl. přenesená",J226,0)</f>
        <v>0</v>
      </c>
      <c r="BH226" s="167">
        <f>IF(N226="sníž. přenesená",J226,0)</f>
        <v>0</v>
      </c>
      <c r="BI226" s="167">
        <f>IF(N226="nulová",J226,0)</f>
        <v>0</v>
      </c>
      <c r="BJ226" s="17" t="s">
        <v>324</v>
      </c>
      <c r="BK226" s="167">
        <f>ROUND(I226*H226,2)</f>
        <v>0</v>
      </c>
      <c r="BL226" s="17" t="s">
        <v>324</v>
      </c>
      <c r="BM226" s="17" t="s">
        <v>601</v>
      </c>
    </row>
    <row r="227" spans="2:47" s="1" customFormat="1" ht="30" customHeight="1">
      <c r="B227" s="34"/>
      <c r="D227" s="168" t="s">
        <v>326</v>
      </c>
      <c r="F227" s="169" t="s">
        <v>602</v>
      </c>
      <c r="I227" s="170"/>
      <c r="L227" s="34"/>
      <c r="M227" s="63"/>
      <c r="N227" s="35"/>
      <c r="O227" s="35"/>
      <c r="P227" s="35"/>
      <c r="Q227" s="35"/>
      <c r="R227" s="35"/>
      <c r="S227" s="35"/>
      <c r="T227" s="64"/>
      <c r="AT227" s="17" t="s">
        <v>326</v>
      </c>
      <c r="AU227" s="17" t="s">
        <v>276</v>
      </c>
    </row>
    <row r="228" spans="2:51" s="11" customFormat="1" ht="22.5" customHeight="1">
      <c r="B228" s="171"/>
      <c r="D228" s="180" t="s">
        <v>328</v>
      </c>
      <c r="E228" s="189" t="s">
        <v>201</v>
      </c>
      <c r="F228" s="190" t="s">
        <v>603</v>
      </c>
      <c r="H228" s="191">
        <v>28</v>
      </c>
      <c r="I228" s="175"/>
      <c r="L228" s="171"/>
      <c r="M228" s="176"/>
      <c r="N228" s="177"/>
      <c r="O228" s="177"/>
      <c r="P228" s="177"/>
      <c r="Q228" s="177"/>
      <c r="R228" s="177"/>
      <c r="S228" s="177"/>
      <c r="T228" s="178"/>
      <c r="AT228" s="172" t="s">
        <v>328</v>
      </c>
      <c r="AU228" s="172" t="s">
        <v>276</v>
      </c>
      <c r="AV228" s="11" t="s">
        <v>276</v>
      </c>
      <c r="AW228" s="11" t="s">
        <v>234</v>
      </c>
      <c r="AX228" s="11" t="s">
        <v>218</v>
      </c>
      <c r="AY228" s="172" t="s">
        <v>317</v>
      </c>
    </row>
    <row r="229" spans="2:65" s="1" customFormat="1" ht="22.5" customHeight="1">
      <c r="B229" s="155"/>
      <c r="C229" s="156" t="s">
        <v>604</v>
      </c>
      <c r="D229" s="156" t="s">
        <v>319</v>
      </c>
      <c r="E229" s="157" t="s">
        <v>605</v>
      </c>
      <c r="F229" s="158" t="s">
        <v>606</v>
      </c>
      <c r="G229" s="159" t="s">
        <v>386</v>
      </c>
      <c r="H229" s="160">
        <v>75.57</v>
      </c>
      <c r="I229" s="161"/>
      <c r="J229" s="162">
        <f>ROUND(I229*H229,2)</f>
        <v>0</v>
      </c>
      <c r="K229" s="158" t="s">
        <v>323</v>
      </c>
      <c r="L229" s="34"/>
      <c r="M229" s="163" t="s">
        <v>201</v>
      </c>
      <c r="N229" s="164" t="s">
        <v>243</v>
      </c>
      <c r="O229" s="35"/>
      <c r="P229" s="165">
        <f>O229*H229</f>
        <v>0</v>
      </c>
      <c r="Q229" s="165">
        <v>2.4143</v>
      </c>
      <c r="R229" s="165">
        <f>Q229*H229</f>
        <v>182.44865099999998</v>
      </c>
      <c r="S229" s="165">
        <v>0</v>
      </c>
      <c r="T229" s="166">
        <f>S229*H229</f>
        <v>0</v>
      </c>
      <c r="AR229" s="17" t="s">
        <v>324</v>
      </c>
      <c r="AT229" s="17" t="s">
        <v>319</v>
      </c>
      <c r="AU229" s="17" t="s">
        <v>276</v>
      </c>
      <c r="AY229" s="17" t="s">
        <v>317</v>
      </c>
      <c r="BE229" s="167">
        <f>IF(N229="základní",J229,0)</f>
        <v>0</v>
      </c>
      <c r="BF229" s="167">
        <f>IF(N229="snížená",J229,0)</f>
        <v>0</v>
      </c>
      <c r="BG229" s="167">
        <f>IF(N229="zákl. přenesená",J229,0)</f>
        <v>0</v>
      </c>
      <c r="BH229" s="167">
        <f>IF(N229="sníž. přenesená",J229,0)</f>
        <v>0</v>
      </c>
      <c r="BI229" s="167">
        <f>IF(N229="nulová",J229,0)</f>
        <v>0</v>
      </c>
      <c r="BJ229" s="17" t="s">
        <v>324</v>
      </c>
      <c r="BK229" s="167">
        <f>ROUND(I229*H229,2)</f>
        <v>0</v>
      </c>
      <c r="BL229" s="17" t="s">
        <v>324</v>
      </c>
      <c r="BM229" s="17" t="s">
        <v>607</v>
      </c>
    </row>
    <row r="230" spans="2:47" s="1" customFormat="1" ht="30" customHeight="1">
      <c r="B230" s="34"/>
      <c r="D230" s="168" t="s">
        <v>326</v>
      </c>
      <c r="F230" s="169" t="s">
        <v>608</v>
      </c>
      <c r="I230" s="170"/>
      <c r="L230" s="34"/>
      <c r="M230" s="63"/>
      <c r="N230" s="35"/>
      <c r="O230" s="35"/>
      <c r="P230" s="35"/>
      <c r="Q230" s="35"/>
      <c r="R230" s="35"/>
      <c r="S230" s="35"/>
      <c r="T230" s="64"/>
      <c r="AT230" s="17" t="s">
        <v>326</v>
      </c>
      <c r="AU230" s="17" t="s">
        <v>276</v>
      </c>
    </row>
    <row r="231" spans="2:51" s="13" customFormat="1" ht="22.5" customHeight="1">
      <c r="B231" s="192"/>
      <c r="D231" s="168" t="s">
        <v>328</v>
      </c>
      <c r="E231" s="193" t="s">
        <v>201</v>
      </c>
      <c r="F231" s="194" t="s">
        <v>609</v>
      </c>
      <c r="H231" s="193" t="s">
        <v>201</v>
      </c>
      <c r="I231" s="195"/>
      <c r="L231" s="192"/>
      <c r="M231" s="196"/>
      <c r="N231" s="197"/>
      <c r="O231" s="197"/>
      <c r="P231" s="197"/>
      <c r="Q231" s="197"/>
      <c r="R231" s="197"/>
      <c r="S231" s="197"/>
      <c r="T231" s="198"/>
      <c r="AT231" s="193" t="s">
        <v>328</v>
      </c>
      <c r="AU231" s="193" t="s">
        <v>276</v>
      </c>
      <c r="AV231" s="13" t="s">
        <v>218</v>
      </c>
      <c r="AW231" s="13" t="s">
        <v>234</v>
      </c>
      <c r="AX231" s="13" t="s">
        <v>270</v>
      </c>
      <c r="AY231" s="193" t="s">
        <v>317</v>
      </c>
    </row>
    <row r="232" spans="2:51" s="11" customFormat="1" ht="22.5" customHeight="1">
      <c r="B232" s="171"/>
      <c r="D232" s="168" t="s">
        <v>328</v>
      </c>
      <c r="E232" s="172" t="s">
        <v>201</v>
      </c>
      <c r="F232" s="173" t="s">
        <v>610</v>
      </c>
      <c r="H232" s="174">
        <v>27.72</v>
      </c>
      <c r="I232" s="175"/>
      <c r="L232" s="171"/>
      <c r="M232" s="176"/>
      <c r="N232" s="177"/>
      <c r="O232" s="177"/>
      <c r="P232" s="177"/>
      <c r="Q232" s="177"/>
      <c r="R232" s="177"/>
      <c r="S232" s="177"/>
      <c r="T232" s="178"/>
      <c r="AT232" s="172" t="s">
        <v>328</v>
      </c>
      <c r="AU232" s="172" t="s">
        <v>276</v>
      </c>
      <c r="AV232" s="11" t="s">
        <v>276</v>
      </c>
      <c r="AW232" s="11" t="s">
        <v>234</v>
      </c>
      <c r="AX232" s="11" t="s">
        <v>270</v>
      </c>
      <c r="AY232" s="172" t="s">
        <v>317</v>
      </c>
    </row>
    <row r="233" spans="2:51" s="11" customFormat="1" ht="22.5" customHeight="1">
      <c r="B233" s="171"/>
      <c r="D233" s="168" t="s">
        <v>328</v>
      </c>
      <c r="E233" s="172" t="s">
        <v>201</v>
      </c>
      <c r="F233" s="173" t="s">
        <v>611</v>
      </c>
      <c r="H233" s="174">
        <v>45</v>
      </c>
      <c r="I233" s="175"/>
      <c r="L233" s="171"/>
      <c r="M233" s="176"/>
      <c r="N233" s="177"/>
      <c r="O233" s="177"/>
      <c r="P233" s="177"/>
      <c r="Q233" s="177"/>
      <c r="R233" s="177"/>
      <c r="S233" s="177"/>
      <c r="T233" s="178"/>
      <c r="AT233" s="172" t="s">
        <v>328</v>
      </c>
      <c r="AU233" s="172" t="s">
        <v>276</v>
      </c>
      <c r="AV233" s="11" t="s">
        <v>276</v>
      </c>
      <c r="AW233" s="11" t="s">
        <v>234</v>
      </c>
      <c r="AX233" s="11" t="s">
        <v>270</v>
      </c>
      <c r="AY233" s="172" t="s">
        <v>317</v>
      </c>
    </row>
    <row r="234" spans="2:51" s="11" customFormat="1" ht="22.5" customHeight="1">
      <c r="B234" s="171"/>
      <c r="D234" s="168" t="s">
        <v>328</v>
      </c>
      <c r="E234" s="172" t="s">
        <v>201</v>
      </c>
      <c r="F234" s="173" t="s">
        <v>612</v>
      </c>
      <c r="H234" s="174">
        <v>2.85</v>
      </c>
      <c r="I234" s="175"/>
      <c r="L234" s="171"/>
      <c r="M234" s="176"/>
      <c r="N234" s="177"/>
      <c r="O234" s="177"/>
      <c r="P234" s="177"/>
      <c r="Q234" s="177"/>
      <c r="R234" s="177"/>
      <c r="S234" s="177"/>
      <c r="T234" s="178"/>
      <c r="AT234" s="172" t="s">
        <v>328</v>
      </c>
      <c r="AU234" s="172" t="s">
        <v>276</v>
      </c>
      <c r="AV234" s="11" t="s">
        <v>276</v>
      </c>
      <c r="AW234" s="11" t="s">
        <v>234</v>
      </c>
      <c r="AX234" s="11" t="s">
        <v>270</v>
      </c>
      <c r="AY234" s="172" t="s">
        <v>317</v>
      </c>
    </row>
    <row r="235" spans="2:51" s="12" customFormat="1" ht="22.5" customHeight="1">
      <c r="B235" s="179"/>
      <c r="D235" s="180" t="s">
        <v>328</v>
      </c>
      <c r="E235" s="181" t="s">
        <v>201</v>
      </c>
      <c r="F235" s="182" t="s">
        <v>331</v>
      </c>
      <c r="H235" s="183">
        <v>75.57</v>
      </c>
      <c r="I235" s="184"/>
      <c r="L235" s="179"/>
      <c r="M235" s="185"/>
      <c r="N235" s="186"/>
      <c r="O235" s="186"/>
      <c r="P235" s="186"/>
      <c r="Q235" s="186"/>
      <c r="R235" s="186"/>
      <c r="S235" s="186"/>
      <c r="T235" s="187"/>
      <c r="AT235" s="188" t="s">
        <v>328</v>
      </c>
      <c r="AU235" s="188" t="s">
        <v>276</v>
      </c>
      <c r="AV235" s="12" t="s">
        <v>324</v>
      </c>
      <c r="AW235" s="12" t="s">
        <v>234</v>
      </c>
      <c r="AX235" s="12" t="s">
        <v>218</v>
      </c>
      <c r="AY235" s="188" t="s">
        <v>317</v>
      </c>
    </row>
    <row r="236" spans="2:65" s="1" customFormat="1" ht="22.5" customHeight="1">
      <c r="B236" s="155"/>
      <c r="C236" s="156" t="s">
        <v>613</v>
      </c>
      <c r="D236" s="156" t="s">
        <v>319</v>
      </c>
      <c r="E236" s="157" t="s">
        <v>614</v>
      </c>
      <c r="F236" s="158" t="s">
        <v>615</v>
      </c>
      <c r="G236" s="159" t="s">
        <v>334</v>
      </c>
      <c r="H236" s="160">
        <v>103.57</v>
      </c>
      <c r="I236" s="161"/>
      <c r="J236" s="162">
        <f>ROUND(I236*H236,2)</f>
        <v>0</v>
      </c>
      <c r="K236" s="158" t="s">
        <v>323</v>
      </c>
      <c r="L236" s="34"/>
      <c r="M236" s="163" t="s">
        <v>201</v>
      </c>
      <c r="N236" s="164" t="s">
        <v>243</v>
      </c>
      <c r="O236" s="35"/>
      <c r="P236" s="165">
        <f>O236*H236</f>
        <v>0</v>
      </c>
      <c r="Q236" s="165">
        <v>0</v>
      </c>
      <c r="R236" s="165">
        <f>Q236*H236</f>
        <v>0</v>
      </c>
      <c r="S236" s="165">
        <v>0</v>
      </c>
      <c r="T236" s="166">
        <f>S236*H236</f>
        <v>0</v>
      </c>
      <c r="AR236" s="17" t="s">
        <v>324</v>
      </c>
      <c r="AT236" s="17" t="s">
        <v>319</v>
      </c>
      <c r="AU236" s="17" t="s">
        <v>276</v>
      </c>
      <c r="AY236" s="17" t="s">
        <v>317</v>
      </c>
      <c r="BE236" s="167">
        <f>IF(N236="základní",J236,0)</f>
        <v>0</v>
      </c>
      <c r="BF236" s="167">
        <f>IF(N236="snížená",J236,0)</f>
        <v>0</v>
      </c>
      <c r="BG236" s="167">
        <f>IF(N236="zákl. přenesená",J236,0)</f>
        <v>0</v>
      </c>
      <c r="BH236" s="167">
        <f>IF(N236="sníž. přenesená",J236,0)</f>
        <v>0</v>
      </c>
      <c r="BI236" s="167">
        <f>IF(N236="nulová",J236,0)</f>
        <v>0</v>
      </c>
      <c r="BJ236" s="17" t="s">
        <v>324</v>
      </c>
      <c r="BK236" s="167">
        <f>ROUND(I236*H236,2)</f>
        <v>0</v>
      </c>
      <c r="BL236" s="17" t="s">
        <v>324</v>
      </c>
      <c r="BM236" s="17" t="s">
        <v>616</v>
      </c>
    </row>
    <row r="237" spans="2:47" s="1" customFormat="1" ht="22.5" customHeight="1">
      <c r="B237" s="34"/>
      <c r="D237" s="168" t="s">
        <v>326</v>
      </c>
      <c r="F237" s="169" t="s">
        <v>617</v>
      </c>
      <c r="I237" s="170"/>
      <c r="L237" s="34"/>
      <c r="M237" s="63"/>
      <c r="N237" s="35"/>
      <c r="O237" s="35"/>
      <c r="P237" s="35"/>
      <c r="Q237" s="35"/>
      <c r="R237" s="35"/>
      <c r="S237" s="35"/>
      <c r="T237" s="64"/>
      <c r="AT237" s="17" t="s">
        <v>326</v>
      </c>
      <c r="AU237" s="17" t="s">
        <v>276</v>
      </c>
    </row>
    <row r="238" spans="2:51" s="11" customFormat="1" ht="22.5" customHeight="1">
      <c r="B238" s="171"/>
      <c r="D238" s="168" t="s">
        <v>328</v>
      </c>
      <c r="E238" s="172" t="s">
        <v>201</v>
      </c>
      <c r="F238" s="173" t="s">
        <v>618</v>
      </c>
      <c r="H238" s="174">
        <v>46.55</v>
      </c>
      <c r="I238" s="175"/>
      <c r="L238" s="171"/>
      <c r="M238" s="176"/>
      <c r="N238" s="177"/>
      <c r="O238" s="177"/>
      <c r="P238" s="177"/>
      <c r="Q238" s="177"/>
      <c r="R238" s="177"/>
      <c r="S238" s="177"/>
      <c r="T238" s="178"/>
      <c r="AT238" s="172" t="s">
        <v>328</v>
      </c>
      <c r="AU238" s="172" t="s">
        <v>276</v>
      </c>
      <c r="AV238" s="11" t="s">
        <v>276</v>
      </c>
      <c r="AW238" s="11" t="s">
        <v>234</v>
      </c>
      <c r="AX238" s="11" t="s">
        <v>270</v>
      </c>
      <c r="AY238" s="172" t="s">
        <v>317</v>
      </c>
    </row>
    <row r="239" spans="2:51" s="11" customFormat="1" ht="22.5" customHeight="1">
      <c r="B239" s="171"/>
      <c r="D239" s="168" t="s">
        <v>328</v>
      </c>
      <c r="E239" s="172" t="s">
        <v>201</v>
      </c>
      <c r="F239" s="173" t="s">
        <v>619</v>
      </c>
      <c r="H239" s="174">
        <v>46</v>
      </c>
      <c r="I239" s="175"/>
      <c r="L239" s="171"/>
      <c r="M239" s="176"/>
      <c r="N239" s="177"/>
      <c r="O239" s="177"/>
      <c r="P239" s="177"/>
      <c r="Q239" s="177"/>
      <c r="R239" s="177"/>
      <c r="S239" s="177"/>
      <c r="T239" s="178"/>
      <c r="AT239" s="172" t="s">
        <v>328</v>
      </c>
      <c r="AU239" s="172" t="s">
        <v>276</v>
      </c>
      <c r="AV239" s="11" t="s">
        <v>276</v>
      </c>
      <c r="AW239" s="11" t="s">
        <v>234</v>
      </c>
      <c r="AX239" s="11" t="s">
        <v>270</v>
      </c>
      <c r="AY239" s="172" t="s">
        <v>317</v>
      </c>
    </row>
    <row r="240" spans="2:51" s="11" customFormat="1" ht="22.5" customHeight="1">
      <c r="B240" s="171"/>
      <c r="D240" s="168" t="s">
        <v>328</v>
      </c>
      <c r="E240" s="172" t="s">
        <v>201</v>
      </c>
      <c r="F240" s="173" t="s">
        <v>620</v>
      </c>
      <c r="H240" s="174">
        <v>11.02</v>
      </c>
      <c r="I240" s="175"/>
      <c r="L240" s="171"/>
      <c r="M240" s="176"/>
      <c r="N240" s="177"/>
      <c r="O240" s="177"/>
      <c r="P240" s="177"/>
      <c r="Q240" s="177"/>
      <c r="R240" s="177"/>
      <c r="S240" s="177"/>
      <c r="T240" s="178"/>
      <c r="AT240" s="172" t="s">
        <v>328</v>
      </c>
      <c r="AU240" s="172" t="s">
        <v>276</v>
      </c>
      <c r="AV240" s="11" t="s">
        <v>276</v>
      </c>
      <c r="AW240" s="11" t="s">
        <v>234</v>
      </c>
      <c r="AX240" s="11" t="s">
        <v>270</v>
      </c>
      <c r="AY240" s="172" t="s">
        <v>317</v>
      </c>
    </row>
    <row r="241" spans="2:51" s="12" customFormat="1" ht="22.5" customHeight="1">
      <c r="B241" s="179"/>
      <c r="D241" s="180" t="s">
        <v>328</v>
      </c>
      <c r="E241" s="181" t="s">
        <v>201</v>
      </c>
      <c r="F241" s="182" t="s">
        <v>331</v>
      </c>
      <c r="H241" s="183">
        <v>103.57</v>
      </c>
      <c r="I241" s="184"/>
      <c r="L241" s="179"/>
      <c r="M241" s="185"/>
      <c r="N241" s="186"/>
      <c r="O241" s="186"/>
      <c r="P241" s="186"/>
      <c r="Q241" s="186"/>
      <c r="R241" s="186"/>
      <c r="S241" s="186"/>
      <c r="T241" s="187"/>
      <c r="AT241" s="188" t="s">
        <v>328</v>
      </c>
      <c r="AU241" s="188" t="s">
        <v>276</v>
      </c>
      <c r="AV241" s="12" t="s">
        <v>324</v>
      </c>
      <c r="AW241" s="12" t="s">
        <v>234</v>
      </c>
      <c r="AX241" s="12" t="s">
        <v>218</v>
      </c>
      <c r="AY241" s="188" t="s">
        <v>317</v>
      </c>
    </row>
    <row r="242" spans="2:65" s="1" customFormat="1" ht="22.5" customHeight="1">
      <c r="B242" s="155"/>
      <c r="C242" s="156" t="s">
        <v>621</v>
      </c>
      <c r="D242" s="156" t="s">
        <v>319</v>
      </c>
      <c r="E242" s="157" t="s">
        <v>622</v>
      </c>
      <c r="F242" s="158" t="s">
        <v>623</v>
      </c>
      <c r="G242" s="159" t="s">
        <v>334</v>
      </c>
      <c r="H242" s="160">
        <v>28</v>
      </c>
      <c r="I242" s="161"/>
      <c r="J242" s="162">
        <f>ROUND(I242*H242,2)</f>
        <v>0</v>
      </c>
      <c r="K242" s="158" t="s">
        <v>323</v>
      </c>
      <c r="L242" s="34"/>
      <c r="M242" s="163" t="s">
        <v>201</v>
      </c>
      <c r="N242" s="164" t="s">
        <v>243</v>
      </c>
      <c r="O242" s="35"/>
      <c r="P242" s="165">
        <f>O242*H242</f>
        <v>0</v>
      </c>
      <c r="Q242" s="165">
        <v>0.74327</v>
      </c>
      <c r="R242" s="165">
        <f>Q242*H242</f>
        <v>20.81156</v>
      </c>
      <c r="S242" s="165">
        <v>0</v>
      </c>
      <c r="T242" s="166">
        <f>S242*H242</f>
        <v>0</v>
      </c>
      <c r="AR242" s="17" t="s">
        <v>324</v>
      </c>
      <c r="AT242" s="17" t="s">
        <v>319</v>
      </c>
      <c r="AU242" s="17" t="s">
        <v>276</v>
      </c>
      <c r="AY242" s="17" t="s">
        <v>317</v>
      </c>
      <c r="BE242" s="167">
        <f>IF(N242="základní",J242,0)</f>
        <v>0</v>
      </c>
      <c r="BF242" s="167">
        <f>IF(N242="snížená",J242,0)</f>
        <v>0</v>
      </c>
      <c r="BG242" s="167">
        <f>IF(N242="zákl. přenesená",J242,0)</f>
        <v>0</v>
      </c>
      <c r="BH242" s="167">
        <f>IF(N242="sníž. přenesená",J242,0)</f>
        <v>0</v>
      </c>
      <c r="BI242" s="167">
        <f>IF(N242="nulová",J242,0)</f>
        <v>0</v>
      </c>
      <c r="BJ242" s="17" t="s">
        <v>324</v>
      </c>
      <c r="BK242" s="167">
        <f>ROUND(I242*H242,2)</f>
        <v>0</v>
      </c>
      <c r="BL242" s="17" t="s">
        <v>324</v>
      </c>
      <c r="BM242" s="17" t="s">
        <v>624</v>
      </c>
    </row>
    <row r="243" spans="2:47" s="1" customFormat="1" ht="30" customHeight="1">
      <c r="B243" s="34"/>
      <c r="D243" s="168" t="s">
        <v>326</v>
      </c>
      <c r="F243" s="169" t="s">
        <v>625</v>
      </c>
      <c r="I243" s="170"/>
      <c r="L243" s="34"/>
      <c r="M243" s="63"/>
      <c r="N243" s="35"/>
      <c r="O243" s="35"/>
      <c r="P243" s="35"/>
      <c r="Q243" s="35"/>
      <c r="R243" s="35"/>
      <c r="S243" s="35"/>
      <c r="T243" s="64"/>
      <c r="AT243" s="17" t="s">
        <v>326</v>
      </c>
      <c r="AU243" s="17" t="s">
        <v>276</v>
      </c>
    </row>
    <row r="244" spans="2:51" s="11" customFormat="1" ht="22.5" customHeight="1">
      <c r="B244" s="171"/>
      <c r="D244" s="168" t="s">
        <v>328</v>
      </c>
      <c r="E244" s="172" t="s">
        <v>201</v>
      </c>
      <c r="F244" s="173" t="s">
        <v>603</v>
      </c>
      <c r="H244" s="174">
        <v>28</v>
      </c>
      <c r="I244" s="175"/>
      <c r="L244" s="171"/>
      <c r="M244" s="176"/>
      <c r="N244" s="177"/>
      <c r="O244" s="177"/>
      <c r="P244" s="177"/>
      <c r="Q244" s="177"/>
      <c r="R244" s="177"/>
      <c r="S244" s="177"/>
      <c r="T244" s="178"/>
      <c r="AT244" s="172" t="s">
        <v>328</v>
      </c>
      <c r="AU244" s="172" t="s">
        <v>276</v>
      </c>
      <c r="AV244" s="11" t="s">
        <v>276</v>
      </c>
      <c r="AW244" s="11" t="s">
        <v>234</v>
      </c>
      <c r="AX244" s="11" t="s">
        <v>218</v>
      </c>
      <c r="AY244" s="172" t="s">
        <v>317</v>
      </c>
    </row>
    <row r="245" spans="2:63" s="10" customFormat="1" ht="29.25" customHeight="1">
      <c r="B245" s="141"/>
      <c r="D245" s="152" t="s">
        <v>269</v>
      </c>
      <c r="E245" s="153" t="s">
        <v>351</v>
      </c>
      <c r="F245" s="153" t="s">
        <v>626</v>
      </c>
      <c r="I245" s="144"/>
      <c r="J245" s="154">
        <f>BK245</f>
        <v>0</v>
      </c>
      <c r="L245" s="141"/>
      <c r="M245" s="146"/>
      <c r="N245" s="147"/>
      <c r="O245" s="147"/>
      <c r="P245" s="148">
        <f>SUM(P246:P279)</f>
        <v>0</v>
      </c>
      <c r="Q245" s="147"/>
      <c r="R245" s="148">
        <f>SUM(R246:R279)</f>
        <v>24.647199999999998</v>
      </c>
      <c r="S245" s="147"/>
      <c r="T245" s="149">
        <f>SUM(T246:T279)</f>
        <v>26.52</v>
      </c>
      <c r="AR245" s="142" t="s">
        <v>218</v>
      </c>
      <c r="AT245" s="150" t="s">
        <v>269</v>
      </c>
      <c r="AU245" s="150" t="s">
        <v>218</v>
      </c>
      <c r="AY245" s="142" t="s">
        <v>317</v>
      </c>
      <c r="BK245" s="151">
        <f>SUM(BK246:BK279)</f>
        <v>0</v>
      </c>
    </row>
    <row r="246" spans="2:65" s="1" customFormat="1" ht="22.5" customHeight="1">
      <c r="B246" s="155"/>
      <c r="C246" s="156" t="s">
        <v>627</v>
      </c>
      <c r="D246" s="156" t="s">
        <v>319</v>
      </c>
      <c r="E246" s="157" t="s">
        <v>628</v>
      </c>
      <c r="F246" s="158" t="s">
        <v>629</v>
      </c>
      <c r="G246" s="159" t="s">
        <v>334</v>
      </c>
      <c r="H246" s="160">
        <v>65</v>
      </c>
      <c r="I246" s="161"/>
      <c r="J246" s="162">
        <f>ROUND(I246*H246,2)</f>
        <v>0</v>
      </c>
      <c r="K246" s="158" t="s">
        <v>323</v>
      </c>
      <c r="L246" s="34"/>
      <c r="M246" s="163" t="s">
        <v>201</v>
      </c>
      <c r="N246" s="164" t="s">
        <v>243</v>
      </c>
      <c r="O246" s="35"/>
      <c r="P246" s="165">
        <f>O246*H246</f>
        <v>0</v>
      </c>
      <c r="Q246" s="165">
        <v>0</v>
      </c>
      <c r="R246" s="165">
        <f>Q246*H246</f>
        <v>0</v>
      </c>
      <c r="S246" s="165">
        <v>0.408</v>
      </c>
      <c r="T246" s="166">
        <f>S246*H246</f>
        <v>26.52</v>
      </c>
      <c r="AR246" s="17" t="s">
        <v>324</v>
      </c>
      <c r="AT246" s="17" t="s">
        <v>319</v>
      </c>
      <c r="AU246" s="17" t="s">
        <v>276</v>
      </c>
      <c r="AY246" s="17" t="s">
        <v>317</v>
      </c>
      <c r="BE246" s="167">
        <f>IF(N246="základní",J246,0)</f>
        <v>0</v>
      </c>
      <c r="BF246" s="167">
        <f>IF(N246="snížená",J246,0)</f>
        <v>0</v>
      </c>
      <c r="BG246" s="167">
        <f>IF(N246="zákl. přenesená",J246,0)</f>
        <v>0</v>
      </c>
      <c r="BH246" s="167">
        <f>IF(N246="sníž. přenesená",J246,0)</f>
        <v>0</v>
      </c>
      <c r="BI246" s="167">
        <f>IF(N246="nulová",J246,0)</f>
        <v>0</v>
      </c>
      <c r="BJ246" s="17" t="s">
        <v>324</v>
      </c>
      <c r="BK246" s="167">
        <f>ROUND(I246*H246,2)</f>
        <v>0</v>
      </c>
      <c r="BL246" s="17" t="s">
        <v>324</v>
      </c>
      <c r="BM246" s="17" t="s">
        <v>630</v>
      </c>
    </row>
    <row r="247" spans="2:47" s="1" customFormat="1" ht="54" customHeight="1">
      <c r="B247" s="34"/>
      <c r="D247" s="168" t="s">
        <v>326</v>
      </c>
      <c r="F247" s="169" t="s">
        <v>631</v>
      </c>
      <c r="I247" s="170"/>
      <c r="L247" s="34"/>
      <c r="M247" s="63"/>
      <c r="N247" s="35"/>
      <c r="O247" s="35"/>
      <c r="P247" s="35"/>
      <c r="Q247" s="35"/>
      <c r="R247" s="35"/>
      <c r="S247" s="35"/>
      <c r="T247" s="64"/>
      <c r="AT247" s="17" t="s">
        <v>326</v>
      </c>
      <c r="AU247" s="17" t="s">
        <v>276</v>
      </c>
    </row>
    <row r="248" spans="2:51" s="11" customFormat="1" ht="22.5" customHeight="1">
      <c r="B248" s="171"/>
      <c r="D248" s="180" t="s">
        <v>328</v>
      </c>
      <c r="E248" s="189" t="s">
        <v>201</v>
      </c>
      <c r="F248" s="190" t="s">
        <v>632</v>
      </c>
      <c r="H248" s="191">
        <v>65</v>
      </c>
      <c r="I248" s="175"/>
      <c r="L248" s="171"/>
      <c r="M248" s="176"/>
      <c r="N248" s="177"/>
      <c r="O248" s="177"/>
      <c r="P248" s="177"/>
      <c r="Q248" s="177"/>
      <c r="R248" s="177"/>
      <c r="S248" s="177"/>
      <c r="T248" s="178"/>
      <c r="AT248" s="172" t="s">
        <v>328</v>
      </c>
      <c r="AU248" s="172" t="s">
        <v>276</v>
      </c>
      <c r="AV248" s="11" t="s">
        <v>276</v>
      </c>
      <c r="AW248" s="11" t="s">
        <v>234</v>
      </c>
      <c r="AX248" s="11" t="s">
        <v>218</v>
      </c>
      <c r="AY248" s="172" t="s">
        <v>317</v>
      </c>
    </row>
    <row r="249" spans="2:65" s="1" customFormat="1" ht="22.5" customHeight="1">
      <c r="B249" s="155"/>
      <c r="C249" s="156" t="s">
        <v>633</v>
      </c>
      <c r="D249" s="156" t="s">
        <v>319</v>
      </c>
      <c r="E249" s="157" t="s">
        <v>634</v>
      </c>
      <c r="F249" s="158" t="s">
        <v>635</v>
      </c>
      <c r="G249" s="159" t="s">
        <v>386</v>
      </c>
      <c r="H249" s="160">
        <v>3.9</v>
      </c>
      <c r="I249" s="161"/>
      <c r="J249" s="162">
        <f>ROUND(I249*H249,2)</f>
        <v>0</v>
      </c>
      <c r="K249" s="158" t="s">
        <v>323</v>
      </c>
      <c r="L249" s="34"/>
      <c r="M249" s="163" t="s">
        <v>201</v>
      </c>
      <c r="N249" s="164" t="s">
        <v>243</v>
      </c>
      <c r="O249" s="35"/>
      <c r="P249" s="165">
        <f>O249*H249</f>
        <v>0</v>
      </c>
      <c r="Q249" s="165">
        <v>1.8</v>
      </c>
      <c r="R249" s="165">
        <f>Q249*H249</f>
        <v>7.02</v>
      </c>
      <c r="S249" s="165">
        <v>0</v>
      </c>
      <c r="T249" s="166">
        <f>S249*H249</f>
        <v>0</v>
      </c>
      <c r="AR249" s="17" t="s">
        <v>324</v>
      </c>
      <c r="AT249" s="17" t="s">
        <v>319</v>
      </c>
      <c r="AU249" s="17" t="s">
        <v>276</v>
      </c>
      <c r="AY249" s="17" t="s">
        <v>317</v>
      </c>
      <c r="BE249" s="167">
        <f>IF(N249="základní",J249,0)</f>
        <v>0</v>
      </c>
      <c r="BF249" s="167">
        <f>IF(N249="snížená",J249,0)</f>
        <v>0</v>
      </c>
      <c r="BG249" s="167">
        <f>IF(N249="zákl. přenesená",J249,0)</f>
        <v>0</v>
      </c>
      <c r="BH249" s="167">
        <f>IF(N249="sníž. přenesená",J249,0)</f>
        <v>0</v>
      </c>
      <c r="BI249" s="167">
        <f>IF(N249="nulová",J249,0)</f>
        <v>0</v>
      </c>
      <c r="BJ249" s="17" t="s">
        <v>324</v>
      </c>
      <c r="BK249" s="167">
        <f>ROUND(I249*H249,2)</f>
        <v>0</v>
      </c>
      <c r="BL249" s="17" t="s">
        <v>324</v>
      </c>
      <c r="BM249" s="17" t="s">
        <v>636</v>
      </c>
    </row>
    <row r="250" spans="2:47" s="1" customFormat="1" ht="22.5" customHeight="1">
      <c r="B250" s="34"/>
      <c r="D250" s="168" t="s">
        <v>326</v>
      </c>
      <c r="F250" s="169" t="s">
        <v>637</v>
      </c>
      <c r="I250" s="170"/>
      <c r="L250" s="34"/>
      <c r="M250" s="63"/>
      <c r="N250" s="35"/>
      <c r="O250" s="35"/>
      <c r="P250" s="35"/>
      <c r="Q250" s="35"/>
      <c r="R250" s="35"/>
      <c r="S250" s="35"/>
      <c r="T250" s="64"/>
      <c r="AT250" s="17" t="s">
        <v>326</v>
      </c>
      <c r="AU250" s="17" t="s">
        <v>276</v>
      </c>
    </row>
    <row r="251" spans="2:51" s="11" customFormat="1" ht="22.5" customHeight="1">
      <c r="B251" s="171"/>
      <c r="D251" s="180" t="s">
        <v>328</v>
      </c>
      <c r="E251" s="189" t="s">
        <v>201</v>
      </c>
      <c r="F251" s="190" t="s">
        <v>638</v>
      </c>
      <c r="H251" s="191">
        <v>3.9</v>
      </c>
      <c r="I251" s="175"/>
      <c r="L251" s="171"/>
      <c r="M251" s="176"/>
      <c r="N251" s="177"/>
      <c r="O251" s="177"/>
      <c r="P251" s="177"/>
      <c r="Q251" s="177"/>
      <c r="R251" s="177"/>
      <c r="S251" s="177"/>
      <c r="T251" s="178"/>
      <c r="AT251" s="172" t="s">
        <v>328</v>
      </c>
      <c r="AU251" s="172" t="s">
        <v>276</v>
      </c>
      <c r="AV251" s="11" t="s">
        <v>276</v>
      </c>
      <c r="AW251" s="11" t="s">
        <v>234</v>
      </c>
      <c r="AX251" s="11" t="s">
        <v>218</v>
      </c>
      <c r="AY251" s="172" t="s">
        <v>317</v>
      </c>
    </row>
    <row r="252" spans="2:65" s="1" customFormat="1" ht="22.5" customHeight="1">
      <c r="B252" s="155"/>
      <c r="C252" s="156" t="s">
        <v>639</v>
      </c>
      <c r="D252" s="156" t="s">
        <v>319</v>
      </c>
      <c r="E252" s="157" t="s">
        <v>640</v>
      </c>
      <c r="F252" s="158" t="s">
        <v>641</v>
      </c>
      <c r="G252" s="159" t="s">
        <v>334</v>
      </c>
      <c r="H252" s="160">
        <v>302.6</v>
      </c>
      <c r="I252" s="161"/>
      <c r="J252" s="162">
        <f>ROUND(I252*H252,2)</f>
        <v>0</v>
      </c>
      <c r="K252" s="158" t="s">
        <v>323</v>
      </c>
      <c r="L252" s="34"/>
      <c r="M252" s="163" t="s">
        <v>201</v>
      </c>
      <c r="N252" s="164" t="s">
        <v>243</v>
      </c>
      <c r="O252" s="35"/>
      <c r="P252" s="165">
        <f>O252*H252</f>
        <v>0</v>
      </c>
      <c r="Q252" s="165">
        <v>0</v>
      </c>
      <c r="R252" s="165">
        <f>Q252*H252</f>
        <v>0</v>
      </c>
      <c r="S252" s="165">
        <v>0</v>
      </c>
      <c r="T252" s="166">
        <f>S252*H252</f>
        <v>0</v>
      </c>
      <c r="AR252" s="17" t="s">
        <v>324</v>
      </c>
      <c r="AT252" s="17" t="s">
        <v>319</v>
      </c>
      <c r="AU252" s="17" t="s">
        <v>276</v>
      </c>
      <c r="AY252" s="17" t="s">
        <v>317</v>
      </c>
      <c r="BE252" s="167">
        <f>IF(N252="základní",J252,0)</f>
        <v>0</v>
      </c>
      <c r="BF252" s="167">
        <f>IF(N252="snížená",J252,0)</f>
        <v>0</v>
      </c>
      <c r="BG252" s="167">
        <f>IF(N252="zákl. přenesená",J252,0)</f>
        <v>0</v>
      </c>
      <c r="BH252" s="167">
        <f>IF(N252="sníž. přenesená",J252,0)</f>
        <v>0</v>
      </c>
      <c r="BI252" s="167">
        <f>IF(N252="nulová",J252,0)</f>
        <v>0</v>
      </c>
      <c r="BJ252" s="17" t="s">
        <v>324</v>
      </c>
      <c r="BK252" s="167">
        <f>ROUND(I252*H252,2)</f>
        <v>0</v>
      </c>
      <c r="BL252" s="17" t="s">
        <v>324</v>
      </c>
      <c r="BM252" s="17" t="s">
        <v>642</v>
      </c>
    </row>
    <row r="253" spans="2:47" s="1" customFormat="1" ht="30" customHeight="1">
      <c r="B253" s="34"/>
      <c r="D253" s="168" t="s">
        <v>326</v>
      </c>
      <c r="F253" s="169" t="s">
        <v>643</v>
      </c>
      <c r="I253" s="170"/>
      <c r="L253" s="34"/>
      <c r="M253" s="63"/>
      <c r="N253" s="35"/>
      <c r="O253" s="35"/>
      <c r="P253" s="35"/>
      <c r="Q253" s="35"/>
      <c r="R253" s="35"/>
      <c r="S253" s="35"/>
      <c r="T253" s="64"/>
      <c r="AT253" s="17" t="s">
        <v>326</v>
      </c>
      <c r="AU253" s="17" t="s">
        <v>276</v>
      </c>
    </row>
    <row r="254" spans="2:51" s="11" customFormat="1" ht="22.5" customHeight="1">
      <c r="B254" s="171"/>
      <c r="D254" s="180" t="s">
        <v>328</v>
      </c>
      <c r="E254" s="189" t="s">
        <v>201</v>
      </c>
      <c r="F254" s="190" t="s">
        <v>644</v>
      </c>
      <c r="H254" s="191">
        <v>302.6</v>
      </c>
      <c r="I254" s="175"/>
      <c r="L254" s="171"/>
      <c r="M254" s="176"/>
      <c r="N254" s="177"/>
      <c r="O254" s="177"/>
      <c r="P254" s="177"/>
      <c r="Q254" s="177"/>
      <c r="R254" s="177"/>
      <c r="S254" s="177"/>
      <c r="T254" s="178"/>
      <c r="AT254" s="172" t="s">
        <v>328</v>
      </c>
      <c r="AU254" s="172" t="s">
        <v>276</v>
      </c>
      <c r="AV254" s="11" t="s">
        <v>276</v>
      </c>
      <c r="AW254" s="11" t="s">
        <v>234</v>
      </c>
      <c r="AX254" s="11" t="s">
        <v>218</v>
      </c>
      <c r="AY254" s="172" t="s">
        <v>317</v>
      </c>
    </row>
    <row r="255" spans="2:65" s="1" customFormat="1" ht="22.5" customHeight="1">
      <c r="B255" s="155"/>
      <c r="C255" s="156" t="s">
        <v>645</v>
      </c>
      <c r="D255" s="156" t="s">
        <v>319</v>
      </c>
      <c r="E255" s="157" t="s">
        <v>646</v>
      </c>
      <c r="F255" s="158" t="s">
        <v>647</v>
      </c>
      <c r="G255" s="159" t="s">
        <v>334</v>
      </c>
      <c r="H255" s="160">
        <v>237.6</v>
      </c>
      <c r="I255" s="161"/>
      <c r="J255" s="162">
        <f>ROUND(I255*H255,2)</f>
        <v>0</v>
      </c>
      <c r="K255" s="158" t="s">
        <v>323</v>
      </c>
      <c r="L255" s="34"/>
      <c r="M255" s="163" t="s">
        <v>201</v>
      </c>
      <c r="N255" s="164" t="s">
        <v>243</v>
      </c>
      <c r="O255" s="35"/>
      <c r="P255" s="165">
        <f>O255*H255</f>
        <v>0</v>
      </c>
      <c r="Q255" s="165">
        <v>0</v>
      </c>
      <c r="R255" s="165">
        <f>Q255*H255</f>
        <v>0</v>
      </c>
      <c r="S255" s="165">
        <v>0</v>
      </c>
      <c r="T255" s="166">
        <f>S255*H255</f>
        <v>0</v>
      </c>
      <c r="AR255" s="17" t="s">
        <v>324</v>
      </c>
      <c r="AT255" s="17" t="s">
        <v>319</v>
      </c>
      <c r="AU255" s="17" t="s">
        <v>276</v>
      </c>
      <c r="AY255" s="17" t="s">
        <v>317</v>
      </c>
      <c r="BE255" s="167">
        <f>IF(N255="základní",J255,0)</f>
        <v>0</v>
      </c>
      <c r="BF255" s="167">
        <f>IF(N255="snížená",J255,0)</f>
        <v>0</v>
      </c>
      <c r="BG255" s="167">
        <f>IF(N255="zákl. přenesená",J255,0)</f>
        <v>0</v>
      </c>
      <c r="BH255" s="167">
        <f>IF(N255="sníž. přenesená",J255,0)</f>
        <v>0</v>
      </c>
      <c r="BI255" s="167">
        <f>IF(N255="nulová",J255,0)</f>
        <v>0</v>
      </c>
      <c r="BJ255" s="17" t="s">
        <v>324</v>
      </c>
      <c r="BK255" s="167">
        <f>ROUND(I255*H255,2)</f>
        <v>0</v>
      </c>
      <c r="BL255" s="17" t="s">
        <v>324</v>
      </c>
      <c r="BM255" s="17" t="s">
        <v>648</v>
      </c>
    </row>
    <row r="256" spans="2:47" s="1" customFormat="1" ht="30" customHeight="1">
      <c r="B256" s="34"/>
      <c r="D256" s="168" t="s">
        <v>326</v>
      </c>
      <c r="F256" s="169" t="s">
        <v>649</v>
      </c>
      <c r="I256" s="170"/>
      <c r="L256" s="34"/>
      <c r="M256" s="63"/>
      <c r="N256" s="35"/>
      <c r="O256" s="35"/>
      <c r="P256" s="35"/>
      <c r="Q256" s="35"/>
      <c r="R256" s="35"/>
      <c r="S256" s="35"/>
      <c r="T256" s="64"/>
      <c r="AT256" s="17" t="s">
        <v>326</v>
      </c>
      <c r="AU256" s="17" t="s">
        <v>276</v>
      </c>
    </row>
    <row r="257" spans="2:51" s="11" customFormat="1" ht="22.5" customHeight="1">
      <c r="B257" s="171"/>
      <c r="D257" s="180" t="s">
        <v>328</v>
      </c>
      <c r="E257" s="189" t="s">
        <v>201</v>
      </c>
      <c r="F257" s="190" t="s">
        <v>650</v>
      </c>
      <c r="H257" s="191">
        <v>237.6</v>
      </c>
      <c r="I257" s="175"/>
      <c r="L257" s="171"/>
      <c r="M257" s="176"/>
      <c r="N257" s="177"/>
      <c r="O257" s="177"/>
      <c r="P257" s="177"/>
      <c r="Q257" s="177"/>
      <c r="R257" s="177"/>
      <c r="S257" s="177"/>
      <c r="T257" s="178"/>
      <c r="AT257" s="172" t="s">
        <v>328</v>
      </c>
      <c r="AU257" s="172" t="s">
        <v>276</v>
      </c>
      <c r="AV257" s="11" t="s">
        <v>276</v>
      </c>
      <c r="AW257" s="11" t="s">
        <v>234</v>
      </c>
      <c r="AX257" s="11" t="s">
        <v>218</v>
      </c>
      <c r="AY257" s="172" t="s">
        <v>317</v>
      </c>
    </row>
    <row r="258" spans="2:65" s="1" customFormat="1" ht="22.5" customHeight="1">
      <c r="B258" s="155"/>
      <c r="C258" s="156" t="s">
        <v>651</v>
      </c>
      <c r="D258" s="156" t="s">
        <v>319</v>
      </c>
      <c r="E258" s="157" t="s">
        <v>652</v>
      </c>
      <c r="F258" s="158" t="s">
        <v>653</v>
      </c>
      <c r="G258" s="159" t="s">
        <v>334</v>
      </c>
      <c r="H258" s="160">
        <v>475.2</v>
      </c>
      <c r="I258" s="161"/>
      <c r="J258" s="162">
        <f>ROUND(I258*H258,2)</f>
        <v>0</v>
      </c>
      <c r="K258" s="158" t="s">
        <v>323</v>
      </c>
      <c r="L258" s="34"/>
      <c r="M258" s="163" t="s">
        <v>201</v>
      </c>
      <c r="N258" s="164" t="s">
        <v>243</v>
      </c>
      <c r="O258" s="35"/>
      <c r="P258" s="165">
        <f>O258*H258</f>
        <v>0</v>
      </c>
      <c r="Q258" s="165">
        <v>0.002</v>
      </c>
      <c r="R258" s="165">
        <f>Q258*H258</f>
        <v>0.9504</v>
      </c>
      <c r="S258" s="165">
        <v>0</v>
      </c>
      <c r="T258" s="166">
        <f>S258*H258</f>
        <v>0</v>
      </c>
      <c r="AR258" s="17" t="s">
        <v>324</v>
      </c>
      <c r="AT258" s="17" t="s">
        <v>319</v>
      </c>
      <c r="AU258" s="17" t="s">
        <v>276</v>
      </c>
      <c r="AY258" s="17" t="s">
        <v>317</v>
      </c>
      <c r="BE258" s="167">
        <f>IF(N258="základní",J258,0)</f>
        <v>0</v>
      </c>
      <c r="BF258" s="167">
        <f>IF(N258="snížená",J258,0)</f>
        <v>0</v>
      </c>
      <c r="BG258" s="167">
        <f>IF(N258="zákl. přenesená",J258,0)</f>
        <v>0</v>
      </c>
      <c r="BH258" s="167">
        <f>IF(N258="sníž. přenesená",J258,0)</f>
        <v>0</v>
      </c>
      <c r="BI258" s="167">
        <f>IF(N258="nulová",J258,0)</f>
        <v>0</v>
      </c>
      <c r="BJ258" s="17" t="s">
        <v>324</v>
      </c>
      <c r="BK258" s="167">
        <f>ROUND(I258*H258,2)</f>
        <v>0</v>
      </c>
      <c r="BL258" s="17" t="s">
        <v>324</v>
      </c>
      <c r="BM258" s="17" t="s">
        <v>654</v>
      </c>
    </row>
    <row r="259" spans="2:47" s="1" customFormat="1" ht="22.5" customHeight="1">
      <c r="B259" s="34"/>
      <c r="D259" s="168" t="s">
        <v>326</v>
      </c>
      <c r="F259" s="169" t="s">
        <v>655</v>
      </c>
      <c r="I259" s="170"/>
      <c r="L259" s="34"/>
      <c r="M259" s="63"/>
      <c r="N259" s="35"/>
      <c r="O259" s="35"/>
      <c r="P259" s="35"/>
      <c r="Q259" s="35"/>
      <c r="R259" s="35"/>
      <c r="S259" s="35"/>
      <c r="T259" s="64"/>
      <c r="AT259" s="17" t="s">
        <v>326</v>
      </c>
      <c r="AU259" s="17" t="s">
        <v>276</v>
      </c>
    </row>
    <row r="260" spans="2:51" s="11" customFormat="1" ht="22.5" customHeight="1">
      <c r="B260" s="171"/>
      <c r="D260" s="180" t="s">
        <v>328</v>
      </c>
      <c r="E260" s="189" t="s">
        <v>201</v>
      </c>
      <c r="F260" s="190" t="s">
        <v>656</v>
      </c>
      <c r="H260" s="191">
        <v>475.2</v>
      </c>
      <c r="I260" s="175"/>
      <c r="L260" s="171"/>
      <c r="M260" s="176"/>
      <c r="N260" s="177"/>
      <c r="O260" s="177"/>
      <c r="P260" s="177"/>
      <c r="Q260" s="177"/>
      <c r="R260" s="177"/>
      <c r="S260" s="177"/>
      <c r="T260" s="178"/>
      <c r="AT260" s="172" t="s">
        <v>328</v>
      </c>
      <c r="AU260" s="172" t="s">
        <v>276</v>
      </c>
      <c r="AV260" s="11" t="s">
        <v>276</v>
      </c>
      <c r="AW260" s="11" t="s">
        <v>234</v>
      </c>
      <c r="AX260" s="11" t="s">
        <v>218</v>
      </c>
      <c r="AY260" s="172" t="s">
        <v>317</v>
      </c>
    </row>
    <row r="261" spans="2:65" s="1" customFormat="1" ht="31.5" customHeight="1">
      <c r="B261" s="155"/>
      <c r="C261" s="156" t="s">
        <v>657</v>
      </c>
      <c r="D261" s="156" t="s">
        <v>319</v>
      </c>
      <c r="E261" s="157" t="s">
        <v>658</v>
      </c>
      <c r="F261" s="158" t="s">
        <v>659</v>
      </c>
      <c r="G261" s="159" t="s">
        <v>334</v>
      </c>
      <c r="H261" s="160">
        <v>237.6</v>
      </c>
      <c r="I261" s="161"/>
      <c r="J261" s="162">
        <f>ROUND(I261*H261,2)</f>
        <v>0</v>
      </c>
      <c r="K261" s="158" t="s">
        <v>323</v>
      </c>
      <c r="L261" s="34"/>
      <c r="M261" s="163" t="s">
        <v>201</v>
      </c>
      <c r="N261" s="164" t="s">
        <v>243</v>
      </c>
      <c r="O261" s="35"/>
      <c r="P261" s="165">
        <f>O261*H261</f>
        <v>0</v>
      </c>
      <c r="Q261" s="165">
        <v>0</v>
      </c>
      <c r="R261" s="165">
        <f>Q261*H261</f>
        <v>0</v>
      </c>
      <c r="S261" s="165">
        <v>0</v>
      </c>
      <c r="T261" s="166">
        <f>S261*H261</f>
        <v>0</v>
      </c>
      <c r="AR261" s="17" t="s">
        <v>324</v>
      </c>
      <c r="AT261" s="17" t="s">
        <v>319</v>
      </c>
      <c r="AU261" s="17" t="s">
        <v>276</v>
      </c>
      <c r="AY261" s="17" t="s">
        <v>317</v>
      </c>
      <c r="BE261" s="167">
        <f>IF(N261="základní",J261,0)</f>
        <v>0</v>
      </c>
      <c r="BF261" s="167">
        <f>IF(N261="snížená",J261,0)</f>
        <v>0</v>
      </c>
      <c r="BG261" s="167">
        <f>IF(N261="zákl. přenesená",J261,0)</f>
        <v>0</v>
      </c>
      <c r="BH261" s="167">
        <f>IF(N261="sníž. přenesená",J261,0)</f>
        <v>0</v>
      </c>
      <c r="BI261" s="167">
        <f>IF(N261="nulová",J261,0)</f>
        <v>0</v>
      </c>
      <c r="BJ261" s="17" t="s">
        <v>324</v>
      </c>
      <c r="BK261" s="167">
        <f>ROUND(I261*H261,2)</f>
        <v>0</v>
      </c>
      <c r="BL261" s="17" t="s">
        <v>324</v>
      </c>
      <c r="BM261" s="17" t="s">
        <v>660</v>
      </c>
    </row>
    <row r="262" spans="2:47" s="1" customFormat="1" ht="30" customHeight="1">
      <c r="B262" s="34"/>
      <c r="D262" s="168" t="s">
        <v>326</v>
      </c>
      <c r="F262" s="169" t="s">
        <v>661</v>
      </c>
      <c r="I262" s="170"/>
      <c r="L262" s="34"/>
      <c r="M262" s="63"/>
      <c r="N262" s="35"/>
      <c r="O262" s="35"/>
      <c r="P262" s="35"/>
      <c r="Q262" s="35"/>
      <c r="R262" s="35"/>
      <c r="S262" s="35"/>
      <c r="T262" s="64"/>
      <c r="AT262" s="17" t="s">
        <v>326</v>
      </c>
      <c r="AU262" s="17" t="s">
        <v>276</v>
      </c>
    </row>
    <row r="263" spans="2:51" s="11" customFormat="1" ht="22.5" customHeight="1">
      <c r="B263" s="171"/>
      <c r="D263" s="180" t="s">
        <v>328</v>
      </c>
      <c r="E263" s="189" t="s">
        <v>201</v>
      </c>
      <c r="F263" s="190" t="s">
        <v>662</v>
      </c>
      <c r="H263" s="191">
        <v>237.6</v>
      </c>
      <c r="I263" s="175"/>
      <c r="L263" s="171"/>
      <c r="M263" s="176"/>
      <c r="N263" s="177"/>
      <c r="O263" s="177"/>
      <c r="P263" s="177"/>
      <c r="Q263" s="177"/>
      <c r="R263" s="177"/>
      <c r="S263" s="177"/>
      <c r="T263" s="178"/>
      <c r="AT263" s="172" t="s">
        <v>328</v>
      </c>
      <c r="AU263" s="172" t="s">
        <v>276</v>
      </c>
      <c r="AV263" s="11" t="s">
        <v>276</v>
      </c>
      <c r="AW263" s="11" t="s">
        <v>234</v>
      </c>
      <c r="AX263" s="11" t="s">
        <v>218</v>
      </c>
      <c r="AY263" s="172" t="s">
        <v>317</v>
      </c>
    </row>
    <row r="264" spans="2:65" s="1" customFormat="1" ht="22.5" customHeight="1">
      <c r="B264" s="155"/>
      <c r="C264" s="156" t="s">
        <v>663</v>
      </c>
      <c r="D264" s="156" t="s">
        <v>319</v>
      </c>
      <c r="E264" s="157" t="s">
        <v>664</v>
      </c>
      <c r="F264" s="158" t="s">
        <v>665</v>
      </c>
      <c r="G264" s="159" t="s">
        <v>334</v>
      </c>
      <c r="H264" s="160">
        <v>65</v>
      </c>
      <c r="I264" s="161"/>
      <c r="J264" s="162">
        <f>ROUND(I264*H264,2)</f>
        <v>0</v>
      </c>
      <c r="K264" s="158" t="s">
        <v>323</v>
      </c>
      <c r="L264" s="34"/>
      <c r="M264" s="163" t="s">
        <v>201</v>
      </c>
      <c r="N264" s="164" t="s">
        <v>243</v>
      </c>
      <c r="O264" s="35"/>
      <c r="P264" s="165">
        <f>O264*H264</f>
        <v>0</v>
      </c>
      <c r="Q264" s="165">
        <v>0.098</v>
      </c>
      <c r="R264" s="165">
        <f>Q264*H264</f>
        <v>6.37</v>
      </c>
      <c r="S264" s="165">
        <v>0</v>
      </c>
      <c r="T264" s="166">
        <f>S264*H264</f>
        <v>0</v>
      </c>
      <c r="AR264" s="17" t="s">
        <v>324</v>
      </c>
      <c r="AT264" s="17" t="s">
        <v>319</v>
      </c>
      <c r="AU264" s="17" t="s">
        <v>276</v>
      </c>
      <c r="AY264" s="17" t="s">
        <v>317</v>
      </c>
      <c r="BE264" s="167">
        <f>IF(N264="základní",J264,0)</f>
        <v>0</v>
      </c>
      <c r="BF264" s="167">
        <f>IF(N264="snížená",J264,0)</f>
        <v>0</v>
      </c>
      <c r="BG264" s="167">
        <f>IF(N264="zákl. přenesená",J264,0)</f>
        <v>0</v>
      </c>
      <c r="BH264" s="167">
        <f>IF(N264="sníž. přenesená",J264,0)</f>
        <v>0</v>
      </c>
      <c r="BI264" s="167">
        <f>IF(N264="nulová",J264,0)</f>
        <v>0</v>
      </c>
      <c r="BJ264" s="17" t="s">
        <v>324</v>
      </c>
      <c r="BK264" s="167">
        <f>ROUND(I264*H264,2)</f>
        <v>0</v>
      </c>
      <c r="BL264" s="17" t="s">
        <v>324</v>
      </c>
      <c r="BM264" s="17" t="s">
        <v>666</v>
      </c>
    </row>
    <row r="265" spans="2:47" s="1" customFormat="1" ht="42" customHeight="1">
      <c r="B265" s="34"/>
      <c r="D265" s="168" t="s">
        <v>326</v>
      </c>
      <c r="F265" s="169" t="s">
        <v>667</v>
      </c>
      <c r="I265" s="170"/>
      <c r="L265" s="34"/>
      <c r="M265" s="63"/>
      <c r="N265" s="35"/>
      <c r="O265" s="35"/>
      <c r="P265" s="35"/>
      <c r="Q265" s="35"/>
      <c r="R265" s="35"/>
      <c r="S265" s="35"/>
      <c r="T265" s="64"/>
      <c r="AT265" s="17" t="s">
        <v>326</v>
      </c>
      <c r="AU265" s="17" t="s">
        <v>276</v>
      </c>
    </row>
    <row r="266" spans="2:51" s="11" customFormat="1" ht="22.5" customHeight="1">
      <c r="B266" s="171"/>
      <c r="D266" s="180" t="s">
        <v>328</v>
      </c>
      <c r="E266" s="189" t="s">
        <v>201</v>
      </c>
      <c r="F266" s="190" t="s">
        <v>668</v>
      </c>
      <c r="H266" s="191">
        <v>65</v>
      </c>
      <c r="I266" s="175"/>
      <c r="L266" s="171"/>
      <c r="M266" s="176"/>
      <c r="N266" s="177"/>
      <c r="O266" s="177"/>
      <c r="P266" s="177"/>
      <c r="Q266" s="177"/>
      <c r="R266" s="177"/>
      <c r="S266" s="177"/>
      <c r="T266" s="178"/>
      <c r="AT266" s="172" t="s">
        <v>328</v>
      </c>
      <c r="AU266" s="172" t="s">
        <v>276</v>
      </c>
      <c r="AV266" s="11" t="s">
        <v>276</v>
      </c>
      <c r="AW266" s="11" t="s">
        <v>234</v>
      </c>
      <c r="AX266" s="11" t="s">
        <v>218</v>
      </c>
      <c r="AY266" s="172" t="s">
        <v>317</v>
      </c>
    </row>
    <row r="267" spans="2:65" s="1" customFormat="1" ht="31.5" customHeight="1">
      <c r="B267" s="155"/>
      <c r="C267" s="156" t="s">
        <v>669</v>
      </c>
      <c r="D267" s="156" t="s">
        <v>319</v>
      </c>
      <c r="E267" s="157" t="s">
        <v>670</v>
      </c>
      <c r="F267" s="158" t="s">
        <v>671</v>
      </c>
      <c r="G267" s="159" t="s">
        <v>372</v>
      </c>
      <c r="H267" s="160">
        <v>45</v>
      </c>
      <c r="I267" s="161"/>
      <c r="J267" s="162">
        <f>ROUND(I267*H267,2)</f>
        <v>0</v>
      </c>
      <c r="K267" s="158" t="s">
        <v>323</v>
      </c>
      <c r="L267" s="34"/>
      <c r="M267" s="163" t="s">
        <v>201</v>
      </c>
      <c r="N267" s="164" t="s">
        <v>243</v>
      </c>
      <c r="O267" s="35"/>
      <c r="P267" s="165">
        <f>O267*H267</f>
        <v>0</v>
      </c>
      <c r="Q267" s="165">
        <v>0.08088</v>
      </c>
      <c r="R267" s="165">
        <f>Q267*H267</f>
        <v>3.6395999999999997</v>
      </c>
      <c r="S267" s="165">
        <v>0</v>
      </c>
      <c r="T267" s="166">
        <f>S267*H267</f>
        <v>0</v>
      </c>
      <c r="AR267" s="17" t="s">
        <v>324</v>
      </c>
      <c r="AT267" s="17" t="s">
        <v>319</v>
      </c>
      <c r="AU267" s="17" t="s">
        <v>276</v>
      </c>
      <c r="AY267" s="17" t="s">
        <v>317</v>
      </c>
      <c r="BE267" s="167">
        <f>IF(N267="základní",J267,0)</f>
        <v>0</v>
      </c>
      <c r="BF267" s="167">
        <f>IF(N267="snížená",J267,0)</f>
        <v>0</v>
      </c>
      <c r="BG267" s="167">
        <f>IF(N267="zákl. přenesená",J267,0)</f>
        <v>0</v>
      </c>
      <c r="BH267" s="167">
        <f>IF(N267="sníž. přenesená",J267,0)</f>
        <v>0</v>
      </c>
      <c r="BI267" s="167">
        <f>IF(N267="nulová",J267,0)</f>
        <v>0</v>
      </c>
      <c r="BJ267" s="17" t="s">
        <v>324</v>
      </c>
      <c r="BK267" s="167">
        <f>ROUND(I267*H267,2)</f>
        <v>0</v>
      </c>
      <c r="BL267" s="17" t="s">
        <v>324</v>
      </c>
      <c r="BM267" s="17" t="s">
        <v>672</v>
      </c>
    </row>
    <row r="268" spans="2:47" s="1" customFormat="1" ht="42" customHeight="1">
      <c r="B268" s="34"/>
      <c r="D268" s="168" t="s">
        <v>326</v>
      </c>
      <c r="F268" s="169" t="s">
        <v>673</v>
      </c>
      <c r="I268" s="170"/>
      <c r="L268" s="34"/>
      <c r="M268" s="63"/>
      <c r="N268" s="35"/>
      <c r="O268" s="35"/>
      <c r="P268" s="35"/>
      <c r="Q268" s="35"/>
      <c r="R268" s="35"/>
      <c r="S268" s="35"/>
      <c r="T268" s="64"/>
      <c r="AT268" s="17" t="s">
        <v>326</v>
      </c>
      <c r="AU268" s="17" t="s">
        <v>276</v>
      </c>
    </row>
    <row r="269" spans="2:51" s="11" customFormat="1" ht="22.5" customHeight="1">
      <c r="B269" s="171"/>
      <c r="D269" s="180" t="s">
        <v>328</v>
      </c>
      <c r="E269" s="189" t="s">
        <v>201</v>
      </c>
      <c r="F269" s="190" t="s">
        <v>674</v>
      </c>
      <c r="H269" s="191">
        <v>45</v>
      </c>
      <c r="I269" s="175"/>
      <c r="L269" s="171"/>
      <c r="M269" s="176"/>
      <c r="N269" s="177"/>
      <c r="O269" s="177"/>
      <c r="P269" s="177"/>
      <c r="Q269" s="177"/>
      <c r="R269" s="177"/>
      <c r="S269" s="177"/>
      <c r="T269" s="178"/>
      <c r="AT269" s="172" t="s">
        <v>328</v>
      </c>
      <c r="AU269" s="172" t="s">
        <v>276</v>
      </c>
      <c r="AV269" s="11" t="s">
        <v>276</v>
      </c>
      <c r="AW269" s="11" t="s">
        <v>234</v>
      </c>
      <c r="AX269" s="11" t="s">
        <v>218</v>
      </c>
      <c r="AY269" s="172" t="s">
        <v>317</v>
      </c>
    </row>
    <row r="270" spans="2:65" s="1" customFormat="1" ht="31.5" customHeight="1">
      <c r="B270" s="155"/>
      <c r="C270" s="156" t="s">
        <v>675</v>
      </c>
      <c r="D270" s="156" t="s">
        <v>319</v>
      </c>
      <c r="E270" s="157" t="s">
        <v>676</v>
      </c>
      <c r="F270" s="158" t="s">
        <v>677</v>
      </c>
      <c r="G270" s="159" t="s">
        <v>372</v>
      </c>
      <c r="H270" s="160">
        <v>18</v>
      </c>
      <c r="I270" s="161"/>
      <c r="J270" s="162">
        <f>ROUND(I270*H270,2)</f>
        <v>0</v>
      </c>
      <c r="K270" s="158" t="s">
        <v>323</v>
      </c>
      <c r="L270" s="34"/>
      <c r="M270" s="163" t="s">
        <v>201</v>
      </c>
      <c r="N270" s="164" t="s">
        <v>243</v>
      </c>
      <c r="O270" s="35"/>
      <c r="P270" s="165">
        <f>O270*H270</f>
        <v>0</v>
      </c>
      <c r="Q270" s="165">
        <v>0.1554</v>
      </c>
      <c r="R270" s="165">
        <f>Q270*H270</f>
        <v>2.7972</v>
      </c>
      <c r="S270" s="165">
        <v>0</v>
      </c>
      <c r="T270" s="166">
        <f>S270*H270</f>
        <v>0</v>
      </c>
      <c r="AR270" s="17" t="s">
        <v>324</v>
      </c>
      <c r="AT270" s="17" t="s">
        <v>319</v>
      </c>
      <c r="AU270" s="17" t="s">
        <v>276</v>
      </c>
      <c r="AY270" s="17" t="s">
        <v>317</v>
      </c>
      <c r="BE270" s="167">
        <f>IF(N270="základní",J270,0)</f>
        <v>0</v>
      </c>
      <c r="BF270" s="167">
        <f>IF(N270="snížená",J270,0)</f>
        <v>0</v>
      </c>
      <c r="BG270" s="167">
        <f>IF(N270="zákl. přenesená",J270,0)</f>
        <v>0</v>
      </c>
      <c r="BH270" s="167">
        <f>IF(N270="sníž. přenesená",J270,0)</f>
        <v>0</v>
      </c>
      <c r="BI270" s="167">
        <f>IF(N270="nulová",J270,0)</f>
        <v>0</v>
      </c>
      <c r="BJ270" s="17" t="s">
        <v>324</v>
      </c>
      <c r="BK270" s="167">
        <f>ROUND(I270*H270,2)</f>
        <v>0</v>
      </c>
      <c r="BL270" s="17" t="s">
        <v>324</v>
      </c>
      <c r="BM270" s="17" t="s">
        <v>678</v>
      </c>
    </row>
    <row r="271" spans="2:47" s="1" customFormat="1" ht="30" customHeight="1">
      <c r="B271" s="34"/>
      <c r="D271" s="168" t="s">
        <v>326</v>
      </c>
      <c r="F271" s="169" t="s">
        <v>679</v>
      </c>
      <c r="I271" s="170"/>
      <c r="L271" s="34"/>
      <c r="M271" s="63"/>
      <c r="N271" s="35"/>
      <c r="O271" s="35"/>
      <c r="P271" s="35"/>
      <c r="Q271" s="35"/>
      <c r="R271" s="35"/>
      <c r="S271" s="35"/>
      <c r="T271" s="64"/>
      <c r="AT271" s="17" t="s">
        <v>326</v>
      </c>
      <c r="AU271" s="17" t="s">
        <v>276</v>
      </c>
    </row>
    <row r="272" spans="2:51" s="11" customFormat="1" ht="22.5" customHeight="1">
      <c r="B272" s="171"/>
      <c r="D272" s="180" t="s">
        <v>328</v>
      </c>
      <c r="E272" s="189" t="s">
        <v>201</v>
      </c>
      <c r="F272" s="190" t="s">
        <v>680</v>
      </c>
      <c r="H272" s="191">
        <v>18</v>
      </c>
      <c r="I272" s="175"/>
      <c r="L272" s="171"/>
      <c r="M272" s="176"/>
      <c r="N272" s="177"/>
      <c r="O272" s="177"/>
      <c r="P272" s="177"/>
      <c r="Q272" s="177"/>
      <c r="R272" s="177"/>
      <c r="S272" s="177"/>
      <c r="T272" s="178"/>
      <c r="AT272" s="172" t="s">
        <v>328</v>
      </c>
      <c r="AU272" s="172" t="s">
        <v>276</v>
      </c>
      <c r="AV272" s="11" t="s">
        <v>276</v>
      </c>
      <c r="AW272" s="11" t="s">
        <v>234</v>
      </c>
      <c r="AX272" s="11" t="s">
        <v>218</v>
      </c>
      <c r="AY272" s="172" t="s">
        <v>317</v>
      </c>
    </row>
    <row r="273" spans="2:65" s="1" customFormat="1" ht="22.5" customHeight="1">
      <c r="B273" s="155"/>
      <c r="C273" s="200" t="s">
        <v>681</v>
      </c>
      <c r="D273" s="200" t="s">
        <v>482</v>
      </c>
      <c r="E273" s="201" t="s">
        <v>682</v>
      </c>
      <c r="F273" s="202" t="s">
        <v>683</v>
      </c>
      <c r="G273" s="203" t="s">
        <v>334</v>
      </c>
      <c r="H273" s="204">
        <v>32.5</v>
      </c>
      <c r="I273" s="205"/>
      <c r="J273" s="206">
        <f>ROUND(I273*H273,2)</f>
        <v>0</v>
      </c>
      <c r="K273" s="202" t="s">
        <v>201</v>
      </c>
      <c r="L273" s="207"/>
      <c r="M273" s="208" t="s">
        <v>201</v>
      </c>
      <c r="N273" s="209" t="s">
        <v>243</v>
      </c>
      <c r="O273" s="35"/>
      <c r="P273" s="165">
        <f>O273*H273</f>
        <v>0</v>
      </c>
      <c r="Q273" s="165">
        <v>0</v>
      </c>
      <c r="R273" s="165">
        <f>Q273*H273</f>
        <v>0</v>
      </c>
      <c r="S273" s="165">
        <v>0</v>
      </c>
      <c r="T273" s="166">
        <f>S273*H273</f>
        <v>0</v>
      </c>
      <c r="AR273" s="17" t="s">
        <v>369</v>
      </c>
      <c r="AT273" s="17" t="s">
        <v>482</v>
      </c>
      <c r="AU273" s="17" t="s">
        <v>276</v>
      </c>
      <c r="AY273" s="17" t="s">
        <v>317</v>
      </c>
      <c r="BE273" s="167">
        <f>IF(N273="základní",J273,0)</f>
        <v>0</v>
      </c>
      <c r="BF273" s="167">
        <f>IF(N273="snížená",J273,0)</f>
        <v>0</v>
      </c>
      <c r="BG273" s="167">
        <f>IF(N273="zákl. přenesená",J273,0)</f>
        <v>0</v>
      </c>
      <c r="BH273" s="167">
        <f>IF(N273="sníž. přenesená",J273,0)</f>
        <v>0</v>
      </c>
      <c r="BI273" s="167">
        <f>IF(N273="nulová",J273,0)</f>
        <v>0</v>
      </c>
      <c r="BJ273" s="17" t="s">
        <v>324</v>
      </c>
      <c r="BK273" s="167">
        <f>ROUND(I273*H273,2)</f>
        <v>0</v>
      </c>
      <c r="BL273" s="17" t="s">
        <v>324</v>
      </c>
      <c r="BM273" s="17" t="s">
        <v>684</v>
      </c>
    </row>
    <row r="274" spans="2:51" s="11" customFormat="1" ht="22.5" customHeight="1">
      <c r="B274" s="171"/>
      <c r="D274" s="180" t="s">
        <v>328</v>
      </c>
      <c r="E274" s="189" t="s">
        <v>201</v>
      </c>
      <c r="F274" s="190" t="s">
        <v>685</v>
      </c>
      <c r="H274" s="191">
        <v>32.5</v>
      </c>
      <c r="I274" s="175"/>
      <c r="L274" s="171"/>
      <c r="M274" s="176"/>
      <c r="N274" s="177"/>
      <c r="O274" s="177"/>
      <c r="P274" s="177"/>
      <c r="Q274" s="177"/>
      <c r="R274" s="177"/>
      <c r="S274" s="177"/>
      <c r="T274" s="178"/>
      <c r="AT274" s="172" t="s">
        <v>328</v>
      </c>
      <c r="AU274" s="172" t="s">
        <v>276</v>
      </c>
      <c r="AV274" s="11" t="s">
        <v>276</v>
      </c>
      <c r="AW274" s="11" t="s">
        <v>234</v>
      </c>
      <c r="AX274" s="11" t="s">
        <v>218</v>
      </c>
      <c r="AY274" s="172" t="s">
        <v>317</v>
      </c>
    </row>
    <row r="275" spans="2:65" s="1" customFormat="1" ht="22.5" customHeight="1">
      <c r="B275" s="155"/>
      <c r="C275" s="200" t="s">
        <v>686</v>
      </c>
      <c r="D275" s="200" t="s">
        <v>482</v>
      </c>
      <c r="E275" s="201" t="s">
        <v>687</v>
      </c>
      <c r="F275" s="202" t="s">
        <v>688</v>
      </c>
      <c r="G275" s="203" t="s">
        <v>201</v>
      </c>
      <c r="H275" s="204">
        <v>1</v>
      </c>
      <c r="I275" s="205"/>
      <c r="J275" s="206">
        <f>ROUND(I275*H275,2)</f>
        <v>0</v>
      </c>
      <c r="K275" s="202" t="s">
        <v>201</v>
      </c>
      <c r="L275" s="207"/>
      <c r="M275" s="208" t="s">
        <v>201</v>
      </c>
      <c r="N275" s="209" t="s">
        <v>243</v>
      </c>
      <c r="O275" s="35"/>
      <c r="P275" s="165">
        <f>O275*H275</f>
        <v>0</v>
      </c>
      <c r="Q275" s="165">
        <v>0</v>
      </c>
      <c r="R275" s="165">
        <f>Q275*H275</f>
        <v>0</v>
      </c>
      <c r="S275" s="165">
        <v>0</v>
      </c>
      <c r="T275" s="166">
        <f>S275*H275</f>
        <v>0</v>
      </c>
      <c r="AR275" s="17" t="s">
        <v>369</v>
      </c>
      <c r="AT275" s="17" t="s">
        <v>482</v>
      </c>
      <c r="AU275" s="17" t="s">
        <v>276</v>
      </c>
      <c r="AY275" s="17" t="s">
        <v>317</v>
      </c>
      <c r="BE275" s="167">
        <f>IF(N275="základní",J275,0)</f>
        <v>0</v>
      </c>
      <c r="BF275" s="167">
        <f>IF(N275="snížená",J275,0)</f>
        <v>0</v>
      </c>
      <c r="BG275" s="167">
        <f>IF(N275="zákl. přenesená",J275,0)</f>
        <v>0</v>
      </c>
      <c r="BH275" s="167">
        <f>IF(N275="sníž. přenesená",J275,0)</f>
        <v>0</v>
      </c>
      <c r="BI275" s="167">
        <f>IF(N275="nulová",J275,0)</f>
        <v>0</v>
      </c>
      <c r="BJ275" s="17" t="s">
        <v>324</v>
      </c>
      <c r="BK275" s="167">
        <f>ROUND(I275*H275,2)</f>
        <v>0</v>
      </c>
      <c r="BL275" s="17" t="s">
        <v>324</v>
      </c>
      <c r="BM275" s="17" t="s">
        <v>689</v>
      </c>
    </row>
    <row r="276" spans="2:51" s="11" customFormat="1" ht="22.5" customHeight="1">
      <c r="B276" s="171"/>
      <c r="D276" s="180" t="s">
        <v>328</v>
      </c>
      <c r="E276" s="189" t="s">
        <v>201</v>
      </c>
      <c r="F276" s="190" t="s">
        <v>690</v>
      </c>
      <c r="H276" s="191">
        <v>1</v>
      </c>
      <c r="I276" s="175"/>
      <c r="L276" s="171"/>
      <c r="M276" s="176"/>
      <c r="N276" s="177"/>
      <c r="O276" s="177"/>
      <c r="P276" s="177"/>
      <c r="Q276" s="177"/>
      <c r="R276" s="177"/>
      <c r="S276" s="177"/>
      <c r="T276" s="178"/>
      <c r="AT276" s="172" t="s">
        <v>328</v>
      </c>
      <c r="AU276" s="172" t="s">
        <v>276</v>
      </c>
      <c r="AV276" s="11" t="s">
        <v>276</v>
      </c>
      <c r="AW276" s="11" t="s">
        <v>234</v>
      </c>
      <c r="AX276" s="11" t="s">
        <v>218</v>
      </c>
      <c r="AY276" s="172" t="s">
        <v>317</v>
      </c>
    </row>
    <row r="277" spans="2:65" s="1" customFormat="1" ht="22.5" customHeight="1">
      <c r="B277" s="155"/>
      <c r="C277" s="200" t="s">
        <v>691</v>
      </c>
      <c r="D277" s="200" t="s">
        <v>482</v>
      </c>
      <c r="E277" s="201" t="s">
        <v>692</v>
      </c>
      <c r="F277" s="202" t="s">
        <v>693</v>
      </c>
      <c r="G277" s="203" t="s">
        <v>433</v>
      </c>
      <c r="H277" s="204">
        <v>18</v>
      </c>
      <c r="I277" s="205"/>
      <c r="J277" s="206">
        <f>ROUND(I277*H277,2)</f>
        <v>0</v>
      </c>
      <c r="K277" s="202" t="s">
        <v>201</v>
      </c>
      <c r="L277" s="207"/>
      <c r="M277" s="208" t="s">
        <v>201</v>
      </c>
      <c r="N277" s="209" t="s">
        <v>243</v>
      </c>
      <c r="O277" s="35"/>
      <c r="P277" s="165">
        <f>O277*H277</f>
        <v>0</v>
      </c>
      <c r="Q277" s="165">
        <v>0.085</v>
      </c>
      <c r="R277" s="165">
        <f>Q277*H277</f>
        <v>1.53</v>
      </c>
      <c r="S277" s="165">
        <v>0</v>
      </c>
      <c r="T277" s="166">
        <f>S277*H277</f>
        <v>0</v>
      </c>
      <c r="AR277" s="17" t="s">
        <v>369</v>
      </c>
      <c r="AT277" s="17" t="s">
        <v>482</v>
      </c>
      <c r="AU277" s="17" t="s">
        <v>276</v>
      </c>
      <c r="AY277" s="17" t="s">
        <v>317</v>
      </c>
      <c r="BE277" s="167">
        <f>IF(N277="základní",J277,0)</f>
        <v>0</v>
      </c>
      <c r="BF277" s="167">
        <f>IF(N277="snížená",J277,0)</f>
        <v>0</v>
      </c>
      <c r="BG277" s="167">
        <f>IF(N277="zákl. přenesená",J277,0)</f>
        <v>0</v>
      </c>
      <c r="BH277" s="167">
        <f>IF(N277="sníž. přenesená",J277,0)</f>
        <v>0</v>
      </c>
      <c r="BI277" s="167">
        <f>IF(N277="nulová",J277,0)</f>
        <v>0</v>
      </c>
      <c r="BJ277" s="17" t="s">
        <v>324</v>
      </c>
      <c r="BK277" s="167">
        <f>ROUND(I277*H277,2)</f>
        <v>0</v>
      </c>
      <c r="BL277" s="17" t="s">
        <v>324</v>
      </c>
      <c r="BM277" s="17" t="s">
        <v>694</v>
      </c>
    </row>
    <row r="278" spans="2:65" s="1" customFormat="1" ht="22.5" customHeight="1">
      <c r="B278" s="155"/>
      <c r="C278" s="200" t="s">
        <v>695</v>
      </c>
      <c r="D278" s="200" t="s">
        <v>482</v>
      </c>
      <c r="E278" s="201" t="s">
        <v>696</v>
      </c>
      <c r="F278" s="202" t="s">
        <v>697</v>
      </c>
      <c r="G278" s="203" t="s">
        <v>433</v>
      </c>
      <c r="H278" s="204">
        <v>90</v>
      </c>
      <c r="I278" s="205"/>
      <c r="J278" s="206">
        <f>ROUND(I278*H278,2)</f>
        <v>0</v>
      </c>
      <c r="K278" s="202" t="s">
        <v>201</v>
      </c>
      <c r="L278" s="207"/>
      <c r="M278" s="208" t="s">
        <v>201</v>
      </c>
      <c r="N278" s="209" t="s">
        <v>243</v>
      </c>
      <c r="O278" s="35"/>
      <c r="P278" s="165">
        <f>O278*H278</f>
        <v>0</v>
      </c>
      <c r="Q278" s="165">
        <v>0.026</v>
      </c>
      <c r="R278" s="165">
        <f>Q278*H278</f>
        <v>2.34</v>
      </c>
      <c r="S278" s="165">
        <v>0</v>
      </c>
      <c r="T278" s="166">
        <f>S278*H278</f>
        <v>0</v>
      </c>
      <c r="AR278" s="17" t="s">
        <v>369</v>
      </c>
      <c r="AT278" s="17" t="s">
        <v>482</v>
      </c>
      <c r="AU278" s="17" t="s">
        <v>276</v>
      </c>
      <c r="AY278" s="17" t="s">
        <v>317</v>
      </c>
      <c r="BE278" s="167">
        <f>IF(N278="základní",J278,0)</f>
        <v>0</v>
      </c>
      <c r="BF278" s="167">
        <f>IF(N278="snížená",J278,0)</f>
        <v>0</v>
      </c>
      <c r="BG278" s="167">
        <f>IF(N278="zákl. přenesená",J278,0)</f>
        <v>0</v>
      </c>
      <c r="BH278" s="167">
        <f>IF(N278="sníž. přenesená",J278,0)</f>
        <v>0</v>
      </c>
      <c r="BI278" s="167">
        <f>IF(N278="nulová",J278,0)</f>
        <v>0</v>
      </c>
      <c r="BJ278" s="17" t="s">
        <v>324</v>
      </c>
      <c r="BK278" s="167">
        <f>ROUND(I278*H278,2)</f>
        <v>0</v>
      </c>
      <c r="BL278" s="17" t="s">
        <v>324</v>
      </c>
      <c r="BM278" s="17" t="s">
        <v>698</v>
      </c>
    </row>
    <row r="279" spans="2:51" s="11" customFormat="1" ht="22.5" customHeight="1">
      <c r="B279" s="171"/>
      <c r="D279" s="168" t="s">
        <v>328</v>
      </c>
      <c r="E279" s="172" t="s">
        <v>201</v>
      </c>
      <c r="F279" s="173" t="s">
        <v>699</v>
      </c>
      <c r="H279" s="174">
        <v>90</v>
      </c>
      <c r="I279" s="175"/>
      <c r="L279" s="171"/>
      <c r="M279" s="176"/>
      <c r="N279" s="177"/>
      <c r="O279" s="177"/>
      <c r="P279" s="177"/>
      <c r="Q279" s="177"/>
      <c r="R279" s="177"/>
      <c r="S279" s="177"/>
      <c r="T279" s="178"/>
      <c r="AT279" s="172" t="s">
        <v>328</v>
      </c>
      <c r="AU279" s="172" t="s">
        <v>276</v>
      </c>
      <c r="AV279" s="11" t="s">
        <v>276</v>
      </c>
      <c r="AW279" s="11" t="s">
        <v>234</v>
      </c>
      <c r="AX279" s="11" t="s">
        <v>218</v>
      </c>
      <c r="AY279" s="172" t="s">
        <v>317</v>
      </c>
    </row>
    <row r="280" spans="2:63" s="10" customFormat="1" ht="29.25" customHeight="1">
      <c r="B280" s="141"/>
      <c r="D280" s="142" t="s">
        <v>269</v>
      </c>
      <c r="E280" s="210" t="s">
        <v>357</v>
      </c>
      <c r="F280" s="210" t="s">
        <v>700</v>
      </c>
      <c r="I280" s="144"/>
      <c r="J280" s="211">
        <f>BK280</f>
        <v>0</v>
      </c>
      <c r="L280" s="141"/>
      <c r="M280" s="146"/>
      <c r="N280" s="147"/>
      <c r="O280" s="147"/>
      <c r="P280" s="148">
        <v>0</v>
      </c>
      <c r="Q280" s="147"/>
      <c r="R280" s="148">
        <v>0</v>
      </c>
      <c r="S280" s="147"/>
      <c r="T280" s="149">
        <v>0</v>
      </c>
      <c r="AR280" s="142" t="s">
        <v>218</v>
      </c>
      <c r="AT280" s="150" t="s">
        <v>269</v>
      </c>
      <c r="AU280" s="150" t="s">
        <v>218</v>
      </c>
      <c r="AY280" s="142" t="s">
        <v>317</v>
      </c>
      <c r="BK280" s="151">
        <v>0</v>
      </c>
    </row>
    <row r="281" spans="2:63" s="10" customFormat="1" ht="19.5" customHeight="1">
      <c r="B281" s="141"/>
      <c r="D281" s="152" t="s">
        <v>269</v>
      </c>
      <c r="E281" s="153" t="s">
        <v>686</v>
      </c>
      <c r="F281" s="153" t="s">
        <v>701</v>
      </c>
      <c r="I281" s="144"/>
      <c r="J281" s="154">
        <f>BK281</f>
        <v>0</v>
      </c>
      <c r="L281" s="141"/>
      <c r="M281" s="146"/>
      <c r="N281" s="147"/>
      <c r="O281" s="147"/>
      <c r="P281" s="148">
        <f>SUM(P282:P306)</f>
        <v>0</v>
      </c>
      <c r="Q281" s="147"/>
      <c r="R281" s="148">
        <f>SUM(R282:R306)</f>
        <v>128.00627910999998</v>
      </c>
      <c r="S281" s="147"/>
      <c r="T281" s="149">
        <f>SUM(T282:T306)</f>
        <v>0</v>
      </c>
      <c r="AR281" s="142" t="s">
        <v>218</v>
      </c>
      <c r="AT281" s="150" t="s">
        <v>269</v>
      </c>
      <c r="AU281" s="150" t="s">
        <v>218</v>
      </c>
      <c r="AY281" s="142" t="s">
        <v>317</v>
      </c>
      <c r="BK281" s="151">
        <f>SUM(BK282:BK306)</f>
        <v>0</v>
      </c>
    </row>
    <row r="282" spans="2:65" s="1" customFormat="1" ht="22.5" customHeight="1">
      <c r="B282" s="155"/>
      <c r="C282" s="156" t="s">
        <v>702</v>
      </c>
      <c r="D282" s="156" t="s">
        <v>319</v>
      </c>
      <c r="E282" s="157" t="s">
        <v>703</v>
      </c>
      <c r="F282" s="158" t="s">
        <v>704</v>
      </c>
      <c r="G282" s="159" t="s">
        <v>334</v>
      </c>
      <c r="H282" s="160">
        <v>165</v>
      </c>
      <c r="I282" s="161"/>
      <c r="J282" s="162">
        <f>ROUND(I282*H282,2)</f>
        <v>0</v>
      </c>
      <c r="K282" s="158" t="s">
        <v>323</v>
      </c>
      <c r="L282" s="34"/>
      <c r="M282" s="163" t="s">
        <v>201</v>
      </c>
      <c r="N282" s="164" t="s">
        <v>243</v>
      </c>
      <c r="O282" s="35"/>
      <c r="P282" s="165">
        <f>O282*H282</f>
        <v>0</v>
      </c>
      <c r="Q282" s="165">
        <v>0</v>
      </c>
      <c r="R282" s="165">
        <f>Q282*H282</f>
        <v>0</v>
      </c>
      <c r="S282" s="165">
        <v>0</v>
      </c>
      <c r="T282" s="166">
        <f>S282*H282</f>
        <v>0</v>
      </c>
      <c r="AR282" s="17" t="s">
        <v>324</v>
      </c>
      <c r="AT282" s="17" t="s">
        <v>319</v>
      </c>
      <c r="AU282" s="17" t="s">
        <v>276</v>
      </c>
      <c r="AY282" s="17" t="s">
        <v>317</v>
      </c>
      <c r="BE282" s="167">
        <f>IF(N282="základní",J282,0)</f>
        <v>0</v>
      </c>
      <c r="BF282" s="167">
        <f>IF(N282="snížená",J282,0)</f>
        <v>0</v>
      </c>
      <c r="BG282" s="167">
        <f>IF(N282="zákl. přenesená",J282,0)</f>
        <v>0</v>
      </c>
      <c r="BH282" s="167">
        <f>IF(N282="sníž. přenesená",J282,0)</f>
        <v>0</v>
      </c>
      <c r="BI282" s="167">
        <f>IF(N282="nulová",J282,0)</f>
        <v>0</v>
      </c>
      <c r="BJ282" s="17" t="s">
        <v>324</v>
      </c>
      <c r="BK282" s="167">
        <f>ROUND(I282*H282,2)</f>
        <v>0</v>
      </c>
      <c r="BL282" s="17" t="s">
        <v>324</v>
      </c>
      <c r="BM282" s="17" t="s">
        <v>705</v>
      </c>
    </row>
    <row r="283" spans="2:47" s="1" customFormat="1" ht="30" customHeight="1">
      <c r="B283" s="34"/>
      <c r="D283" s="168" t="s">
        <v>326</v>
      </c>
      <c r="F283" s="169" t="s">
        <v>706</v>
      </c>
      <c r="I283" s="170"/>
      <c r="L283" s="34"/>
      <c r="M283" s="63"/>
      <c r="N283" s="35"/>
      <c r="O283" s="35"/>
      <c r="P283" s="35"/>
      <c r="Q283" s="35"/>
      <c r="R283" s="35"/>
      <c r="S283" s="35"/>
      <c r="T283" s="64"/>
      <c r="AT283" s="17" t="s">
        <v>326</v>
      </c>
      <c r="AU283" s="17" t="s">
        <v>276</v>
      </c>
    </row>
    <row r="284" spans="2:51" s="11" customFormat="1" ht="22.5" customHeight="1">
      <c r="B284" s="171"/>
      <c r="D284" s="180" t="s">
        <v>328</v>
      </c>
      <c r="E284" s="189" t="s">
        <v>201</v>
      </c>
      <c r="F284" s="190" t="s">
        <v>707</v>
      </c>
      <c r="H284" s="191">
        <v>165</v>
      </c>
      <c r="I284" s="175"/>
      <c r="L284" s="171"/>
      <c r="M284" s="176"/>
      <c r="N284" s="177"/>
      <c r="O284" s="177"/>
      <c r="P284" s="177"/>
      <c r="Q284" s="177"/>
      <c r="R284" s="177"/>
      <c r="S284" s="177"/>
      <c r="T284" s="178"/>
      <c r="AT284" s="172" t="s">
        <v>328</v>
      </c>
      <c r="AU284" s="172" t="s">
        <v>276</v>
      </c>
      <c r="AV284" s="11" t="s">
        <v>276</v>
      </c>
      <c r="AW284" s="11" t="s">
        <v>234</v>
      </c>
      <c r="AX284" s="11" t="s">
        <v>218</v>
      </c>
      <c r="AY284" s="172" t="s">
        <v>317</v>
      </c>
    </row>
    <row r="285" spans="2:65" s="1" customFormat="1" ht="22.5" customHeight="1">
      <c r="B285" s="155"/>
      <c r="C285" s="156" t="s">
        <v>708</v>
      </c>
      <c r="D285" s="156" t="s">
        <v>319</v>
      </c>
      <c r="E285" s="157" t="s">
        <v>709</v>
      </c>
      <c r="F285" s="158" t="s">
        <v>710</v>
      </c>
      <c r="G285" s="159" t="s">
        <v>334</v>
      </c>
      <c r="H285" s="160">
        <v>576.18</v>
      </c>
      <c r="I285" s="161"/>
      <c r="J285" s="162">
        <f>ROUND(I285*H285,2)</f>
        <v>0</v>
      </c>
      <c r="K285" s="158" t="s">
        <v>201</v>
      </c>
      <c r="L285" s="34"/>
      <c r="M285" s="163" t="s">
        <v>201</v>
      </c>
      <c r="N285" s="164" t="s">
        <v>243</v>
      </c>
      <c r="O285" s="35"/>
      <c r="P285" s="165">
        <f>O285*H285</f>
        <v>0</v>
      </c>
      <c r="Q285" s="165">
        <v>0</v>
      </c>
      <c r="R285" s="165">
        <f>Q285*H285</f>
        <v>0</v>
      </c>
      <c r="S285" s="165">
        <v>0</v>
      </c>
      <c r="T285" s="166">
        <f>S285*H285</f>
        <v>0</v>
      </c>
      <c r="AR285" s="17" t="s">
        <v>324</v>
      </c>
      <c r="AT285" s="17" t="s">
        <v>319</v>
      </c>
      <c r="AU285" s="17" t="s">
        <v>276</v>
      </c>
      <c r="AY285" s="17" t="s">
        <v>317</v>
      </c>
      <c r="BE285" s="167">
        <f>IF(N285="základní",J285,0)</f>
        <v>0</v>
      </c>
      <c r="BF285" s="167">
        <f>IF(N285="snížená",J285,0)</f>
        <v>0</v>
      </c>
      <c r="BG285" s="167">
        <f>IF(N285="zákl. přenesená",J285,0)</f>
        <v>0</v>
      </c>
      <c r="BH285" s="167">
        <f>IF(N285="sníž. přenesená",J285,0)</f>
        <v>0</v>
      </c>
      <c r="BI285" s="167">
        <f>IF(N285="nulová",J285,0)</f>
        <v>0</v>
      </c>
      <c r="BJ285" s="17" t="s">
        <v>324</v>
      </c>
      <c r="BK285" s="167">
        <f>ROUND(I285*H285,2)</f>
        <v>0</v>
      </c>
      <c r="BL285" s="17" t="s">
        <v>324</v>
      </c>
      <c r="BM285" s="17" t="s">
        <v>711</v>
      </c>
    </row>
    <row r="286" spans="2:51" s="11" customFormat="1" ht="22.5" customHeight="1">
      <c r="B286" s="171"/>
      <c r="D286" s="168" t="s">
        <v>328</v>
      </c>
      <c r="E286" s="172" t="s">
        <v>201</v>
      </c>
      <c r="F286" s="173" t="s">
        <v>712</v>
      </c>
      <c r="H286" s="174">
        <v>259.38</v>
      </c>
      <c r="I286" s="175"/>
      <c r="L286" s="171"/>
      <c r="M286" s="176"/>
      <c r="N286" s="177"/>
      <c r="O286" s="177"/>
      <c r="P286" s="177"/>
      <c r="Q286" s="177"/>
      <c r="R286" s="177"/>
      <c r="S286" s="177"/>
      <c r="T286" s="178"/>
      <c r="AT286" s="172" t="s">
        <v>328</v>
      </c>
      <c r="AU286" s="172" t="s">
        <v>276</v>
      </c>
      <c r="AV286" s="11" t="s">
        <v>276</v>
      </c>
      <c r="AW286" s="11" t="s">
        <v>234</v>
      </c>
      <c r="AX286" s="11" t="s">
        <v>270</v>
      </c>
      <c r="AY286" s="172" t="s">
        <v>317</v>
      </c>
    </row>
    <row r="287" spans="2:51" s="11" customFormat="1" ht="22.5" customHeight="1">
      <c r="B287" s="171"/>
      <c r="D287" s="168" t="s">
        <v>328</v>
      </c>
      <c r="E287" s="172" t="s">
        <v>201</v>
      </c>
      <c r="F287" s="173" t="s">
        <v>713</v>
      </c>
      <c r="H287" s="174">
        <v>316.8</v>
      </c>
      <c r="I287" s="175"/>
      <c r="L287" s="171"/>
      <c r="M287" s="176"/>
      <c r="N287" s="177"/>
      <c r="O287" s="177"/>
      <c r="P287" s="177"/>
      <c r="Q287" s="177"/>
      <c r="R287" s="177"/>
      <c r="S287" s="177"/>
      <c r="T287" s="178"/>
      <c r="AT287" s="172" t="s">
        <v>328</v>
      </c>
      <c r="AU287" s="172" t="s">
        <v>276</v>
      </c>
      <c r="AV287" s="11" t="s">
        <v>276</v>
      </c>
      <c r="AW287" s="11" t="s">
        <v>234</v>
      </c>
      <c r="AX287" s="11" t="s">
        <v>270</v>
      </c>
      <c r="AY287" s="172" t="s">
        <v>317</v>
      </c>
    </row>
    <row r="288" spans="2:51" s="12" customFormat="1" ht="22.5" customHeight="1">
      <c r="B288" s="179"/>
      <c r="D288" s="180" t="s">
        <v>328</v>
      </c>
      <c r="E288" s="181" t="s">
        <v>201</v>
      </c>
      <c r="F288" s="182" t="s">
        <v>331</v>
      </c>
      <c r="H288" s="183">
        <v>576.18</v>
      </c>
      <c r="I288" s="184"/>
      <c r="L288" s="179"/>
      <c r="M288" s="185"/>
      <c r="N288" s="186"/>
      <c r="O288" s="186"/>
      <c r="P288" s="186"/>
      <c r="Q288" s="186"/>
      <c r="R288" s="186"/>
      <c r="S288" s="186"/>
      <c r="T288" s="187"/>
      <c r="AT288" s="188" t="s">
        <v>328</v>
      </c>
      <c r="AU288" s="188" t="s">
        <v>276</v>
      </c>
      <c r="AV288" s="12" t="s">
        <v>324</v>
      </c>
      <c r="AW288" s="12" t="s">
        <v>234</v>
      </c>
      <c r="AX288" s="12" t="s">
        <v>218</v>
      </c>
      <c r="AY288" s="188" t="s">
        <v>317</v>
      </c>
    </row>
    <row r="289" spans="2:65" s="1" customFormat="1" ht="22.5" customHeight="1">
      <c r="B289" s="155"/>
      <c r="C289" s="156" t="s">
        <v>714</v>
      </c>
      <c r="D289" s="156" t="s">
        <v>319</v>
      </c>
      <c r="E289" s="157" t="s">
        <v>715</v>
      </c>
      <c r="F289" s="158" t="s">
        <v>716</v>
      </c>
      <c r="G289" s="159" t="s">
        <v>386</v>
      </c>
      <c r="H289" s="160">
        <v>7.623</v>
      </c>
      <c r="I289" s="161"/>
      <c r="J289" s="162">
        <f>ROUND(I289*H289,2)</f>
        <v>0</v>
      </c>
      <c r="K289" s="158" t="s">
        <v>201</v>
      </c>
      <c r="L289" s="34"/>
      <c r="M289" s="163" t="s">
        <v>201</v>
      </c>
      <c r="N289" s="164" t="s">
        <v>243</v>
      </c>
      <c r="O289" s="35"/>
      <c r="P289" s="165">
        <f>O289*H289</f>
        <v>0</v>
      </c>
      <c r="Q289" s="165">
        <v>2.45329</v>
      </c>
      <c r="R289" s="165">
        <f>Q289*H289</f>
        <v>18.70142967</v>
      </c>
      <c r="S289" s="165">
        <v>0</v>
      </c>
      <c r="T289" s="166">
        <f>S289*H289</f>
        <v>0</v>
      </c>
      <c r="AR289" s="17" t="s">
        <v>324</v>
      </c>
      <c r="AT289" s="17" t="s">
        <v>319</v>
      </c>
      <c r="AU289" s="17" t="s">
        <v>276</v>
      </c>
      <c r="AY289" s="17" t="s">
        <v>317</v>
      </c>
      <c r="BE289" s="167">
        <f>IF(N289="základní",J289,0)</f>
        <v>0</v>
      </c>
      <c r="BF289" s="167">
        <f>IF(N289="snížená",J289,0)</f>
        <v>0</v>
      </c>
      <c r="BG289" s="167">
        <f>IF(N289="zákl. přenesená",J289,0)</f>
        <v>0</v>
      </c>
      <c r="BH289" s="167">
        <f>IF(N289="sníž. přenesená",J289,0)</f>
        <v>0</v>
      </c>
      <c r="BI289" s="167">
        <f>IF(N289="nulová",J289,0)</f>
        <v>0</v>
      </c>
      <c r="BJ289" s="17" t="s">
        <v>324</v>
      </c>
      <c r="BK289" s="167">
        <f>ROUND(I289*H289,2)</f>
        <v>0</v>
      </c>
      <c r="BL289" s="17" t="s">
        <v>324</v>
      </c>
      <c r="BM289" s="17" t="s">
        <v>717</v>
      </c>
    </row>
    <row r="290" spans="2:51" s="11" customFormat="1" ht="22.5" customHeight="1">
      <c r="B290" s="171"/>
      <c r="D290" s="180" t="s">
        <v>328</v>
      </c>
      <c r="E290" s="189" t="s">
        <v>201</v>
      </c>
      <c r="F290" s="190" t="s">
        <v>718</v>
      </c>
      <c r="H290" s="191">
        <v>7.623</v>
      </c>
      <c r="I290" s="175"/>
      <c r="L290" s="171"/>
      <c r="M290" s="176"/>
      <c r="N290" s="177"/>
      <c r="O290" s="177"/>
      <c r="P290" s="177"/>
      <c r="Q290" s="177"/>
      <c r="R290" s="177"/>
      <c r="S290" s="177"/>
      <c r="T290" s="178"/>
      <c r="AT290" s="172" t="s">
        <v>328</v>
      </c>
      <c r="AU290" s="172" t="s">
        <v>276</v>
      </c>
      <c r="AV290" s="11" t="s">
        <v>276</v>
      </c>
      <c r="AW290" s="11" t="s">
        <v>234</v>
      </c>
      <c r="AX290" s="11" t="s">
        <v>218</v>
      </c>
      <c r="AY290" s="172" t="s">
        <v>317</v>
      </c>
    </row>
    <row r="291" spans="2:65" s="1" customFormat="1" ht="22.5" customHeight="1">
      <c r="B291" s="155"/>
      <c r="C291" s="156" t="s">
        <v>719</v>
      </c>
      <c r="D291" s="156" t="s">
        <v>319</v>
      </c>
      <c r="E291" s="157" t="s">
        <v>720</v>
      </c>
      <c r="F291" s="158" t="s">
        <v>721</v>
      </c>
      <c r="G291" s="159" t="s">
        <v>386</v>
      </c>
      <c r="H291" s="160">
        <v>43.8</v>
      </c>
      <c r="I291" s="161"/>
      <c r="J291" s="162">
        <f>ROUND(I291*H291,2)</f>
        <v>0</v>
      </c>
      <c r="K291" s="158" t="s">
        <v>201</v>
      </c>
      <c r="L291" s="34"/>
      <c r="M291" s="163" t="s">
        <v>201</v>
      </c>
      <c r="N291" s="164" t="s">
        <v>243</v>
      </c>
      <c r="O291" s="35"/>
      <c r="P291" s="165">
        <f>O291*H291</f>
        <v>0</v>
      </c>
      <c r="Q291" s="165">
        <v>2.45329</v>
      </c>
      <c r="R291" s="165">
        <f>Q291*H291</f>
        <v>107.45410199999999</v>
      </c>
      <c r="S291" s="165">
        <v>0</v>
      </c>
      <c r="T291" s="166">
        <f>S291*H291</f>
        <v>0</v>
      </c>
      <c r="AR291" s="17" t="s">
        <v>324</v>
      </c>
      <c r="AT291" s="17" t="s">
        <v>319</v>
      </c>
      <c r="AU291" s="17" t="s">
        <v>276</v>
      </c>
      <c r="AY291" s="17" t="s">
        <v>317</v>
      </c>
      <c r="BE291" s="167">
        <f>IF(N291="základní",J291,0)</f>
        <v>0</v>
      </c>
      <c r="BF291" s="167">
        <f>IF(N291="snížená",J291,0)</f>
        <v>0</v>
      </c>
      <c r="BG291" s="167">
        <f>IF(N291="zákl. přenesená",J291,0)</f>
        <v>0</v>
      </c>
      <c r="BH291" s="167">
        <f>IF(N291="sníž. přenesená",J291,0)</f>
        <v>0</v>
      </c>
      <c r="BI291" s="167">
        <f>IF(N291="nulová",J291,0)</f>
        <v>0</v>
      </c>
      <c r="BJ291" s="17" t="s">
        <v>324</v>
      </c>
      <c r="BK291" s="167">
        <f>ROUND(I291*H291,2)</f>
        <v>0</v>
      </c>
      <c r="BL291" s="17" t="s">
        <v>324</v>
      </c>
      <c r="BM291" s="17" t="s">
        <v>722</v>
      </c>
    </row>
    <row r="292" spans="2:51" s="11" customFormat="1" ht="22.5" customHeight="1">
      <c r="B292" s="171"/>
      <c r="D292" s="168" t="s">
        <v>328</v>
      </c>
      <c r="E292" s="172" t="s">
        <v>201</v>
      </c>
      <c r="F292" s="173" t="s">
        <v>723</v>
      </c>
      <c r="H292" s="174">
        <v>39.6</v>
      </c>
      <c r="I292" s="175"/>
      <c r="L292" s="171"/>
      <c r="M292" s="176"/>
      <c r="N292" s="177"/>
      <c r="O292" s="177"/>
      <c r="P292" s="177"/>
      <c r="Q292" s="177"/>
      <c r="R292" s="177"/>
      <c r="S292" s="177"/>
      <c r="T292" s="178"/>
      <c r="AT292" s="172" t="s">
        <v>328</v>
      </c>
      <c r="AU292" s="172" t="s">
        <v>276</v>
      </c>
      <c r="AV292" s="11" t="s">
        <v>276</v>
      </c>
      <c r="AW292" s="11" t="s">
        <v>234</v>
      </c>
      <c r="AX292" s="11" t="s">
        <v>270</v>
      </c>
      <c r="AY292" s="172" t="s">
        <v>317</v>
      </c>
    </row>
    <row r="293" spans="2:51" s="11" customFormat="1" ht="22.5" customHeight="1">
      <c r="B293" s="171"/>
      <c r="D293" s="168" t="s">
        <v>328</v>
      </c>
      <c r="E293" s="172" t="s">
        <v>201</v>
      </c>
      <c r="F293" s="173" t="s">
        <v>724</v>
      </c>
      <c r="H293" s="174">
        <v>4.2</v>
      </c>
      <c r="I293" s="175"/>
      <c r="L293" s="171"/>
      <c r="M293" s="176"/>
      <c r="N293" s="177"/>
      <c r="O293" s="177"/>
      <c r="P293" s="177"/>
      <c r="Q293" s="177"/>
      <c r="R293" s="177"/>
      <c r="S293" s="177"/>
      <c r="T293" s="178"/>
      <c r="AT293" s="172" t="s">
        <v>328</v>
      </c>
      <c r="AU293" s="172" t="s">
        <v>276</v>
      </c>
      <c r="AV293" s="11" t="s">
        <v>276</v>
      </c>
      <c r="AW293" s="11" t="s">
        <v>234</v>
      </c>
      <c r="AX293" s="11" t="s">
        <v>270</v>
      </c>
      <c r="AY293" s="172" t="s">
        <v>317</v>
      </c>
    </row>
    <row r="294" spans="2:51" s="12" customFormat="1" ht="22.5" customHeight="1">
      <c r="B294" s="179"/>
      <c r="D294" s="180" t="s">
        <v>328</v>
      </c>
      <c r="E294" s="181" t="s">
        <v>201</v>
      </c>
      <c r="F294" s="182" t="s">
        <v>331</v>
      </c>
      <c r="H294" s="183">
        <v>43.8</v>
      </c>
      <c r="I294" s="184"/>
      <c r="L294" s="179"/>
      <c r="M294" s="185"/>
      <c r="N294" s="186"/>
      <c r="O294" s="186"/>
      <c r="P294" s="186"/>
      <c r="Q294" s="186"/>
      <c r="R294" s="186"/>
      <c r="S294" s="186"/>
      <c r="T294" s="187"/>
      <c r="AT294" s="188" t="s">
        <v>328</v>
      </c>
      <c r="AU294" s="188" t="s">
        <v>276</v>
      </c>
      <c r="AV294" s="12" t="s">
        <v>324</v>
      </c>
      <c r="AW294" s="12" t="s">
        <v>234</v>
      </c>
      <c r="AX294" s="12" t="s">
        <v>218</v>
      </c>
      <c r="AY294" s="188" t="s">
        <v>317</v>
      </c>
    </row>
    <row r="295" spans="2:65" s="1" customFormat="1" ht="22.5" customHeight="1">
      <c r="B295" s="155"/>
      <c r="C295" s="156" t="s">
        <v>725</v>
      </c>
      <c r="D295" s="156" t="s">
        <v>319</v>
      </c>
      <c r="E295" s="157" t="s">
        <v>726</v>
      </c>
      <c r="F295" s="158" t="s">
        <v>727</v>
      </c>
      <c r="G295" s="159" t="s">
        <v>386</v>
      </c>
      <c r="H295" s="160">
        <v>7.623</v>
      </c>
      <c r="I295" s="161"/>
      <c r="J295" s="162">
        <f>ROUND(I295*H295,2)</f>
        <v>0</v>
      </c>
      <c r="K295" s="158" t="s">
        <v>201</v>
      </c>
      <c r="L295" s="34"/>
      <c r="M295" s="163" t="s">
        <v>201</v>
      </c>
      <c r="N295" s="164" t="s">
        <v>243</v>
      </c>
      <c r="O295" s="35"/>
      <c r="P295" s="165">
        <f>O295*H295</f>
        <v>0</v>
      </c>
      <c r="Q295" s="165">
        <v>0</v>
      </c>
      <c r="R295" s="165">
        <f>Q295*H295</f>
        <v>0</v>
      </c>
      <c r="S295" s="165">
        <v>0</v>
      </c>
      <c r="T295" s="166">
        <f>S295*H295</f>
        <v>0</v>
      </c>
      <c r="AR295" s="17" t="s">
        <v>324</v>
      </c>
      <c r="AT295" s="17" t="s">
        <v>319</v>
      </c>
      <c r="AU295" s="17" t="s">
        <v>276</v>
      </c>
      <c r="AY295" s="17" t="s">
        <v>317</v>
      </c>
      <c r="BE295" s="167">
        <f>IF(N295="základní",J295,0)</f>
        <v>0</v>
      </c>
      <c r="BF295" s="167">
        <f>IF(N295="snížená",J295,0)</f>
        <v>0</v>
      </c>
      <c r="BG295" s="167">
        <f>IF(N295="zákl. přenesená",J295,0)</f>
        <v>0</v>
      </c>
      <c r="BH295" s="167">
        <f>IF(N295="sníž. přenesená",J295,0)</f>
        <v>0</v>
      </c>
      <c r="BI295" s="167">
        <f>IF(N295="nulová",J295,0)</f>
        <v>0</v>
      </c>
      <c r="BJ295" s="17" t="s">
        <v>324</v>
      </c>
      <c r="BK295" s="167">
        <f>ROUND(I295*H295,2)</f>
        <v>0</v>
      </c>
      <c r="BL295" s="17" t="s">
        <v>324</v>
      </c>
      <c r="BM295" s="17" t="s">
        <v>728</v>
      </c>
    </row>
    <row r="296" spans="2:51" s="11" customFormat="1" ht="22.5" customHeight="1">
      <c r="B296" s="171"/>
      <c r="D296" s="180" t="s">
        <v>328</v>
      </c>
      <c r="E296" s="189" t="s">
        <v>201</v>
      </c>
      <c r="F296" s="190" t="s">
        <v>729</v>
      </c>
      <c r="H296" s="191">
        <v>7.623</v>
      </c>
      <c r="I296" s="175"/>
      <c r="L296" s="171"/>
      <c r="M296" s="176"/>
      <c r="N296" s="177"/>
      <c r="O296" s="177"/>
      <c r="P296" s="177"/>
      <c r="Q296" s="177"/>
      <c r="R296" s="177"/>
      <c r="S296" s="177"/>
      <c r="T296" s="178"/>
      <c r="AT296" s="172" t="s">
        <v>328</v>
      </c>
      <c r="AU296" s="172" t="s">
        <v>276</v>
      </c>
      <c r="AV296" s="11" t="s">
        <v>276</v>
      </c>
      <c r="AW296" s="11" t="s">
        <v>234</v>
      </c>
      <c r="AX296" s="11" t="s">
        <v>218</v>
      </c>
      <c r="AY296" s="172" t="s">
        <v>317</v>
      </c>
    </row>
    <row r="297" spans="2:65" s="1" customFormat="1" ht="22.5" customHeight="1">
      <c r="B297" s="155"/>
      <c r="C297" s="156" t="s">
        <v>730</v>
      </c>
      <c r="D297" s="156" t="s">
        <v>319</v>
      </c>
      <c r="E297" s="157" t="s">
        <v>731</v>
      </c>
      <c r="F297" s="158" t="s">
        <v>732</v>
      </c>
      <c r="G297" s="159" t="s">
        <v>386</v>
      </c>
      <c r="H297" s="160">
        <v>43.8</v>
      </c>
      <c r="I297" s="161"/>
      <c r="J297" s="162">
        <f>ROUND(I297*H297,2)</f>
        <v>0</v>
      </c>
      <c r="K297" s="158" t="s">
        <v>201</v>
      </c>
      <c r="L297" s="34"/>
      <c r="M297" s="163" t="s">
        <v>201</v>
      </c>
      <c r="N297" s="164" t="s">
        <v>243</v>
      </c>
      <c r="O297" s="35"/>
      <c r="P297" s="165">
        <f>O297*H297</f>
        <v>0</v>
      </c>
      <c r="Q297" s="165">
        <v>0</v>
      </c>
      <c r="R297" s="165">
        <f>Q297*H297</f>
        <v>0</v>
      </c>
      <c r="S297" s="165">
        <v>0</v>
      </c>
      <c r="T297" s="166">
        <f>S297*H297</f>
        <v>0</v>
      </c>
      <c r="AR297" s="17" t="s">
        <v>324</v>
      </c>
      <c r="AT297" s="17" t="s">
        <v>319</v>
      </c>
      <c r="AU297" s="17" t="s">
        <v>276</v>
      </c>
      <c r="AY297" s="17" t="s">
        <v>317</v>
      </c>
      <c r="BE297" s="167">
        <f>IF(N297="základní",J297,0)</f>
        <v>0</v>
      </c>
      <c r="BF297" s="167">
        <f>IF(N297="snížená",J297,0)</f>
        <v>0</v>
      </c>
      <c r="BG297" s="167">
        <f>IF(N297="zákl. přenesená",J297,0)</f>
        <v>0</v>
      </c>
      <c r="BH297" s="167">
        <f>IF(N297="sníž. přenesená",J297,0)</f>
        <v>0</v>
      </c>
      <c r="BI297" s="167">
        <f>IF(N297="nulová",J297,0)</f>
        <v>0</v>
      </c>
      <c r="BJ297" s="17" t="s">
        <v>324</v>
      </c>
      <c r="BK297" s="167">
        <f>ROUND(I297*H297,2)</f>
        <v>0</v>
      </c>
      <c r="BL297" s="17" t="s">
        <v>324</v>
      </c>
      <c r="BM297" s="17" t="s">
        <v>733</v>
      </c>
    </row>
    <row r="298" spans="2:51" s="11" customFormat="1" ht="22.5" customHeight="1">
      <c r="B298" s="171"/>
      <c r="D298" s="168" t="s">
        <v>328</v>
      </c>
      <c r="E298" s="172" t="s">
        <v>201</v>
      </c>
      <c r="F298" s="173" t="s">
        <v>723</v>
      </c>
      <c r="H298" s="174">
        <v>39.6</v>
      </c>
      <c r="I298" s="175"/>
      <c r="L298" s="171"/>
      <c r="M298" s="176"/>
      <c r="N298" s="177"/>
      <c r="O298" s="177"/>
      <c r="P298" s="177"/>
      <c r="Q298" s="177"/>
      <c r="R298" s="177"/>
      <c r="S298" s="177"/>
      <c r="T298" s="178"/>
      <c r="AT298" s="172" t="s">
        <v>328</v>
      </c>
      <c r="AU298" s="172" t="s">
        <v>276</v>
      </c>
      <c r="AV298" s="11" t="s">
        <v>276</v>
      </c>
      <c r="AW298" s="11" t="s">
        <v>234</v>
      </c>
      <c r="AX298" s="11" t="s">
        <v>270</v>
      </c>
      <c r="AY298" s="172" t="s">
        <v>317</v>
      </c>
    </row>
    <row r="299" spans="2:51" s="11" customFormat="1" ht="22.5" customHeight="1">
      <c r="B299" s="171"/>
      <c r="D299" s="168" t="s">
        <v>328</v>
      </c>
      <c r="E299" s="172" t="s">
        <v>201</v>
      </c>
      <c r="F299" s="173" t="s">
        <v>724</v>
      </c>
      <c r="H299" s="174">
        <v>4.2</v>
      </c>
      <c r="I299" s="175"/>
      <c r="L299" s="171"/>
      <c r="M299" s="176"/>
      <c r="N299" s="177"/>
      <c r="O299" s="177"/>
      <c r="P299" s="177"/>
      <c r="Q299" s="177"/>
      <c r="R299" s="177"/>
      <c r="S299" s="177"/>
      <c r="T299" s="178"/>
      <c r="AT299" s="172" t="s">
        <v>328</v>
      </c>
      <c r="AU299" s="172" t="s">
        <v>276</v>
      </c>
      <c r="AV299" s="11" t="s">
        <v>276</v>
      </c>
      <c r="AW299" s="11" t="s">
        <v>234</v>
      </c>
      <c r="AX299" s="11" t="s">
        <v>270</v>
      </c>
      <c r="AY299" s="172" t="s">
        <v>317</v>
      </c>
    </row>
    <row r="300" spans="2:51" s="12" customFormat="1" ht="22.5" customHeight="1">
      <c r="B300" s="179"/>
      <c r="D300" s="180" t="s">
        <v>328</v>
      </c>
      <c r="E300" s="181" t="s">
        <v>201</v>
      </c>
      <c r="F300" s="182" t="s">
        <v>331</v>
      </c>
      <c r="H300" s="183">
        <v>43.8</v>
      </c>
      <c r="I300" s="184"/>
      <c r="L300" s="179"/>
      <c r="M300" s="185"/>
      <c r="N300" s="186"/>
      <c r="O300" s="186"/>
      <c r="P300" s="186"/>
      <c r="Q300" s="186"/>
      <c r="R300" s="186"/>
      <c r="S300" s="186"/>
      <c r="T300" s="187"/>
      <c r="AT300" s="188" t="s">
        <v>328</v>
      </c>
      <c r="AU300" s="188" t="s">
        <v>276</v>
      </c>
      <c r="AV300" s="12" t="s">
        <v>324</v>
      </c>
      <c r="AW300" s="12" t="s">
        <v>234</v>
      </c>
      <c r="AX300" s="12" t="s">
        <v>218</v>
      </c>
      <c r="AY300" s="188" t="s">
        <v>317</v>
      </c>
    </row>
    <row r="301" spans="2:65" s="1" customFormat="1" ht="22.5" customHeight="1">
      <c r="B301" s="155"/>
      <c r="C301" s="156" t="s">
        <v>734</v>
      </c>
      <c r="D301" s="156" t="s">
        <v>319</v>
      </c>
      <c r="E301" s="157" t="s">
        <v>735</v>
      </c>
      <c r="F301" s="158" t="s">
        <v>736</v>
      </c>
      <c r="G301" s="159" t="s">
        <v>522</v>
      </c>
      <c r="H301" s="160">
        <v>0.649</v>
      </c>
      <c r="I301" s="161"/>
      <c r="J301" s="162">
        <f>ROUND(I301*H301,2)</f>
        <v>0</v>
      </c>
      <c r="K301" s="158" t="s">
        <v>201</v>
      </c>
      <c r="L301" s="34"/>
      <c r="M301" s="163" t="s">
        <v>201</v>
      </c>
      <c r="N301" s="164" t="s">
        <v>243</v>
      </c>
      <c r="O301" s="35"/>
      <c r="P301" s="165">
        <f>O301*H301</f>
        <v>0</v>
      </c>
      <c r="Q301" s="165">
        <v>1.05878</v>
      </c>
      <c r="R301" s="165">
        <f>Q301*H301</f>
        <v>0.6871482200000001</v>
      </c>
      <c r="S301" s="165">
        <v>0</v>
      </c>
      <c r="T301" s="166">
        <f>S301*H301</f>
        <v>0</v>
      </c>
      <c r="AR301" s="17" t="s">
        <v>324</v>
      </c>
      <c r="AT301" s="17" t="s">
        <v>319</v>
      </c>
      <c r="AU301" s="17" t="s">
        <v>276</v>
      </c>
      <c r="AY301" s="17" t="s">
        <v>317</v>
      </c>
      <c r="BE301" s="167">
        <f>IF(N301="základní",J301,0)</f>
        <v>0</v>
      </c>
      <c r="BF301" s="167">
        <f>IF(N301="snížená",J301,0)</f>
        <v>0</v>
      </c>
      <c r="BG301" s="167">
        <f>IF(N301="zákl. přenesená",J301,0)</f>
        <v>0</v>
      </c>
      <c r="BH301" s="167">
        <f>IF(N301="sníž. přenesená",J301,0)</f>
        <v>0</v>
      </c>
      <c r="BI301" s="167">
        <f>IF(N301="nulová",J301,0)</f>
        <v>0</v>
      </c>
      <c r="BJ301" s="17" t="s">
        <v>324</v>
      </c>
      <c r="BK301" s="167">
        <f>ROUND(I301*H301,2)</f>
        <v>0</v>
      </c>
      <c r="BL301" s="17" t="s">
        <v>324</v>
      </c>
      <c r="BM301" s="17" t="s">
        <v>737</v>
      </c>
    </row>
    <row r="302" spans="2:51" s="11" customFormat="1" ht="31.5" customHeight="1">
      <c r="B302" s="171"/>
      <c r="D302" s="180" t="s">
        <v>328</v>
      </c>
      <c r="E302" s="189" t="s">
        <v>201</v>
      </c>
      <c r="F302" s="190" t="s">
        <v>738</v>
      </c>
      <c r="H302" s="191">
        <v>0.649</v>
      </c>
      <c r="I302" s="175"/>
      <c r="L302" s="171"/>
      <c r="M302" s="176"/>
      <c r="N302" s="177"/>
      <c r="O302" s="177"/>
      <c r="P302" s="177"/>
      <c r="Q302" s="177"/>
      <c r="R302" s="177"/>
      <c r="S302" s="177"/>
      <c r="T302" s="178"/>
      <c r="AT302" s="172" t="s">
        <v>328</v>
      </c>
      <c r="AU302" s="172" t="s">
        <v>276</v>
      </c>
      <c r="AV302" s="11" t="s">
        <v>276</v>
      </c>
      <c r="AW302" s="11" t="s">
        <v>234</v>
      </c>
      <c r="AX302" s="11" t="s">
        <v>218</v>
      </c>
      <c r="AY302" s="172" t="s">
        <v>317</v>
      </c>
    </row>
    <row r="303" spans="2:65" s="1" customFormat="1" ht="22.5" customHeight="1">
      <c r="B303" s="155"/>
      <c r="C303" s="156" t="s">
        <v>739</v>
      </c>
      <c r="D303" s="156" t="s">
        <v>319</v>
      </c>
      <c r="E303" s="157" t="s">
        <v>740</v>
      </c>
      <c r="F303" s="158" t="s">
        <v>741</v>
      </c>
      <c r="G303" s="159" t="s">
        <v>522</v>
      </c>
      <c r="H303" s="160">
        <v>1.099</v>
      </c>
      <c r="I303" s="161"/>
      <c r="J303" s="162">
        <f>ROUND(I303*H303,2)</f>
        <v>0</v>
      </c>
      <c r="K303" s="158" t="s">
        <v>201</v>
      </c>
      <c r="L303" s="34"/>
      <c r="M303" s="163" t="s">
        <v>201</v>
      </c>
      <c r="N303" s="164" t="s">
        <v>243</v>
      </c>
      <c r="O303" s="35"/>
      <c r="P303" s="165">
        <f>O303*H303</f>
        <v>0</v>
      </c>
      <c r="Q303" s="165">
        <v>1.05878</v>
      </c>
      <c r="R303" s="165">
        <f>Q303*H303</f>
        <v>1.16359922</v>
      </c>
      <c r="S303" s="165">
        <v>0</v>
      </c>
      <c r="T303" s="166">
        <f>S303*H303</f>
        <v>0</v>
      </c>
      <c r="AR303" s="17" t="s">
        <v>324</v>
      </c>
      <c r="AT303" s="17" t="s">
        <v>319</v>
      </c>
      <c r="AU303" s="17" t="s">
        <v>276</v>
      </c>
      <c r="AY303" s="17" t="s">
        <v>317</v>
      </c>
      <c r="BE303" s="167">
        <f>IF(N303="základní",J303,0)</f>
        <v>0</v>
      </c>
      <c r="BF303" s="167">
        <f>IF(N303="snížená",J303,0)</f>
        <v>0</v>
      </c>
      <c r="BG303" s="167">
        <f>IF(N303="zákl. přenesená",J303,0)</f>
        <v>0</v>
      </c>
      <c r="BH303" s="167">
        <f>IF(N303="sníž. přenesená",J303,0)</f>
        <v>0</v>
      </c>
      <c r="BI303" s="167">
        <f>IF(N303="nulová",J303,0)</f>
        <v>0</v>
      </c>
      <c r="BJ303" s="17" t="s">
        <v>324</v>
      </c>
      <c r="BK303" s="167">
        <f>ROUND(I303*H303,2)</f>
        <v>0</v>
      </c>
      <c r="BL303" s="17" t="s">
        <v>324</v>
      </c>
      <c r="BM303" s="17" t="s">
        <v>742</v>
      </c>
    </row>
    <row r="304" spans="2:51" s="11" customFormat="1" ht="31.5" customHeight="1">
      <c r="B304" s="171"/>
      <c r="D304" s="168" t="s">
        <v>328</v>
      </c>
      <c r="E304" s="172" t="s">
        <v>201</v>
      </c>
      <c r="F304" s="173" t="s">
        <v>743</v>
      </c>
      <c r="H304" s="174">
        <v>0.934</v>
      </c>
      <c r="I304" s="175"/>
      <c r="L304" s="171"/>
      <c r="M304" s="176"/>
      <c r="N304" s="177"/>
      <c r="O304" s="177"/>
      <c r="P304" s="177"/>
      <c r="Q304" s="177"/>
      <c r="R304" s="177"/>
      <c r="S304" s="177"/>
      <c r="T304" s="178"/>
      <c r="AT304" s="172" t="s">
        <v>328</v>
      </c>
      <c r="AU304" s="172" t="s">
        <v>276</v>
      </c>
      <c r="AV304" s="11" t="s">
        <v>276</v>
      </c>
      <c r="AW304" s="11" t="s">
        <v>234</v>
      </c>
      <c r="AX304" s="11" t="s">
        <v>270</v>
      </c>
      <c r="AY304" s="172" t="s">
        <v>317</v>
      </c>
    </row>
    <row r="305" spans="2:51" s="11" customFormat="1" ht="22.5" customHeight="1">
      <c r="B305" s="171"/>
      <c r="D305" s="168" t="s">
        <v>328</v>
      </c>
      <c r="E305" s="172" t="s">
        <v>201</v>
      </c>
      <c r="F305" s="173" t="s">
        <v>744</v>
      </c>
      <c r="H305" s="174">
        <v>0.165</v>
      </c>
      <c r="I305" s="175"/>
      <c r="L305" s="171"/>
      <c r="M305" s="176"/>
      <c r="N305" s="177"/>
      <c r="O305" s="177"/>
      <c r="P305" s="177"/>
      <c r="Q305" s="177"/>
      <c r="R305" s="177"/>
      <c r="S305" s="177"/>
      <c r="T305" s="178"/>
      <c r="AT305" s="172" t="s">
        <v>328</v>
      </c>
      <c r="AU305" s="172" t="s">
        <v>276</v>
      </c>
      <c r="AV305" s="11" t="s">
        <v>276</v>
      </c>
      <c r="AW305" s="11" t="s">
        <v>234</v>
      </c>
      <c r="AX305" s="11" t="s">
        <v>270</v>
      </c>
      <c r="AY305" s="172" t="s">
        <v>317</v>
      </c>
    </row>
    <row r="306" spans="2:51" s="12" customFormat="1" ht="22.5" customHeight="1">
      <c r="B306" s="179"/>
      <c r="D306" s="168" t="s">
        <v>328</v>
      </c>
      <c r="E306" s="188" t="s">
        <v>201</v>
      </c>
      <c r="F306" s="212" t="s">
        <v>331</v>
      </c>
      <c r="H306" s="213">
        <v>1.099</v>
      </c>
      <c r="I306" s="184"/>
      <c r="L306" s="179"/>
      <c r="M306" s="185"/>
      <c r="N306" s="186"/>
      <c r="O306" s="186"/>
      <c r="P306" s="186"/>
      <c r="Q306" s="186"/>
      <c r="R306" s="186"/>
      <c r="S306" s="186"/>
      <c r="T306" s="187"/>
      <c r="AT306" s="188" t="s">
        <v>328</v>
      </c>
      <c r="AU306" s="188" t="s">
        <v>276</v>
      </c>
      <c r="AV306" s="12" t="s">
        <v>324</v>
      </c>
      <c r="AW306" s="12" t="s">
        <v>234</v>
      </c>
      <c r="AX306" s="12" t="s">
        <v>218</v>
      </c>
      <c r="AY306" s="188" t="s">
        <v>317</v>
      </c>
    </row>
    <row r="307" spans="2:63" s="10" customFormat="1" ht="29.25" customHeight="1">
      <c r="B307" s="141"/>
      <c r="D307" s="152" t="s">
        <v>269</v>
      </c>
      <c r="E307" s="153" t="s">
        <v>369</v>
      </c>
      <c r="F307" s="153" t="s">
        <v>745</v>
      </c>
      <c r="I307" s="144"/>
      <c r="J307" s="154">
        <f>BK307</f>
        <v>0</v>
      </c>
      <c r="L307" s="141"/>
      <c r="M307" s="146"/>
      <c r="N307" s="147"/>
      <c r="O307" s="147"/>
      <c r="P307" s="148">
        <f>SUM(P308:P312)</f>
        <v>0</v>
      </c>
      <c r="Q307" s="147"/>
      <c r="R307" s="148">
        <f>SUM(R308:R312)</f>
        <v>0.5071192200000001</v>
      </c>
      <c r="S307" s="147"/>
      <c r="T307" s="149">
        <f>SUM(T308:T312)</f>
        <v>0</v>
      </c>
      <c r="AR307" s="142" t="s">
        <v>218</v>
      </c>
      <c r="AT307" s="150" t="s">
        <v>269</v>
      </c>
      <c r="AU307" s="150" t="s">
        <v>218</v>
      </c>
      <c r="AY307" s="142" t="s">
        <v>317</v>
      </c>
      <c r="BK307" s="151">
        <f>SUM(BK308:BK312)</f>
        <v>0</v>
      </c>
    </row>
    <row r="308" spans="2:65" s="1" customFormat="1" ht="22.5" customHeight="1">
      <c r="B308" s="155"/>
      <c r="C308" s="156" t="s">
        <v>746</v>
      </c>
      <c r="D308" s="156" t="s">
        <v>319</v>
      </c>
      <c r="E308" s="157" t="s">
        <v>747</v>
      </c>
      <c r="F308" s="158" t="s">
        <v>748</v>
      </c>
      <c r="G308" s="159" t="s">
        <v>386</v>
      </c>
      <c r="H308" s="160">
        <v>0.198</v>
      </c>
      <c r="I308" s="161"/>
      <c r="J308" s="162">
        <f>ROUND(I308*H308,2)</f>
        <v>0</v>
      </c>
      <c r="K308" s="158" t="s">
        <v>201</v>
      </c>
      <c r="L308" s="34"/>
      <c r="M308" s="163" t="s">
        <v>201</v>
      </c>
      <c r="N308" s="164" t="s">
        <v>243</v>
      </c>
      <c r="O308" s="35"/>
      <c r="P308" s="165">
        <f>O308*H308</f>
        <v>0</v>
      </c>
      <c r="Q308" s="165">
        <v>2.52979</v>
      </c>
      <c r="R308" s="165">
        <f>Q308*H308</f>
        <v>0.5008984200000001</v>
      </c>
      <c r="S308" s="165">
        <v>0</v>
      </c>
      <c r="T308" s="166">
        <f>S308*H308</f>
        <v>0</v>
      </c>
      <c r="AR308" s="17" t="s">
        <v>324</v>
      </c>
      <c r="AT308" s="17" t="s">
        <v>319</v>
      </c>
      <c r="AU308" s="17" t="s">
        <v>276</v>
      </c>
      <c r="AY308" s="17" t="s">
        <v>317</v>
      </c>
      <c r="BE308" s="167">
        <f>IF(N308="základní",J308,0)</f>
        <v>0</v>
      </c>
      <c r="BF308" s="167">
        <f>IF(N308="snížená",J308,0)</f>
        <v>0</v>
      </c>
      <c r="BG308" s="167">
        <f>IF(N308="zákl. přenesená",J308,0)</f>
        <v>0</v>
      </c>
      <c r="BH308" s="167">
        <f>IF(N308="sníž. přenesená",J308,0)</f>
        <v>0</v>
      </c>
      <c r="BI308" s="167">
        <f>IF(N308="nulová",J308,0)</f>
        <v>0</v>
      </c>
      <c r="BJ308" s="17" t="s">
        <v>324</v>
      </c>
      <c r="BK308" s="167">
        <f>ROUND(I308*H308,2)</f>
        <v>0</v>
      </c>
      <c r="BL308" s="17" t="s">
        <v>324</v>
      </c>
      <c r="BM308" s="17" t="s">
        <v>749</v>
      </c>
    </row>
    <row r="309" spans="2:51" s="11" customFormat="1" ht="31.5" customHeight="1">
      <c r="B309" s="171"/>
      <c r="D309" s="180" t="s">
        <v>328</v>
      </c>
      <c r="E309" s="189" t="s">
        <v>201</v>
      </c>
      <c r="F309" s="190" t="s">
        <v>750</v>
      </c>
      <c r="H309" s="191">
        <v>0.198</v>
      </c>
      <c r="I309" s="175"/>
      <c r="L309" s="171"/>
      <c r="M309" s="176"/>
      <c r="N309" s="177"/>
      <c r="O309" s="177"/>
      <c r="P309" s="177"/>
      <c r="Q309" s="177"/>
      <c r="R309" s="177"/>
      <c r="S309" s="177"/>
      <c r="T309" s="178"/>
      <c r="AT309" s="172" t="s">
        <v>328</v>
      </c>
      <c r="AU309" s="172" t="s">
        <v>276</v>
      </c>
      <c r="AV309" s="11" t="s">
        <v>276</v>
      </c>
      <c r="AW309" s="11" t="s">
        <v>234</v>
      </c>
      <c r="AX309" s="11" t="s">
        <v>218</v>
      </c>
      <c r="AY309" s="172" t="s">
        <v>317</v>
      </c>
    </row>
    <row r="310" spans="2:65" s="1" customFormat="1" ht="22.5" customHeight="1">
      <c r="B310" s="155"/>
      <c r="C310" s="156" t="s">
        <v>751</v>
      </c>
      <c r="D310" s="156" t="s">
        <v>319</v>
      </c>
      <c r="E310" s="157" t="s">
        <v>752</v>
      </c>
      <c r="F310" s="158" t="s">
        <v>753</v>
      </c>
      <c r="G310" s="159" t="s">
        <v>334</v>
      </c>
      <c r="H310" s="160">
        <v>1.44</v>
      </c>
      <c r="I310" s="161"/>
      <c r="J310" s="162">
        <f>ROUND(I310*H310,2)</f>
        <v>0</v>
      </c>
      <c r="K310" s="158" t="s">
        <v>201</v>
      </c>
      <c r="L310" s="34"/>
      <c r="M310" s="163" t="s">
        <v>201</v>
      </c>
      <c r="N310" s="164" t="s">
        <v>243</v>
      </c>
      <c r="O310" s="35"/>
      <c r="P310" s="165">
        <f>O310*H310</f>
        <v>0</v>
      </c>
      <c r="Q310" s="165">
        <v>0.00432</v>
      </c>
      <c r="R310" s="165">
        <f>Q310*H310</f>
        <v>0.006220799999999999</v>
      </c>
      <c r="S310" s="165">
        <v>0</v>
      </c>
      <c r="T310" s="166">
        <f>S310*H310</f>
        <v>0</v>
      </c>
      <c r="AR310" s="17" t="s">
        <v>324</v>
      </c>
      <c r="AT310" s="17" t="s">
        <v>319</v>
      </c>
      <c r="AU310" s="17" t="s">
        <v>276</v>
      </c>
      <c r="AY310" s="17" t="s">
        <v>317</v>
      </c>
      <c r="BE310" s="167">
        <f>IF(N310="základní",J310,0)</f>
        <v>0</v>
      </c>
      <c r="BF310" s="167">
        <f>IF(N310="snížená",J310,0)</f>
        <v>0</v>
      </c>
      <c r="BG310" s="167">
        <f>IF(N310="zákl. přenesená",J310,0)</f>
        <v>0</v>
      </c>
      <c r="BH310" s="167">
        <f>IF(N310="sníž. přenesená",J310,0)</f>
        <v>0</v>
      </c>
      <c r="BI310" s="167">
        <f>IF(N310="nulová",J310,0)</f>
        <v>0</v>
      </c>
      <c r="BJ310" s="17" t="s">
        <v>324</v>
      </c>
      <c r="BK310" s="167">
        <f>ROUND(I310*H310,2)</f>
        <v>0</v>
      </c>
      <c r="BL310" s="17" t="s">
        <v>324</v>
      </c>
      <c r="BM310" s="17" t="s">
        <v>754</v>
      </c>
    </row>
    <row r="311" spans="2:51" s="11" customFormat="1" ht="22.5" customHeight="1">
      <c r="B311" s="171"/>
      <c r="D311" s="180" t="s">
        <v>328</v>
      </c>
      <c r="E311" s="189" t="s">
        <v>201</v>
      </c>
      <c r="F311" s="190" t="s">
        <v>755</v>
      </c>
      <c r="H311" s="191">
        <v>1.44</v>
      </c>
      <c r="I311" s="175"/>
      <c r="L311" s="171"/>
      <c r="M311" s="176"/>
      <c r="N311" s="177"/>
      <c r="O311" s="177"/>
      <c r="P311" s="177"/>
      <c r="Q311" s="177"/>
      <c r="R311" s="177"/>
      <c r="S311" s="177"/>
      <c r="T311" s="178"/>
      <c r="AT311" s="172" t="s">
        <v>328</v>
      </c>
      <c r="AU311" s="172" t="s">
        <v>276</v>
      </c>
      <c r="AV311" s="11" t="s">
        <v>276</v>
      </c>
      <c r="AW311" s="11" t="s">
        <v>234</v>
      </c>
      <c r="AX311" s="11" t="s">
        <v>218</v>
      </c>
      <c r="AY311" s="172" t="s">
        <v>317</v>
      </c>
    </row>
    <row r="312" spans="2:65" s="1" customFormat="1" ht="22.5" customHeight="1">
      <c r="B312" s="155"/>
      <c r="C312" s="156" t="s">
        <v>756</v>
      </c>
      <c r="D312" s="156" t="s">
        <v>319</v>
      </c>
      <c r="E312" s="157" t="s">
        <v>757</v>
      </c>
      <c r="F312" s="158" t="s">
        <v>758</v>
      </c>
      <c r="G312" s="159" t="s">
        <v>334</v>
      </c>
      <c r="H312" s="160">
        <v>1.44</v>
      </c>
      <c r="I312" s="161"/>
      <c r="J312" s="162">
        <f>ROUND(I312*H312,2)</f>
        <v>0</v>
      </c>
      <c r="K312" s="158" t="s">
        <v>201</v>
      </c>
      <c r="L312" s="34"/>
      <c r="M312" s="163" t="s">
        <v>201</v>
      </c>
      <c r="N312" s="164" t="s">
        <v>243</v>
      </c>
      <c r="O312" s="35"/>
      <c r="P312" s="165">
        <f>O312*H312</f>
        <v>0</v>
      </c>
      <c r="Q312" s="165">
        <v>0</v>
      </c>
      <c r="R312" s="165">
        <f>Q312*H312</f>
        <v>0</v>
      </c>
      <c r="S312" s="165">
        <v>0</v>
      </c>
      <c r="T312" s="166">
        <f>S312*H312</f>
        <v>0</v>
      </c>
      <c r="AR312" s="17" t="s">
        <v>324</v>
      </c>
      <c r="AT312" s="17" t="s">
        <v>319</v>
      </c>
      <c r="AU312" s="17" t="s">
        <v>276</v>
      </c>
      <c r="AY312" s="17" t="s">
        <v>317</v>
      </c>
      <c r="BE312" s="167">
        <f>IF(N312="základní",J312,0)</f>
        <v>0</v>
      </c>
      <c r="BF312" s="167">
        <f>IF(N312="snížená",J312,0)</f>
        <v>0</v>
      </c>
      <c r="BG312" s="167">
        <f>IF(N312="zákl. přenesená",J312,0)</f>
        <v>0</v>
      </c>
      <c r="BH312" s="167">
        <f>IF(N312="sníž. přenesená",J312,0)</f>
        <v>0</v>
      </c>
      <c r="BI312" s="167">
        <f>IF(N312="nulová",J312,0)</f>
        <v>0</v>
      </c>
      <c r="BJ312" s="17" t="s">
        <v>324</v>
      </c>
      <c r="BK312" s="167">
        <f>ROUND(I312*H312,2)</f>
        <v>0</v>
      </c>
      <c r="BL312" s="17" t="s">
        <v>324</v>
      </c>
      <c r="BM312" s="17" t="s">
        <v>759</v>
      </c>
    </row>
    <row r="313" spans="2:63" s="10" customFormat="1" ht="29.25" customHeight="1">
      <c r="B313" s="141"/>
      <c r="D313" s="152" t="s">
        <v>269</v>
      </c>
      <c r="E313" s="153" t="s">
        <v>760</v>
      </c>
      <c r="F313" s="153" t="s">
        <v>761</v>
      </c>
      <c r="I313" s="144"/>
      <c r="J313" s="154">
        <f>BK313</f>
        <v>0</v>
      </c>
      <c r="L313" s="141"/>
      <c r="M313" s="146"/>
      <c r="N313" s="147"/>
      <c r="O313" s="147"/>
      <c r="P313" s="148">
        <f>SUM(P314:P323)</f>
        <v>0</v>
      </c>
      <c r="Q313" s="147"/>
      <c r="R313" s="148">
        <f>SUM(R314:R323)</f>
        <v>13.286088</v>
      </c>
      <c r="S313" s="147"/>
      <c r="T313" s="149">
        <f>SUM(T314:T323)</f>
        <v>0</v>
      </c>
      <c r="AR313" s="142" t="s">
        <v>218</v>
      </c>
      <c r="AT313" s="150" t="s">
        <v>269</v>
      </c>
      <c r="AU313" s="150" t="s">
        <v>218</v>
      </c>
      <c r="AY313" s="142" t="s">
        <v>317</v>
      </c>
      <c r="BK313" s="151">
        <f>SUM(BK314:BK323)</f>
        <v>0</v>
      </c>
    </row>
    <row r="314" spans="2:65" s="1" customFormat="1" ht="22.5" customHeight="1">
      <c r="B314" s="155"/>
      <c r="C314" s="156" t="s">
        <v>762</v>
      </c>
      <c r="D314" s="156" t="s">
        <v>319</v>
      </c>
      <c r="E314" s="157" t="s">
        <v>763</v>
      </c>
      <c r="F314" s="158" t="s">
        <v>764</v>
      </c>
      <c r="G314" s="159" t="s">
        <v>334</v>
      </c>
      <c r="H314" s="160">
        <v>21.6</v>
      </c>
      <c r="I314" s="161"/>
      <c r="J314" s="162">
        <f>ROUND(I314*H314,2)</f>
        <v>0</v>
      </c>
      <c r="K314" s="158" t="s">
        <v>201</v>
      </c>
      <c r="L314" s="34"/>
      <c r="M314" s="163" t="s">
        <v>201</v>
      </c>
      <c r="N314" s="164" t="s">
        <v>243</v>
      </c>
      <c r="O314" s="35"/>
      <c r="P314" s="165">
        <f>O314*H314</f>
        <v>0</v>
      </c>
      <c r="Q314" s="165">
        <v>0.00103</v>
      </c>
      <c r="R314" s="165">
        <f>Q314*H314</f>
        <v>0.022248000000000004</v>
      </c>
      <c r="S314" s="165">
        <v>0</v>
      </c>
      <c r="T314" s="166">
        <f>S314*H314</f>
        <v>0</v>
      </c>
      <c r="AR314" s="17" t="s">
        <v>324</v>
      </c>
      <c r="AT314" s="17" t="s">
        <v>319</v>
      </c>
      <c r="AU314" s="17" t="s">
        <v>276</v>
      </c>
      <c r="AY314" s="17" t="s">
        <v>317</v>
      </c>
      <c r="BE314" s="167">
        <f>IF(N314="základní",J314,0)</f>
        <v>0</v>
      </c>
      <c r="BF314" s="167">
        <f>IF(N314="snížená",J314,0)</f>
        <v>0</v>
      </c>
      <c r="BG314" s="167">
        <f>IF(N314="zákl. přenesená",J314,0)</f>
        <v>0</v>
      </c>
      <c r="BH314" s="167">
        <f>IF(N314="sníž. přenesená",J314,0)</f>
        <v>0</v>
      </c>
      <c r="BI314" s="167">
        <f>IF(N314="nulová",J314,0)</f>
        <v>0</v>
      </c>
      <c r="BJ314" s="17" t="s">
        <v>324</v>
      </c>
      <c r="BK314" s="167">
        <f>ROUND(I314*H314,2)</f>
        <v>0</v>
      </c>
      <c r="BL314" s="17" t="s">
        <v>324</v>
      </c>
      <c r="BM314" s="17" t="s">
        <v>765</v>
      </c>
    </row>
    <row r="315" spans="2:51" s="11" customFormat="1" ht="22.5" customHeight="1">
      <c r="B315" s="171"/>
      <c r="D315" s="180" t="s">
        <v>328</v>
      </c>
      <c r="E315" s="189" t="s">
        <v>201</v>
      </c>
      <c r="F315" s="190" t="s">
        <v>766</v>
      </c>
      <c r="H315" s="191">
        <v>21.6</v>
      </c>
      <c r="I315" s="175"/>
      <c r="L315" s="171"/>
      <c r="M315" s="176"/>
      <c r="N315" s="177"/>
      <c r="O315" s="177"/>
      <c r="P315" s="177"/>
      <c r="Q315" s="177"/>
      <c r="R315" s="177"/>
      <c r="S315" s="177"/>
      <c r="T315" s="178"/>
      <c r="AT315" s="172" t="s">
        <v>328</v>
      </c>
      <c r="AU315" s="172" t="s">
        <v>276</v>
      </c>
      <c r="AV315" s="11" t="s">
        <v>276</v>
      </c>
      <c r="AW315" s="11" t="s">
        <v>234</v>
      </c>
      <c r="AX315" s="11" t="s">
        <v>218</v>
      </c>
      <c r="AY315" s="172" t="s">
        <v>317</v>
      </c>
    </row>
    <row r="316" spans="2:65" s="1" customFormat="1" ht="22.5" customHeight="1">
      <c r="B316" s="155"/>
      <c r="C316" s="156" t="s">
        <v>767</v>
      </c>
      <c r="D316" s="156" t="s">
        <v>319</v>
      </c>
      <c r="E316" s="157" t="s">
        <v>768</v>
      </c>
      <c r="F316" s="158" t="s">
        <v>769</v>
      </c>
      <c r="G316" s="159" t="s">
        <v>334</v>
      </c>
      <c r="H316" s="160">
        <v>21.6</v>
      </c>
      <c r="I316" s="161"/>
      <c r="J316" s="162">
        <f>ROUND(I316*H316,2)</f>
        <v>0</v>
      </c>
      <c r="K316" s="158" t="s">
        <v>201</v>
      </c>
      <c r="L316" s="34"/>
      <c r="M316" s="163" t="s">
        <v>201</v>
      </c>
      <c r="N316" s="164" t="s">
        <v>243</v>
      </c>
      <c r="O316" s="35"/>
      <c r="P316" s="165">
        <f>O316*H316</f>
        <v>0</v>
      </c>
      <c r="Q316" s="165">
        <v>0</v>
      </c>
      <c r="R316" s="165">
        <f>Q316*H316</f>
        <v>0</v>
      </c>
      <c r="S316" s="165">
        <v>0</v>
      </c>
      <c r="T316" s="166">
        <f>S316*H316</f>
        <v>0</v>
      </c>
      <c r="AR316" s="17" t="s">
        <v>324</v>
      </c>
      <c r="AT316" s="17" t="s">
        <v>319</v>
      </c>
      <c r="AU316" s="17" t="s">
        <v>276</v>
      </c>
      <c r="AY316" s="17" t="s">
        <v>317</v>
      </c>
      <c r="BE316" s="167">
        <f>IF(N316="základní",J316,0)</f>
        <v>0</v>
      </c>
      <c r="BF316" s="167">
        <f>IF(N316="snížená",J316,0)</f>
        <v>0</v>
      </c>
      <c r="BG316" s="167">
        <f>IF(N316="zákl. přenesená",J316,0)</f>
        <v>0</v>
      </c>
      <c r="BH316" s="167">
        <f>IF(N316="sníž. přenesená",J316,0)</f>
        <v>0</v>
      </c>
      <c r="BI316" s="167">
        <f>IF(N316="nulová",J316,0)</f>
        <v>0</v>
      </c>
      <c r="BJ316" s="17" t="s">
        <v>324</v>
      </c>
      <c r="BK316" s="167">
        <f>ROUND(I316*H316,2)</f>
        <v>0</v>
      </c>
      <c r="BL316" s="17" t="s">
        <v>324</v>
      </c>
      <c r="BM316" s="17" t="s">
        <v>770</v>
      </c>
    </row>
    <row r="317" spans="2:65" s="1" customFormat="1" ht="22.5" customHeight="1">
      <c r="B317" s="155"/>
      <c r="C317" s="156" t="s">
        <v>771</v>
      </c>
      <c r="D317" s="156" t="s">
        <v>319</v>
      </c>
      <c r="E317" s="157" t="s">
        <v>772</v>
      </c>
      <c r="F317" s="158" t="s">
        <v>773</v>
      </c>
      <c r="G317" s="159" t="s">
        <v>372</v>
      </c>
      <c r="H317" s="160">
        <v>72</v>
      </c>
      <c r="I317" s="161"/>
      <c r="J317" s="162">
        <f>ROUND(I317*H317,2)</f>
        <v>0</v>
      </c>
      <c r="K317" s="158" t="s">
        <v>323</v>
      </c>
      <c r="L317" s="34"/>
      <c r="M317" s="163" t="s">
        <v>201</v>
      </c>
      <c r="N317" s="164" t="s">
        <v>243</v>
      </c>
      <c r="O317" s="35"/>
      <c r="P317" s="165">
        <f>O317*H317</f>
        <v>0</v>
      </c>
      <c r="Q317" s="165">
        <v>0</v>
      </c>
      <c r="R317" s="165">
        <f>Q317*H317</f>
        <v>0</v>
      </c>
      <c r="S317" s="165">
        <v>0</v>
      </c>
      <c r="T317" s="166">
        <f>S317*H317</f>
        <v>0</v>
      </c>
      <c r="AR317" s="17" t="s">
        <v>324</v>
      </c>
      <c r="AT317" s="17" t="s">
        <v>319</v>
      </c>
      <c r="AU317" s="17" t="s">
        <v>276</v>
      </c>
      <c r="AY317" s="17" t="s">
        <v>317</v>
      </c>
      <c r="BE317" s="167">
        <f>IF(N317="základní",J317,0)</f>
        <v>0</v>
      </c>
      <c r="BF317" s="167">
        <f>IF(N317="snížená",J317,0)</f>
        <v>0</v>
      </c>
      <c r="BG317" s="167">
        <f>IF(N317="zákl. přenesená",J317,0)</f>
        <v>0</v>
      </c>
      <c r="BH317" s="167">
        <f>IF(N317="sníž. přenesená",J317,0)</f>
        <v>0</v>
      </c>
      <c r="BI317" s="167">
        <f>IF(N317="nulová",J317,0)</f>
        <v>0</v>
      </c>
      <c r="BJ317" s="17" t="s">
        <v>324</v>
      </c>
      <c r="BK317" s="167">
        <f>ROUND(I317*H317,2)</f>
        <v>0</v>
      </c>
      <c r="BL317" s="17" t="s">
        <v>324</v>
      </c>
      <c r="BM317" s="17" t="s">
        <v>774</v>
      </c>
    </row>
    <row r="318" spans="2:47" s="1" customFormat="1" ht="30" customHeight="1">
      <c r="B318" s="34"/>
      <c r="D318" s="168" t="s">
        <v>326</v>
      </c>
      <c r="F318" s="169" t="s">
        <v>775</v>
      </c>
      <c r="I318" s="170"/>
      <c r="L318" s="34"/>
      <c r="M318" s="63"/>
      <c r="N318" s="35"/>
      <c r="O318" s="35"/>
      <c r="P318" s="35"/>
      <c r="Q318" s="35"/>
      <c r="R318" s="35"/>
      <c r="S318" s="35"/>
      <c r="T318" s="64"/>
      <c r="AT318" s="17" t="s">
        <v>326</v>
      </c>
      <c r="AU318" s="17" t="s">
        <v>276</v>
      </c>
    </row>
    <row r="319" spans="2:51" s="11" customFormat="1" ht="22.5" customHeight="1">
      <c r="B319" s="171"/>
      <c r="D319" s="180" t="s">
        <v>328</v>
      </c>
      <c r="E319" s="189" t="s">
        <v>201</v>
      </c>
      <c r="F319" s="190" t="s">
        <v>776</v>
      </c>
      <c r="H319" s="191">
        <v>72</v>
      </c>
      <c r="I319" s="175"/>
      <c r="L319" s="171"/>
      <c r="M319" s="176"/>
      <c r="N319" s="177"/>
      <c r="O319" s="177"/>
      <c r="P319" s="177"/>
      <c r="Q319" s="177"/>
      <c r="R319" s="177"/>
      <c r="S319" s="177"/>
      <c r="T319" s="178"/>
      <c r="AT319" s="172" t="s">
        <v>328</v>
      </c>
      <c r="AU319" s="172" t="s">
        <v>276</v>
      </c>
      <c r="AV319" s="11" t="s">
        <v>276</v>
      </c>
      <c r="AW319" s="11" t="s">
        <v>234</v>
      </c>
      <c r="AX319" s="11" t="s">
        <v>218</v>
      </c>
      <c r="AY319" s="172" t="s">
        <v>317</v>
      </c>
    </row>
    <row r="320" spans="2:65" s="1" customFormat="1" ht="22.5" customHeight="1">
      <c r="B320" s="155"/>
      <c r="C320" s="156" t="s">
        <v>777</v>
      </c>
      <c r="D320" s="156" t="s">
        <v>319</v>
      </c>
      <c r="E320" s="157" t="s">
        <v>778</v>
      </c>
      <c r="F320" s="158" t="s">
        <v>779</v>
      </c>
      <c r="G320" s="159" t="s">
        <v>372</v>
      </c>
      <c r="H320" s="160">
        <v>72</v>
      </c>
      <c r="I320" s="161"/>
      <c r="J320" s="162">
        <f>ROUND(I320*H320,2)</f>
        <v>0</v>
      </c>
      <c r="K320" s="158" t="s">
        <v>201</v>
      </c>
      <c r="L320" s="34"/>
      <c r="M320" s="163" t="s">
        <v>201</v>
      </c>
      <c r="N320" s="164" t="s">
        <v>243</v>
      </c>
      <c r="O320" s="35"/>
      <c r="P320" s="165">
        <f>O320*H320</f>
        <v>0</v>
      </c>
      <c r="Q320" s="165">
        <v>0.18319</v>
      </c>
      <c r="R320" s="165">
        <f>Q320*H320</f>
        <v>13.18968</v>
      </c>
      <c r="S320" s="165">
        <v>0</v>
      </c>
      <c r="T320" s="166">
        <f>S320*H320</f>
        <v>0</v>
      </c>
      <c r="AR320" s="17" t="s">
        <v>324</v>
      </c>
      <c r="AT320" s="17" t="s">
        <v>319</v>
      </c>
      <c r="AU320" s="17" t="s">
        <v>276</v>
      </c>
      <c r="AY320" s="17" t="s">
        <v>317</v>
      </c>
      <c r="BE320" s="167">
        <f>IF(N320="základní",J320,0)</f>
        <v>0</v>
      </c>
      <c r="BF320" s="167">
        <f>IF(N320="snížená",J320,0)</f>
        <v>0</v>
      </c>
      <c r="BG320" s="167">
        <f>IF(N320="zákl. přenesená",J320,0)</f>
        <v>0</v>
      </c>
      <c r="BH320" s="167">
        <f>IF(N320="sníž. přenesená",J320,0)</f>
        <v>0</v>
      </c>
      <c r="BI320" s="167">
        <f>IF(N320="nulová",J320,0)</f>
        <v>0</v>
      </c>
      <c r="BJ320" s="17" t="s">
        <v>324</v>
      </c>
      <c r="BK320" s="167">
        <f>ROUND(I320*H320,2)</f>
        <v>0</v>
      </c>
      <c r="BL320" s="17" t="s">
        <v>324</v>
      </c>
      <c r="BM320" s="17" t="s">
        <v>780</v>
      </c>
    </row>
    <row r="321" spans="2:51" s="11" customFormat="1" ht="22.5" customHeight="1">
      <c r="B321" s="171"/>
      <c r="D321" s="180" t="s">
        <v>328</v>
      </c>
      <c r="E321" s="189" t="s">
        <v>201</v>
      </c>
      <c r="F321" s="190" t="s">
        <v>781</v>
      </c>
      <c r="H321" s="191">
        <v>72</v>
      </c>
      <c r="I321" s="175"/>
      <c r="L321" s="171"/>
      <c r="M321" s="176"/>
      <c r="N321" s="177"/>
      <c r="O321" s="177"/>
      <c r="P321" s="177"/>
      <c r="Q321" s="177"/>
      <c r="R321" s="177"/>
      <c r="S321" s="177"/>
      <c r="T321" s="178"/>
      <c r="AT321" s="172" t="s">
        <v>328</v>
      </c>
      <c r="AU321" s="172" t="s">
        <v>276</v>
      </c>
      <c r="AV321" s="11" t="s">
        <v>276</v>
      </c>
      <c r="AW321" s="11" t="s">
        <v>234</v>
      </c>
      <c r="AX321" s="11" t="s">
        <v>218</v>
      </c>
      <c r="AY321" s="172" t="s">
        <v>317</v>
      </c>
    </row>
    <row r="322" spans="2:65" s="1" customFormat="1" ht="22.5" customHeight="1">
      <c r="B322" s="155"/>
      <c r="C322" s="200" t="s">
        <v>782</v>
      </c>
      <c r="D322" s="200" t="s">
        <v>482</v>
      </c>
      <c r="E322" s="201" t="s">
        <v>783</v>
      </c>
      <c r="F322" s="202" t="s">
        <v>784</v>
      </c>
      <c r="G322" s="203" t="s">
        <v>372</v>
      </c>
      <c r="H322" s="204">
        <v>74.16</v>
      </c>
      <c r="I322" s="205"/>
      <c r="J322" s="206">
        <f>ROUND(I322*H322,2)</f>
        <v>0</v>
      </c>
      <c r="K322" s="202" t="s">
        <v>201</v>
      </c>
      <c r="L322" s="207"/>
      <c r="M322" s="208" t="s">
        <v>201</v>
      </c>
      <c r="N322" s="209" t="s">
        <v>243</v>
      </c>
      <c r="O322" s="35"/>
      <c r="P322" s="165">
        <f>O322*H322</f>
        <v>0</v>
      </c>
      <c r="Q322" s="165">
        <v>0.001</v>
      </c>
      <c r="R322" s="165">
        <f>Q322*H322</f>
        <v>0.07416</v>
      </c>
      <c r="S322" s="165">
        <v>0</v>
      </c>
      <c r="T322" s="166">
        <f>S322*H322</f>
        <v>0</v>
      </c>
      <c r="AR322" s="17" t="s">
        <v>369</v>
      </c>
      <c r="AT322" s="17" t="s">
        <v>482</v>
      </c>
      <c r="AU322" s="17" t="s">
        <v>276</v>
      </c>
      <c r="AY322" s="17" t="s">
        <v>317</v>
      </c>
      <c r="BE322" s="167">
        <f>IF(N322="základní",J322,0)</f>
        <v>0</v>
      </c>
      <c r="BF322" s="167">
        <f>IF(N322="snížená",J322,0)</f>
        <v>0</v>
      </c>
      <c r="BG322" s="167">
        <f>IF(N322="zákl. přenesená",J322,0)</f>
        <v>0</v>
      </c>
      <c r="BH322" s="167">
        <f>IF(N322="sníž. přenesená",J322,0)</f>
        <v>0</v>
      </c>
      <c r="BI322" s="167">
        <f>IF(N322="nulová",J322,0)</f>
        <v>0</v>
      </c>
      <c r="BJ322" s="17" t="s">
        <v>324</v>
      </c>
      <c r="BK322" s="167">
        <f>ROUND(I322*H322,2)</f>
        <v>0</v>
      </c>
      <c r="BL322" s="17" t="s">
        <v>324</v>
      </c>
      <c r="BM322" s="17" t="s">
        <v>785</v>
      </c>
    </row>
    <row r="323" spans="2:51" s="11" customFormat="1" ht="22.5" customHeight="1">
      <c r="B323" s="171"/>
      <c r="D323" s="168" t="s">
        <v>328</v>
      </c>
      <c r="E323" s="172" t="s">
        <v>201</v>
      </c>
      <c r="F323" s="173" t="s">
        <v>786</v>
      </c>
      <c r="H323" s="174">
        <v>74.16</v>
      </c>
      <c r="I323" s="175"/>
      <c r="L323" s="171"/>
      <c r="M323" s="176"/>
      <c r="N323" s="177"/>
      <c r="O323" s="177"/>
      <c r="P323" s="177"/>
      <c r="Q323" s="177"/>
      <c r="R323" s="177"/>
      <c r="S323" s="177"/>
      <c r="T323" s="178"/>
      <c r="AT323" s="172" t="s">
        <v>328</v>
      </c>
      <c r="AU323" s="172" t="s">
        <v>276</v>
      </c>
      <c r="AV323" s="11" t="s">
        <v>276</v>
      </c>
      <c r="AW323" s="11" t="s">
        <v>234</v>
      </c>
      <c r="AX323" s="11" t="s">
        <v>218</v>
      </c>
      <c r="AY323" s="172" t="s">
        <v>317</v>
      </c>
    </row>
    <row r="324" spans="2:63" s="10" customFormat="1" ht="29.25" customHeight="1">
      <c r="B324" s="141"/>
      <c r="D324" s="152" t="s">
        <v>269</v>
      </c>
      <c r="E324" s="153" t="s">
        <v>376</v>
      </c>
      <c r="F324" s="153" t="s">
        <v>787</v>
      </c>
      <c r="I324" s="144"/>
      <c r="J324" s="154">
        <f>BK324</f>
        <v>0</v>
      </c>
      <c r="L324" s="141"/>
      <c r="M324" s="146"/>
      <c r="N324" s="147"/>
      <c r="O324" s="147"/>
      <c r="P324" s="148">
        <f>SUM(P325:P329)</f>
        <v>0</v>
      </c>
      <c r="Q324" s="147"/>
      <c r="R324" s="148">
        <f>SUM(R325:R329)</f>
        <v>0.9956400000000001</v>
      </c>
      <c r="S324" s="147"/>
      <c r="T324" s="149">
        <f>SUM(T325:T329)</f>
        <v>0</v>
      </c>
      <c r="AR324" s="142" t="s">
        <v>218</v>
      </c>
      <c r="AT324" s="150" t="s">
        <v>269</v>
      </c>
      <c r="AU324" s="150" t="s">
        <v>218</v>
      </c>
      <c r="AY324" s="142" t="s">
        <v>317</v>
      </c>
      <c r="BK324" s="151">
        <f>SUM(BK325:BK329)</f>
        <v>0</v>
      </c>
    </row>
    <row r="325" spans="2:65" s="1" customFormat="1" ht="31.5" customHeight="1">
      <c r="B325" s="155"/>
      <c r="C325" s="156" t="s">
        <v>788</v>
      </c>
      <c r="D325" s="156" t="s">
        <v>319</v>
      </c>
      <c r="E325" s="157" t="s">
        <v>789</v>
      </c>
      <c r="F325" s="158" t="s">
        <v>790</v>
      </c>
      <c r="G325" s="159" t="s">
        <v>791</v>
      </c>
      <c r="H325" s="160">
        <v>0.2</v>
      </c>
      <c r="I325" s="161"/>
      <c r="J325" s="162">
        <f>ROUND(I325*H325,2)</f>
        <v>0</v>
      </c>
      <c r="K325" s="158" t="s">
        <v>201</v>
      </c>
      <c r="L325" s="34"/>
      <c r="M325" s="163" t="s">
        <v>201</v>
      </c>
      <c r="N325" s="164" t="s">
        <v>243</v>
      </c>
      <c r="O325" s="35"/>
      <c r="P325" s="165">
        <f>O325*H325</f>
        <v>0</v>
      </c>
      <c r="Q325" s="165">
        <v>4.9782</v>
      </c>
      <c r="R325" s="165">
        <f>Q325*H325</f>
        <v>0.9956400000000001</v>
      </c>
      <c r="S325" s="165">
        <v>0</v>
      </c>
      <c r="T325" s="166">
        <f>S325*H325</f>
        <v>0</v>
      </c>
      <c r="AR325" s="17" t="s">
        <v>324</v>
      </c>
      <c r="AT325" s="17" t="s">
        <v>319</v>
      </c>
      <c r="AU325" s="17" t="s">
        <v>276</v>
      </c>
      <c r="AY325" s="17" t="s">
        <v>317</v>
      </c>
      <c r="BE325" s="167">
        <f>IF(N325="základní",J325,0)</f>
        <v>0</v>
      </c>
      <c r="BF325" s="167">
        <f>IF(N325="snížená",J325,0)</f>
        <v>0</v>
      </c>
      <c r="BG325" s="167">
        <f>IF(N325="zákl. přenesená",J325,0)</f>
        <v>0</v>
      </c>
      <c r="BH325" s="167">
        <f>IF(N325="sníž. přenesená",J325,0)</f>
        <v>0</v>
      </c>
      <c r="BI325" s="167">
        <f>IF(N325="nulová",J325,0)</f>
        <v>0</v>
      </c>
      <c r="BJ325" s="17" t="s">
        <v>324</v>
      </c>
      <c r="BK325" s="167">
        <f>ROUND(I325*H325,2)</f>
        <v>0</v>
      </c>
      <c r="BL325" s="17" t="s">
        <v>324</v>
      </c>
      <c r="BM325" s="17" t="s">
        <v>792</v>
      </c>
    </row>
    <row r="326" spans="2:51" s="11" customFormat="1" ht="22.5" customHeight="1">
      <c r="B326" s="171"/>
      <c r="D326" s="180" t="s">
        <v>328</v>
      </c>
      <c r="E326" s="189" t="s">
        <v>201</v>
      </c>
      <c r="F326" s="190" t="s">
        <v>793</v>
      </c>
      <c r="H326" s="191">
        <v>0.2</v>
      </c>
      <c r="I326" s="175"/>
      <c r="L326" s="171"/>
      <c r="M326" s="176"/>
      <c r="N326" s="177"/>
      <c r="O326" s="177"/>
      <c r="P326" s="177"/>
      <c r="Q326" s="177"/>
      <c r="R326" s="177"/>
      <c r="S326" s="177"/>
      <c r="T326" s="178"/>
      <c r="AT326" s="172" t="s">
        <v>328</v>
      </c>
      <c r="AU326" s="172" t="s">
        <v>276</v>
      </c>
      <c r="AV326" s="11" t="s">
        <v>276</v>
      </c>
      <c r="AW326" s="11" t="s">
        <v>234</v>
      </c>
      <c r="AX326" s="11" t="s">
        <v>218</v>
      </c>
      <c r="AY326" s="172" t="s">
        <v>317</v>
      </c>
    </row>
    <row r="327" spans="2:65" s="1" customFormat="1" ht="22.5" customHeight="1">
      <c r="B327" s="155"/>
      <c r="C327" s="156" t="s">
        <v>794</v>
      </c>
      <c r="D327" s="156" t="s">
        <v>319</v>
      </c>
      <c r="E327" s="157" t="s">
        <v>795</v>
      </c>
      <c r="F327" s="158" t="s">
        <v>796</v>
      </c>
      <c r="G327" s="159" t="s">
        <v>372</v>
      </c>
      <c r="H327" s="160">
        <v>41</v>
      </c>
      <c r="I327" s="161"/>
      <c r="J327" s="162">
        <f>ROUND(I327*H327,2)</f>
        <v>0</v>
      </c>
      <c r="K327" s="158" t="s">
        <v>323</v>
      </c>
      <c r="L327" s="34"/>
      <c r="M327" s="163" t="s">
        <v>201</v>
      </c>
      <c r="N327" s="164" t="s">
        <v>243</v>
      </c>
      <c r="O327" s="35"/>
      <c r="P327" s="165">
        <f>O327*H327</f>
        <v>0</v>
      </c>
      <c r="Q327" s="165">
        <v>0</v>
      </c>
      <c r="R327" s="165">
        <f>Q327*H327</f>
        <v>0</v>
      </c>
      <c r="S327" s="165">
        <v>0</v>
      </c>
      <c r="T327" s="166">
        <f>S327*H327</f>
        <v>0</v>
      </c>
      <c r="AR327" s="17" t="s">
        <v>324</v>
      </c>
      <c r="AT327" s="17" t="s">
        <v>319</v>
      </c>
      <c r="AU327" s="17" t="s">
        <v>276</v>
      </c>
      <c r="AY327" s="17" t="s">
        <v>317</v>
      </c>
      <c r="BE327" s="167">
        <f>IF(N327="základní",J327,0)</f>
        <v>0</v>
      </c>
      <c r="BF327" s="167">
        <f>IF(N327="snížená",J327,0)</f>
        <v>0</v>
      </c>
      <c r="BG327" s="167">
        <f>IF(N327="zákl. přenesená",J327,0)</f>
        <v>0</v>
      </c>
      <c r="BH327" s="167">
        <f>IF(N327="sníž. přenesená",J327,0)</f>
        <v>0</v>
      </c>
      <c r="BI327" s="167">
        <f>IF(N327="nulová",J327,0)</f>
        <v>0</v>
      </c>
      <c r="BJ327" s="17" t="s">
        <v>324</v>
      </c>
      <c r="BK327" s="167">
        <f>ROUND(I327*H327,2)</f>
        <v>0</v>
      </c>
      <c r="BL327" s="17" t="s">
        <v>324</v>
      </c>
      <c r="BM327" s="17" t="s">
        <v>797</v>
      </c>
    </row>
    <row r="328" spans="2:47" s="1" customFormat="1" ht="22.5" customHeight="1">
      <c r="B328" s="34"/>
      <c r="D328" s="168" t="s">
        <v>326</v>
      </c>
      <c r="F328" s="169" t="s">
        <v>798</v>
      </c>
      <c r="I328" s="170"/>
      <c r="L328" s="34"/>
      <c r="M328" s="63"/>
      <c r="N328" s="35"/>
      <c r="O328" s="35"/>
      <c r="P328" s="35"/>
      <c r="Q328" s="35"/>
      <c r="R328" s="35"/>
      <c r="S328" s="35"/>
      <c r="T328" s="64"/>
      <c r="AT328" s="17" t="s">
        <v>326</v>
      </c>
      <c r="AU328" s="17" t="s">
        <v>276</v>
      </c>
    </row>
    <row r="329" spans="2:51" s="11" customFormat="1" ht="22.5" customHeight="1">
      <c r="B329" s="171"/>
      <c r="D329" s="168" t="s">
        <v>328</v>
      </c>
      <c r="E329" s="172" t="s">
        <v>201</v>
      </c>
      <c r="F329" s="173" t="s">
        <v>799</v>
      </c>
      <c r="H329" s="174">
        <v>41</v>
      </c>
      <c r="I329" s="175"/>
      <c r="L329" s="171"/>
      <c r="M329" s="176"/>
      <c r="N329" s="177"/>
      <c r="O329" s="177"/>
      <c r="P329" s="177"/>
      <c r="Q329" s="177"/>
      <c r="R329" s="177"/>
      <c r="S329" s="177"/>
      <c r="T329" s="178"/>
      <c r="AT329" s="172" t="s">
        <v>328</v>
      </c>
      <c r="AU329" s="172" t="s">
        <v>276</v>
      </c>
      <c r="AV329" s="11" t="s">
        <v>276</v>
      </c>
      <c r="AW329" s="11" t="s">
        <v>234</v>
      </c>
      <c r="AX329" s="11" t="s">
        <v>218</v>
      </c>
      <c r="AY329" s="172" t="s">
        <v>317</v>
      </c>
    </row>
    <row r="330" spans="2:63" s="10" customFormat="1" ht="29.25" customHeight="1">
      <c r="B330" s="141"/>
      <c r="D330" s="152" t="s">
        <v>269</v>
      </c>
      <c r="E330" s="153" t="s">
        <v>800</v>
      </c>
      <c r="F330" s="153" t="s">
        <v>801</v>
      </c>
      <c r="I330" s="144"/>
      <c r="J330" s="154">
        <f>BK330</f>
        <v>0</v>
      </c>
      <c r="L330" s="141"/>
      <c r="M330" s="146"/>
      <c r="N330" s="147"/>
      <c r="O330" s="147"/>
      <c r="P330" s="148">
        <f>SUM(P331:P332)</f>
        <v>0</v>
      </c>
      <c r="Q330" s="147"/>
      <c r="R330" s="148">
        <f>SUM(R331:R332)</f>
        <v>0</v>
      </c>
      <c r="S330" s="147"/>
      <c r="T330" s="149">
        <f>SUM(T331:T332)</f>
        <v>0</v>
      </c>
      <c r="AR330" s="142" t="s">
        <v>218</v>
      </c>
      <c r="AT330" s="150" t="s">
        <v>269</v>
      </c>
      <c r="AU330" s="150" t="s">
        <v>218</v>
      </c>
      <c r="AY330" s="142" t="s">
        <v>317</v>
      </c>
      <c r="BK330" s="151">
        <f>SUM(BK331:BK332)</f>
        <v>0</v>
      </c>
    </row>
    <row r="331" spans="2:65" s="1" customFormat="1" ht="22.5" customHeight="1">
      <c r="B331" s="155"/>
      <c r="C331" s="156" t="s">
        <v>802</v>
      </c>
      <c r="D331" s="156" t="s">
        <v>319</v>
      </c>
      <c r="E331" s="157" t="s">
        <v>803</v>
      </c>
      <c r="F331" s="158" t="s">
        <v>804</v>
      </c>
      <c r="G331" s="159" t="s">
        <v>522</v>
      </c>
      <c r="H331" s="160">
        <v>896.24</v>
      </c>
      <c r="I331" s="161"/>
      <c r="J331" s="162">
        <f>ROUND(I331*H331,2)</f>
        <v>0</v>
      </c>
      <c r="K331" s="158" t="s">
        <v>323</v>
      </c>
      <c r="L331" s="34"/>
      <c r="M331" s="163" t="s">
        <v>201</v>
      </c>
      <c r="N331" s="164" t="s">
        <v>243</v>
      </c>
      <c r="O331" s="35"/>
      <c r="P331" s="165">
        <f>O331*H331</f>
        <v>0</v>
      </c>
      <c r="Q331" s="165">
        <v>0</v>
      </c>
      <c r="R331" s="165">
        <f>Q331*H331</f>
        <v>0</v>
      </c>
      <c r="S331" s="165">
        <v>0</v>
      </c>
      <c r="T331" s="166">
        <f>S331*H331</f>
        <v>0</v>
      </c>
      <c r="AR331" s="17" t="s">
        <v>324</v>
      </c>
      <c r="AT331" s="17" t="s">
        <v>319</v>
      </c>
      <c r="AU331" s="17" t="s">
        <v>276</v>
      </c>
      <c r="AY331" s="17" t="s">
        <v>317</v>
      </c>
      <c r="BE331" s="167">
        <f>IF(N331="základní",J331,0)</f>
        <v>0</v>
      </c>
      <c r="BF331" s="167">
        <f>IF(N331="snížená",J331,0)</f>
        <v>0</v>
      </c>
      <c r="BG331" s="167">
        <f>IF(N331="zákl. přenesená",J331,0)</f>
        <v>0</v>
      </c>
      <c r="BH331" s="167">
        <f>IF(N331="sníž. přenesená",J331,0)</f>
        <v>0</v>
      </c>
      <c r="BI331" s="167">
        <f>IF(N331="nulová",J331,0)</f>
        <v>0</v>
      </c>
      <c r="BJ331" s="17" t="s">
        <v>324</v>
      </c>
      <c r="BK331" s="167">
        <f>ROUND(I331*H331,2)</f>
        <v>0</v>
      </c>
      <c r="BL331" s="17" t="s">
        <v>324</v>
      </c>
      <c r="BM331" s="17" t="s">
        <v>805</v>
      </c>
    </row>
    <row r="332" spans="2:47" s="1" customFormat="1" ht="22.5" customHeight="1">
      <c r="B332" s="34"/>
      <c r="D332" s="168" t="s">
        <v>326</v>
      </c>
      <c r="F332" s="169" t="s">
        <v>806</v>
      </c>
      <c r="I332" s="170"/>
      <c r="L332" s="34"/>
      <c r="M332" s="63"/>
      <c r="N332" s="35"/>
      <c r="O332" s="35"/>
      <c r="P332" s="35"/>
      <c r="Q332" s="35"/>
      <c r="R332" s="35"/>
      <c r="S332" s="35"/>
      <c r="T332" s="64"/>
      <c r="AT332" s="17" t="s">
        <v>326</v>
      </c>
      <c r="AU332" s="17" t="s">
        <v>276</v>
      </c>
    </row>
    <row r="333" spans="2:63" s="10" customFormat="1" ht="29.25" customHeight="1">
      <c r="B333" s="141"/>
      <c r="D333" s="152" t="s">
        <v>269</v>
      </c>
      <c r="E333" s="153" t="s">
        <v>807</v>
      </c>
      <c r="F333" s="153" t="s">
        <v>808</v>
      </c>
      <c r="I333" s="144"/>
      <c r="J333" s="154">
        <f>BK333</f>
        <v>0</v>
      </c>
      <c r="L333" s="141"/>
      <c r="M333" s="146"/>
      <c r="N333" s="147"/>
      <c r="O333" s="147"/>
      <c r="P333" s="148">
        <f>SUM(P334:P343)</f>
        <v>0</v>
      </c>
      <c r="Q333" s="147"/>
      <c r="R333" s="148">
        <f>SUM(R334:R343)</f>
        <v>2.1710000000000003</v>
      </c>
      <c r="S333" s="147"/>
      <c r="T333" s="149">
        <f>SUM(T334:T343)</f>
        <v>114.1166</v>
      </c>
      <c r="AR333" s="142" t="s">
        <v>218</v>
      </c>
      <c r="AT333" s="150" t="s">
        <v>269</v>
      </c>
      <c r="AU333" s="150" t="s">
        <v>218</v>
      </c>
      <c r="AY333" s="142" t="s">
        <v>317</v>
      </c>
      <c r="BK333" s="151">
        <f>SUM(BK334:BK343)</f>
        <v>0</v>
      </c>
    </row>
    <row r="334" spans="2:65" s="1" customFormat="1" ht="22.5" customHeight="1">
      <c r="B334" s="155"/>
      <c r="C334" s="156" t="s">
        <v>809</v>
      </c>
      <c r="D334" s="156" t="s">
        <v>319</v>
      </c>
      <c r="E334" s="157" t="s">
        <v>810</v>
      </c>
      <c r="F334" s="158" t="s">
        <v>811</v>
      </c>
      <c r="G334" s="159" t="s">
        <v>334</v>
      </c>
      <c r="H334" s="160">
        <v>302.6</v>
      </c>
      <c r="I334" s="161"/>
      <c r="J334" s="162">
        <f>ROUND(I334*H334,2)</f>
        <v>0</v>
      </c>
      <c r="K334" s="158" t="s">
        <v>323</v>
      </c>
      <c r="L334" s="34"/>
      <c r="M334" s="163" t="s">
        <v>201</v>
      </c>
      <c r="N334" s="164" t="s">
        <v>243</v>
      </c>
      <c r="O334" s="35"/>
      <c r="P334" s="165">
        <f>O334*H334</f>
        <v>0</v>
      </c>
      <c r="Q334" s="165">
        <v>0</v>
      </c>
      <c r="R334" s="165">
        <f>Q334*H334</f>
        <v>0</v>
      </c>
      <c r="S334" s="165">
        <v>0.235</v>
      </c>
      <c r="T334" s="166">
        <f>S334*H334</f>
        <v>71.111</v>
      </c>
      <c r="AR334" s="17" t="s">
        <v>324</v>
      </c>
      <c r="AT334" s="17" t="s">
        <v>319</v>
      </c>
      <c r="AU334" s="17" t="s">
        <v>276</v>
      </c>
      <c r="AY334" s="17" t="s">
        <v>317</v>
      </c>
      <c r="BE334" s="167">
        <f>IF(N334="základní",J334,0)</f>
        <v>0</v>
      </c>
      <c r="BF334" s="167">
        <f>IF(N334="snížená",J334,0)</f>
        <v>0</v>
      </c>
      <c r="BG334" s="167">
        <f>IF(N334="zákl. přenesená",J334,0)</f>
        <v>0</v>
      </c>
      <c r="BH334" s="167">
        <f>IF(N334="sníž. přenesená",J334,0)</f>
        <v>0</v>
      </c>
      <c r="BI334" s="167">
        <f>IF(N334="nulová",J334,0)</f>
        <v>0</v>
      </c>
      <c r="BJ334" s="17" t="s">
        <v>324</v>
      </c>
      <c r="BK334" s="167">
        <f>ROUND(I334*H334,2)</f>
        <v>0</v>
      </c>
      <c r="BL334" s="17" t="s">
        <v>324</v>
      </c>
      <c r="BM334" s="17" t="s">
        <v>812</v>
      </c>
    </row>
    <row r="335" spans="2:47" s="1" customFormat="1" ht="42" customHeight="1">
      <c r="B335" s="34"/>
      <c r="D335" s="168" t="s">
        <v>326</v>
      </c>
      <c r="F335" s="169" t="s">
        <v>813</v>
      </c>
      <c r="I335" s="170"/>
      <c r="L335" s="34"/>
      <c r="M335" s="63"/>
      <c r="N335" s="35"/>
      <c r="O335" s="35"/>
      <c r="P335" s="35"/>
      <c r="Q335" s="35"/>
      <c r="R335" s="35"/>
      <c r="S335" s="35"/>
      <c r="T335" s="64"/>
      <c r="AT335" s="17" t="s">
        <v>326</v>
      </c>
      <c r="AU335" s="17" t="s">
        <v>276</v>
      </c>
    </row>
    <row r="336" spans="2:51" s="11" customFormat="1" ht="22.5" customHeight="1">
      <c r="B336" s="171"/>
      <c r="D336" s="180" t="s">
        <v>328</v>
      </c>
      <c r="E336" s="189" t="s">
        <v>201</v>
      </c>
      <c r="F336" s="190" t="s">
        <v>814</v>
      </c>
      <c r="H336" s="191">
        <v>302.6</v>
      </c>
      <c r="I336" s="175"/>
      <c r="L336" s="171"/>
      <c r="M336" s="176"/>
      <c r="N336" s="177"/>
      <c r="O336" s="177"/>
      <c r="P336" s="177"/>
      <c r="Q336" s="177"/>
      <c r="R336" s="177"/>
      <c r="S336" s="177"/>
      <c r="T336" s="178"/>
      <c r="AT336" s="172" t="s">
        <v>328</v>
      </c>
      <c r="AU336" s="172" t="s">
        <v>276</v>
      </c>
      <c r="AV336" s="11" t="s">
        <v>276</v>
      </c>
      <c r="AW336" s="11" t="s">
        <v>234</v>
      </c>
      <c r="AX336" s="11" t="s">
        <v>218</v>
      </c>
      <c r="AY336" s="172" t="s">
        <v>317</v>
      </c>
    </row>
    <row r="337" spans="2:65" s="1" customFormat="1" ht="22.5" customHeight="1">
      <c r="B337" s="155"/>
      <c r="C337" s="156" t="s">
        <v>815</v>
      </c>
      <c r="D337" s="156" t="s">
        <v>319</v>
      </c>
      <c r="E337" s="157" t="s">
        <v>816</v>
      </c>
      <c r="F337" s="158" t="s">
        <v>817</v>
      </c>
      <c r="G337" s="159" t="s">
        <v>334</v>
      </c>
      <c r="H337" s="160">
        <v>237.6</v>
      </c>
      <c r="I337" s="161"/>
      <c r="J337" s="162">
        <f>ROUND(I337*H337,2)</f>
        <v>0</v>
      </c>
      <c r="K337" s="158" t="s">
        <v>323</v>
      </c>
      <c r="L337" s="34"/>
      <c r="M337" s="163" t="s">
        <v>201</v>
      </c>
      <c r="N337" s="164" t="s">
        <v>243</v>
      </c>
      <c r="O337" s="35"/>
      <c r="P337" s="165">
        <f>O337*H337</f>
        <v>0</v>
      </c>
      <c r="Q337" s="165">
        <v>0</v>
      </c>
      <c r="R337" s="165">
        <f>Q337*H337</f>
        <v>0</v>
      </c>
      <c r="S337" s="165">
        <v>0.181</v>
      </c>
      <c r="T337" s="166">
        <f>S337*H337</f>
        <v>43.005599999999994</v>
      </c>
      <c r="AR337" s="17" t="s">
        <v>324</v>
      </c>
      <c r="AT337" s="17" t="s">
        <v>319</v>
      </c>
      <c r="AU337" s="17" t="s">
        <v>276</v>
      </c>
      <c r="AY337" s="17" t="s">
        <v>317</v>
      </c>
      <c r="BE337" s="167">
        <f>IF(N337="základní",J337,0)</f>
        <v>0</v>
      </c>
      <c r="BF337" s="167">
        <f>IF(N337="snížená",J337,0)</f>
        <v>0</v>
      </c>
      <c r="BG337" s="167">
        <f>IF(N337="zákl. přenesená",J337,0)</f>
        <v>0</v>
      </c>
      <c r="BH337" s="167">
        <f>IF(N337="sníž. přenesená",J337,0)</f>
        <v>0</v>
      </c>
      <c r="BI337" s="167">
        <f>IF(N337="nulová",J337,0)</f>
        <v>0</v>
      </c>
      <c r="BJ337" s="17" t="s">
        <v>324</v>
      </c>
      <c r="BK337" s="167">
        <f>ROUND(I337*H337,2)</f>
        <v>0</v>
      </c>
      <c r="BL337" s="17" t="s">
        <v>324</v>
      </c>
      <c r="BM337" s="17" t="s">
        <v>818</v>
      </c>
    </row>
    <row r="338" spans="2:47" s="1" customFormat="1" ht="30" customHeight="1">
      <c r="B338" s="34"/>
      <c r="D338" s="168" t="s">
        <v>326</v>
      </c>
      <c r="F338" s="169" t="s">
        <v>819</v>
      </c>
      <c r="I338" s="170"/>
      <c r="L338" s="34"/>
      <c r="M338" s="63"/>
      <c r="N338" s="35"/>
      <c r="O338" s="35"/>
      <c r="P338" s="35"/>
      <c r="Q338" s="35"/>
      <c r="R338" s="35"/>
      <c r="S338" s="35"/>
      <c r="T338" s="64"/>
      <c r="AT338" s="17" t="s">
        <v>326</v>
      </c>
      <c r="AU338" s="17" t="s">
        <v>276</v>
      </c>
    </row>
    <row r="339" spans="2:51" s="11" customFormat="1" ht="22.5" customHeight="1">
      <c r="B339" s="171"/>
      <c r="D339" s="180" t="s">
        <v>328</v>
      </c>
      <c r="E339" s="189" t="s">
        <v>201</v>
      </c>
      <c r="F339" s="190" t="s">
        <v>820</v>
      </c>
      <c r="H339" s="191">
        <v>237.6</v>
      </c>
      <c r="I339" s="175"/>
      <c r="L339" s="171"/>
      <c r="M339" s="176"/>
      <c r="N339" s="177"/>
      <c r="O339" s="177"/>
      <c r="P339" s="177"/>
      <c r="Q339" s="177"/>
      <c r="R339" s="177"/>
      <c r="S339" s="177"/>
      <c r="T339" s="178"/>
      <c r="AT339" s="172" t="s">
        <v>328</v>
      </c>
      <c r="AU339" s="172" t="s">
        <v>276</v>
      </c>
      <c r="AV339" s="11" t="s">
        <v>276</v>
      </c>
      <c r="AW339" s="11" t="s">
        <v>234</v>
      </c>
      <c r="AX339" s="11" t="s">
        <v>218</v>
      </c>
      <c r="AY339" s="172" t="s">
        <v>317</v>
      </c>
    </row>
    <row r="340" spans="2:65" s="1" customFormat="1" ht="22.5" customHeight="1">
      <c r="B340" s="155"/>
      <c r="C340" s="156" t="s">
        <v>821</v>
      </c>
      <c r="D340" s="156" t="s">
        <v>319</v>
      </c>
      <c r="E340" s="157" t="s">
        <v>822</v>
      </c>
      <c r="F340" s="158" t="s">
        <v>823</v>
      </c>
      <c r="G340" s="159" t="s">
        <v>386</v>
      </c>
      <c r="H340" s="160">
        <v>0.96</v>
      </c>
      <c r="I340" s="161"/>
      <c r="J340" s="162">
        <f>ROUND(I340*H340,2)</f>
        <v>0</v>
      </c>
      <c r="K340" s="158" t="s">
        <v>201</v>
      </c>
      <c r="L340" s="34"/>
      <c r="M340" s="163" t="s">
        <v>201</v>
      </c>
      <c r="N340" s="164" t="s">
        <v>243</v>
      </c>
      <c r="O340" s="35"/>
      <c r="P340" s="165">
        <f>O340*H340</f>
        <v>0</v>
      </c>
      <c r="Q340" s="165">
        <v>2.2</v>
      </c>
      <c r="R340" s="165">
        <f>Q340*H340</f>
        <v>2.112</v>
      </c>
      <c r="S340" s="165">
        <v>0</v>
      </c>
      <c r="T340" s="166">
        <f>S340*H340</f>
        <v>0</v>
      </c>
      <c r="AR340" s="17" t="s">
        <v>324</v>
      </c>
      <c r="AT340" s="17" t="s">
        <v>319</v>
      </c>
      <c r="AU340" s="17" t="s">
        <v>276</v>
      </c>
      <c r="AY340" s="17" t="s">
        <v>317</v>
      </c>
      <c r="BE340" s="167">
        <f>IF(N340="základní",J340,0)</f>
        <v>0</v>
      </c>
      <c r="BF340" s="167">
        <f>IF(N340="snížená",J340,0)</f>
        <v>0</v>
      </c>
      <c r="BG340" s="167">
        <f>IF(N340="zákl. přenesená",J340,0)</f>
        <v>0</v>
      </c>
      <c r="BH340" s="167">
        <f>IF(N340="sníž. přenesená",J340,0)</f>
        <v>0</v>
      </c>
      <c r="BI340" s="167">
        <f>IF(N340="nulová",J340,0)</f>
        <v>0</v>
      </c>
      <c r="BJ340" s="17" t="s">
        <v>324</v>
      </c>
      <c r="BK340" s="167">
        <f>ROUND(I340*H340,2)</f>
        <v>0</v>
      </c>
      <c r="BL340" s="17" t="s">
        <v>324</v>
      </c>
      <c r="BM340" s="17" t="s">
        <v>824</v>
      </c>
    </row>
    <row r="341" spans="2:51" s="11" customFormat="1" ht="22.5" customHeight="1">
      <c r="B341" s="171"/>
      <c r="D341" s="180" t="s">
        <v>328</v>
      </c>
      <c r="E341" s="189" t="s">
        <v>201</v>
      </c>
      <c r="F341" s="190" t="s">
        <v>825</v>
      </c>
      <c r="H341" s="191">
        <v>0.96</v>
      </c>
      <c r="I341" s="175"/>
      <c r="L341" s="171"/>
      <c r="M341" s="176"/>
      <c r="N341" s="177"/>
      <c r="O341" s="177"/>
      <c r="P341" s="177"/>
      <c r="Q341" s="177"/>
      <c r="R341" s="177"/>
      <c r="S341" s="177"/>
      <c r="T341" s="178"/>
      <c r="AT341" s="172" t="s">
        <v>328</v>
      </c>
      <c r="AU341" s="172" t="s">
        <v>276</v>
      </c>
      <c r="AV341" s="11" t="s">
        <v>276</v>
      </c>
      <c r="AW341" s="11" t="s">
        <v>234</v>
      </c>
      <c r="AX341" s="11" t="s">
        <v>218</v>
      </c>
      <c r="AY341" s="172" t="s">
        <v>317</v>
      </c>
    </row>
    <row r="342" spans="2:65" s="1" customFormat="1" ht="22.5" customHeight="1">
      <c r="B342" s="155"/>
      <c r="C342" s="156" t="s">
        <v>760</v>
      </c>
      <c r="D342" s="156" t="s">
        <v>319</v>
      </c>
      <c r="E342" s="157" t="s">
        <v>826</v>
      </c>
      <c r="F342" s="158" t="s">
        <v>827</v>
      </c>
      <c r="G342" s="159" t="s">
        <v>433</v>
      </c>
      <c r="H342" s="160">
        <v>1</v>
      </c>
      <c r="I342" s="161"/>
      <c r="J342" s="162">
        <f>ROUND(I342*H342,2)</f>
        <v>0</v>
      </c>
      <c r="K342" s="158" t="s">
        <v>201</v>
      </c>
      <c r="L342" s="34"/>
      <c r="M342" s="163" t="s">
        <v>201</v>
      </c>
      <c r="N342" s="164" t="s">
        <v>243</v>
      </c>
      <c r="O342" s="35"/>
      <c r="P342" s="165">
        <f>O342*H342</f>
        <v>0</v>
      </c>
      <c r="Q342" s="165">
        <v>0.059</v>
      </c>
      <c r="R342" s="165">
        <f>Q342*H342</f>
        <v>0.059</v>
      </c>
      <c r="S342" s="165">
        <v>0</v>
      </c>
      <c r="T342" s="166">
        <f>S342*H342</f>
        <v>0</v>
      </c>
      <c r="AR342" s="17" t="s">
        <v>324</v>
      </c>
      <c r="AT342" s="17" t="s">
        <v>319</v>
      </c>
      <c r="AU342" s="17" t="s">
        <v>276</v>
      </c>
      <c r="AY342" s="17" t="s">
        <v>317</v>
      </c>
      <c r="BE342" s="167">
        <f>IF(N342="základní",J342,0)</f>
        <v>0</v>
      </c>
      <c r="BF342" s="167">
        <f>IF(N342="snížená",J342,0)</f>
        <v>0</v>
      </c>
      <c r="BG342" s="167">
        <f>IF(N342="zákl. přenesená",J342,0)</f>
        <v>0</v>
      </c>
      <c r="BH342" s="167">
        <f>IF(N342="sníž. přenesená",J342,0)</f>
        <v>0</v>
      </c>
      <c r="BI342" s="167">
        <f>IF(N342="nulová",J342,0)</f>
        <v>0</v>
      </c>
      <c r="BJ342" s="17" t="s">
        <v>324</v>
      </c>
      <c r="BK342" s="167">
        <f>ROUND(I342*H342,2)</f>
        <v>0</v>
      </c>
      <c r="BL342" s="17" t="s">
        <v>324</v>
      </c>
      <c r="BM342" s="17" t="s">
        <v>828</v>
      </c>
    </row>
    <row r="343" spans="2:51" s="11" customFormat="1" ht="22.5" customHeight="1">
      <c r="B343" s="171"/>
      <c r="D343" s="168" t="s">
        <v>328</v>
      </c>
      <c r="E343" s="172" t="s">
        <v>201</v>
      </c>
      <c r="F343" s="173" t="s">
        <v>829</v>
      </c>
      <c r="H343" s="174">
        <v>1</v>
      </c>
      <c r="I343" s="175"/>
      <c r="L343" s="171"/>
      <c r="M343" s="176"/>
      <c r="N343" s="177"/>
      <c r="O343" s="177"/>
      <c r="P343" s="177"/>
      <c r="Q343" s="177"/>
      <c r="R343" s="177"/>
      <c r="S343" s="177"/>
      <c r="T343" s="178"/>
      <c r="AT343" s="172" t="s">
        <v>328</v>
      </c>
      <c r="AU343" s="172" t="s">
        <v>276</v>
      </c>
      <c r="AV343" s="11" t="s">
        <v>276</v>
      </c>
      <c r="AW343" s="11" t="s">
        <v>234</v>
      </c>
      <c r="AX343" s="11" t="s">
        <v>218</v>
      </c>
      <c r="AY343" s="172" t="s">
        <v>317</v>
      </c>
    </row>
    <row r="344" spans="2:63" s="10" customFormat="1" ht="29.25" customHeight="1">
      <c r="B344" s="141"/>
      <c r="D344" s="152" t="s">
        <v>269</v>
      </c>
      <c r="E344" s="153" t="s">
        <v>830</v>
      </c>
      <c r="F344" s="153" t="s">
        <v>831</v>
      </c>
      <c r="I344" s="144"/>
      <c r="J344" s="154">
        <f>BK344</f>
        <v>0</v>
      </c>
      <c r="L344" s="141"/>
      <c r="M344" s="146"/>
      <c r="N344" s="147"/>
      <c r="O344" s="147"/>
      <c r="P344" s="148">
        <f>P345</f>
        <v>0</v>
      </c>
      <c r="Q344" s="147"/>
      <c r="R344" s="148">
        <f>R345</f>
        <v>0</v>
      </c>
      <c r="S344" s="147"/>
      <c r="T344" s="149">
        <f>T345</f>
        <v>0</v>
      </c>
      <c r="AR344" s="142" t="s">
        <v>218</v>
      </c>
      <c r="AT344" s="150" t="s">
        <v>269</v>
      </c>
      <c r="AU344" s="150" t="s">
        <v>218</v>
      </c>
      <c r="AY344" s="142" t="s">
        <v>317</v>
      </c>
      <c r="BK344" s="151">
        <f>BK345</f>
        <v>0</v>
      </c>
    </row>
    <row r="345" spans="2:65" s="1" customFormat="1" ht="22.5" customHeight="1">
      <c r="B345" s="155"/>
      <c r="C345" s="156" t="s">
        <v>832</v>
      </c>
      <c r="D345" s="156" t="s">
        <v>319</v>
      </c>
      <c r="E345" s="157" t="s">
        <v>833</v>
      </c>
      <c r="F345" s="158" t="s">
        <v>834</v>
      </c>
      <c r="G345" s="159" t="s">
        <v>522</v>
      </c>
      <c r="H345" s="160">
        <v>140.637</v>
      </c>
      <c r="I345" s="161"/>
      <c r="J345" s="162">
        <f>ROUND(I345*H345,2)</f>
        <v>0</v>
      </c>
      <c r="K345" s="158" t="s">
        <v>201</v>
      </c>
      <c r="L345" s="34"/>
      <c r="M345" s="163" t="s">
        <v>201</v>
      </c>
      <c r="N345" s="164" t="s">
        <v>243</v>
      </c>
      <c r="O345" s="35"/>
      <c r="P345" s="165">
        <f>O345*H345</f>
        <v>0</v>
      </c>
      <c r="Q345" s="165">
        <v>0</v>
      </c>
      <c r="R345" s="165">
        <f>Q345*H345</f>
        <v>0</v>
      </c>
      <c r="S345" s="165">
        <v>0</v>
      </c>
      <c r="T345" s="166">
        <f>S345*H345</f>
        <v>0</v>
      </c>
      <c r="AR345" s="17" t="s">
        <v>324</v>
      </c>
      <c r="AT345" s="17" t="s">
        <v>319</v>
      </c>
      <c r="AU345" s="17" t="s">
        <v>276</v>
      </c>
      <c r="AY345" s="17" t="s">
        <v>317</v>
      </c>
      <c r="BE345" s="167">
        <f>IF(N345="základní",J345,0)</f>
        <v>0</v>
      </c>
      <c r="BF345" s="167">
        <f>IF(N345="snížená",J345,0)</f>
        <v>0</v>
      </c>
      <c r="BG345" s="167">
        <f>IF(N345="zákl. přenesená",J345,0)</f>
        <v>0</v>
      </c>
      <c r="BH345" s="167">
        <f>IF(N345="sníž. přenesená",J345,0)</f>
        <v>0</v>
      </c>
      <c r="BI345" s="167">
        <f>IF(N345="nulová",J345,0)</f>
        <v>0</v>
      </c>
      <c r="BJ345" s="17" t="s">
        <v>324</v>
      </c>
      <c r="BK345" s="167">
        <f>ROUND(I345*H345,2)</f>
        <v>0</v>
      </c>
      <c r="BL345" s="17" t="s">
        <v>324</v>
      </c>
      <c r="BM345" s="17" t="s">
        <v>835</v>
      </c>
    </row>
    <row r="346" spans="2:63" s="10" customFormat="1" ht="36.75" customHeight="1">
      <c r="B346" s="141"/>
      <c r="D346" s="142" t="s">
        <v>269</v>
      </c>
      <c r="E346" s="143" t="s">
        <v>836</v>
      </c>
      <c r="F346" s="143" t="s">
        <v>837</v>
      </c>
      <c r="I346" s="144"/>
      <c r="J346" s="145">
        <f>BK346</f>
        <v>0</v>
      </c>
      <c r="L346" s="141"/>
      <c r="M346" s="146"/>
      <c r="N346" s="147"/>
      <c r="O346" s="147"/>
      <c r="P346" s="148">
        <f>P347+P366</f>
        <v>0</v>
      </c>
      <c r="Q346" s="147"/>
      <c r="R346" s="148">
        <f>R347+R366</f>
        <v>2.4853589000000005</v>
      </c>
      <c r="S346" s="147"/>
      <c r="T346" s="149">
        <f>T347+T366</f>
        <v>0</v>
      </c>
      <c r="AR346" s="142" t="s">
        <v>276</v>
      </c>
      <c r="AT346" s="150" t="s">
        <v>269</v>
      </c>
      <c r="AU346" s="150" t="s">
        <v>270</v>
      </c>
      <c r="AY346" s="142" t="s">
        <v>317</v>
      </c>
      <c r="BK346" s="151">
        <f>BK347+BK366</f>
        <v>0</v>
      </c>
    </row>
    <row r="347" spans="2:63" s="10" customFormat="1" ht="19.5" customHeight="1">
      <c r="B347" s="141"/>
      <c r="D347" s="152" t="s">
        <v>269</v>
      </c>
      <c r="E347" s="153" t="s">
        <v>838</v>
      </c>
      <c r="F347" s="153" t="s">
        <v>839</v>
      </c>
      <c r="I347" s="144"/>
      <c r="J347" s="154">
        <f>BK347</f>
        <v>0</v>
      </c>
      <c r="L347" s="141"/>
      <c r="M347" s="146"/>
      <c r="N347" s="147"/>
      <c r="O347" s="147"/>
      <c r="P347" s="148">
        <f>SUM(P348:P365)</f>
        <v>0</v>
      </c>
      <c r="Q347" s="147"/>
      <c r="R347" s="148">
        <f>SUM(R348:R365)</f>
        <v>2.3423349000000004</v>
      </c>
      <c r="S347" s="147"/>
      <c r="T347" s="149">
        <f>SUM(T348:T365)</f>
        <v>0</v>
      </c>
      <c r="AR347" s="142" t="s">
        <v>276</v>
      </c>
      <c r="AT347" s="150" t="s">
        <v>269</v>
      </c>
      <c r="AU347" s="150" t="s">
        <v>218</v>
      </c>
      <c r="AY347" s="142" t="s">
        <v>317</v>
      </c>
      <c r="BK347" s="151">
        <f>SUM(BK348:BK365)</f>
        <v>0</v>
      </c>
    </row>
    <row r="348" spans="2:65" s="1" customFormat="1" ht="22.5" customHeight="1">
      <c r="B348" s="155"/>
      <c r="C348" s="156" t="s">
        <v>840</v>
      </c>
      <c r="D348" s="156" t="s">
        <v>319</v>
      </c>
      <c r="E348" s="157" t="s">
        <v>841</v>
      </c>
      <c r="F348" s="158" t="s">
        <v>842</v>
      </c>
      <c r="G348" s="159" t="s">
        <v>334</v>
      </c>
      <c r="H348" s="160">
        <v>148.07</v>
      </c>
      <c r="I348" s="161"/>
      <c r="J348" s="162">
        <f>ROUND(I348*H348,2)</f>
        <v>0</v>
      </c>
      <c r="K348" s="158" t="s">
        <v>201</v>
      </c>
      <c r="L348" s="34"/>
      <c r="M348" s="163" t="s">
        <v>201</v>
      </c>
      <c r="N348" s="164" t="s">
        <v>243</v>
      </c>
      <c r="O348" s="35"/>
      <c r="P348" s="165">
        <f>O348*H348</f>
        <v>0</v>
      </c>
      <c r="Q348" s="165">
        <v>0.001</v>
      </c>
      <c r="R348" s="165">
        <f>Q348*H348</f>
        <v>0.14807</v>
      </c>
      <c r="S348" s="165">
        <v>0</v>
      </c>
      <c r="T348" s="166">
        <f>S348*H348</f>
        <v>0</v>
      </c>
      <c r="AR348" s="17" t="s">
        <v>422</v>
      </c>
      <c r="AT348" s="17" t="s">
        <v>319</v>
      </c>
      <c r="AU348" s="17" t="s">
        <v>276</v>
      </c>
      <c r="AY348" s="17" t="s">
        <v>317</v>
      </c>
      <c r="BE348" s="167">
        <f>IF(N348="základní",J348,0)</f>
        <v>0</v>
      </c>
      <c r="BF348" s="167">
        <f>IF(N348="snížená",J348,0)</f>
        <v>0</v>
      </c>
      <c r="BG348" s="167">
        <f>IF(N348="zákl. přenesená",J348,0)</f>
        <v>0</v>
      </c>
      <c r="BH348" s="167">
        <f>IF(N348="sníž. přenesená",J348,0)</f>
        <v>0</v>
      </c>
      <c r="BI348" s="167">
        <f>IF(N348="nulová",J348,0)</f>
        <v>0</v>
      </c>
      <c r="BJ348" s="17" t="s">
        <v>324</v>
      </c>
      <c r="BK348" s="167">
        <f>ROUND(I348*H348,2)</f>
        <v>0</v>
      </c>
      <c r="BL348" s="17" t="s">
        <v>422</v>
      </c>
      <c r="BM348" s="17" t="s">
        <v>843</v>
      </c>
    </row>
    <row r="349" spans="2:51" s="11" customFormat="1" ht="22.5" customHeight="1">
      <c r="B349" s="171"/>
      <c r="D349" s="180" t="s">
        <v>328</v>
      </c>
      <c r="E349" s="189" t="s">
        <v>201</v>
      </c>
      <c r="F349" s="190" t="s">
        <v>844</v>
      </c>
      <c r="H349" s="191">
        <v>148.07</v>
      </c>
      <c r="I349" s="175"/>
      <c r="L349" s="171"/>
      <c r="M349" s="176"/>
      <c r="N349" s="177"/>
      <c r="O349" s="177"/>
      <c r="P349" s="177"/>
      <c r="Q349" s="177"/>
      <c r="R349" s="177"/>
      <c r="S349" s="177"/>
      <c r="T349" s="178"/>
      <c r="AT349" s="172" t="s">
        <v>328</v>
      </c>
      <c r="AU349" s="172" t="s">
        <v>276</v>
      </c>
      <c r="AV349" s="11" t="s">
        <v>276</v>
      </c>
      <c r="AW349" s="11" t="s">
        <v>234</v>
      </c>
      <c r="AX349" s="11" t="s">
        <v>218</v>
      </c>
      <c r="AY349" s="172" t="s">
        <v>317</v>
      </c>
    </row>
    <row r="350" spans="2:65" s="1" customFormat="1" ht="22.5" customHeight="1">
      <c r="B350" s="155"/>
      <c r="C350" s="156" t="s">
        <v>845</v>
      </c>
      <c r="D350" s="156" t="s">
        <v>319</v>
      </c>
      <c r="E350" s="157" t="s">
        <v>846</v>
      </c>
      <c r="F350" s="158" t="s">
        <v>847</v>
      </c>
      <c r="G350" s="159" t="s">
        <v>334</v>
      </c>
      <c r="H350" s="160">
        <v>93.8</v>
      </c>
      <c r="I350" s="161"/>
      <c r="J350" s="162">
        <f>ROUND(I350*H350,2)</f>
        <v>0</v>
      </c>
      <c r="K350" s="158" t="s">
        <v>201</v>
      </c>
      <c r="L350" s="34"/>
      <c r="M350" s="163" t="s">
        <v>201</v>
      </c>
      <c r="N350" s="164" t="s">
        <v>243</v>
      </c>
      <c r="O350" s="35"/>
      <c r="P350" s="165">
        <f>O350*H350</f>
        <v>0</v>
      </c>
      <c r="Q350" s="165">
        <v>0.0011</v>
      </c>
      <c r="R350" s="165">
        <f>Q350*H350</f>
        <v>0.10318000000000001</v>
      </c>
      <c r="S350" s="165">
        <v>0</v>
      </c>
      <c r="T350" s="166">
        <f>S350*H350</f>
        <v>0</v>
      </c>
      <c r="AR350" s="17" t="s">
        <v>422</v>
      </c>
      <c r="AT350" s="17" t="s">
        <v>319</v>
      </c>
      <c r="AU350" s="17" t="s">
        <v>276</v>
      </c>
      <c r="AY350" s="17" t="s">
        <v>317</v>
      </c>
      <c r="BE350" s="167">
        <f>IF(N350="základní",J350,0)</f>
        <v>0</v>
      </c>
      <c r="BF350" s="167">
        <f>IF(N350="snížená",J350,0)</f>
        <v>0</v>
      </c>
      <c r="BG350" s="167">
        <f>IF(N350="zákl. přenesená",J350,0)</f>
        <v>0</v>
      </c>
      <c r="BH350" s="167">
        <f>IF(N350="sníž. přenesená",J350,0)</f>
        <v>0</v>
      </c>
      <c r="BI350" s="167">
        <f>IF(N350="nulová",J350,0)</f>
        <v>0</v>
      </c>
      <c r="BJ350" s="17" t="s">
        <v>324</v>
      </c>
      <c r="BK350" s="167">
        <f>ROUND(I350*H350,2)</f>
        <v>0</v>
      </c>
      <c r="BL350" s="17" t="s">
        <v>422</v>
      </c>
      <c r="BM350" s="17" t="s">
        <v>848</v>
      </c>
    </row>
    <row r="351" spans="2:51" s="11" customFormat="1" ht="22.5" customHeight="1">
      <c r="B351" s="171"/>
      <c r="D351" s="180" t="s">
        <v>328</v>
      </c>
      <c r="E351" s="189" t="s">
        <v>201</v>
      </c>
      <c r="F351" s="190" t="s">
        <v>849</v>
      </c>
      <c r="H351" s="191">
        <v>93.8</v>
      </c>
      <c r="I351" s="175"/>
      <c r="L351" s="171"/>
      <c r="M351" s="176"/>
      <c r="N351" s="177"/>
      <c r="O351" s="177"/>
      <c r="P351" s="177"/>
      <c r="Q351" s="177"/>
      <c r="R351" s="177"/>
      <c r="S351" s="177"/>
      <c r="T351" s="178"/>
      <c r="AT351" s="172" t="s">
        <v>328</v>
      </c>
      <c r="AU351" s="172" t="s">
        <v>276</v>
      </c>
      <c r="AV351" s="11" t="s">
        <v>276</v>
      </c>
      <c r="AW351" s="11" t="s">
        <v>234</v>
      </c>
      <c r="AX351" s="11" t="s">
        <v>218</v>
      </c>
      <c r="AY351" s="172" t="s">
        <v>317</v>
      </c>
    </row>
    <row r="352" spans="2:65" s="1" customFormat="1" ht="22.5" customHeight="1">
      <c r="B352" s="155"/>
      <c r="C352" s="156" t="s">
        <v>850</v>
      </c>
      <c r="D352" s="156" t="s">
        <v>319</v>
      </c>
      <c r="E352" s="157" t="s">
        <v>851</v>
      </c>
      <c r="F352" s="158" t="s">
        <v>852</v>
      </c>
      <c r="G352" s="159" t="s">
        <v>334</v>
      </c>
      <c r="H352" s="160">
        <v>292.97</v>
      </c>
      <c r="I352" s="161"/>
      <c r="J352" s="162">
        <f>ROUND(I352*H352,2)</f>
        <v>0</v>
      </c>
      <c r="K352" s="158" t="s">
        <v>201</v>
      </c>
      <c r="L352" s="34"/>
      <c r="M352" s="163" t="s">
        <v>201</v>
      </c>
      <c r="N352" s="164" t="s">
        <v>243</v>
      </c>
      <c r="O352" s="35"/>
      <c r="P352" s="165">
        <f>O352*H352</f>
        <v>0</v>
      </c>
      <c r="Q352" s="165">
        <v>0</v>
      </c>
      <c r="R352" s="165">
        <f>Q352*H352</f>
        <v>0</v>
      </c>
      <c r="S352" s="165">
        <v>0</v>
      </c>
      <c r="T352" s="166">
        <f>S352*H352</f>
        <v>0</v>
      </c>
      <c r="AR352" s="17" t="s">
        <v>422</v>
      </c>
      <c r="AT352" s="17" t="s">
        <v>319</v>
      </c>
      <c r="AU352" s="17" t="s">
        <v>276</v>
      </c>
      <c r="AY352" s="17" t="s">
        <v>317</v>
      </c>
      <c r="BE352" s="167">
        <f>IF(N352="základní",J352,0)</f>
        <v>0</v>
      </c>
      <c r="BF352" s="167">
        <f>IF(N352="snížená",J352,0)</f>
        <v>0</v>
      </c>
      <c r="BG352" s="167">
        <f>IF(N352="zákl. přenesená",J352,0)</f>
        <v>0</v>
      </c>
      <c r="BH352" s="167">
        <f>IF(N352="sníž. přenesená",J352,0)</f>
        <v>0</v>
      </c>
      <c r="BI352" s="167">
        <f>IF(N352="nulová",J352,0)</f>
        <v>0</v>
      </c>
      <c r="BJ352" s="17" t="s">
        <v>324</v>
      </c>
      <c r="BK352" s="167">
        <f>ROUND(I352*H352,2)</f>
        <v>0</v>
      </c>
      <c r="BL352" s="17" t="s">
        <v>422</v>
      </c>
      <c r="BM352" s="17" t="s">
        <v>853</v>
      </c>
    </row>
    <row r="353" spans="2:51" s="11" customFormat="1" ht="22.5" customHeight="1">
      <c r="B353" s="171"/>
      <c r="D353" s="180" t="s">
        <v>328</v>
      </c>
      <c r="E353" s="189" t="s">
        <v>201</v>
      </c>
      <c r="F353" s="190" t="s">
        <v>854</v>
      </c>
      <c r="H353" s="191">
        <v>292.97</v>
      </c>
      <c r="I353" s="175"/>
      <c r="L353" s="171"/>
      <c r="M353" s="176"/>
      <c r="N353" s="177"/>
      <c r="O353" s="177"/>
      <c r="P353" s="177"/>
      <c r="Q353" s="177"/>
      <c r="R353" s="177"/>
      <c r="S353" s="177"/>
      <c r="T353" s="178"/>
      <c r="AT353" s="172" t="s">
        <v>328</v>
      </c>
      <c r="AU353" s="172" t="s">
        <v>276</v>
      </c>
      <c r="AV353" s="11" t="s">
        <v>276</v>
      </c>
      <c r="AW353" s="11" t="s">
        <v>234</v>
      </c>
      <c r="AX353" s="11" t="s">
        <v>218</v>
      </c>
      <c r="AY353" s="172" t="s">
        <v>317</v>
      </c>
    </row>
    <row r="354" spans="2:65" s="1" customFormat="1" ht="22.5" customHeight="1">
      <c r="B354" s="155"/>
      <c r="C354" s="156" t="s">
        <v>855</v>
      </c>
      <c r="D354" s="156" t="s">
        <v>319</v>
      </c>
      <c r="E354" s="157" t="s">
        <v>856</v>
      </c>
      <c r="F354" s="158" t="s">
        <v>857</v>
      </c>
      <c r="G354" s="159" t="s">
        <v>334</v>
      </c>
      <c r="H354" s="160">
        <v>93.8</v>
      </c>
      <c r="I354" s="161"/>
      <c r="J354" s="162">
        <f>ROUND(I354*H354,2)</f>
        <v>0</v>
      </c>
      <c r="K354" s="158" t="s">
        <v>201</v>
      </c>
      <c r="L354" s="34"/>
      <c r="M354" s="163" t="s">
        <v>201</v>
      </c>
      <c r="N354" s="164" t="s">
        <v>243</v>
      </c>
      <c r="O354" s="35"/>
      <c r="P354" s="165">
        <f>O354*H354</f>
        <v>0</v>
      </c>
      <c r="Q354" s="165">
        <v>0.00017</v>
      </c>
      <c r="R354" s="165">
        <f>Q354*H354</f>
        <v>0.015946000000000002</v>
      </c>
      <c r="S354" s="165">
        <v>0</v>
      </c>
      <c r="T354" s="166">
        <f>S354*H354</f>
        <v>0</v>
      </c>
      <c r="AR354" s="17" t="s">
        <v>422</v>
      </c>
      <c r="AT354" s="17" t="s">
        <v>319</v>
      </c>
      <c r="AU354" s="17" t="s">
        <v>276</v>
      </c>
      <c r="AY354" s="17" t="s">
        <v>317</v>
      </c>
      <c r="BE354" s="167">
        <f>IF(N354="základní",J354,0)</f>
        <v>0</v>
      </c>
      <c r="BF354" s="167">
        <f>IF(N354="snížená",J354,0)</f>
        <v>0</v>
      </c>
      <c r="BG354" s="167">
        <f>IF(N354="zákl. přenesená",J354,0)</f>
        <v>0</v>
      </c>
      <c r="BH354" s="167">
        <f>IF(N354="sníž. přenesená",J354,0)</f>
        <v>0</v>
      </c>
      <c r="BI354" s="167">
        <f>IF(N354="nulová",J354,0)</f>
        <v>0</v>
      </c>
      <c r="BJ354" s="17" t="s">
        <v>324</v>
      </c>
      <c r="BK354" s="167">
        <f>ROUND(I354*H354,2)</f>
        <v>0</v>
      </c>
      <c r="BL354" s="17" t="s">
        <v>422</v>
      </c>
      <c r="BM354" s="17" t="s">
        <v>858</v>
      </c>
    </row>
    <row r="355" spans="2:51" s="11" customFormat="1" ht="22.5" customHeight="1">
      <c r="B355" s="171"/>
      <c r="D355" s="180" t="s">
        <v>328</v>
      </c>
      <c r="E355" s="189" t="s">
        <v>201</v>
      </c>
      <c r="F355" s="190" t="s">
        <v>859</v>
      </c>
      <c r="H355" s="191">
        <v>93.8</v>
      </c>
      <c r="I355" s="175"/>
      <c r="L355" s="171"/>
      <c r="M355" s="176"/>
      <c r="N355" s="177"/>
      <c r="O355" s="177"/>
      <c r="P355" s="177"/>
      <c r="Q355" s="177"/>
      <c r="R355" s="177"/>
      <c r="S355" s="177"/>
      <c r="T355" s="178"/>
      <c r="AT355" s="172" t="s">
        <v>328</v>
      </c>
      <c r="AU355" s="172" t="s">
        <v>276</v>
      </c>
      <c r="AV355" s="11" t="s">
        <v>276</v>
      </c>
      <c r="AW355" s="11" t="s">
        <v>234</v>
      </c>
      <c r="AX355" s="11" t="s">
        <v>218</v>
      </c>
      <c r="AY355" s="172" t="s">
        <v>317</v>
      </c>
    </row>
    <row r="356" spans="2:65" s="1" customFormat="1" ht="22.5" customHeight="1">
      <c r="B356" s="155"/>
      <c r="C356" s="156" t="s">
        <v>860</v>
      </c>
      <c r="D356" s="156" t="s">
        <v>319</v>
      </c>
      <c r="E356" s="157" t="s">
        <v>861</v>
      </c>
      <c r="F356" s="158" t="s">
        <v>862</v>
      </c>
      <c r="G356" s="159" t="s">
        <v>334</v>
      </c>
      <c r="H356" s="160">
        <v>148.07</v>
      </c>
      <c r="I356" s="161"/>
      <c r="J356" s="162">
        <f>ROUND(I356*H356,2)</f>
        <v>0</v>
      </c>
      <c r="K356" s="158" t="s">
        <v>201</v>
      </c>
      <c r="L356" s="34"/>
      <c r="M356" s="163" t="s">
        <v>201</v>
      </c>
      <c r="N356" s="164" t="s">
        <v>243</v>
      </c>
      <c r="O356" s="35"/>
      <c r="P356" s="165">
        <f>O356*H356</f>
        <v>0</v>
      </c>
      <c r="Q356" s="165">
        <v>0.0041</v>
      </c>
      <c r="R356" s="165">
        <f>Q356*H356</f>
        <v>0.607087</v>
      </c>
      <c r="S356" s="165">
        <v>0</v>
      </c>
      <c r="T356" s="166">
        <f>S356*H356</f>
        <v>0</v>
      </c>
      <c r="AR356" s="17" t="s">
        <v>422</v>
      </c>
      <c r="AT356" s="17" t="s">
        <v>319</v>
      </c>
      <c r="AU356" s="17" t="s">
        <v>276</v>
      </c>
      <c r="AY356" s="17" t="s">
        <v>317</v>
      </c>
      <c r="BE356" s="167">
        <f>IF(N356="základní",J356,0)</f>
        <v>0</v>
      </c>
      <c r="BF356" s="167">
        <f>IF(N356="snížená",J356,0)</f>
        <v>0</v>
      </c>
      <c r="BG356" s="167">
        <f>IF(N356="zákl. přenesená",J356,0)</f>
        <v>0</v>
      </c>
      <c r="BH356" s="167">
        <f>IF(N356="sníž. přenesená",J356,0)</f>
        <v>0</v>
      </c>
      <c r="BI356" s="167">
        <f>IF(N356="nulová",J356,0)</f>
        <v>0</v>
      </c>
      <c r="BJ356" s="17" t="s">
        <v>324</v>
      </c>
      <c r="BK356" s="167">
        <f>ROUND(I356*H356,2)</f>
        <v>0</v>
      </c>
      <c r="BL356" s="17" t="s">
        <v>422</v>
      </c>
      <c r="BM356" s="17" t="s">
        <v>863</v>
      </c>
    </row>
    <row r="357" spans="2:51" s="11" customFormat="1" ht="22.5" customHeight="1">
      <c r="B357" s="171"/>
      <c r="D357" s="180" t="s">
        <v>328</v>
      </c>
      <c r="E357" s="189" t="s">
        <v>201</v>
      </c>
      <c r="F357" s="190" t="s">
        <v>864</v>
      </c>
      <c r="H357" s="191">
        <v>148.07</v>
      </c>
      <c r="I357" s="175"/>
      <c r="L357" s="171"/>
      <c r="M357" s="176"/>
      <c r="N357" s="177"/>
      <c r="O357" s="177"/>
      <c r="P357" s="177"/>
      <c r="Q357" s="177"/>
      <c r="R357" s="177"/>
      <c r="S357" s="177"/>
      <c r="T357" s="178"/>
      <c r="AT357" s="172" t="s">
        <v>328</v>
      </c>
      <c r="AU357" s="172" t="s">
        <v>276</v>
      </c>
      <c r="AV357" s="11" t="s">
        <v>276</v>
      </c>
      <c r="AW357" s="11" t="s">
        <v>234</v>
      </c>
      <c r="AX357" s="11" t="s">
        <v>218</v>
      </c>
      <c r="AY357" s="172" t="s">
        <v>317</v>
      </c>
    </row>
    <row r="358" spans="2:65" s="1" customFormat="1" ht="22.5" customHeight="1">
      <c r="B358" s="155"/>
      <c r="C358" s="156" t="s">
        <v>865</v>
      </c>
      <c r="D358" s="156" t="s">
        <v>319</v>
      </c>
      <c r="E358" s="157" t="s">
        <v>866</v>
      </c>
      <c r="F358" s="158" t="s">
        <v>867</v>
      </c>
      <c r="G358" s="159" t="s">
        <v>334</v>
      </c>
      <c r="H358" s="160">
        <v>93.8</v>
      </c>
      <c r="I358" s="161"/>
      <c r="J358" s="162">
        <f>ROUND(I358*H358,2)</f>
        <v>0</v>
      </c>
      <c r="K358" s="158" t="s">
        <v>201</v>
      </c>
      <c r="L358" s="34"/>
      <c r="M358" s="163" t="s">
        <v>201</v>
      </c>
      <c r="N358" s="164" t="s">
        <v>243</v>
      </c>
      <c r="O358" s="35"/>
      <c r="P358" s="165">
        <f>O358*H358</f>
        <v>0</v>
      </c>
      <c r="Q358" s="165">
        <v>0.00041</v>
      </c>
      <c r="R358" s="165">
        <f>Q358*H358</f>
        <v>0.038458</v>
      </c>
      <c r="S358" s="165">
        <v>0</v>
      </c>
      <c r="T358" s="166">
        <f>S358*H358</f>
        <v>0</v>
      </c>
      <c r="AR358" s="17" t="s">
        <v>422</v>
      </c>
      <c r="AT358" s="17" t="s">
        <v>319</v>
      </c>
      <c r="AU358" s="17" t="s">
        <v>276</v>
      </c>
      <c r="AY358" s="17" t="s">
        <v>317</v>
      </c>
      <c r="BE358" s="167">
        <f>IF(N358="základní",J358,0)</f>
        <v>0</v>
      </c>
      <c r="BF358" s="167">
        <f>IF(N358="snížená",J358,0)</f>
        <v>0</v>
      </c>
      <c r="BG358" s="167">
        <f>IF(N358="zákl. přenesená",J358,0)</f>
        <v>0</v>
      </c>
      <c r="BH358" s="167">
        <f>IF(N358="sníž. přenesená",J358,0)</f>
        <v>0</v>
      </c>
      <c r="BI358" s="167">
        <f>IF(N358="nulová",J358,0)</f>
        <v>0</v>
      </c>
      <c r="BJ358" s="17" t="s">
        <v>324</v>
      </c>
      <c r="BK358" s="167">
        <f>ROUND(I358*H358,2)</f>
        <v>0</v>
      </c>
      <c r="BL358" s="17" t="s">
        <v>422</v>
      </c>
      <c r="BM358" s="17" t="s">
        <v>868</v>
      </c>
    </row>
    <row r="359" spans="2:51" s="11" customFormat="1" ht="22.5" customHeight="1">
      <c r="B359" s="171"/>
      <c r="D359" s="180" t="s">
        <v>328</v>
      </c>
      <c r="E359" s="189" t="s">
        <v>201</v>
      </c>
      <c r="F359" s="190" t="s">
        <v>859</v>
      </c>
      <c r="H359" s="191">
        <v>93.8</v>
      </c>
      <c r="I359" s="175"/>
      <c r="L359" s="171"/>
      <c r="M359" s="176"/>
      <c r="N359" s="177"/>
      <c r="O359" s="177"/>
      <c r="P359" s="177"/>
      <c r="Q359" s="177"/>
      <c r="R359" s="177"/>
      <c r="S359" s="177"/>
      <c r="T359" s="178"/>
      <c r="AT359" s="172" t="s">
        <v>328</v>
      </c>
      <c r="AU359" s="172" t="s">
        <v>276</v>
      </c>
      <c r="AV359" s="11" t="s">
        <v>276</v>
      </c>
      <c r="AW359" s="11" t="s">
        <v>234</v>
      </c>
      <c r="AX359" s="11" t="s">
        <v>218</v>
      </c>
      <c r="AY359" s="172" t="s">
        <v>317</v>
      </c>
    </row>
    <row r="360" spans="2:65" s="1" customFormat="1" ht="22.5" customHeight="1">
      <c r="B360" s="155"/>
      <c r="C360" s="200" t="s">
        <v>807</v>
      </c>
      <c r="D360" s="200" t="s">
        <v>482</v>
      </c>
      <c r="E360" s="201" t="s">
        <v>869</v>
      </c>
      <c r="F360" s="202" t="s">
        <v>870</v>
      </c>
      <c r="G360" s="203" t="s">
        <v>334</v>
      </c>
      <c r="H360" s="204">
        <v>278.151</v>
      </c>
      <c r="I360" s="205"/>
      <c r="J360" s="206">
        <f>ROUND(I360*H360,2)</f>
        <v>0</v>
      </c>
      <c r="K360" s="202" t="s">
        <v>201</v>
      </c>
      <c r="L360" s="207"/>
      <c r="M360" s="208" t="s">
        <v>201</v>
      </c>
      <c r="N360" s="209" t="s">
        <v>243</v>
      </c>
      <c r="O360" s="35"/>
      <c r="P360" s="165">
        <f>O360*H360</f>
        <v>0</v>
      </c>
      <c r="Q360" s="165">
        <v>0.0045</v>
      </c>
      <c r="R360" s="165">
        <f>Q360*H360</f>
        <v>1.2516795</v>
      </c>
      <c r="S360" s="165">
        <v>0</v>
      </c>
      <c r="T360" s="166">
        <f>S360*H360</f>
        <v>0</v>
      </c>
      <c r="AR360" s="17" t="s">
        <v>510</v>
      </c>
      <c r="AT360" s="17" t="s">
        <v>482</v>
      </c>
      <c r="AU360" s="17" t="s">
        <v>276</v>
      </c>
      <c r="AY360" s="17" t="s">
        <v>317</v>
      </c>
      <c r="BE360" s="167">
        <f>IF(N360="základní",J360,0)</f>
        <v>0</v>
      </c>
      <c r="BF360" s="167">
        <f>IF(N360="snížená",J360,0)</f>
        <v>0</v>
      </c>
      <c r="BG360" s="167">
        <f>IF(N360="zákl. přenesená",J360,0)</f>
        <v>0</v>
      </c>
      <c r="BH360" s="167">
        <f>IF(N360="sníž. přenesená",J360,0)</f>
        <v>0</v>
      </c>
      <c r="BI360" s="167">
        <f>IF(N360="nulová",J360,0)</f>
        <v>0</v>
      </c>
      <c r="BJ360" s="17" t="s">
        <v>324</v>
      </c>
      <c r="BK360" s="167">
        <f>ROUND(I360*H360,2)</f>
        <v>0</v>
      </c>
      <c r="BL360" s="17" t="s">
        <v>422</v>
      </c>
      <c r="BM360" s="17" t="s">
        <v>871</v>
      </c>
    </row>
    <row r="361" spans="2:51" s="11" customFormat="1" ht="22.5" customHeight="1">
      <c r="B361" s="171"/>
      <c r="D361" s="180" t="s">
        <v>328</v>
      </c>
      <c r="E361" s="189" t="s">
        <v>201</v>
      </c>
      <c r="F361" s="190" t="s">
        <v>872</v>
      </c>
      <c r="H361" s="191">
        <v>278.151</v>
      </c>
      <c r="I361" s="175"/>
      <c r="L361" s="171"/>
      <c r="M361" s="176"/>
      <c r="N361" s="177"/>
      <c r="O361" s="177"/>
      <c r="P361" s="177"/>
      <c r="Q361" s="177"/>
      <c r="R361" s="177"/>
      <c r="S361" s="177"/>
      <c r="T361" s="178"/>
      <c r="AT361" s="172" t="s">
        <v>328</v>
      </c>
      <c r="AU361" s="172" t="s">
        <v>276</v>
      </c>
      <c r="AV361" s="11" t="s">
        <v>276</v>
      </c>
      <c r="AW361" s="11" t="s">
        <v>234</v>
      </c>
      <c r="AX361" s="11" t="s">
        <v>218</v>
      </c>
      <c r="AY361" s="172" t="s">
        <v>317</v>
      </c>
    </row>
    <row r="362" spans="2:65" s="1" customFormat="1" ht="22.5" customHeight="1">
      <c r="B362" s="155"/>
      <c r="C362" s="200" t="s">
        <v>873</v>
      </c>
      <c r="D362" s="200" t="s">
        <v>482</v>
      </c>
      <c r="E362" s="201" t="s">
        <v>874</v>
      </c>
      <c r="F362" s="202" t="s">
        <v>875</v>
      </c>
      <c r="G362" s="203" t="s">
        <v>334</v>
      </c>
      <c r="H362" s="204">
        <v>444.786</v>
      </c>
      <c r="I362" s="205"/>
      <c r="J362" s="206">
        <f>ROUND(I362*H362,2)</f>
        <v>0</v>
      </c>
      <c r="K362" s="202" t="s">
        <v>201</v>
      </c>
      <c r="L362" s="207"/>
      <c r="M362" s="208" t="s">
        <v>201</v>
      </c>
      <c r="N362" s="209" t="s">
        <v>243</v>
      </c>
      <c r="O362" s="35"/>
      <c r="P362" s="165">
        <f>O362*H362</f>
        <v>0</v>
      </c>
      <c r="Q362" s="165">
        <v>0.0004</v>
      </c>
      <c r="R362" s="165">
        <f>Q362*H362</f>
        <v>0.1779144</v>
      </c>
      <c r="S362" s="165">
        <v>0</v>
      </c>
      <c r="T362" s="166">
        <f>S362*H362</f>
        <v>0</v>
      </c>
      <c r="AR362" s="17" t="s">
        <v>510</v>
      </c>
      <c r="AT362" s="17" t="s">
        <v>482</v>
      </c>
      <c r="AU362" s="17" t="s">
        <v>276</v>
      </c>
      <c r="AY362" s="17" t="s">
        <v>317</v>
      </c>
      <c r="BE362" s="167">
        <f>IF(N362="základní",J362,0)</f>
        <v>0</v>
      </c>
      <c r="BF362" s="167">
        <f>IF(N362="snížená",J362,0)</f>
        <v>0</v>
      </c>
      <c r="BG362" s="167">
        <f>IF(N362="zákl. přenesená",J362,0)</f>
        <v>0</v>
      </c>
      <c r="BH362" s="167">
        <f>IF(N362="sníž. přenesená",J362,0)</f>
        <v>0</v>
      </c>
      <c r="BI362" s="167">
        <f>IF(N362="nulová",J362,0)</f>
        <v>0</v>
      </c>
      <c r="BJ362" s="17" t="s">
        <v>324</v>
      </c>
      <c r="BK362" s="167">
        <f>ROUND(I362*H362,2)</f>
        <v>0</v>
      </c>
      <c r="BL362" s="17" t="s">
        <v>422</v>
      </c>
      <c r="BM362" s="17" t="s">
        <v>876</v>
      </c>
    </row>
    <row r="363" spans="2:51" s="11" customFormat="1" ht="22.5" customHeight="1">
      <c r="B363" s="171"/>
      <c r="D363" s="180" t="s">
        <v>328</v>
      </c>
      <c r="E363" s="189" t="s">
        <v>201</v>
      </c>
      <c r="F363" s="190" t="s">
        <v>877</v>
      </c>
      <c r="H363" s="191">
        <v>444.786</v>
      </c>
      <c r="I363" s="175"/>
      <c r="L363" s="171"/>
      <c r="M363" s="176"/>
      <c r="N363" s="177"/>
      <c r="O363" s="177"/>
      <c r="P363" s="177"/>
      <c r="Q363" s="177"/>
      <c r="R363" s="177"/>
      <c r="S363" s="177"/>
      <c r="T363" s="178"/>
      <c r="AT363" s="172" t="s">
        <v>328</v>
      </c>
      <c r="AU363" s="172" t="s">
        <v>276</v>
      </c>
      <c r="AV363" s="11" t="s">
        <v>276</v>
      </c>
      <c r="AW363" s="11" t="s">
        <v>234</v>
      </c>
      <c r="AX363" s="11" t="s">
        <v>218</v>
      </c>
      <c r="AY363" s="172" t="s">
        <v>317</v>
      </c>
    </row>
    <row r="364" spans="2:65" s="1" customFormat="1" ht="22.5" customHeight="1">
      <c r="B364" s="155"/>
      <c r="C364" s="156" t="s">
        <v>878</v>
      </c>
      <c r="D364" s="156" t="s">
        <v>319</v>
      </c>
      <c r="E364" s="157" t="s">
        <v>879</v>
      </c>
      <c r="F364" s="158" t="s">
        <v>880</v>
      </c>
      <c r="G364" s="159" t="s">
        <v>881</v>
      </c>
      <c r="H364" s="214"/>
      <c r="I364" s="161"/>
      <c r="J364" s="162">
        <f>ROUND(I364*H364,2)</f>
        <v>0</v>
      </c>
      <c r="K364" s="158" t="s">
        <v>201</v>
      </c>
      <c r="L364" s="34"/>
      <c r="M364" s="163" t="s">
        <v>201</v>
      </c>
      <c r="N364" s="164" t="s">
        <v>243</v>
      </c>
      <c r="O364" s="35"/>
      <c r="P364" s="165">
        <f>O364*H364</f>
        <v>0</v>
      </c>
      <c r="Q364" s="165">
        <v>0</v>
      </c>
      <c r="R364" s="165">
        <f>Q364*H364</f>
        <v>0</v>
      </c>
      <c r="S364" s="165">
        <v>0</v>
      </c>
      <c r="T364" s="166">
        <f>S364*H364</f>
        <v>0</v>
      </c>
      <c r="AR364" s="17" t="s">
        <v>422</v>
      </c>
      <c r="AT364" s="17" t="s">
        <v>319</v>
      </c>
      <c r="AU364" s="17" t="s">
        <v>276</v>
      </c>
      <c r="AY364" s="17" t="s">
        <v>317</v>
      </c>
      <c r="BE364" s="167">
        <f>IF(N364="základní",J364,0)</f>
        <v>0</v>
      </c>
      <c r="BF364" s="167">
        <f>IF(N364="snížená",J364,0)</f>
        <v>0</v>
      </c>
      <c r="BG364" s="167">
        <f>IF(N364="zákl. přenesená",J364,0)</f>
        <v>0</v>
      </c>
      <c r="BH364" s="167">
        <f>IF(N364="sníž. přenesená",J364,0)</f>
        <v>0</v>
      </c>
      <c r="BI364" s="167">
        <f>IF(N364="nulová",J364,0)</f>
        <v>0</v>
      </c>
      <c r="BJ364" s="17" t="s">
        <v>324</v>
      </c>
      <c r="BK364" s="167">
        <f>ROUND(I364*H364,2)</f>
        <v>0</v>
      </c>
      <c r="BL364" s="17" t="s">
        <v>422</v>
      </c>
      <c r="BM364" s="17" t="s">
        <v>882</v>
      </c>
    </row>
    <row r="365" spans="2:51" s="11" customFormat="1" ht="22.5" customHeight="1">
      <c r="B365" s="171"/>
      <c r="D365" s="168" t="s">
        <v>328</v>
      </c>
      <c r="E365" s="172" t="s">
        <v>201</v>
      </c>
      <c r="F365" s="173" t="s">
        <v>883</v>
      </c>
      <c r="H365" s="174">
        <v>1</v>
      </c>
      <c r="I365" s="175"/>
      <c r="L365" s="171"/>
      <c r="M365" s="176"/>
      <c r="N365" s="177"/>
      <c r="O365" s="177"/>
      <c r="P365" s="177"/>
      <c r="Q365" s="177"/>
      <c r="R365" s="177"/>
      <c r="S365" s="177"/>
      <c r="T365" s="178"/>
      <c r="AT365" s="172" t="s">
        <v>328</v>
      </c>
      <c r="AU365" s="172" t="s">
        <v>276</v>
      </c>
      <c r="AV365" s="11" t="s">
        <v>276</v>
      </c>
      <c r="AW365" s="11" t="s">
        <v>234</v>
      </c>
      <c r="AX365" s="11" t="s">
        <v>218</v>
      </c>
      <c r="AY365" s="172" t="s">
        <v>317</v>
      </c>
    </row>
    <row r="366" spans="2:63" s="10" customFormat="1" ht="29.25" customHeight="1">
      <c r="B366" s="141"/>
      <c r="D366" s="152" t="s">
        <v>269</v>
      </c>
      <c r="E366" s="153" t="s">
        <v>884</v>
      </c>
      <c r="F366" s="153" t="s">
        <v>885</v>
      </c>
      <c r="I366" s="144"/>
      <c r="J366" s="154">
        <f>BK366</f>
        <v>0</v>
      </c>
      <c r="L366" s="141"/>
      <c r="M366" s="146"/>
      <c r="N366" s="147"/>
      <c r="O366" s="147"/>
      <c r="P366" s="148">
        <f>SUM(P367:P376)</f>
        <v>0</v>
      </c>
      <c r="Q366" s="147"/>
      <c r="R366" s="148">
        <f>SUM(R367:R376)</f>
        <v>0.14302399999999998</v>
      </c>
      <c r="S366" s="147"/>
      <c r="T366" s="149">
        <f>SUM(T367:T376)</f>
        <v>0</v>
      </c>
      <c r="AR366" s="142" t="s">
        <v>276</v>
      </c>
      <c r="AT366" s="150" t="s">
        <v>269</v>
      </c>
      <c r="AU366" s="150" t="s">
        <v>218</v>
      </c>
      <c r="AY366" s="142" t="s">
        <v>317</v>
      </c>
      <c r="BK366" s="151">
        <f>SUM(BK367:BK376)</f>
        <v>0</v>
      </c>
    </row>
    <row r="367" spans="2:65" s="1" customFormat="1" ht="22.5" customHeight="1">
      <c r="B367" s="155"/>
      <c r="C367" s="156" t="s">
        <v>800</v>
      </c>
      <c r="D367" s="156" t="s">
        <v>319</v>
      </c>
      <c r="E367" s="157" t="s">
        <v>886</v>
      </c>
      <c r="F367" s="158" t="s">
        <v>887</v>
      </c>
      <c r="G367" s="159" t="s">
        <v>485</v>
      </c>
      <c r="H367" s="160">
        <v>120.4</v>
      </c>
      <c r="I367" s="161"/>
      <c r="J367" s="162">
        <f>ROUND(I367*H367,2)</f>
        <v>0</v>
      </c>
      <c r="K367" s="158" t="s">
        <v>201</v>
      </c>
      <c r="L367" s="34"/>
      <c r="M367" s="163" t="s">
        <v>201</v>
      </c>
      <c r="N367" s="164" t="s">
        <v>243</v>
      </c>
      <c r="O367" s="35"/>
      <c r="P367" s="165">
        <f>O367*H367</f>
        <v>0</v>
      </c>
      <c r="Q367" s="165">
        <v>6E-05</v>
      </c>
      <c r="R367" s="165">
        <f>Q367*H367</f>
        <v>0.007224</v>
      </c>
      <c r="S367" s="165">
        <v>0</v>
      </c>
      <c r="T367" s="166">
        <f>S367*H367</f>
        <v>0</v>
      </c>
      <c r="AR367" s="17" t="s">
        <v>422</v>
      </c>
      <c r="AT367" s="17" t="s">
        <v>319</v>
      </c>
      <c r="AU367" s="17" t="s">
        <v>276</v>
      </c>
      <c r="AY367" s="17" t="s">
        <v>317</v>
      </c>
      <c r="BE367" s="167">
        <f>IF(N367="základní",J367,0)</f>
        <v>0</v>
      </c>
      <c r="BF367" s="167">
        <f>IF(N367="snížená",J367,0)</f>
        <v>0</v>
      </c>
      <c r="BG367" s="167">
        <f>IF(N367="zákl. přenesená",J367,0)</f>
        <v>0</v>
      </c>
      <c r="BH367" s="167">
        <f>IF(N367="sníž. přenesená",J367,0)</f>
        <v>0</v>
      </c>
      <c r="BI367" s="167">
        <f>IF(N367="nulová",J367,0)</f>
        <v>0</v>
      </c>
      <c r="BJ367" s="17" t="s">
        <v>324</v>
      </c>
      <c r="BK367" s="167">
        <f>ROUND(I367*H367,2)</f>
        <v>0</v>
      </c>
      <c r="BL367" s="17" t="s">
        <v>422</v>
      </c>
      <c r="BM367" s="17" t="s">
        <v>888</v>
      </c>
    </row>
    <row r="368" spans="2:51" s="11" customFormat="1" ht="22.5" customHeight="1">
      <c r="B368" s="171"/>
      <c r="D368" s="180" t="s">
        <v>328</v>
      </c>
      <c r="E368" s="189" t="s">
        <v>201</v>
      </c>
      <c r="F368" s="190" t="s">
        <v>889</v>
      </c>
      <c r="H368" s="191">
        <v>120.4</v>
      </c>
      <c r="I368" s="175"/>
      <c r="L368" s="171"/>
      <c r="M368" s="176"/>
      <c r="N368" s="177"/>
      <c r="O368" s="177"/>
      <c r="P368" s="177"/>
      <c r="Q368" s="177"/>
      <c r="R368" s="177"/>
      <c r="S368" s="177"/>
      <c r="T368" s="178"/>
      <c r="AT368" s="172" t="s">
        <v>328</v>
      </c>
      <c r="AU368" s="172" t="s">
        <v>276</v>
      </c>
      <c r="AV368" s="11" t="s">
        <v>276</v>
      </c>
      <c r="AW368" s="11" t="s">
        <v>234</v>
      </c>
      <c r="AX368" s="11" t="s">
        <v>218</v>
      </c>
      <c r="AY368" s="172" t="s">
        <v>317</v>
      </c>
    </row>
    <row r="369" spans="2:65" s="1" customFormat="1" ht="22.5" customHeight="1">
      <c r="B369" s="155"/>
      <c r="C369" s="156" t="s">
        <v>224</v>
      </c>
      <c r="D369" s="156" t="s">
        <v>319</v>
      </c>
      <c r="E369" s="157" t="s">
        <v>890</v>
      </c>
      <c r="F369" s="158" t="s">
        <v>891</v>
      </c>
      <c r="G369" s="159" t="s">
        <v>372</v>
      </c>
      <c r="H369" s="160">
        <v>20</v>
      </c>
      <c r="I369" s="161"/>
      <c r="J369" s="162">
        <f>ROUND(I369*H369,2)</f>
        <v>0</v>
      </c>
      <c r="K369" s="158" t="s">
        <v>201</v>
      </c>
      <c r="L369" s="34"/>
      <c r="M369" s="163" t="s">
        <v>201</v>
      </c>
      <c r="N369" s="164" t="s">
        <v>243</v>
      </c>
      <c r="O369" s="35"/>
      <c r="P369" s="165">
        <f>O369*H369</f>
        <v>0</v>
      </c>
      <c r="Q369" s="165">
        <v>0</v>
      </c>
      <c r="R369" s="165">
        <f>Q369*H369</f>
        <v>0</v>
      </c>
      <c r="S369" s="165">
        <v>0</v>
      </c>
      <c r="T369" s="166">
        <f>S369*H369</f>
        <v>0</v>
      </c>
      <c r="AR369" s="17" t="s">
        <v>422</v>
      </c>
      <c r="AT369" s="17" t="s">
        <v>319</v>
      </c>
      <c r="AU369" s="17" t="s">
        <v>276</v>
      </c>
      <c r="AY369" s="17" t="s">
        <v>317</v>
      </c>
      <c r="BE369" s="167">
        <f>IF(N369="základní",J369,0)</f>
        <v>0</v>
      </c>
      <c r="BF369" s="167">
        <f>IF(N369="snížená",J369,0)</f>
        <v>0</v>
      </c>
      <c r="BG369" s="167">
        <f>IF(N369="zákl. přenesená",J369,0)</f>
        <v>0</v>
      </c>
      <c r="BH369" s="167">
        <f>IF(N369="sníž. přenesená",J369,0)</f>
        <v>0</v>
      </c>
      <c r="BI369" s="167">
        <f>IF(N369="nulová",J369,0)</f>
        <v>0</v>
      </c>
      <c r="BJ369" s="17" t="s">
        <v>324</v>
      </c>
      <c r="BK369" s="167">
        <f>ROUND(I369*H369,2)</f>
        <v>0</v>
      </c>
      <c r="BL369" s="17" t="s">
        <v>422</v>
      </c>
      <c r="BM369" s="17" t="s">
        <v>892</v>
      </c>
    </row>
    <row r="370" spans="2:51" s="11" customFormat="1" ht="22.5" customHeight="1">
      <c r="B370" s="171"/>
      <c r="D370" s="180" t="s">
        <v>328</v>
      </c>
      <c r="E370" s="189" t="s">
        <v>201</v>
      </c>
      <c r="F370" s="190" t="s">
        <v>893</v>
      </c>
      <c r="H370" s="191">
        <v>20</v>
      </c>
      <c r="I370" s="175"/>
      <c r="L370" s="171"/>
      <c r="M370" s="176"/>
      <c r="N370" s="177"/>
      <c r="O370" s="177"/>
      <c r="P370" s="177"/>
      <c r="Q370" s="177"/>
      <c r="R370" s="177"/>
      <c r="S370" s="177"/>
      <c r="T370" s="178"/>
      <c r="AT370" s="172" t="s">
        <v>328</v>
      </c>
      <c r="AU370" s="172" t="s">
        <v>276</v>
      </c>
      <c r="AV370" s="11" t="s">
        <v>276</v>
      </c>
      <c r="AW370" s="11" t="s">
        <v>234</v>
      </c>
      <c r="AX370" s="11" t="s">
        <v>218</v>
      </c>
      <c r="AY370" s="172" t="s">
        <v>317</v>
      </c>
    </row>
    <row r="371" spans="2:65" s="1" customFormat="1" ht="22.5" customHeight="1">
      <c r="B371" s="155"/>
      <c r="C371" s="156" t="s">
        <v>894</v>
      </c>
      <c r="D371" s="156" t="s">
        <v>319</v>
      </c>
      <c r="E371" s="157" t="s">
        <v>895</v>
      </c>
      <c r="F371" s="158" t="s">
        <v>896</v>
      </c>
      <c r="G371" s="159" t="s">
        <v>485</v>
      </c>
      <c r="H371" s="160">
        <v>122</v>
      </c>
      <c r="I371" s="161"/>
      <c r="J371" s="162">
        <f>ROUND(I371*H371,2)</f>
        <v>0</v>
      </c>
      <c r="K371" s="158" t="s">
        <v>201</v>
      </c>
      <c r="L371" s="34"/>
      <c r="M371" s="163" t="s">
        <v>201</v>
      </c>
      <c r="N371" s="164" t="s">
        <v>243</v>
      </c>
      <c r="O371" s="35"/>
      <c r="P371" s="165">
        <f>O371*H371</f>
        <v>0</v>
      </c>
      <c r="Q371" s="165">
        <v>0.00106</v>
      </c>
      <c r="R371" s="165">
        <f>Q371*H371</f>
        <v>0.12932</v>
      </c>
      <c r="S371" s="165">
        <v>0</v>
      </c>
      <c r="T371" s="166">
        <f>S371*H371</f>
        <v>0</v>
      </c>
      <c r="AR371" s="17" t="s">
        <v>422</v>
      </c>
      <c r="AT371" s="17" t="s">
        <v>319</v>
      </c>
      <c r="AU371" s="17" t="s">
        <v>276</v>
      </c>
      <c r="AY371" s="17" t="s">
        <v>317</v>
      </c>
      <c r="BE371" s="167">
        <f>IF(N371="základní",J371,0)</f>
        <v>0</v>
      </c>
      <c r="BF371" s="167">
        <f>IF(N371="snížená",J371,0)</f>
        <v>0</v>
      </c>
      <c r="BG371" s="167">
        <f>IF(N371="zákl. přenesená",J371,0)</f>
        <v>0</v>
      </c>
      <c r="BH371" s="167">
        <f>IF(N371="sníž. přenesená",J371,0)</f>
        <v>0</v>
      </c>
      <c r="BI371" s="167">
        <f>IF(N371="nulová",J371,0)</f>
        <v>0</v>
      </c>
      <c r="BJ371" s="17" t="s">
        <v>324</v>
      </c>
      <c r="BK371" s="167">
        <f>ROUND(I371*H371,2)</f>
        <v>0</v>
      </c>
      <c r="BL371" s="17" t="s">
        <v>422</v>
      </c>
      <c r="BM371" s="17" t="s">
        <v>897</v>
      </c>
    </row>
    <row r="372" spans="2:51" s="11" customFormat="1" ht="22.5" customHeight="1">
      <c r="B372" s="171"/>
      <c r="D372" s="180" t="s">
        <v>328</v>
      </c>
      <c r="E372" s="189" t="s">
        <v>201</v>
      </c>
      <c r="F372" s="190" t="s">
        <v>898</v>
      </c>
      <c r="H372" s="191">
        <v>122</v>
      </c>
      <c r="I372" s="175"/>
      <c r="L372" s="171"/>
      <c r="M372" s="176"/>
      <c r="N372" s="177"/>
      <c r="O372" s="177"/>
      <c r="P372" s="177"/>
      <c r="Q372" s="177"/>
      <c r="R372" s="177"/>
      <c r="S372" s="177"/>
      <c r="T372" s="178"/>
      <c r="AT372" s="172" t="s">
        <v>328</v>
      </c>
      <c r="AU372" s="172" t="s">
        <v>276</v>
      </c>
      <c r="AV372" s="11" t="s">
        <v>276</v>
      </c>
      <c r="AW372" s="11" t="s">
        <v>234</v>
      </c>
      <c r="AX372" s="11" t="s">
        <v>218</v>
      </c>
      <c r="AY372" s="172" t="s">
        <v>317</v>
      </c>
    </row>
    <row r="373" spans="2:65" s="1" customFormat="1" ht="22.5" customHeight="1">
      <c r="B373" s="155"/>
      <c r="C373" s="156" t="s">
        <v>899</v>
      </c>
      <c r="D373" s="156" t="s">
        <v>319</v>
      </c>
      <c r="E373" s="157" t="s">
        <v>900</v>
      </c>
      <c r="F373" s="158" t="s">
        <v>901</v>
      </c>
      <c r="G373" s="159" t="s">
        <v>433</v>
      </c>
      <c r="H373" s="160">
        <v>6</v>
      </c>
      <c r="I373" s="161"/>
      <c r="J373" s="162">
        <f>ROUND(I373*H373,2)</f>
        <v>0</v>
      </c>
      <c r="K373" s="158" t="s">
        <v>201</v>
      </c>
      <c r="L373" s="34"/>
      <c r="M373" s="163" t="s">
        <v>201</v>
      </c>
      <c r="N373" s="164" t="s">
        <v>243</v>
      </c>
      <c r="O373" s="35"/>
      <c r="P373" s="165">
        <f>O373*H373</f>
        <v>0</v>
      </c>
      <c r="Q373" s="165">
        <v>0.00108</v>
      </c>
      <c r="R373" s="165">
        <f>Q373*H373</f>
        <v>0.00648</v>
      </c>
      <c r="S373" s="165">
        <v>0</v>
      </c>
      <c r="T373" s="166">
        <f>S373*H373</f>
        <v>0</v>
      </c>
      <c r="AR373" s="17" t="s">
        <v>422</v>
      </c>
      <c r="AT373" s="17" t="s">
        <v>319</v>
      </c>
      <c r="AU373" s="17" t="s">
        <v>276</v>
      </c>
      <c r="AY373" s="17" t="s">
        <v>317</v>
      </c>
      <c r="BE373" s="167">
        <f>IF(N373="základní",J373,0)</f>
        <v>0</v>
      </c>
      <c r="BF373" s="167">
        <f>IF(N373="snížená",J373,0)</f>
        <v>0</v>
      </c>
      <c r="BG373" s="167">
        <f>IF(N373="zákl. přenesená",J373,0)</f>
        <v>0</v>
      </c>
      <c r="BH373" s="167">
        <f>IF(N373="sníž. přenesená",J373,0)</f>
        <v>0</v>
      </c>
      <c r="BI373" s="167">
        <f>IF(N373="nulová",J373,0)</f>
        <v>0</v>
      </c>
      <c r="BJ373" s="17" t="s">
        <v>324</v>
      </c>
      <c r="BK373" s="167">
        <f>ROUND(I373*H373,2)</f>
        <v>0</v>
      </c>
      <c r="BL373" s="17" t="s">
        <v>422</v>
      </c>
      <c r="BM373" s="17" t="s">
        <v>902</v>
      </c>
    </row>
    <row r="374" spans="2:51" s="11" customFormat="1" ht="22.5" customHeight="1">
      <c r="B374" s="171"/>
      <c r="D374" s="180" t="s">
        <v>328</v>
      </c>
      <c r="E374" s="189" t="s">
        <v>201</v>
      </c>
      <c r="F374" s="190" t="s">
        <v>903</v>
      </c>
      <c r="H374" s="191">
        <v>6</v>
      </c>
      <c r="I374" s="175"/>
      <c r="L374" s="171"/>
      <c r="M374" s="176"/>
      <c r="N374" s="177"/>
      <c r="O374" s="177"/>
      <c r="P374" s="177"/>
      <c r="Q374" s="177"/>
      <c r="R374" s="177"/>
      <c r="S374" s="177"/>
      <c r="T374" s="178"/>
      <c r="AT374" s="172" t="s">
        <v>328</v>
      </c>
      <c r="AU374" s="172" t="s">
        <v>276</v>
      </c>
      <c r="AV374" s="11" t="s">
        <v>276</v>
      </c>
      <c r="AW374" s="11" t="s">
        <v>234</v>
      </c>
      <c r="AX374" s="11" t="s">
        <v>218</v>
      </c>
      <c r="AY374" s="172" t="s">
        <v>317</v>
      </c>
    </row>
    <row r="375" spans="2:65" s="1" customFormat="1" ht="22.5" customHeight="1">
      <c r="B375" s="155"/>
      <c r="C375" s="156" t="s">
        <v>904</v>
      </c>
      <c r="D375" s="156" t="s">
        <v>319</v>
      </c>
      <c r="E375" s="157" t="s">
        <v>905</v>
      </c>
      <c r="F375" s="158" t="s">
        <v>906</v>
      </c>
      <c r="G375" s="159" t="s">
        <v>433</v>
      </c>
      <c r="H375" s="160">
        <v>1</v>
      </c>
      <c r="I375" s="161"/>
      <c r="J375" s="162">
        <f>ROUND(I375*H375,2)</f>
        <v>0</v>
      </c>
      <c r="K375" s="158" t="s">
        <v>201</v>
      </c>
      <c r="L375" s="34"/>
      <c r="M375" s="163" t="s">
        <v>201</v>
      </c>
      <c r="N375" s="164" t="s">
        <v>243</v>
      </c>
      <c r="O375" s="35"/>
      <c r="P375" s="165">
        <f>O375*H375</f>
        <v>0</v>
      </c>
      <c r="Q375" s="165">
        <v>0</v>
      </c>
      <c r="R375" s="165">
        <f>Q375*H375</f>
        <v>0</v>
      </c>
      <c r="S375" s="165">
        <v>0</v>
      </c>
      <c r="T375" s="166">
        <f>S375*H375</f>
        <v>0</v>
      </c>
      <c r="AR375" s="17" t="s">
        <v>422</v>
      </c>
      <c r="AT375" s="17" t="s">
        <v>319</v>
      </c>
      <c r="AU375" s="17" t="s">
        <v>276</v>
      </c>
      <c r="AY375" s="17" t="s">
        <v>317</v>
      </c>
      <c r="BE375" s="167">
        <f>IF(N375="základní",J375,0)</f>
        <v>0</v>
      </c>
      <c r="BF375" s="167">
        <f>IF(N375="snížená",J375,0)</f>
        <v>0</v>
      </c>
      <c r="BG375" s="167">
        <f>IF(N375="zákl. přenesená",J375,0)</f>
        <v>0</v>
      </c>
      <c r="BH375" s="167">
        <f>IF(N375="sníž. přenesená",J375,0)</f>
        <v>0</v>
      </c>
      <c r="BI375" s="167">
        <f>IF(N375="nulová",J375,0)</f>
        <v>0</v>
      </c>
      <c r="BJ375" s="17" t="s">
        <v>324</v>
      </c>
      <c r="BK375" s="167">
        <f>ROUND(I375*H375,2)</f>
        <v>0</v>
      </c>
      <c r="BL375" s="17" t="s">
        <v>422</v>
      </c>
      <c r="BM375" s="17" t="s">
        <v>907</v>
      </c>
    </row>
    <row r="376" spans="2:51" s="11" customFormat="1" ht="22.5" customHeight="1">
      <c r="B376" s="171"/>
      <c r="D376" s="168" t="s">
        <v>328</v>
      </c>
      <c r="E376" s="172" t="s">
        <v>201</v>
      </c>
      <c r="F376" s="173" t="s">
        <v>908</v>
      </c>
      <c r="H376" s="174">
        <v>1</v>
      </c>
      <c r="I376" s="175"/>
      <c r="L376" s="171"/>
      <c r="M376" s="176"/>
      <c r="N376" s="177"/>
      <c r="O376" s="177"/>
      <c r="P376" s="177"/>
      <c r="Q376" s="177"/>
      <c r="R376" s="177"/>
      <c r="S376" s="177"/>
      <c r="T376" s="178"/>
      <c r="AT376" s="172" t="s">
        <v>328</v>
      </c>
      <c r="AU376" s="172" t="s">
        <v>276</v>
      </c>
      <c r="AV376" s="11" t="s">
        <v>276</v>
      </c>
      <c r="AW376" s="11" t="s">
        <v>234</v>
      </c>
      <c r="AX376" s="11" t="s">
        <v>218</v>
      </c>
      <c r="AY376" s="172" t="s">
        <v>317</v>
      </c>
    </row>
    <row r="377" spans="2:63" s="10" customFormat="1" ht="36.75" customHeight="1">
      <c r="B377" s="141"/>
      <c r="C377" s="147"/>
      <c r="D377" s="152"/>
      <c r="E377" s="215"/>
      <c r="F377" s="215"/>
      <c r="G377" s="147"/>
      <c r="H377" s="147"/>
      <c r="I377" s="472"/>
      <c r="J377" s="216"/>
      <c r="K377" s="480"/>
      <c r="L377" s="147"/>
      <c r="M377" s="146"/>
      <c r="N377" s="147"/>
      <c r="O377" s="147"/>
      <c r="P377" s="148">
        <f>SUM(P378:P381)</f>
        <v>0</v>
      </c>
      <c r="Q377" s="147"/>
      <c r="R377" s="148">
        <f>SUM(R378:R381)</f>
        <v>0</v>
      </c>
      <c r="S377" s="147"/>
      <c r="T377" s="149">
        <f>SUM(T378:T381)</f>
        <v>0</v>
      </c>
      <c r="AR377" s="142" t="s">
        <v>351</v>
      </c>
      <c r="AT377" s="150" t="s">
        <v>269</v>
      </c>
      <c r="AU377" s="150" t="s">
        <v>270</v>
      </c>
      <c r="AY377" s="142" t="s">
        <v>317</v>
      </c>
      <c r="BK377" s="151">
        <f>SUM(BK378:BK381)</f>
        <v>0</v>
      </c>
    </row>
    <row r="378" spans="2:65" s="1" customFormat="1" ht="22.5" customHeight="1">
      <c r="B378" s="155"/>
      <c r="C378" s="473"/>
      <c r="D378" s="473"/>
      <c r="E378" s="474"/>
      <c r="F378" s="475"/>
      <c r="G378" s="476"/>
      <c r="H378" s="477"/>
      <c r="I378" s="478"/>
      <c r="J378" s="479"/>
      <c r="K378" s="481"/>
      <c r="L378" s="35"/>
      <c r="M378" s="163" t="s">
        <v>201</v>
      </c>
      <c r="N378" s="164" t="s">
        <v>243</v>
      </c>
      <c r="O378" s="35"/>
      <c r="P378" s="165">
        <f>O378*H378</f>
        <v>0</v>
      </c>
      <c r="Q378" s="165">
        <v>0</v>
      </c>
      <c r="R378" s="165">
        <f>Q378*H378</f>
        <v>0</v>
      </c>
      <c r="S378" s="165">
        <v>0</v>
      </c>
      <c r="T378" s="166">
        <f>S378*H378</f>
        <v>0</v>
      </c>
      <c r="AR378" s="17" t="s">
        <v>911</v>
      </c>
      <c r="AT378" s="17" t="s">
        <v>319</v>
      </c>
      <c r="AU378" s="17" t="s">
        <v>218</v>
      </c>
      <c r="AY378" s="17" t="s">
        <v>317</v>
      </c>
      <c r="BE378" s="167">
        <f>IF(N378="základní",J378,0)</f>
        <v>0</v>
      </c>
      <c r="BF378" s="167">
        <f>IF(N378="snížená",J378,0)</f>
        <v>0</v>
      </c>
      <c r="BG378" s="167">
        <f>IF(N378="zákl. přenesená",J378,0)</f>
        <v>0</v>
      </c>
      <c r="BH378" s="167">
        <f>IF(N378="sníž. přenesená",J378,0)</f>
        <v>0</v>
      </c>
      <c r="BI378" s="167">
        <f>IF(N378="nulová",J378,0)</f>
        <v>0</v>
      </c>
      <c r="BJ378" s="17" t="s">
        <v>324</v>
      </c>
      <c r="BK378" s="167">
        <f>ROUND(I378*H378,2)</f>
        <v>0</v>
      </c>
      <c r="BL378" s="17" t="s">
        <v>911</v>
      </c>
      <c r="BM378" s="17" t="s">
        <v>912</v>
      </c>
    </row>
    <row r="379" spans="2:65" s="1" customFormat="1" ht="22.5" customHeight="1">
      <c r="B379" s="155"/>
      <c r="C379" s="473"/>
      <c r="D379" s="473"/>
      <c r="E379" s="474"/>
      <c r="F379" s="475"/>
      <c r="G379" s="476"/>
      <c r="H379" s="477"/>
      <c r="I379" s="478"/>
      <c r="J379" s="479"/>
      <c r="K379" s="481"/>
      <c r="L379" s="35"/>
      <c r="M379" s="163" t="s">
        <v>201</v>
      </c>
      <c r="N379" s="164" t="s">
        <v>243</v>
      </c>
      <c r="O379" s="35"/>
      <c r="P379" s="165">
        <f>O379*H379</f>
        <v>0</v>
      </c>
      <c r="Q379" s="165">
        <v>0</v>
      </c>
      <c r="R379" s="165">
        <f>Q379*H379</f>
        <v>0</v>
      </c>
      <c r="S379" s="165">
        <v>0</v>
      </c>
      <c r="T379" s="166">
        <f>S379*H379</f>
        <v>0</v>
      </c>
      <c r="AR379" s="17" t="s">
        <v>914</v>
      </c>
      <c r="AT379" s="17" t="s">
        <v>319</v>
      </c>
      <c r="AU379" s="17" t="s">
        <v>218</v>
      </c>
      <c r="AY379" s="17" t="s">
        <v>317</v>
      </c>
      <c r="BE379" s="167">
        <f>IF(N379="základní",J379,0)</f>
        <v>0</v>
      </c>
      <c r="BF379" s="167">
        <f>IF(N379="snížená",J379,0)</f>
        <v>0</v>
      </c>
      <c r="BG379" s="167">
        <f>IF(N379="zákl. přenesená",J379,0)</f>
        <v>0</v>
      </c>
      <c r="BH379" s="167">
        <f>IF(N379="sníž. přenesená",J379,0)</f>
        <v>0</v>
      </c>
      <c r="BI379" s="167">
        <f>IF(N379="nulová",J379,0)</f>
        <v>0</v>
      </c>
      <c r="BJ379" s="17" t="s">
        <v>324</v>
      </c>
      <c r="BK379" s="167">
        <f>ROUND(I379*H379,2)</f>
        <v>0</v>
      </c>
      <c r="BL379" s="17" t="s">
        <v>914</v>
      </c>
      <c r="BM379" s="17" t="s">
        <v>915</v>
      </c>
    </row>
    <row r="380" spans="2:65" s="1" customFormat="1" ht="22.5" customHeight="1">
      <c r="B380" s="155"/>
      <c r="C380" s="473"/>
      <c r="D380" s="473"/>
      <c r="E380" s="474"/>
      <c r="F380" s="475"/>
      <c r="G380" s="476"/>
      <c r="H380" s="477"/>
      <c r="I380" s="478"/>
      <c r="J380" s="479"/>
      <c r="K380" s="481"/>
      <c r="L380" s="35"/>
      <c r="M380" s="163" t="s">
        <v>201</v>
      </c>
      <c r="N380" s="164" t="s">
        <v>243</v>
      </c>
      <c r="O380" s="35"/>
      <c r="P380" s="165">
        <f>O380*H380</f>
        <v>0</v>
      </c>
      <c r="Q380" s="165">
        <v>0</v>
      </c>
      <c r="R380" s="165">
        <f>Q380*H380</f>
        <v>0</v>
      </c>
      <c r="S380" s="165">
        <v>0</v>
      </c>
      <c r="T380" s="166">
        <f>S380*H380</f>
        <v>0</v>
      </c>
      <c r="AR380" s="17" t="s">
        <v>914</v>
      </c>
      <c r="AT380" s="17" t="s">
        <v>319</v>
      </c>
      <c r="AU380" s="17" t="s">
        <v>218</v>
      </c>
      <c r="AY380" s="17" t="s">
        <v>317</v>
      </c>
      <c r="BE380" s="167">
        <f>IF(N380="základní",J380,0)</f>
        <v>0</v>
      </c>
      <c r="BF380" s="167">
        <f>IF(N380="snížená",J380,0)</f>
        <v>0</v>
      </c>
      <c r="BG380" s="167">
        <f>IF(N380="zákl. přenesená",J380,0)</f>
        <v>0</v>
      </c>
      <c r="BH380" s="167">
        <f>IF(N380="sníž. přenesená",J380,0)</f>
        <v>0</v>
      </c>
      <c r="BI380" s="167">
        <f>IF(N380="nulová",J380,0)</f>
        <v>0</v>
      </c>
      <c r="BJ380" s="17" t="s">
        <v>324</v>
      </c>
      <c r="BK380" s="167">
        <f>ROUND(I380*H380,2)</f>
        <v>0</v>
      </c>
      <c r="BL380" s="17" t="s">
        <v>914</v>
      </c>
      <c r="BM380" s="17" t="s">
        <v>917</v>
      </c>
    </row>
    <row r="381" spans="2:65" s="1" customFormat="1" ht="22.5" customHeight="1">
      <c r="B381" s="155"/>
      <c r="C381" s="473"/>
      <c r="D381" s="473"/>
      <c r="E381" s="474"/>
      <c r="F381" s="475"/>
      <c r="G381" s="476"/>
      <c r="H381" s="477"/>
      <c r="I381" s="478"/>
      <c r="J381" s="479"/>
      <c r="K381" s="481"/>
      <c r="L381" s="35"/>
      <c r="M381" s="163" t="s">
        <v>201</v>
      </c>
      <c r="N381" s="217" t="s">
        <v>243</v>
      </c>
      <c r="O381" s="218"/>
      <c r="P381" s="219">
        <f>O381*H381</f>
        <v>0</v>
      </c>
      <c r="Q381" s="219">
        <v>0</v>
      </c>
      <c r="R381" s="219">
        <f>Q381*H381</f>
        <v>0</v>
      </c>
      <c r="S381" s="219">
        <v>0</v>
      </c>
      <c r="T381" s="221">
        <f>S381*H381</f>
        <v>0</v>
      </c>
      <c r="AR381" s="17" t="s">
        <v>914</v>
      </c>
      <c r="AT381" s="17" t="s">
        <v>319</v>
      </c>
      <c r="AU381" s="17" t="s">
        <v>218</v>
      </c>
      <c r="AY381" s="17" t="s">
        <v>317</v>
      </c>
      <c r="BE381" s="167">
        <f>IF(N381="základní",J381,0)</f>
        <v>0</v>
      </c>
      <c r="BF381" s="167">
        <f>IF(N381="snížená",J381,0)</f>
        <v>0</v>
      </c>
      <c r="BG381" s="167">
        <f>IF(N381="zákl. přenesená",J381,0)</f>
        <v>0</v>
      </c>
      <c r="BH381" s="167">
        <f>IF(N381="sníž. přenesená",J381,0)</f>
        <v>0</v>
      </c>
      <c r="BI381" s="167">
        <f>IF(N381="nulová",J381,0)</f>
        <v>0</v>
      </c>
      <c r="BJ381" s="17" t="s">
        <v>324</v>
      </c>
      <c r="BK381" s="167">
        <f>ROUND(I381*H381,2)</f>
        <v>0</v>
      </c>
      <c r="BL381" s="17" t="s">
        <v>914</v>
      </c>
      <c r="BM381" s="17" t="s">
        <v>919</v>
      </c>
    </row>
    <row r="382" spans="2:12" s="1" customFormat="1" ht="6.75" customHeight="1">
      <c r="B382" s="49"/>
      <c r="C382" s="50"/>
      <c r="D382" s="50"/>
      <c r="E382" s="50"/>
      <c r="F382" s="50"/>
      <c r="G382" s="50"/>
      <c r="H382" s="50"/>
      <c r="I382" s="107"/>
      <c r="J382" s="50"/>
      <c r="K382" s="50"/>
      <c r="L382" s="34"/>
    </row>
    <row r="383" ht="13.5">
      <c r="AT383" s="222"/>
    </row>
  </sheetData>
  <sheetProtection/>
  <autoFilter ref="C87:K87"/>
  <mergeCells count="6">
    <mergeCell ref="E43:H43"/>
    <mergeCell ref="E80:H80"/>
    <mergeCell ref="G1:H1"/>
    <mergeCell ref="L2:V2"/>
    <mergeCell ref="E7:H7"/>
    <mergeCell ref="E22:H22"/>
  </mergeCells>
  <hyperlinks>
    <hyperlink ref="F1:G1" location="C2" tooltip="Krycí list soupisu" display="1) Krycí list soupisu"/>
    <hyperlink ref="G1:H1" location="C50" tooltip="Rekapitulace" display="2) Rekapitulace"/>
    <hyperlink ref="J1" location="C87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4"/>
  <sheetViews>
    <sheetView showGridLines="0" zoomScalePageLayoutView="0" workbookViewId="0" topLeftCell="A1">
      <selection activeCell="F13" sqref="F13"/>
    </sheetView>
  </sheetViews>
  <sheetFormatPr defaultColWidth="9.00390625" defaultRowHeight="14.25" customHeight="1"/>
  <cols>
    <col min="1" max="1" width="7.140625" style="320" customWidth="1"/>
    <col min="2" max="2" width="1.421875" style="320" customWidth="1"/>
    <col min="3" max="3" width="3.57421875" style="320" customWidth="1"/>
    <col min="4" max="4" width="3.7109375" style="320" customWidth="1"/>
    <col min="5" max="5" width="14.7109375" style="320" customWidth="1"/>
    <col min="6" max="6" width="77.8515625" style="320" customWidth="1"/>
    <col min="7" max="7" width="7.421875" style="320" customWidth="1"/>
    <col min="8" max="8" width="9.57421875" style="320" customWidth="1"/>
    <col min="9" max="9" width="10.8515625" style="320" customWidth="1"/>
    <col min="10" max="10" width="20.140625" style="320" customWidth="1"/>
    <col min="11" max="11" width="13.28125" style="320" customWidth="1"/>
    <col min="12" max="12" width="9.00390625" style="321" customWidth="1"/>
    <col min="13" max="18" width="9.00390625" style="320" hidden="1" customWidth="1"/>
    <col min="19" max="19" width="7.00390625" style="320" hidden="1" customWidth="1"/>
    <col min="20" max="20" width="25.421875" style="320" hidden="1" customWidth="1"/>
    <col min="21" max="21" width="14.00390625" style="320" hidden="1" customWidth="1"/>
    <col min="22" max="22" width="10.57421875" style="320" customWidth="1"/>
    <col min="23" max="23" width="14.00390625" style="320" customWidth="1"/>
    <col min="24" max="24" width="10.421875" style="320" customWidth="1"/>
    <col min="25" max="25" width="12.8515625" style="320" customWidth="1"/>
    <col min="26" max="26" width="9.421875" style="320" customWidth="1"/>
    <col min="27" max="27" width="12.8515625" style="320" customWidth="1"/>
    <col min="28" max="28" width="14.00390625" style="320" customWidth="1"/>
    <col min="29" max="29" width="9.421875" style="320" customWidth="1"/>
    <col min="30" max="30" width="12.8515625" style="320" customWidth="1"/>
    <col min="31" max="31" width="14.00390625" style="320" customWidth="1"/>
    <col min="32" max="42" width="9.00390625" style="321" customWidth="1"/>
    <col min="43" max="43" width="9.421875" style="321" customWidth="1"/>
    <col min="44" max="65" width="9.421875" style="320" customWidth="1"/>
    <col min="66" max="66" width="9.421875" style="321" customWidth="1"/>
    <col min="67" max="16384" width="9.00390625" style="321" customWidth="1"/>
  </cols>
  <sheetData>
    <row r="1" spans="1:256" s="319" customFormat="1" ht="22.5" customHeight="1">
      <c r="A1" s="124"/>
      <c r="B1" s="125"/>
      <c r="C1" s="125"/>
      <c r="D1" s="316" t="s">
        <v>199</v>
      </c>
      <c r="E1" s="125"/>
      <c r="F1" s="317" t="s">
        <v>923</v>
      </c>
      <c r="G1" s="521" t="s">
        <v>924</v>
      </c>
      <c r="H1" s="521"/>
      <c r="I1" s="125"/>
      <c r="J1" s="317" t="s">
        <v>925</v>
      </c>
      <c r="K1" s="316" t="s">
        <v>275</v>
      </c>
      <c r="L1" s="317" t="s">
        <v>926</v>
      </c>
      <c r="M1" s="317"/>
      <c r="N1" s="317"/>
      <c r="O1" s="317"/>
      <c r="P1" s="317"/>
      <c r="Q1" s="317"/>
      <c r="R1" s="317"/>
      <c r="S1" s="317"/>
      <c r="T1" s="317"/>
      <c r="U1" s="318"/>
      <c r="V1" s="318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  <c r="EL1" s="124"/>
      <c r="EM1" s="124"/>
      <c r="EN1" s="124"/>
      <c r="EO1" s="124"/>
      <c r="EP1" s="124"/>
      <c r="EQ1" s="124"/>
      <c r="ER1" s="124"/>
      <c r="ES1" s="124"/>
      <c r="ET1" s="124"/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4"/>
      <c r="FS1" s="124"/>
      <c r="FT1" s="124"/>
      <c r="FU1" s="124"/>
      <c r="FV1" s="124"/>
      <c r="FW1" s="124"/>
      <c r="FX1" s="124"/>
      <c r="FY1" s="124"/>
      <c r="FZ1" s="124"/>
      <c r="GA1" s="124"/>
      <c r="GB1" s="124"/>
      <c r="GC1" s="124"/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4"/>
      <c r="HB1" s="124"/>
      <c r="HC1" s="124"/>
      <c r="HD1" s="124"/>
      <c r="HE1" s="124"/>
      <c r="HF1" s="124"/>
      <c r="HG1" s="124"/>
      <c r="HH1" s="124"/>
      <c r="HI1" s="124"/>
      <c r="HJ1" s="124"/>
      <c r="HK1" s="124"/>
      <c r="HL1" s="124"/>
      <c r="HM1" s="124"/>
      <c r="HN1" s="124"/>
      <c r="HO1" s="124"/>
      <c r="HP1" s="124"/>
      <c r="HQ1" s="124"/>
      <c r="HR1" s="124"/>
      <c r="HS1" s="124"/>
      <c r="HT1" s="124"/>
      <c r="HU1" s="124"/>
      <c r="HV1" s="124"/>
      <c r="HW1" s="124"/>
      <c r="HX1" s="124"/>
      <c r="HY1" s="124"/>
      <c r="HZ1" s="124"/>
      <c r="IA1" s="124"/>
      <c r="IB1" s="124"/>
      <c r="IC1" s="124"/>
      <c r="ID1" s="124"/>
      <c r="IE1" s="124"/>
      <c r="IF1" s="124"/>
      <c r="IG1" s="124"/>
      <c r="IH1" s="124"/>
      <c r="II1" s="124"/>
      <c r="IJ1" s="124"/>
      <c r="IK1" s="124"/>
      <c r="IL1" s="124"/>
      <c r="IM1" s="124"/>
      <c r="IN1" s="124"/>
      <c r="IO1" s="124"/>
      <c r="IP1" s="124"/>
      <c r="IQ1" s="124"/>
      <c r="IR1" s="124"/>
      <c r="IS1" s="124"/>
      <c r="IT1" s="124"/>
      <c r="IU1" s="124"/>
      <c r="IV1" s="124"/>
    </row>
    <row r="2" spans="3:46" s="320" customFormat="1" ht="37.5" customHeight="1">
      <c r="C2" s="320"/>
      <c r="L2" s="522"/>
      <c r="M2" s="523"/>
      <c r="N2" s="523"/>
      <c r="O2" s="523"/>
      <c r="P2" s="523"/>
      <c r="Q2" s="523"/>
      <c r="R2" s="523"/>
      <c r="S2" s="523"/>
      <c r="T2" s="523"/>
      <c r="U2" s="523"/>
      <c r="V2" s="523"/>
      <c r="AT2" s="320" t="s">
        <v>127</v>
      </c>
    </row>
    <row r="3" spans="2:46" s="320" customFormat="1" ht="7.5" customHeight="1">
      <c r="B3" s="443"/>
      <c r="C3" s="444"/>
      <c r="D3" s="444"/>
      <c r="E3" s="444"/>
      <c r="F3" s="444"/>
      <c r="G3" s="444"/>
      <c r="H3" s="444"/>
      <c r="I3" s="445"/>
      <c r="J3" s="444"/>
      <c r="K3" s="446"/>
      <c r="AT3" s="320" t="s">
        <v>276</v>
      </c>
    </row>
    <row r="4" spans="2:46" s="320" customFormat="1" ht="37.5" customHeight="1">
      <c r="B4" s="447"/>
      <c r="C4" s="419"/>
      <c r="D4" s="421" t="s">
        <v>277</v>
      </c>
      <c r="E4" s="419"/>
      <c r="F4" s="419"/>
      <c r="G4" s="419"/>
      <c r="H4" s="419"/>
      <c r="I4" s="420"/>
      <c r="J4" s="419"/>
      <c r="K4" s="448"/>
      <c r="M4" s="323" t="s">
        <v>209</v>
      </c>
      <c r="AT4" s="320" t="s">
        <v>234</v>
      </c>
    </row>
    <row r="5" spans="2:11" s="320" customFormat="1" ht="7.5" customHeight="1">
      <c r="B5" s="447"/>
      <c r="C5" s="419"/>
      <c r="D5" s="419"/>
      <c r="E5" s="419"/>
      <c r="F5" s="419"/>
      <c r="G5" s="419"/>
      <c r="H5" s="419"/>
      <c r="I5" s="420"/>
      <c r="J5" s="419"/>
      <c r="K5" s="448"/>
    </row>
    <row r="6" spans="2:11" s="320" customFormat="1" ht="15.75" customHeight="1">
      <c r="B6" s="447"/>
      <c r="C6" s="419"/>
      <c r="D6" s="422" t="s">
        <v>214</v>
      </c>
      <c r="E6" s="419"/>
      <c r="F6" s="419"/>
      <c r="G6" s="419"/>
      <c r="H6" s="419"/>
      <c r="I6" s="420"/>
      <c r="J6" s="419"/>
      <c r="K6" s="448"/>
    </row>
    <row r="7" spans="2:11" s="320" customFormat="1" ht="15.75" customHeight="1">
      <c r="B7" s="447"/>
      <c r="C7" s="419"/>
      <c r="D7" s="419"/>
      <c r="E7" s="524" t="s">
        <v>976</v>
      </c>
      <c r="F7" s="525"/>
      <c r="G7" s="525"/>
      <c r="H7" s="525"/>
      <c r="I7" s="420"/>
      <c r="J7" s="419"/>
      <c r="K7" s="448"/>
    </row>
    <row r="8" spans="2:11" s="325" customFormat="1" ht="15.75" customHeight="1">
      <c r="B8" s="449"/>
      <c r="C8" s="423"/>
      <c r="D8" s="422" t="s">
        <v>128</v>
      </c>
      <c r="E8" s="423"/>
      <c r="F8" s="423"/>
      <c r="G8" s="423"/>
      <c r="H8" s="423"/>
      <c r="I8" s="424"/>
      <c r="J8" s="423"/>
      <c r="K8" s="450"/>
    </row>
    <row r="9" spans="2:11" s="325" customFormat="1" ht="37.5" customHeight="1">
      <c r="B9" s="449"/>
      <c r="C9" s="423"/>
      <c r="D9" s="423"/>
      <c r="E9" s="526" t="s">
        <v>129</v>
      </c>
      <c r="F9" s="525"/>
      <c r="G9" s="525"/>
      <c r="H9" s="525"/>
      <c r="I9" s="424"/>
      <c r="J9" s="423"/>
      <c r="K9" s="450"/>
    </row>
    <row r="10" spans="2:11" s="325" customFormat="1" ht="14.25" customHeight="1">
      <c r="B10" s="449"/>
      <c r="C10" s="423"/>
      <c r="D10" s="423"/>
      <c r="E10" s="423"/>
      <c r="F10" s="423"/>
      <c r="G10" s="423"/>
      <c r="H10" s="423"/>
      <c r="I10" s="424"/>
      <c r="J10" s="423"/>
      <c r="K10" s="450"/>
    </row>
    <row r="11" spans="2:11" s="325" customFormat="1" ht="15" customHeight="1">
      <c r="B11" s="449"/>
      <c r="C11" s="423"/>
      <c r="D11" s="422" t="s">
        <v>216</v>
      </c>
      <c r="E11" s="423"/>
      <c r="F11" s="425" t="s">
        <v>130</v>
      </c>
      <c r="G11" s="423"/>
      <c r="H11" s="423"/>
      <c r="I11" s="426" t="s">
        <v>217</v>
      </c>
      <c r="J11" s="425" t="s">
        <v>131</v>
      </c>
      <c r="K11" s="450"/>
    </row>
    <row r="12" spans="2:11" s="325" customFormat="1" ht="15" customHeight="1">
      <c r="B12" s="449"/>
      <c r="C12" s="423"/>
      <c r="D12" s="422" t="s">
        <v>219</v>
      </c>
      <c r="E12" s="423"/>
      <c r="F12" s="425" t="s">
        <v>220</v>
      </c>
      <c r="G12" s="423"/>
      <c r="H12" s="423"/>
      <c r="I12" s="426" t="s">
        <v>221</v>
      </c>
      <c r="J12" s="427">
        <v>42578</v>
      </c>
      <c r="K12" s="450"/>
    </row>
    <row r="13" spans="2:11" s="325" customFormat="1" ht="12" customHeight="1">
      <c r="B13" s="449"/>
      <c r="C13" s="423"/>
      <c r="D13" s="423"/>
      <c r="E13" s="423"/>
      <c r="F13" s="423"/>
      <c r="G13" s="423"/>
      <c r="H13" s="423"/>
      <c r="I13" s="424"/>
      <c r="J13" s="423"/>
      <c r="K13" s="450"/>
    </row>
    <row r="14" spans="2:11" s="325" customFormat="1" ht="15" customHeight="1">
      <c r="B14" s="449"/>
      <c r="C14" s="423"/>
      <c r="D14" s="422" t="s">
        <v>225</v>
      </c>
      <c r="E14" s="423"/>
      <c r="F14" s="423"/>
      <c r="G14" s="423"/>
      <c r="H14" s="423"/>
      <c r="I14" s="426" t="s">
        <v>226</v>
      </c>
      <c r="J14" s="425">
        <v>70890005</v>
      </c>
      <c r="K14" s="450"/>
    </row>
    <row r="15" spans="2:11" s="325" customFormat="1" ht="18.75" customHeight="1">
      <c r="B15" s="449"/>
      <c r="C15" s="423"/>
      <c r="D15" s="423"/>
      <c r="E15" s="425" t="s">
        <v>977</v>
      </c>
      <c r="F15" s="423"/>
      <c r="G15" s="423"/>
      <c r="H15" s="423"/>
      <c r="I15" s="426" t="s">
        <v>228</v>
      </c>
      <c r="J15" s="425" t="s">
        <v>132</v>
      </c>
      <c r="K15" s="450"/>
    </row>
    <row r="16" spans="2:11" s="325" customFormat="1" ht="7.5" customHeight="1">
      <c r="B16" s="449"/>
      <c r="C16" s="423"/>
      <c r="D16" s="423"/>
      <c r="E16" s="423"/>
      <c r="F16" s="423"/>
      <c r="G16" s="423"/>
      <c r="H16" s="423"/>
      <c r="I16" s="424"/>
      <c r="J16" s="423"/>
      <c r="K16" s="450"/>
    </row>
    <row r="17" spans="2:11" s="325" customFormat="1" ht="15" customHeight="1">
      <c r="B17" s="449"/>
      <c r="C17" s="423"/>
      <c r="D17" s="422" t="s">
        <v>229</v>
      </c>
      <c r="E17" s="423"/>
      <c r="F17" s="423"/>
      <c r="G17" s="423"/>
      <c r="H17" s="423"/>
      <c r="I17" s="426" t="s">
        <v>226</v>
      </c>
      <c r="J17" s="425"/>
      <c r="K17" s="450"/>
    </row>
    <row r="18" spans="2:11" s="325" customFormat="1" ht="18.75" customHeight="1">
      <c r="B18" s="449"/>
      <c r="C18" s="423"/>
      <c r="D18" s="423"/>
      <c r="E18" s="425"/>
      <c r="F18" s="423"/>
      <c r="G18" s="423"/>
      <c r="H18" s="423"/>
      <c r="I18" s="426" t="s">
        <v>228</v>
      </c>
      <c r="J18" s="425"/>
      <c r="K18" s="450"/>
    </row>
    <row r="19" spans="2:11" s="325" customFormat="1" ht="7.5" customHeight="1">
      <c r="B19" s="449"/>
      <c r="C19" s="423"/>
      <c r="D19" s="423"/>
      <c r="E19" s="423"/>
      <c r="F19" s="423"/>
      <c r="G19" s="423"/>
      <c r="H19" s="423"/>
      <c r="I19" s="424"/>
      <c r="J19" s="423"/>
      <c r="K19" s="450"/>
    </row>
    <row r="20" spans="2:11" s="325" customFormat="1" ht="15" customHeight="1">
      <c r="B20" s="449"/>
      <c r="C20" s="423"/>
      <c r="D20" s="422" t="s">
        <v>231</v>
      </c>
      <c r="E20" s="423"/>
      <c r="F20" s="423"/>
      <c r="G20" s="423"/>
      <c r="H20" s="423"/>
      <c r="I20" s="426" t="s">
        <v>226</v>
      </c>
      <c r="J20" s="425">
        <v>13541072</v>
      </c>
      <c r="K20" s="450"/>
    </row>
    <row r="21" spans="2:11" s="325" customFormat="1" ht="18.75" customHeight="1">
      <c r="B21" s="449"/>
      <c r="C21" s="423"/>
      <c r="D21" s="423"/>
      <c r="E21" s="425" t="s">
        <v>233</v>
      </c>
      <c r="F21" s="423"/>
      <c r="G21" s="423"/>
      <c r="H21" s="423"/>
      <c r="I21" s="426" t="s">
        <v>228</v>
      </c>
      <c r="J21" s="425" t="s">
        <v>133</v>
      </c>
      <c r="K21" s="450"/>
    </row>
    <row r="22" spans="2:11" s="325" customFormat="1" ht="7.5" customHeight="1">
      <c r="B22" s="449"/>
      <c r="C22" s="423"/>
      <c r="D22" s="423"/>
      <c r="E22" s="423"/>
      <c r="F22" s="423"/>
      <c r="G22" s="423"/>
      <c r="H22" s="423"/>
      <c r="I22" s="424"/>
      <c r="J22" s="423"/>
      <c r="K22" s="450"/>
    </row>
    <row r="23" spans="2:11" s="325" customFormat="1" ht="15" customHeight="1">
      <c r="B23" s="449"/>
      <c r="C23" s="423"/>
      <c r="D23" s="422" t="s">
        <v>235</v>
      </c>
      <c r="E23" s="423"/>
      <c r="F23" s="423"/>
      <c r="G23" s="423"/>
      <c r="H23" s="423"/>
      <c r="I23" s="424"/>
      <c r="J23" s="423"/>
      <c r="K23" s="450"/>
    </row>
    <row r="24" spans="2:11" s="331" customFormat="1" ht="65.25" customHeight="1">
      <c r="B24" s="451"/>
      <c r="C24" s="240"/>
      <c r="D24" s="240"/>
      <c r="E24" s="529"/>
      <c r="F24" s="530"/>
      <c r="G24" s="530"/>
      <c r="H24" s="530"/>
      <c r="I24" s="428"/>
      <c r="J24" s="240"/>
      <c r="K24" s="452"/>
    </row>
    <row r="25" spans="2:11" s="325" customFormat="1" ht="7.5" customHeight="1">
      <c r="B25" s="449"/>
      <c r="C25" s="423"/>
      <c r="D25" s="423"/>
      <c r="E25" s="423"/>
      <c r="F25" s="423"/>
      <c r="G25" s="423"/>
      <c r="H25" s="423"/>
      <c r="I25" s="424"/>
      <c r="J25" s="423"/>
      <c r="K25" s="450"/>
    </row>
    <row r="26" spans="2:11" s="325" customFormat="1" ht="7.5" customHeight="1">
      <c r="B26" s="449"/>
      <c r="C26" s="423"/>
      <c r="D26" s="423"/>
      <c r="E26" s="423"/>
      <c r="F26" s="423"/>
      <c r="G26" s="423"/>
      <c r="H26" s="423"/>
      <c r="I26" s="429"/>
      <c r="J26" s="423"/>
      <c r="K26" s="450"/>
    </row>
    <row r="27" spans="2:11" s="325" customFormat="1" ht="26.25" customHeight="1">
      <c r="B27" s="449"/>
      <c r="C27" s="423"/>
      <c r="D27" s="430" t="s">
        <v>236</v>
      </c>
      <c r="E27" s="423"/>
      <c r="F27" s="423"/>
      <c r="G27" s="423"/>
      <c r="H27" s="423"/>
      <c r="I27" s="424"/>
      <c r="J27" s="431">
        <f>ROUND($J$81,2)</f>
        <v>0</v>
      </c>
      <c r="K27" s="450"/>
    </row>
    <row r="28" spans="2:11" s="325" customFormat="1" ht="7.5" customHeight="1">
      <c r="B28" s="449"/>
      <c r="C28" s="423"/>
      <c r="D28" s="423"/>
      <c r="E28" s="423"/>
      <c r="F28" s="423"/>
      <c r="G28" s="423"/>
      <c r="H28" s="423"/>
      <c r="I28" s="429"/>
      <c r="J28" s="423"/>
      <c r="K28" s="450"/>
    </row>
    <row r="29" spans="2:11" s="325" customFormat="1" ht="15" customHeight="1">
      <c r="B29" s="449"/>
      <c r="C29" s="423"/>
      <c r="D29" s="423"/>
      <c r="E29" s="423"/>
      <c r="F29" s="432" t="s">
        <v>238</v>
      </c>
      <c r="G29" s="423"/>
      <c r="H29" s="423"/>
      <c r="I29" s="433" t="s">
        <v>237</v>
      </c>
      <c r="J29" s="432" t="s">
        <v>239</v>
      </c>
      <c r="K29" s="450"/>
    </row>
    <row r="30" spans="2:11" s="325" customFormat="1" ht="15" customHeight="1">
      <c r="B30" s="449"/>
      <c r="C30" s="423"/>
      <c r="D30" s="434" t="s">
        <v>240</v>
      </c>
      <c r="E30" s="434" t="s">
        <v>241</v>
      </c>
      <c r="F30" s="435">
        <f>ROUND(SUM($BE$81:$BE$124),2)</f>
        <v>0</v>
      </c>
      <c r="G30" s="423"/>
      <c r="H30" s="423"/>
      <c r="I30" s="436">
        <v>0.21</v>
      </c>
      <c r="J30" s="435">
        <f>ROUND(SUM($BE$81:$BE$124)*$I$30,2)</f>
        <v>0</v>
      </c>
      <c r="K30" s="450"/>
    </row>
    <row r="31" spans="2:11" s="325" customFormat="1" ht="15" customHeight="1">
      <c r="B31" s="449"/>
      <c r="C31" s="423"/>
      <c r="D31" s="423"/>
      <c r="E31" s="434" t="s">
        <v>242</v>
      </c>
      <c r="F31" s="435">
        <f>ROUND(SUM($BF$81:$BF$124),2)</f>
        <v>0</v>
      </c>
      <c r="G31" s="423"/>
      <c r="H31" s="423"/>
      <c r="I31" s="436">
        <v>0.15</v>
      </c>
      <c r="J31" s="435">
        <f>ROUND(SUM($BF$81:$BF$124)*$I$31,2)</f>
        <v>0</v>
      </c>
      <c r="K31" s="450"/>
    </row>
    <row r="32" spans="2:11" s="325" customFormat="1" ht="15" customHeight="1" hidden="1">
      <c r="B32" s="449"/>
      <c r="C32" s="423"/>
      <c r="D32" s="423"/>
      <c r="E32" s="434" t="s">
        <v>243</v>
      </c>
      <c r="F32" s="435">
        <f>ROUND(SUM($BG$81:$BG$124),2)</f>
        <v>0</v>
      </c>
      <c r="G32" s="423"/>
      <c r="H32" s="423"/>
      <c r="I32" s="436">
        <v>0.21</v>
      </c>
      <c r="J32" s="435">
        <v>0</v>
      </c>
      <c r="K32" s="450"/>
    </row>
    <row r="33" spans="2:11" s="325" customFormat="1" ht="15" customHeight="1" hidden="1">
      <c r="B33" s="449"/>
      <c r="C33" s="423"/>
      <c r="D33" s="423"/>
      <c r="E33" s="434" t="s">
        <v>244</v>
      </c>
      <c r="F33" s="435">
        <f>ROUND(SUM($BH$81:$BH$124),2)</f>
        <v>0</v>
      </c>
      <c r="G33" s="423"/>
      <c r="H33" s="423"/>
      <c r="I33" s="436">
        <v>0.15</v>
      </c>
      <c r="J33" s="435">
        <v>0</v>
      </c>
      <c r="K33" s="450"/>
    </row>
    <row r="34" spans="2:11" s="325" customFormat="1" ht="15" customHeight="1" hidden="1">
      <c r="B34" s="449"/>
      <c r="C34" s="423"/>
      <c r="D34" s="423"/>
      <c r="E34" s="434" t="s">
        <v>245</v>
      </c>
      <c r="F34" s="435">
        <f>ROUND(SUM($BI$81:$BI$124),2)</f>
        <v>0</v>
      </c>
      <c r="G34" s="423"/>
      <c r="H34" s="423"/>
      <c r="I34" s="436">
        <v>0</v>
      </c>
      <c r="J34" s="435">
        <v>0</v>
      </c>
      <c r="K34" s="450"/>
    </row>
    <row r="35" spans="2:11" s="325" customFormat="1" ht="7.5" customHeight="1">
      <c r="B35" s="449"/>
      <c r="C35" s="423"/>
      <c r="D35" s="423"/>
      <c r="E35" s="423"/>
      <c r="F35" s="423"/>
      <c r="G35" s="423"/>
      <c r="H35" s="423"/>
      <c r="I35" s="424"/>
      <c r="J35" s="423"/>
      <c r="K35" s="450"/>
    </row>
    <row r="36" spans="2:11" s="325" customFormat="1" ht="26.25" customHeight="1">
      <c r="B36" s="449"/>
      <c r="C36" s="437"/>
      <c r="D36" s="438" t="s">
        <v>246</v>
      </c>
      <c r="E36" s="437"/>
      <c r="F36" s="437"/>
      <c r="G36" s="439" t="s">
        <v>247</v>
      </c>
      <c r="H36" s="440" t="s">
        <v>248</v>
      </c>
      <c r="I36" s="441"/>
      <c r="J36" s="442">
        <f>ROUND(SUM($J$27:$J$34),2)</f>
        <v>0</v>
      </c>
      <c r="K36" s="453"/>
    </row>
    <row r="37" spans="2:11" s="325" customFormat="1" ht="15" customHeight="1">
      <c r="B37" s="454"/>
      <c r="C37" s="455"/>
      <c r="D37" s="455"/>
      <c r="E37" s="455"/>
      <c r="F37" s="455"/>
      <c r="G37" s="455"/>
      <c r="H37" s="455"/>
      <c r="I37" s="456"/>
      <c r="J37" s="455"/>
      <c r="K37" s="457"/>
    </row>
    <row r="41" spans="2:11" s="325" customFormat="1" ht="7.5" customHeight="1">
      <c r="B41" s="339"/>
      <c r="C41" s="340"/>
      <c r="D41" s="340"/>
      <c r="E41" s="340"/>
      <c r="F41" s="340"/>
      <c r="G41" s="340"/>
      <c r="H41" s="340"/>
      <c r="I41" s="340"/>
      <c r="J41" s="340"/>
      <c r="K41" s="341"/>
    </row>
    <row r="42" spans="2:11" s="325" customFormat="1" ht="37.5" customHeight="1">
      <c r="B42" s="326"/>
      <c r="C42" s="322" t="s">
        <v>278</v>
      </c>
      <c r="D42" s="239"/>
      <c r="E42" s="239"/>
      <c r="F42" s="239"/>
      <c r="G42" s="239"/>
      <c r="H42" s="239"/>
      <c r="J42" s="239"/>
      <c r="K42" s="327"/>
    </row>
    <row r="43" spans="2:11" s="325" customFormat="1" ht="7.5" customHeight="1">
      <c r="B43" s="326"/>
      <c r="C43" s="239"/>
      <c r="D43" s="239"/>
      <c r="E43" s="239"/>
      <c r="F43" s="239"/>
      <c r="G43" s="239"/>
      <c r="H43" s="239"/>
      <c r="J43" s="239"/>
      <c r="K43" s="327"/>
    </row>
    <row r="44" spans="2:11" s="325" customFormat="1" ht="15" customHeight="1">
      <c r="B44" s="326"/>
      <c r="C44" s="324" t="s">
        <v>214</v>
      </c>
      <c r="D44" s="239"/>
      <c r="E44" s="239"/>
      <c r="F44" s="239"/>
      <c r="G44" s="239"/>
      <c r="H44" s="239"/>
      <c r="J44" s="239"/>
      <c r="K44" s="327"/>
    </row>
    <row r="45" spans="2:11" s="325" customFormat="1" ht="16.5" customHeight="1">
      <c r="B45" s="326"/>
      <c r="C45" s="239"/>
      <c r="D45" s="239"/>
      <c r="E45" s="531" t="str">
        <f>$E$7</f>
        <v>Křepelka, Velké Poříčí, zkapacitnění koryta, ř.km 0,000 – 0,340 – I. Etapa</v>
      </c>
      <c r="F45" s="528"/>
      <c r="G45" s="528"/>
      <c r="H45" s="528"/>
      <c r="J45" s="239"/>
      <c r="K45" s="327"/>
    </row>
    <row r="46" spans="2:11" s="325" customFormat="1" ht="15" customHeight="1">
      <c r="B46" s="326"/>
      <c r="C46" s="324" t="s">
        <v>128</v>
      </c>
      <c r="D46" s="239"/>
      <c r="E46" s="239"/>
      <c r="F46" s="239"/>
      <c r="G46" s="239"/>
      <c r="H46" s="239"/>
      <c r="J46" s="239"/>
      <c r="K46" s="327"/>
    </row>
    <row r="47" spans="2:11" s="325" customFormat="1" ht="19.5" customHeight="1">
      <c r="B47" s="326"/>
      <c r="C47" s="239"/>
      <c r="D47" s="239"/>
      <c r="E47" s="527" t="str">
        <f>$E$9</f>
        <v>VON.01 - Soupis prací - Vedlejší a ostatní náklady</v>
      </c>
      <c r="F47" s="528"/>
      <c r="G47" s="528"/>
      <c r="H47" s="528"/>
      <c r="J47" s="239"/>
      <c r="K47" s="327"/>
    </row>
    <row r="48" spans="2:11" s="325" customFormat="1" ht="7.5" customHeight="1">
      <c r="B48" s="326"/>
      <c r="C48" s="239"/>
      <c r="D48" s="239"/>
      <c r="E48" s="239"/>
      <c r="F48" s="239"/>
      <c r="G48" s="239"/>
      <c r="H48" s="239"/>
      <c r="J48" s="239"/>
      <c r="K48" s="327"/>
    </row>
    <row r="49" spans="2:11" s="325" customFormat="1" ht="18.75" customHeight="1">
      <c r="B49" s="326"/>
      <c r="C49" s="324" t="s">
        <v>219</v>
      </c>
      <c r="D49" s="239"/>
      <c r="E49" s="239"/>
      <c r="F49" s="328" t="str">
        <f>$F$12</f>
        <v>VELKÉ POŘÍČÍ</v>
      </c>
      <c r="G49" s="239"/>
      <c r="H49" s="239"/>
      <c r="I49" s="329" t="s">
        <v>221</v>
      </c>
      <c r="J49" s="330">
        <f>IF($J$12="","",$J$12)</f>
        <v>42578</v>
      </c>
      <c r="K49" s="327"/>
    </row>
    <row r="50" spans="2:11" s="325" customFormat="1" ht="7.5" customHeight="1">
      <c r="B50" s="326"/>
      <c r="C50" s="239"/>
      <c r="D50" s="239"/>
      <c r="E50" s="239"/>
      <c r="F50" s="239"/>
      <c r="G50" s="239"/>
      <c r="H50" s="239"/>
      <c r="J50" s="239"/>
      <c r="K50" s="327"/>
    </row>
    <row r="51" spans="2:11" s="325" customFormat="1" ht="15.75" customHeight="1">
      <c r="B51" s="326"/>
      <c r="C51" s="324" t="s">
        <v>225</v>
      </c>
      <c r="D51" s="239"/>
      <c r="E51" s="239"/>
      <c r="F51" s="328" t="str">
        <f>$E$15</f>
        <v>POVODÍ LABE, STÁTNÍ PODNIK</v>
      </c>
      <c r="G51" s="239"/>
      <c r="H51" s="239"/>
      <c r="I51" s="329" t="s">
        <v>231</v>
      </c>
      <c r="J51" s="328" t="str">
        <f>$E$21</f>
        <v>Ing. Jaroslav Branda</v>
      </c>
      <c r="K51" s="327"/>
    </row>
    <row r="52" spans="2:11" s="325" customFormat="1" ht="15" customHeight="1">
      <c r="B52" s="326"/>
      <c r="C52" s="324" t="s">
        <v>229</v>
      </c>
      <c r="D52" s="239"/>
      <c r="E52" s="239"/>
      <c r="F52" s="328">
        <f>IF($E$18="","",$E$18)</f>
      </c>
      <c r="G52" s="239"/>
      <c r="H52" s="239"/>
      <c r="J52" s="239"/>
      <c r="K52" s="327"/>
    </row>
    <row r="53" spans="2:11" s="325" customFormat="1" ht="11.25" customHeight="1">
      <c r="B53" s="326"/>
      <c r="C53" s="239"/>
      <c r="D53" s="239"/>
      <c r="E53" s="239"/>
      <c r="F53" s="239"/>
      <c r="G53" s="239"/>
      <c r="H53" s="239"/>
      <c r="J53" s="239"/>
      <c r="K53" s="327"/>
    </row>
    <row r="54" spans="2:11" s="325" customFormat="1" ht="30" customHeight="1">
      <c r="B54" s="326"/>
      <c r="C54" s="342" t="s">
        <v>279</v>
      </c>
      <c r="D54" s="334"/>
      <c r="E54" s="334"/>
      <c r="F54" s="334"/>
      <c r="G54" s="334"/>
      <c r="H54" s="334"/>
      <c r="I54" s="343"/>
      <c r="J54" s="344" t="s">
        <v>280</v>
      </c>
      <c r="K54" s="345"/>
    </row>
    <row r="55" spans="2:11" s="325" customFormat="1" ht="11.25" customHeight="1">
      <c r="B55" s="326"/>
      <c r="C55" s="239"/>
      <c r="D55" s="239"/>
      <c r="E55" s="239"/>
      <c r="F55" s="239"/>
      <c r="G55" s="239"/>
      <c r="H55" s="239"/>
      <c r="J55" s="239"/>
      <c r="K55" s="327"/>
    </row>
    <row r="56" spans="2:47" s="325" customFormat="1" ht="30" customHeight="1">
      <c r="B56" s="326"/>
      <c r="C56" s="346" t="s">
        <v>281</v>
      </c>
      <c r="D56" s="239"/>
      <c r="E56" s="239"/>
      <c r="F56" s="239"/>
      <c r="G56" s="239"/>
      <c r="H56" s="239"/>
      <c r="J56" s="333">
        <f>ROUND($J$81,2)</f>
        <v>0</v>
      </c>
      <c r="K56" s="327"/>
      <c r="AU56" s="325" t="s">
        <v>282</v>
      </c>
    </row>
    <row r="57" spans="2:11" s="347" customFormat="1" ht="25.5" customHeight="1">
      <c r="B57" s="348"/>
      <c r="C57" s="349"/>
      <c r="D57" s="350" t="s">
        <v>134</v>
      </c>
      <c r="E57" s="350"/>
      <c r="F57" s="350"/>
      <c r="G57" s="350"/>
      <c r="H57" s="350"/>
      <c r="I57" s="351"/>
      <c r="J57" s="352">
        <f>ROUND($J$82,2)</f>
        <v>0</v>
      </c>
      <c r="K57" s="353"/>
    </row>
    <row r="58" spans="2:11" s="354" customFormat="1" ht="21" customHeight="1">
      <c r="B58" s="355"/>
      <c r="C58" s="356"/>
      <c r="D58" s="357" t="s">
        <v>135</v>
      </c>
      <c r="E58" s="357"/>
      <c r="F58" s="357"/>
      <c r="G58" s="357"/>
      <c r="H58" s="357"/>
      <c r="I58" s="358"/>
      <c r="J58" s="359">
        <f>ROUND($J$83,2)</f>
        <v>0</v>
      </c>
      <c r="K58" s="360"/>
    </row>
    <row r="59" spans="2:11" s="354" customFormat="1" ht="21" customHeight="1">
      <c r="B59" s="355"/>
      <c r="C59" s="356"/>
      <c r="D59" s="357" t="s">
        <v>136</v>
      </c>
      <c r="E59" s="357"/>
      <c r="F59" s="357"/>
      <c r="G59" s="357"/>
      <c r="H59" s="357"/>
      <c r="I59" s="358"/>
      <c r="J59" s="359">
        <f>ROUND($J$99,2)</f>
        <v>0</v>
      </c>
      <c r="K59" s="360"/>
    </row>
    <row r="60" spans="2:11" s="354" customFormat="1" ht="21" customHeight="1">
      <c r="B60" s="355"/>
      <c r="C60" s="356"/>
      <c r="D60" s="357" t="s">
        <v>137</v>
      </c>
      <c r="E60" s="357"/>
      <c r="F60" s="357"/>
      <c r="G60" s="357"/>
      <c r="H60" s="357"/>
      <c r="I60" s="358"/>
      <c r="J60" s="359">
        <f>ROUND($J$106,2)</f>
        <v>0</v>
      </c>
      <c r="K60" s="360"/>
    </row>
    <row r="61" spans="2:11" s="354" customFormat="1" ht="21" customHeight="1">
      <c r="B61" s="355"/>
      <c r="C61" s="356"/>
      <c r="D61" s="357" t="s">
        <v>138</v>
      </c>
      <c r="E61" s="357"/>
      <c r="F61" s="357"/>
      <c r="G61" s="357"/>
      <c r="H61" s="357"/>
      <c r="I61" s="358"/>
      <c r="J61" s="359">
        <f>ROUND($J$112,2)</f>
        <v>0</v>
      </c>
      <c r="K61" s="360"/>
    </row>
    <row r="62" spans="2:11" s="325" customFormat="1" ht="22.5" customHeight="1">
      <c r="B62" s="326"/>
      <c r="C62" s="239"/>
      <c r="D62" s="239"/>
      <c r="E62" s="239"/>
      <c r="F62" s="239"/>
      <c r="G62" s="239"/>
      <c r="H62" s="239"/>
      <c r="J62" s="239"/>
      <c r="K62" s="327"/>
    </row>
    <row r="63" spans="2:11" s="325" customFormat="1" ht="7.5" customHeight="1">
      <c r="B63" s="335"/>
      <c r="C63" s="336"/>
      <c r="D63" s="336"/>
      <c r="E63" s="336"/>
      <c r="F63" s="336"/>
      <c r="G63" s="336"/>
      <c r="H63" s="336"/>
      <c r="I63" s="337"/>
      <c r="J63" s="336"/>
      <c r="K63" s="338"/>
    </row>
    <row r="67" spans="2:12" s="325" customFormat="1" ht="7.5" customHeight="1">
      <c r="B67" s="361"/>
      <c r="C67" s="362"/>
      <c r="D67" s="362"/>
      <c r="E67" s="362"/>
      <c r="F67" s="362"/>
      <c r="G67" s="362"/>
      <c r="H67" s="362"/>
      <c r="I67" s="340"/>
      <c r="J67" s="362"/>
      <c r="K67" s="362"/>
      <c r="L67" s="363"/>
    </row>
    <row r="68" spans="2:12" s="325" customFormat="1" ht="37.5" customHeight="1">
      <c r="B68" s="326"/>
      <c r="C68" s="322" t="s">
        <v>301</v>
      </c>
      <c r="D68" s="239"/>
      <c r="E68" s="239"/>
      <c r="F68" s="239"/>
      <c r="G68" s="239"/>
      <c r="H68" s="239"/>
      <c r="J68" s="239"/>
      <c r="K68" s="239"/>
      <c r="L68" s="363"/>
    </row>
    <row r="69" spans="2:12" s="325" customFormat="1" ht="7.5" customHeight="1">
      <c r="B69" s="326"/>
      <c r="C69" s="239"/>
      <c r="D69" s="239"/>
      <c r="E69" s="239"/>
      <c r="F69" s="239"/>
      <c r="G69" s="239"/>
      <c r="H69" s="239"/>
      <c r="J69" s="239"/>
      <c r="K69" s="239"/>
      <c r="L69" s="363"/>
    </row>
    <row r="70" spans="2:12" s="325" customFormat="1" ht="15" customHeight="1">
      <c r="B70" s="326"/>
      <c r="C70" s="324" t="s">
        <v>214</v>
      </c>
      <c r="D70" s="239"/>
      <c r="E70" s="239"/>
      <c r="F70" s="239"/>
      <c r="G70" s="239"/>
      <c r="H70" s="239"/>
      <c r="J70" s="239"/>
      <c r="K70" s="239"/>
      <c r="L70" s="363"/>
    </row>
    <row r="71" spans="2:12" s="325" customFormat="1" ht="16.5" customHeight="1">
      <c r="B71" s="326"/>
      <c r="C71" s="239"/>
      <c r="D71" s="239"/>
      <c r="E71" s="531" t="s">
        <v>976</v>
      </c>
      <c r="F71" s="528"/>
      <c r="G71" s="528"/>
      <c r="H71" s="528"/>
      <c r="J71" s="239"/>
      <c r="K71" s="239"/>
      <c r="L71" s="363"/>
    </row>
    <row r="72" spans="2:12" s="325" customFormat="1" ht="15" customHeight="1">
      <c r="B72" s="326"/>
      <c r="C72" s="324" t="s">
        <v>128</v>
      </c>
      <c r="D72" s="239"/>
      <c r="E72" s="239"/>
      <c r="F72" s="239"/>
      <c r="G72" s="239"/>
      <c r="H72" s="239"/>
      <c r="J72" s="239"/>
      <c r="K72" s="239"/>
      <c r="L72" s="363"/>
    </row>
    <row r="73" spans="2:12" s="325" customFormat="1" ht="19.5" customHeight="1">
      <c r="B73" s="326"/>
      <c r="C73" s="239"/>
      <c r="D73" s="239"/>
      <c r="E73" s="527" t="str">
        <f>$E$9</f>
        <v>VON.01 - Soupis prací - Vedlejší a ostatní náklady</v>
      </c>
      <c r="F73" s="528"/>
      <c r="G73" s="528"/>
      <c r="H73" s="528"/>
      <c r="J73" s="239"/>
      <c r="K73" s="239"/>
      <c r="L73" s="363"/>
    </row>
    <row r="74" spans="2:12" s="325" customFormat="1" ht="7.5" customHeight="1">
      <c r="B74" s="326"/>
      <c r="C74" s="239"/>
      <c r="D74" s="239"/>
      <c r="E74" s="239"/>
      <c r="F74" s="239"/>
      <c r="G74" s="239"/>
      <c r="H74" s="239"/>
      <c r="J74" s="239"/>
      <c r="K74" s="239"/>
      <c r="L74" s="363"/>
    </row>
    <row r="75" spans="2:12" s="325" customFormat="1" ht="18.75" customHeight="1">
      <c r="B75" s="326"/>
      <c r="C75" s="324" t="s">
        <v>219</v>
      </c>
      <c r="D75" s="239"/>
      <c r="E75" s="239"/>
      <c r="F75" s="328" t="str">
        <f>$F$12</f>
        <v>VELKÉ POŘÍČÍ</v>
      </c>
      <c r="G75" s="239"/>
      <c r="H75" s="239"/>
      <c r="I75" s="329" t="s">
        <v>221</v>
      </c>
      <c r="J75" s="330">
        <v>42578</v>
      </c>
      <c r="K75" s="239"/>
      <c r="L75" s="363"/>
    </row>
    <row r="76" spans="2:12" s="325" customFormat="1" ht="7.5" customHeight="1">
      <c r="B76" s="326"/>
      <c r="C76" s="239"/>
      <c r="D76" s="239"/>
      <c r="E76" s="239"/>
      <c r="F76" s="239"/>
      <c r="G76" s="239"/>
      <c r="H76" s="239"/>
      <c r="J76" s="239"/>
      <c r="K76" s="239"/>
      <c r="L76" s="363"/>
    </row>
    <row r="77" spans="2:12" s="325" customFormat="1" ht="15.75" customHeight="1">
      <c r="B77" s="326"/>
      <c r="C77" s="324" t="s">
        <v>225</v>
      </c>
      <c r="D77" s="239"/>
      <c r="E77" s="239"/>
      <c r="F77" s="328" t="s">
        <v>977</v>
      </c>
      <c r="G77" s="239"/>
      <c r="H77" s="239"/>
      <c r="I77" s="329" t="s">
        <v>231</v>
      </c>
      <c r="J77" s="328" t="s">
        <v>233</v>
      </c>
      <c r="K77" s="239"/>
      <c r="L77" s="363"/>
    </row>
    <row r="78" spans="2:12" s="325" customFormat="1" ht="15" customHeight="1">
      <c r="B78" s="326"/>
      <c r="C78" s="324" t="s">
        <v>229</v>
      </c>
      <c r="D78" s="239"/>
      <c r="E78" s="239"/>
      <c r="F78" s="328"/>
      <c r="G78" s="239"/>
      <c r="H78" s="239"/>
      <c r="J78" s="239"/>
      <c r="K78" s="239"/>
      <c r="L78" s="363"/>
    </row>
    <row r="79" spans="2:12" s="325" customFormat="1" ht="11.25" customHeight="1">
      <c r="B79" s="326"/>
      <c r="C79" s="239"/>
      <c r="D79" s="239"/>
      <c r="E79" s="239"/>
      <c r="F79" s="239"/>
      <c r="G79" s="239"/>
      <c r="H79" s="239"/>
      <c r="J79" s="239"/>
      <c r="K79" s="239"/>
      <c r="L79" s="363"/>
    </row>
    <row r="80" spans="2:20" s="364" customFormat="1" ht="30" customHeight="1">
      <c r="B80" s="365"/>
      <c r="C80" s="366" t="s">
        <v>302</v>
      </c>
      <c r="D80" s="367" t="s">
        <v>255</v>
      </c>
      <c r="E80" s="367" t="s">
        <v>251</v>
      </c>
      <c r="F80" s="367" t="s">
        <v>303</v>
      </c>
      <c r="G80" s="367" t="s">
        <v>304</v>
      </c>
      <c r="H80" s="367" t="s">
        <v>305</v>
      </c>
      <c r="I80" s="368" t="s">
        <v>306</v>
      </c>
      <c r="J80" s="367" t="s">
        <v>139</v>
      </c>
      <c r="K80" s="369" t="s">
        <v>307</v>
      </c>
      <c r="L80" s="370"/>
      <c r="M80" s="371" t="s">
        <v>308</v>
      </c>
      <c r="N80" s="372" t="s">
        <v>240</v>
      </c>
      <c r="O80" s="372" t="s">
        <v>309</v>
      </c>
      <c r="P80" s="372" t="s">
        <v>310</v>
      </c>
      <c r="Q80" s="372" t="s">
        <v>140</v>
      </c>
      <c r="R80" s="372" t="s">
        <v>141</v>
      </c>
      <c r="S80" s="372" t="s">
        <v>313</v>
      </c>
      <c r="T80" s="373" t="s">
        <v>314</v>
      </c>
    </row>
    <row r="81" spans="2:63" s="325" customFormat="1" ht="30" customHeight="1">
      <c r="B81" s="326"/>
      <c r="C81" s="346" t="s">
        <v>281</v>
      </c>
      <c r="D81" s="239"/>
      <c r="E81" s="239"/>
      <c r="F81" s="239"/>
      <c r="G81" s="239"/>
      <c r="H81" s="239"/>
      <c r="J81" s="374">
        <f>J82</f>
        <v>0</v>
      </c>
      <c r="K81" s="239"/>
      <c r="L81" s="363"/>
      <c r="M81" s="375"/>
      <c r="N81" s="332"/>
      <c r="O81" s="332"/>
      <c r="P81" s="376" t="e">
        <f>$P$82</f>
        <v>#REF!</v>
      </c>
      <c r="Q81" s="332"/>
      <c r="R81" s="376" t="e">
        <f>$R$82</f>
        <v>#REF!</v>
      </c>
      <c r="S81" s="332"/>
      <c r="T81" s="377" t="e">
        <f>$T$82</f>
        <v>#REF!</v>
      </c>
      <c r="AT81" s="325" t="s">
        <v>269</v>
      </c>
      <c r="AU81" s="325" t="s">
        <v>282</v>
      </c>
      <c r="BK81" s="378" t="e">
        <f>$BK$82</f>
        <v>#REF!</v>
      </c>
    </row>
    <row r="82" spans="2:63" s="379" customFormat="1" ht="37.5" customHeight="1">
      <c r="B82" s="380"/>
      <c r="C82" s="458"/>
      <c r="D82" s="458" t="s">
        <v>269</v>
      </c>
      <c r="E82" s="459" t="s">
        <v>944</v>
      </c>
      <c r="F82" s="459" t="s">
        <v>142</v>
      </c>
      <c r="G82" s="381"/>
      <c r="H82" s="381"/>
      <c r="J82" s="382">
        <f>J83+J106+J112+J99</f>
        <v>0</v>
      </c>
      <c r="K82" s="381"/>
      <c r="L82" s="383"/>
      <c r="M82" s="384"/>
      <c r="N82" s="381"/>
      <c r="O82" s="381"/>
      <c r="P82" s="385" t="e">
        <f>$P$83+#REF!+$P$106+$P$112</f>
        <v>#REF!</v>
      </c>
      <c r="Q82" s="381"/>
      <c r="R82" s="385" t="e">
        <f>$R$83+#REF!+$R$106+$R$112</f>
        <v>#REF!</v>
      </c>
      <c r="S82" s="381"/>
      <c r="T82" s="386" t="e">
        <f>$T$83+#REF!+$T$106+$T$112</f>
        <v>#REF!</v>
      </c>
      <c r="AR82" s="387" t="s">
        <v>324</v>
      </c>
      <c r="AT82" s="387" t="s">
        <v>269</v>
      </c>
      <c r="AU82" s="387" t="s">
        <v>270</v>
      </c>
      <c r="AY82" s="387" t="s">
        <v>317</v>
      </c>
      <c r="BK82" s="388" t="e">
        <f>$BK$83+#REF!+$BK$106+$BK$112</f>
        <v>#REF!</v>
      </c>
    </row>
    <row r="83" spans="2:63" s="379" customFormat="1" ht="21" customHeight="1">
      <c r="B83" s="380"/>
      <c r="C83" s="458"/>
      <c r="D83" s="458" t="s">
        <v>269</v>
      </c>
      <c r="E83" s="460" t="s">
        <v>910</v>
      </c>
      <c r="F83" s="460" t="s">
        <v>909</v>
      </c>
      <c r="G83" s="381"/>
      <c r="H83" s="381"/>
      <c r="J83" s="389">
        <f>$BK$83</f>
        <v>0</v>
      </c>
      <c r="K83" s="381"/>
      <c r="L83" s="383"/>
      <c r="M83" s="384"/>
      <c r="N83" s="381"/>
      <c r="O83" s="381"/>
      <c r="P83" s="385">
        <f>SUM($P$84:$P$98)</f>
        <v>0</v>
      </c>
      <c r="Q83" s="381"/>
      <c r="R83" s="385">
        <f>SUM($R$84:$R$98)</f>
        <v>0</v>
      </c>
      <c r="S83" s="381"/>
      <c r="T83" s="386">
        <f>SUM($T$84:$T$98)</f>
        <v>0</v>
      </c>
      <c r="AR83" s="387" t="s">
        <v>324</v>
      </c>
      <c r="AT83" s="387" t="s">
        <v>269</v>
      </c>
      <c r="AU83" s="387" t="s">
        <v>218</v>
      </c>
      <c r="AY83" s="387" t="s">
        <v>317</v>
      </c>
      <c r="BK83" s="388">
        <f>SUM($BK$84:$BK$98)</f>
        <v>0</v>
      </c>
    </row>
    <row r="84" spans="2:65" s="325" customFormat="1" ht="15.75" customHeight="1">
      <c r="B84" s="326"/>
      <c r="C84" s="461" t="s">
        <v>218</v>
      </c>
      <c r="D84" s="461" t="s">
        <v>319</v>
      </c>
      <c r="E84" s="462" t="s">
        <v>143</v>
      </c>
      <c r="F84" s="463" t="s">
        <v>144</v>
      </c>
      <c r="G84" s="390" t="s">
        <v>145</v>
      </c>
      <c r="H84" s="391">
        <v>1</v>
      </c>
      <c r="I84" s="392"/>
      <c r="J84" s="393">
        <f>ROUND($I$84*$H$84,2)</f>
        <v>0</v>
      </c>
      <c r="K84" s="394"/>
      <c r="L84" s="363"/>
      <c r="M84" s="395"/>
      <c r="N84" s="396" t="s">
        <v>243</v>
      </c>
      <c r="O84" s="239"/>
      <c r="P84" s="239"/>
      <c r="Q84" s="397">
        <v>0</v>
      </c>
      <c r="R84" s="397">
        <f>$Q$84*$H$84</f>
        <v>0</v>
      </c>
      <c r="S84" s="397">
        <v>0</v>
      </c>
      <c r="T84" s="398">
        <f>$S$84*$H$84</f>
        <v>0</v>
      </c>
      <c r="AR84" s="331" t="s">
        <v>914</v>
      </c>
      <c r="AT84" s="331" t="s">
        <v>319</v>
      </c>
      <c r="AU84" s="331" t="s">
        <v>276</v>
      </c>
      <c r="AY84" s="325" t="s">
        <v>317</v>
      </c>
      <c r="BE84" s="399">
        <f>IF($N$84="základní",$J$84,0)</f>
        <v>0</v>
      </c>
      <c r="BF84" s="399">
        <f>IF($N$84="snížená",$J$84,0)</f>
        <v>0</v>
      </c>
      <c r="BG84" s="399">
        <f>IF($N$84="zákl. přenesená",$J$84,0)</f>
        <v>0</v>
      </c>
      <c r="BH84" s="399">
        <f>IF($N$84="sníž. přenesená",$J$84,0)</f>
        <v>0</v>
      </c>
      <c r="BI84" s="399">
        <f>IF($N$84="nulová",$J$84,0)</f>
        <v>0</v>
      </c>
      <c r="BJ84" s="331" t="s">
        <v>324</v>
      </c>
      <c r="BK84" s="399">
        <f>ROUND($I$84*$H$84,2)</f>
        <v>0</v>
      </c>
      <c r="BL84" s="331" t="s">
        <v>914</v>
      </c>
      <c r="BM84" s="331" t="s">
        <v>146</v>
      </c>
    </row>
    <row r="85" spans="2:47" s="325" customFormat="1" ht="16.5" customHeight="1">
      <c r="B85" s="326"/>
      <c r="C85" s="464"/>
      <c r="D85" s="465" t="s">
        <v>326</v>
      </c>
      <c r="E85" s="464"/>
      <c r="F85" s="400" t="s">
        <v>144</v>
      </c>
      <c r="G85" s="239"/>
      <c r="H85" s="239"/>
      <c r="J85" s="239"/>
      <c r="K85" s="239"/>
      <c r="L85" s="363"/>
      <c r="M85" s="401"/>
      <c r="N85" s="239"/>
      <c r="O85" s="239"/>
      <c r="P85" s="239"/>
      <c r="Q85" s="239"/>
      <c r="R85" s="239"/>
      <c r="S85" s="239"/>
      <c r="T85" s="402"/>
      <c r="AT85" s="325" t="s">
        <v>326</v>
      </c>
      <c r="AU85" s="325" t="s">
        <v>276</v>
      </c>
    </row>
    <row r="86" spans="2:51" s="325" customFormat="1" ht="15.75" customHeight="1">
      <c r="B86" s="403"/>
      <c r="C86" s="466"/>
      <c r="D86" s="467" t="s">
        <v>328</v>
      </c>
      <c r="E86" s="466"/>
      <c r="F86" s="468" t="s">
        <v>147</v>
      </c>
      <c r="G86" s="404"/>
      <c r="H86" s="404"/>
      <c r="J86" s="404"/>
      <c r="K86" s="404"/>
      <c r="L86" s="405"/>
      <c r="M86" s="406"/>
      <c r="N86" s="404"/>
      <c r="O86" s="404"/>
      <c r="P86" s="404"/>
      <c r="Q86" s="404"/>
      <c r="R86" s="404"/>
      <c r="S86" s="404"/>
      <c r="T86" s="407"/>
      <c r="AT86" s="408" t="s">
        <v>328</v>
      </c>
      <c r="AU86" s="408" t="s">
        <v>276</v>
      </c>
      <c r="AV86" s="408" t="s">
        <v>218</v>
      </c>
      <c r="AW86" s="408" t="s">
        <v>282</v>
      </c>
      <c r="AX86" s="408" t="s">
        <v>270</v>
      </c>
      <c r="AY86" s="408" t="s">
        <v>317</v>
      </c>
    </row>
    <row r="87" spans="2:51" s="325" customFormat="1" ht="15.75" customHeight="1">
      <c r="B87" s="403"/>
      <c r="C87" s="466"/>
      <c r="D87" s="467" t="s">
        <v>328</v>
      </c>
      <c r="E87" s="466"/>
      <c r="F87" s="468" t="s">
        <v>148</v>
      </c>
      <c r="G87" s="404"/>
      <c r="H87" s="404"/>
      <c r="J87" s="404"/>
      <c r="K87" s="404"/>
      <c r="L87" s="405"/>
      <c r="M87" s="406"/>
      <c r="N87" s="404"/>
      <c r="O87" s="404"/>
      <c r="P87" s="404"/>
      <c r="Q87" s="404"/>
      <c r="R87" s="404"/>
      <c r="S87" s="404"/>
      <c r="T87" s="407"/>
      <c r="AT87" s="408" t="s">
        <v>328</v>
      </c>
      <c r="AU87" s="408" t="s">
        <v>276</v>
      </c>
      <c r="AV87" s="408" t="s">
        <v>218</v>
      </c>
      <c r="AW87" s="408" t="s">
        <v>282</v>
      </c>
      <c r="AX87" s="408" t="s">
        <v>270</v>
      </c>
      <c r="AY87" s="408" t="s">
        <v>317</v>
      </c>
    </row>
    <row r="88" spans="2:51" s="325" customFormat="1" ht="15.75" customHeight="1">
      <c r="B88" s="403"/>
      <c r="C88" s="466"/>
      <c r="D88" s="467" t="s">
        <v>328</v>
      </c>
      <c r="E88" s="466"/>
      <c r="F88" s="468" t="s">
        <v>149</v>
      </c>
      <c r="G88" s="404"/>
      <c r="H88" s="404"/>
      <c r="J88" s="404"/>
      <c r="K88" s="404"/>
      <c r="L88" s="405"/>
      <c r="M88" s="406"/>
      <c r="N88" s="404"/>
      <c r="O88" s="404"/>
      <c r="P88" s="404"/>
      <c r="Q88" s="404"/>
      <c r="R88" s="404"/>
      <c r="S88" s="404"/>
      <c r="T88" s="407"/>
      <c r="AT88" s="408" t="s">
        <v>328</v>
      </c>
      <c r="AU88" s="408" t="s">
        <v>276</v>
      </c>
      <c r="AV88" s="408" t="s">
        <v>218</v>
      </c>
      <c r="AW88" s="408" t="s">
        <v>282</v>
      </c>
      <c r="AX88" s="408" t="s">
        <v>270</v>
      </c>
      <c r="AY88" s="408" t="s">
        <v>317</v>
      </c>
    </row>
    <row r="89" spans="2:51" s="325" customFormat="1" ht="15.75" customHeight="1">
      <c r="B89" s="403"/>
      <c r="C89" s="466"/>
      <c r="D89" s="467" t="s">
        <v>328</v>
      </c>
      <c r="E89" s="466"/>
      <c r="F89" s="468" t="s">
        <v>150</v>
      </c>
      <c r="G89" s="404"/>
      <c r="H89" s="404"/>
      <c r="J89" s="404"/>
      <c r="K89" s="404"/>
      <c r="L89" s="405"/>
      <c r="M89" s="406"/>
      <c r="N89" s="404"/>
      <c r="O89" s="404"/>
      <c r="P89" s="404"/>
      <c r="Q89" s="404"/>
      <c r="R89" s="404"/>
      <c r="S89" s="404"/>
      <c r="T89" s="407"/>
      <c r="AT89" s="408" t="s">
        <v>328</v>
      </c>
      <c r="AU89" s="408" t="s">
        <v>276</v>
      </c>
      <c r="AV89" s="408" t="s">
        <v>218</v>
      </c>
      <c r="AW89" s="408" t="s">
        <v>282</v>
      </c>
      <c r="AX89" s="408" t="s">
        <v>270</v>
      </c>
      <c r="AY89" s="408" t="s">
        <v>317</v>
      </c>
    </row>
    <row r="90" spans="2:51" s="325" customFormat="1" ht="15.75" customHeight="1">
      <c r="B90" s="403"/>
      <c r="C90" s="466"/>
      <c r="D90" s="467" t="s">
        <v>328</v>
      </c>
      <c r="E90" s="466"/>
      <c r="F90" s="468" t="s">
        <v>151</v>
      </c>
      <c r="G90" s="404"/>
      <c r="H90" s="404"/>
      <c r="J90" s="404"/>
      <c r="K90" s="404"/>
      <c r="L90" s="405"/>
      <c r="M90" s="406"/>
      <c r="N90" s="404"/>
      <c r="O90" s="404"/>
      <c r="P90" s="404"/>
      <c r="Q90" s="404"/>
      <c r="R90" s="404"/>
      <c r="S90" s="404"/>
      <c r="T90" s="407"/>
      <c r="AT90" s="408" t="s">
        <v>328</v>
      </c>
      <c r="AU90" s="408" t="s">
        <v>276</v>
      </c>
      <c r="AV90" s="408" t="s">
        <v>218</v>
      </c>
      <c r="AW90" s="408" t="s">
        <v>282</v>
      </c>
      <c r="AX90" s="408" t="s">
        <v>270</v>
      </c>
      <c r="AY90" s="408" t="s">
        <v>317</v>
      </c>
    </row>
    <row r="91" spans="2:51" s="325" customFormat="1" ht="15.75" customHeight="1">
      <c r="B91" s="403"/>
      <c r="C91" s="466"/>
      <c r="D91" s="467" t="s">
        <v>328</v>
      </c>
      <c r="E91" s="466"/>
      <c r="F91" s="468" t="s">
        <v>152</v>
      </c>
      <c r="G91" s="404"/>
      <c r="H91" s="404"/>
      <c r="J91" s="404"/>
      <c r="K91" s="404"/>
      <c r="L91" s="405"/>
      <c r="M91" s="406"/>
      <c r="N91" s="404"/>
      <c r="O91" s="404"/>
      <c r="P91" s="404"/>
      <c r="Q91" s="404"/>
      <c r="R91" s="404"/>
      <c r="S91" s="404"/>
      <c r="T91" s="407"/>
      <c r="AT91" s="408" t="s">
        <v>328</v>
      </c>
      <c r="AU91" s="408" t="s">
        <v>276</v>
      </c>
      <c r="AV91" s="408" t="s">
        <v>218</v>
      </c>
      <c r="AW91" s="408" t="s">
        <v>282</v>
      </c>
      <c r="AX91" s="408" t="s">
        <v>270</v>
      </c>
      <c r="AY91" s="408" t="s">
        <v>317</v>
      </c>
    </row>
    <row r="92" spans="2:51" s="325" customFormat="1" ht="27" customHeight="1">
      <c r="B92" s="403"/>
      <c r="C92" s="466"/>
      <c r="D92" s="467" t="s">
        <v>328</v>
      </c>
      <c r="E92" s="466"/>
      <c r="F92" s="468" t="s">
        <v>153</v>
      </c>
      <c r="G92" s="404"/>
      <c r="H92" s="404"/>
      <c r="J92" s="404"/>
      <c r="K92" s="404"/>
      <c r="L92" s="405"/>
      <c r="M92" s="406"/>
      <c r="N92" s="404"/>
      <c r="O92" s="404"/>
      <c r="P92" s="404"/>
      <c r="Q92" s="404"/>
      <c r="R92" s="404"/>
      <c r="S92" s="404"/>
      <c r="T92" s="407"/>
      <c r="AT92" s="408" t="s">
        <v>328</v>
      </c>
      <c r="AU92" s="408" t="s">
        <v>276</v>
      </c>
      <c r="AV92" s="408" t="s">
        <v>218</v>
      </c>
      <c r="AW92" s="408" t="s">
        <v>282</v>
      </c>
      <c r="AX92" s="408" t="s">
        <v>270</v>
      </c>
      <c r="AY92" s="408" t="s">
        <v>317</v>
      </c>
    </row>
    <row r="93" spans="2:51" s="325" customFormat="1" ht="15.75" customHeight="1">
      <c r="B93" s="403"/>
      <c r="C93" s="466"/>
      <c r="D93" s="467" t="s">
        <v>328</v>
      </c>
      <c r="E93" s="466"/>
      <c r="F93" s="468" t="s">
        <v>154</v>
      </c>
      <c r="G93" s="404"/>
      <c r="H93" s="404"/>
      <c r="J93" s="404"/>
      <c r="K93" s="404"/>
      <c r="L93" s="405"/>
      <c r="M93" s="406"/>
      <c r="N93" s="404"/>
      <c r="O93" s="404"/>
      <c r="P93" s="404"/>
      <c r="Q93" s="404"/>
      <c r="R93" s="404"/>
      <c r="S93" s="404"/>
      <c r="T93" s="407"/>
      <c r="AT93" s="408" t="s">
        <v>328</v>
      </c>
      <c r="AU93" s="408" t="s">
        <v>276</v>
      </c>
      <c r="AV93" s="408" t="s">
        <v>218</v>
      </c>
      <c r="AW93" s="408" t="s">
        <v>282</v>
      </c>
      <c r="AX93" s="408" t="s">
        <v>270</v>
      </c>
      <c r="AY93" s="408" t="s">
        <v>317</v>
      </c>
    </row>
    <row r="94" spans="2:51" s="325" customFormat="1" ht="27" customHeight="1">
      <c r="B94" s="403"/>
      <c r="C94" s="466"/>
      <c r="D94" s="467" t="s">
        <v>328</v>
      </c>
      <c r="E94" s="466"/>
      <c r="F94" s="468" t="s">
        <v>155</v>
      </c>
      <c r="G94" s="404"/>
      <c r="H94" s="404"/>
      <c r="J94" s="404"/>
      <c r="K94" s="404"/>
      <c r="L94" s="405"/>
      <c r="M94" s="406"/>
      <c r="N94" s="404"/>
      <c r="O94" s="404"/>
      <c r="P94" s="404"/>
      <c r="Q94" s="404"/>
      <c r="R94" s="404"/>
      <c r="S94" s="404"/>
      <c r="T94" s="407"/>
      <c r="AT94" s="408" t="s">
        <v>328</v>
      </c>
      <c r="AU94" s="408" t="s">
        <v>276</v>
      </c>
      <c r="AV94" s="408" t="s">
        <v>218</v>
      </c>
      <c r="AW94" s="408" t="s">
        <v>282</v>
      </c>
      <c r="AX94" s="408" t="s">
        <v>270</v>
      </c>
      <c r="AY94" s="408" t="s">
        <v>317</v>
      </c>
    </row>
    <row r="95" spans="2:51" s="325" customFormat="1" ht="27" customHeight="1">
      <c r="B95" s="403"/>
      <c r="C95" s="466"/>
      <c r="D95" s="467" t="s">
        <v>328</v>
      </c>
      <c r="E95" s="466"/>
      <c r="F95" s="468" t="s">
        <v>156</v>
      </c>
      <c r="G95" s="404"/>
      <c r="H95" s="404"/>
      <c r="J95" s="404"/>
      <c r="K95" s="404"/>
      <c r="L95" s="405"/>
      <c r="M95" s="406"/>
      <c r="N95" s="404"/>
      <c r="O95" s="404"/>
      <c r="P95" s="404"/>
      <c r="Q95" s="404"/>
      <c r="R95" s="404"/>
      <c r="S95" s="404"/>
      <c r="T95" s="407"/>
      <c r="AT95" s="408" t="s">
        <v>328</v>
      </c>
      <c r="AU95" s="408" t="s">
        <v>276</v>
      </c>
      <c r="AV95" s="408" t="s">
        <v>218</v>
      </c>
      <c r="AW95" s="408" t="s">
        <v>282</v>
      </c>
      <c r="AX95" s="408" t="s">
        <v>270</v>
      </c>
      <c r="AY95" s="408" t="s">
        <v>317</v>
      </c>
    </row>
    <row r="96" spans="2:51" s="325" customFormat="1" ht="15.75" customHeight="1">
      <c r="B96" s="403"/>
      <c r="C96" s="466"/>
      <c r="D96" s="467" t="s">
        <v>328</v>
      </c>
      <c r="E96" s="466"/>
      <c r="F96" s="468" t="s">
        <v>157</v>
      </c>
      <c r="G96" s="404"/>
      <c r="H96" s="404"/>
      <c r="J96" s="404"/>
      <c r="K96" s="404"/>
      <c r="L96" s="405"/>
      <c r="M96" s="406"/>
      <c r="N96" s="404"/>
      <c r="O96" s="404"/>
      <c r="P96" s="404"/>
      <c r="Q96" s="404"/>
      <c r="R96" s="404"/>
      <c r="S96" s="404"/>
      <c r="T96" s="407"/>
      <c r="AT96" s="408" t="s">
        <v>328</v>
      </c>
      <c r="AU96" s="408" t="s">
        <v>276</v>
      </c>
      <c r="AV96" s="408" t="s">
        <v>218</v>
      </c>
      <c r="AW96" s="408" t="s">
        <v>282</v>
      </c>
      <c r="AX96" s="408" t="s">
        <v>270</v>
      </c>
      <c r="AY96" s="408" t="s">
        <v>317</v>
      </c>
    </row>
    <row r="97" spans="2:51" s="325" customFormat="1" ht="27" customHeight="1">
      <c r="B97" s="403"/>
      <c r="C97" s="466"/>
      <c r="D97" s="467" t="s">
        <v>328</v>
      </c>
      <c r="E97" s="466"/>
      <c r="F97" s="468" t="s">
        <v>158</v>
      </c>
      <c r="G97" s="404"/>
      <c r="H97" s="404"/>
      <c r="J97" s="404"/>
      <c r="K97" s="404"/>
      <c r="L97" s="405"/>
      <c r="M97" s="406"/>
      <c r="N97" s="404"/>
      <c r="O97" s="404"/>
      <c r="P97" s="404"/>
      <c r="Q97" s="404"/>
      <c r="R97" s="404"/>
      <c r="S97" s="404"/>
      <c r="T97" s="407"/>
      <c r="AT97" s="408" t="s">
        <v>328</v>
      </c>
      <c r="AU97" s="408" t="s">
        <v>276</v>
      </c>
      <c r="AV97" s="408" t="s">
        <v>218</v>
      </c>
      <c r="AW97" s="408" t="s">
        <v>282</v>
      </c>
      <c r="AX97" s="408" t="s">
        <v>270</v>
      </c>
      <c r="AY97" s="408" t="s">
        <v>317</v>
      </c>
    </row>
    <row r="98" spans="2:51" s="325" customFormat="1" ht="15.75" customHeight="1">
      <c r="B98" s="409"/>
      <c r="C98" s="466"/>
      <c r="D98" s="467" t="s">
        <v>328</v>
      </c>
      <c r="E98" s="466"/>
      <c r="F98" s="468" t="s">
        <v>218</v>
      </c>
      <c r="G98" s="410"/>
      <c r="H98" s="411">
        <v>1</v>
      </c>
      <c r="J98" s="410"/>
      <c r="K98" s="410"/>
      <c r="L98" s="412"/>
      <c r="M98" s="413"/>
      <c r="N98" s="410"/>
      <c r="O98" s="410"/>
      <c r="P98" s="410"/>
      <c r="Q98" s="410"/>
      <c r="R98" s="410"/>
      <c r="S98" s="410"/>
      <c r="T98" s="414"/>
      <c r="AT98" s="415" t="s">
        <v>328</v>
      </c>
      <c r="AU98" s="415" t="s">
        <v>276</v>
      </c>
      <c r="AV98" s="415" t="s">
        <v>276</v>
      </c>
      <c r="AW98" s="415" t="s">
        <v>282</v>
      </c>
      <c r="AX98" s="415" t="s">
        <v>218</v>
      </c>
      <c r="AY98" s="415" t="s">
        <v>317</v>
      </c>
    </row>
    <row r="99" spans="2:63" s="379" customFormat="1" ht="30.75" customHeight="1">
      <c r="B99" s="380"/>
      <c r="C99" s="458"/>
      <c r="D99" s="458" t="s">
        <v>269</v>
      </c>
      <c r="E99" s="460" t="s">
        <v>918</v>
      </c>
      <c r="F99" s="469" t="s">
        <v>159</v>
      </c>
      <c r="G99" s="381"/>
      <c r="H99" s="381"/>
      <c r="J99" s="389">
        <f>$BK$99</f>
        <v>0</v>
      </c>
      <c r="K99" s="381"/>
      <c r="L99" s="383"/>
      <c r="M99" s="384"/>
      <c r="N99" s="381"/>
      <c r="O99" s="381"/>
      <c r="P99" s="385">
        <f>SUM($P$127:$P$140)</f>
        <v>0</v>
      </c>
      <c r="Q99" s="381"/>
      <c r="R99" s="385">
        <f>SUM($R$127:$R$140)</f>
        <v>0</v>
      </c>
      <c r="S99" s="381"/>
      <c r="T99" s="386">
        <f>SUM($T$127:$T$140)</f>
        <v>0</v>
      </c>
      <c r="AR99" s="387" t="s">
        <v>324</v>
      </c>
      <c r="AT99" s="387" t="s">
        <v>269</v>
      </c>
      <c r="AU99" s="387" t="s">
        <v>218</v>
      </c>
      <c r="AY99" s="387" t="s">
        <v>317</v>
      </c>
      <c r="BK99" s="388">
        <f>SUM($BK$100:$BK$105)</f>
        <v>0</v>
      </c>
    </row>
    <row r="100" spans="2:65" s="325" customFormat="1" ht="15.75" customHeight="1">
      <c r="B100" s="326"/>
      <c r="C100" s="461">
        <v>2</v>
      </c>
      <c r="D100" s="461" t="s">
        <v>319</v>
      </c>
      <c r="E100" s="462" t="s">
        <v>160</v>
      </c>
      <c r="F100" s="463" t="s">
        <v>161</v>
      </c>
      <c r="G100" s="390" t="s">
        <v>347</v>
      </c>
      <c r="H100" s="391">
        <v>1</v>
      </c>
      <c r="I100" s="392"/>
      <c r="J100" s="393">
        <f>ROUND($I$100*$H$100,2)</f>
        <v>0</v>
      </c>
      <c r="K100" s="394"/>
      <c r="L100" s="363"/>
      <c r="M100" s="395"/>
      <c r="N100" s="396" t="s">
        <v>243</v>
      </c>
      <c r="O100" s="239"/>
      <c r="P100" s="239"/>
      <c r="Q100" s="397">
        <v>0</v>
      </c>
      <c r="R100" s="397">
        <f>$Q$100*$H$100</f>
        <v>0</v>
      </c>
      <c r="S100" s="397">
        <v>0</v>
      </c>
      <c r="T100" s="398">
        <f>$S$100*$H$100</f>
        <v>0</v>
      </c>
      <c r="AR100" s="331" t="s">
        <v>162</v>
      </c>
      <c r="AT100" s="331" t="s">
        <v>319</v>
      </c>
      <c r="AU100" s="331" t="s">
        <v>276</v>
      </c>
      <c r="AY100" s="325" t="s">
        <v>317</v>
      </c>
      <c r="BE100" s="399">
        <f>IF($N$100="základní",$J$100,0)</f>
        <v>0</v>
      </c>
      <c r="BF100" s="399">
        <f>IF($N$100="snížená",$J$100,0)</f>
        <v>0</v>
      </c>
      <c r="BG100" s="399">
        <f>IF($N$100="zákl. přenesená",$J$100,0)</f>
        <v>0</v>
      </c>
      <c r="BH100" s="399">
        <f>IF($N$100="sníž. přenesená",$J$100,0)</f>
        <v>0</v>
      </c>
      <c r="BI100" s="399">
        <f>IF($N$100="nulová",$J$100,0)</f>
        <v>0</v>
      </c>
      <c r="BJ100" s="331" t="s">
        <v>324</v>
      </c>
      <c r="BK100" s="399">
        <f>ROUND($I$100*$H$100,2)</f>
        <v>0</v>
      </c>
      <c r="BL100" s="331" t="s">
        <v>162</v>
      </c>
      <c r="BM100" s="331" t="s">
        <v>163</v>
      </c>
    </row>
    <row r="101" spans="2:47" s="325" customFormat="1" ht="27" customHeight="1">
      <c r="B101" s="326"/>
      <c r="C101" s="464"/>
      <c r="D101" s="465" t="s">
        <v>326</v>
      </c>
      <c r="E101" s="464"/>
      <c r="F101" s="400" t="s">
        <v>164</v>
      </c>
      <c r="G101" s="239"/>
      <c r="H101" s="239"/>
      <c r="J101" s="239"/>
      <c r="K101" s="239"/>
      <c r="L101" s="363"/>
      <c r="M101" s="401"/>
      <c r="N101" s="239"/>
      <c r="O101" s="239"/>
      <c r="P101" s="239"/>
      <c r="Q101" s="239"/>
      <c r="R101" s="239"/>
      <c r="S101" s="239"/>
      <c r="T101" s="402"/>
      <c r="AT101" s="325" t="s">
        <v>326</v>
      </c>
      <c r="AU101" s="325" t="s">
        <v>276</v>
      </c>
    </row>
    <row r="102" spans="2:65" s="325" customFormat="1" ht="27" customHeight="1">
      <c r="B102" s="326"/>
      <c r="C102" s="461">
        <v>3</v>
      </c>
      <c r="D102" s="461" t="s">
        <v>319</v>
      </c>
      <c r="E102" s="462" t="s">
        <v>165</v>
      </c>
      <c r="F102" s="463" t="s">
        <v>166</v>
      </c>
      <c r="G102" s="390" t="s">
        <v>347</v>
      </c>
      <c r="H102" s="391">
        <v>1</v>
      </c>
      <c r="I102" s="392"/>
      <c r="J102" s="393">
        <f>ROUND($I$102*$H$102,2)</f>
        <v>0</v>
      </c>
      <c r="K102" s="394"/>
      <c r="L102" s="363"/>
      <c r="M102" s="395"/>
      <c r="N102" s="396" t="s">
        <v>243</v>
      </c>
      <c r="O102" s="239"/>
      <c r="P102" s="239"/>
      <c r="Q102" s="397">
        <v>0</v>
      </c>
      <c r="R102" s="397">
        <f>$Q$102*$H$102</f>
        <v>0</v>
      </c>
      <c r="S102" s="397">
        <v>0</v>
      </c>
      <c r="T102" s="398">
        <f>$S$102*$H$102</f>
        <v>0</v>
      </c>
      <c r="AR102" s="331" t="s">
        <v>162</v>
      </c>
      <c r="AT102" s="331" t="s">
        <v>319</v>
      </c>
      <c r="AU102" s="331" t="s">
        <v>276</v>
      </c>
      <c r="AY102" s="325" t="s">
        <v>317</v>
      </c>
      <c r="BE102" s="399">
        <f>IF($N$102="základní",$J$102,0)</f>
        <v>0</v>
      </c>
      <c r="BF102" s="399">
        <f>IF($N$102="snížená",$J$102,0)</f>
        <v>0</v>
      </c>
      <c r="BG102" s="399">
        <f>IF($N$102="zákl. přenesená",$J$102,0)</f>
        <v>0</v>
      </c>
      <c r="BH102" s="399">
        <f>IF($N$102="sníž. přenesená",$J$102,0)</f>
        <v>0</v>
      </c>
      <c r="BI102" s="399">
        <f>IF($N$102="nulová",$J$102,0)</f>
        <v>0</v>
      </c>
      <c r="BJ102" s="331" t="s">
        <v>324</v>
      </c>
      <c r="BK102" s="399">
        <f>ROUND($I$102*$H$102,2)</f>
        <v>0</v>
      </c>
      <c r="BL102" s="331" t="s">
        <v>162</v>
      </c>
      <c r="BM102" s="331" t="s">
        <v>167</v>
      </c>
    </row>
    <row r="103" spans="2:47" s="325" customFormat="1" ht="27" customHeight="1">
      <c r="B103" s="326"/>
      <c r="C103" s="464"/>
      <c r="D103" s="465" t="s">
        <v>326</v>
      </c>
      <c r="E103" s="464"/>
      <c r="F103" s="400" t="s">
        <v>166</v>
      </c>
      <c r="G103" s="239"/>
      <c r="H103" s="239"/>
      <c r="J103" s="239"/>
      <c r="K103" s="239"/>
      <c r="L103" s="363"/>
      <c r="M103" s="401"/>
      <c r="N103" s="239"/>
      <c r="O103" s="239"/>
      <c r="P103" s="239"/>
      <c r="Q103" s="239"/>
      <c r="R103" s="239"/>
      <c r="S103" s="239"/>
      <c r="T103" s="402"/>
      <c r="AT103" s="325" t="s">
        <v>326</v>
      </c>
      <c r="AU103" s="325" t="s">
        <v>276</v>
      </c>
    </row>
    <row r="104" spans="2:65" s="325" customFormat="1" ht="15.75" customHeight="1">
      <c r="B104" s="326"/>
      <c r="C104" s="461">
        <v>4</v>
      </c>
      <c r="D104" s="461" t="s">
        <v>319</v>
      </c>
      <c r="E104" s="462" t="s">
        <v>168</v>
      </c>
      <c r="F104" s="463" t="s">
        <v>169</v>
      </c>
      <c r="G104" s="390" t="s">
        <v>145</v>
      </c>
      <c r="H104" s="391">
        <v>1</v>
      </c>
      <c r="I104" s="392"/>
      <c r="J104" s="393">
        <f>ROUND($I$104*$H$104,2)</f>
        <v>0</v>
      </c>
      <c r="K104" s="394"/>
      <c r="L104" s="363"/>
      <c r="M104" s="395"/>
      <c r="N104" s="396" t="s">
        <v>243</v>
      </c>
      <c r="O104" s="239"/>
      <c r="P104" s="239"/>
      <c r="Q104" s="397">
        <v>0</v>
      </c>
      <c r="R104" s="397">
        <f>$Q$104*$H$104</f>
        <v>0</v>
      </c>
      <c r="S104" s="397">
        <v>0</v>
      </c>
      <c r="T104" s="398">
        <f>$S$104*$H$104</f>
        <v>0</v>
      </c>
      <c r="AR104" s="331" t="s">
        <v>162</v>
      </c>
      <c r="AT104" s="331" t="s">
        <v>319</v>
      </c>
      <c r="AU104" s="331" t="s">
        <v>276</v>
      </c>
      <c r="AY104" s="325" t="s">
        <v>317</v>
      </c>
      <c r="BE104" s="399">
        <f>IF($N$104="základní",$J$104,0)</f>
        <v>0</v>
      </c>
      <c r="BF104" s="399">
        <f>IF($N$104="snížená",$J$104,0)</f>
        <v>0</v>
      </c>
      <c r="BG104" s="399">
        <f>IF($N$104="zákl. přenesená",$J$104,0)</f>
        <v>0</v>
      </c>
      <c r="BH104" s="399">
        <f>IF($N$104="sníž. přenesená",$J$104,0)</f>
        <v>0</v>
      </c>
      <c r="BI104" s="399">
        <f>IF($N$104="nulová",$J$104,0)</f>
        <v>0</v>
      </c>
      <c r="BJ104" s="331" t="s">
        <v>324</v>
      </c>
      <c r="BK104" s="399">
        <f>ROUND($I$104*$H$104,2)</f>
        <v>0</v>
      </c>
      <c r="BL104" s="331" t="s">
        <v>162</v>
      </c>
      <c r="BM104" s="331" t="s">
        <v>170</v>
      </c>
    </row>
    <row r="105" spans="2:47" s="325" customFormat="1" ht="16.5" customHeight="1">
      <c r="B105" s="326"/>
      <c r="C105" s="464"/>
      <c r="D105" s="465" t="s">
        <v>326</v>
      </c>
      <c r="E105" s="464"/>
      <c r="F105" s="470" t="s">
        <v>171</v>
      </c>
      <c r="G105" s="239"/>
      <c r="H105" s="239"/>
      <c r="J105" s="239"/>
      <c r="K105" s="239"/>
      <c r="L105" s="363"/>
      <c r="M105" s="401"/>
      <c r="N105" s="239"/>
      <c r="O105" s="239"/>
      <c r="P105" s="239"/>
      <c r="Q105" s="239"/>
      <c r="R105" s="239"/>
      <c r="S105" s="239"/>
      <c r="T105" s="402"/>
      <c r="AT105" s="325" t="s">
        <v>326</v>
      </c>
      <c r="AU105" s="325" t="s">
        <v>276</v>
      </c>
    </row>
    <row r="106" spans="2:63" s="379" customFormat="1" ht="30.75" customHeight="1">
      <c r="B106" s="380"/>
      <c r="C106" s="458"/>
      <c r="D106" s="458" t="s">
        <v>269</v>
      </c>
      <c r="E106" s="460" t="s">
        <v>916</v>
      </c>
      <c r="F106" s="469" t="s">
        <v>172</v>
      </c>
      <c r="G106" s="381"/>
      <c r="H106" s="381"/>
      <c r="J106" s="389">
        <f>$BK$106</f>
        <v>0</v>
      </c>
      <c r="K106" s="381"/>
      <c r="L106" s="383"/>
      <c r="M106" s="384"/>
      <c r="N106" s="381"/>
      <c r="O106" s="381"/>
      <c r="P106" s="385">
        <f>SUM($P$107:$P$111)</f>
        <v>0</v>
      </c>
      <c r="Q106" s="381"/>
      <c r="R106" s="385">
        <f>SUM($R$107:$R$111)</f>
        <v>0</v>
      </c>
      <c r="S106" s="381"/>
      <c r="T106" s="386">
        <f>SUM($T$107:$T$111)</f>
        <v>0</v>
      </c>
      <c r="AR106" s="387" t="s">
        <v>324</v>
      </c>
      <c r="AT106" s="387" t="s">
        <v>269</v>
      </c>
      <c r="AU106" s="387" t="s">
        <v>218</v>
      </c>
      <c r="AY106" s="387" t="s">
        <v>317</v>
      </c>
      <c r="BK106" s="388">
        <f>SUM($BK$107:$BK$111)</f>
        <v>0</v>
      </c>
    </row>
    <row r="107" spans="2:65" s="325" customFormat="1" ht="15.75" customHeight="1">
      <c r="B107" s="326"/>
      <c r="C107" s="461">
        <v>5</v>
      </c>
      <c r="D107" s="461" t="s">
        <v>319</v>
      </c>
      <c r="E107" s="462" t="s">
        <v>173</v>
      </c>
      <c r="F107" s="463" t="s">
        <v>174</v>
      </c>
      <c r="G107" s="390" t="s">
        <v>347</v>
      </c>
      <c r="H107" s="391">
        <v>1</v>
      </c>
      <c r="I107" s="392"/>
      <c r="J107" s="393">
        <f>ROUND($I$107*$H$107,2)</f>
        <v>0</v>
      </c>
      <c r="K107" s="394"/>
      <c r="L107" s="363"/>
      <c r="M107" s="395"/>
      <c r="N107" s="396" t="s">
        <v>243</v>
      </c>
      <c r="O107" s="239"/>
      <c r="P107" s="239"/>
      <c r="Q107" s="397">
        <v>0</v>
      </c>
      <c r="R107" s="397">
        <f>$Q$107*$H$107</f>
        <v>0</v>
      </c>
      <c r="S107" s="397">
        <v>0</v>
      </c>
      <c r="T107" s="398">
        <f>$S$107*$H$107</f>
        <v>0</v>
      </c>
      <c r="AR107" s="331" t="s">
        <v>911</v>
      </c>
      <c r="AT107" s="331" t="s">
        <v>319</v>
      </c>
      <c r="AU107" s="331" t="s">
        <v>276</v>
      </c>
      <c r="AY107" s="325" t="s">
        <v>317</v>
      </c>
      <c r="BE107" s="399">
        <f>IF($N$107="základní",$J$107,0)</f>
        <v>0</v>
      </c>
      <c r="BF107" s="399">
        <f>IF($N$107="snížená",$J$107,0)</f>
        <v>0</v>
      </c>
      <c r="BG107" s="399">
        <f>IF($N$107="zákl. přenesená",$J$107,0)</f>
        <v>0</v>
      </c>
      <c r="BH107" s="399">
        <f>IF($N$107="sníž. přenesená",$J$107,0)</f>
        <v>0</v>
      </c>
      <c r="BI107" s="399">
        <f>IF($N$107="nulová",$J$107,0)</f>
        <v>0</v>
      </c>
      <c r="BJ107" s="331" t="s">
        <v>324</v>
      </c>
      <c r="BK107" s="399">
        <f>ROUND($I$107*$H$107,2)</f>
        <v>0</v>
      </c>
      <c r="BL107" s="331" t="s">
        <v>911</v>
      </c>
      <c r="BM107" s="331" t="s">
        <v>175</v>
      </c>
    </row>
    <row r="108" spans="2:47" s="325" customFormat="1" ht="16.5" customHeight="1">
      <c r="B108" s="326"/>
      <c r="C108" s="464"/>
      <c r="D108" s="465" t="s">
        <v>326</v>
      </c>
      <c r="E108" s="464"/>
      <c r="F108" s="400" t="s">
        <v>174</v>
      </c>
      <c r="G108" s="239"/>
      <c r="H108" s="239"/>
      <c r="J108" s="239"/>
      <c r="K108" s="239"/>
      <c r="L108" s="363"/>
      <c r="M108" s="401"/>
      <c r="N108" s="239"/>
      <c r="O108" s="239"/>
      <c r="P108" s="239"/>
      <c r="Q108" s="239"/>
      <c r="R108" s="239"/>
      <c r="S108" s="239"/>
      <c r="T108" s="402"/>
      <c r="AT108" s="325" t="s">
        <v>326</v>
      </c>
      <c r="AU108" s="325" t="s">
        <v>276</v>
      </c>
    </row>
    <row r="109" spans="2:51" s="325" customFormat="1" ht="15.75" customHeight="1">
      <c r="B109" s="409"/>
      <c r="C109" s="466"/>
      <c r="D109" s="467" t="s">
        <v>328</v>
      </c>
      <c r="E109" s="466"/>
      <c r="F109" s="468" t="s">
        <v>218</v>
      </c>
      <c r="G109" s="410"/>
      <c r="H109" s="411">
        <v>1</v>
      </c>
      <c r="J109" s="410"/>
      <c r="K109" s="410"/>
      <c r="L109" s="412"/>
      <c r="M109" s="413"/>
      <c r="N109" s="410"/>
      <c r="O109" s="410"/>
      <c r="P109" s="410"/>
      <c r="Q109" s="410"/>
      <c r="R109" s="410"/>
      <c r="S109" s="410"/>
      <c r="T109" s="414"/>
      <c r="AT109" s="415" t="s">
        <v>328</v>
      </c>
      <c r="AU109" s="415" t="s">
        <v>276</v>
      </c>
      <c r="AV109" s="415" t="s">
        <v>276</v>
      </c>
      <c r="AW109" s="415" t="s">
        <v>282</v>
      </c>
      <c r="AX109" s="415" t="s">
        <v>218</v>
      </c>
      <c r="AY109" s="415" t="s">
        <v>317</v>
      </c>
    </row>
    <row r="110" spans="2:65" s="325" customFormat="1" ht="15.75" customHeight="1">
      <c r="B110" s="326"/>
      <c r="C110" s="461">
        <v>6</v>
      </c>
      <c r="D110" s="461" t="s">
        <v>319</v>
      </c>
      <c r="E110" s="462" t="s">
        <v>176</v>
      </c>
      <c r="F110" s="463" t="s">
        <v>177</v>
      </c>
      <c r="G110" s="390" t="s">
        <v>145</v>
      </c>
      <c r="H110" s="391">
        <v>1</v>
      </c>
      <c r="I110" s="392"/>
      <c r="J110" s="393">
        <f>ROUND($I$110*$H$110,2)</f>
        <v>0</v>
      </c>
      <c r="K110" s="394"/>
      <c r="L110" s="363"/>
      <c r="M110" s="395"/>
      <c r="N110" s="396" t="s">
        <v>243</v>
      </c>
      <c r="O110" s="239"/>
      <c r="P110" s="239"/>
      <c r="Q110" s="397">
        <v>0</v>
      </c>
      <c r="R110" s="397">
        <f>$Q$110*$H$110</f>
        <v>0</v>
      </c>
      <c r="S110" s="397">
        <v>0</v>
      </c>
      <c r="T110" s="398">
        <f>$S$110*$H$110</f>
        <v>0</v>
      </c>
      <c r="AR110" s="331" t="s">
        <v>911</v>
      </c>
      <c r="AT110" s="331" t="s">
        <v>319</v>
      </c>
      <c r="AU110" s="331" t="s">
        <v>276</v>
      </c>
      <c r="AY110" s="325" t="s">
        <v>317</v>
      </c>
      <c r="BE110" s="399">
        <f>IF($N$110="základní",$J$110,0)</f>
        <v>0</v>
      </c>
      <c r="BF110" s="399">
        <f>IF($N$110="snížená",$J$110,0)</f>
        <v>0</v>
      </c>
      <c r="BG110" s="399">
        <f>IF($N$110="zákl. přenesená",$J$110,0)</f>
        <v>0</v>
      </c>
      <c r="BH110" s="399">
        <f>IF($N$110="sníž. přenesená",$J$110,0)</f>
        <v>0</v>
      </c>
      <c r="BI110" s="399">
        <f>IF($N$110="nulová",$J$110,0)</f>
        <v>0</v>
      </c>
      <c r="BJ110" s="331" t="s">
        <v>324</v>
      </c>
      <c r="BK110" s="399">
        <f>ROUND($I$110*$H$110,2)</f>
        <v>0</v>
      </c>
      <c r="BL110" s="331" t="s">
        <v>911</v>
      </c>
      <c r="BM110" s="331" t="s">
        <v>178</v>
      </c>
    </row>
    <row r="111" spans="2:47" s="325" customFormat="1" ht="16.5" customHeight="1">
      <c r="B111" s="326"/>
      <c r="C111" s="464"/>
      <c r="D111" s="465" t="s">
        <v>326</v>
      </c>
      <c r="E111" s="464"/>
      <c r="F111" s="400" t="s">
        <v>177</v>
      </c>
      <c r="G111" s="239"/>
      <c r="H111" s="239"/>
      <c r="J111" s="239"/>
      <c r="K111" s="239"/>
      <c r="L111" s="363"/>
      <c r="M111" s="401"/>
      <c r="N111" s="239"/>
      <c r="O111" s="239"/>
      <c r="P111" s="239"/>
      <c r="Q111" s="239"/>
      <c r="R111" s="239"/>
      <c r="S111" s="239"/>
      <c r="T111" s="402"/>
      <c r="AT111" s="325" t="s">
        <v>326</v>
      </c>
      <c r="AU111" s="325" t="s">
        <v>276</v>
      </c>
    </row>
    <row r="112" spans="2:63" s="379" customFormat="1" ht="30.75" customHeight="1">
      <c r="B112" s="380"/>
      <c r="C112" s="458"/>
      <c r="D112" s="458" t="s">
        <v>269</v>
      </c>
      <c r="E112" s="460" t="s">
        <v>913</v>
      </c>
      <c r="F112" s="469" t="s">
        <v>122</v>
      </c>
      <c r="G112" s="381"/>
      <c r="H112" s="381"/>
      <c r="J112" s="389">
        <f>$BK$112</f>
        <v>0</v>
      </c>
      <c r="K112" s="381"/>
      <c r="L112" s="383"/>
      <c r="M112" s="384"/>
      <c r="N112" s="381"/>
      <c r="O112" s="381"/>
      <c r="P112" s="385">
        <f>SUM($P$113:$P$124)</f>
        <v>0</v>
      </c>
      <c r="Q112" s="381"/>
      <c r="R112" s="385">
        <f>SUM($R$113:$R$124)</f>
        <v>0</v>
      </c>
      <c r="S112" s="381"/>
      <c r="T112" s="386">
        <f>SUM($T$113:$T$124)</f>
        <v>0</v>
      </c>
      <c r="AR112" s="387" t="s">
        <v>324</v>
      </c>
      <c r="AT112" s="387" t="s">
        <v>269</v>
      </c>
      <c r="AU112" s="387" t="s">
        <v>218</v>
      </c>
      <c r="AY112" s="387" t="s">
        <v>317</v>
      </c>
      <c r="BK112" s="388">
        <f>SUM($BK$113:$BK$124)</f>
        <v>0</v>
      </c>
    </row>
    <row r="113" spans="2:65" s="325" customFormat="1" ht="27" customHeight="1">
      <c r="B113" s="326"/>
      <c r="C113" s="461">
        <v>7</v>
      </c>
      <c r="D113" s="461" t="s">
        <v>319</v>
      </c>
      <c r="E113" s="462" t="s">
        <v>179</v>
      </c>
      <c r="F113" s="463" t="s">
        <v>180</v>
      </c>
      <c r="G113" s="390" t="s">
        <v>145</v>
      </c>
      <c r="H113" s="391">
        <v>1</v>
      </c>
      <c r="I113" s="392"/>
      <c r="J113" s="393">
        <f>ROUND($I$113*$H$113,2)</f>
        <v>0</v>
      </c>
      <c r="K113" s="394"/>
      <c r="L113" s="363"/>
      <c r="M113" s="395"/>
      <c r="N113" s="396" t="s">
        <v>243</v>
      </c>
      <c r="O113" s="239"/>
      <c r="P113" s="239"/>
      <c r="Q113" s="397">
        <v>0</v>
      </c>
      <c r="R113" s="397">
        <f>$Q$113*$H$113</f>
        <v>0</v>
      </c>
      <c r="S113" s="397">
        <v>0</v>
      </c>
      <c r="T113" s="398">
        <f>$S$113*$H$113</f>
        <v>0</v>
      </c>
      <c r="AR113" s="331" t="s">
        <v>911</v>
      </c>
      <c r="AT113" s="331" t="s">
        <v>319</v>
      </c>
      <c r="AU113" s="331" t="s">
        <v>276</v>
      </c>
      <c r="AY113" s="325" t="s">
        <v>317</v>
      </c>
      <c r="BE113" s="399">
        <f>IF($N$113="základní",$J$113,0)</f>
        <v>0</v>
      </c>
      <c r="BF113" s="399">
        <f>IF($N$113="snížená",$J$113,0)</f>
        <v>0</v>
      </c>
      <c r="BG113" s="399">
        <f>IF($N$113="zákl. přenesená",$J$113,0)</f>
        <v>0</v>
      </c>
      <c r="BH113" s="399">
        <f>IF($N$113="sníž. přenesená",$J$113,0)</f>
        <v>0</v>
      </c>
      <c r="BI113" s="399">
        <f>IF($N$113="nulová",$J$113,0)</f>
        <v>0</v>
      </c>
      <c r="BJ113" s="331" t="s">
        <v>324</v>
      </c>
      <c r="BK113" s="399">
        <f>ROUND($I$113*$H$113,2)</f>
        <v>0</v>
      </c>
      <c r="BL113" s="331" t="s">
        <v>911</v>
      </c>
      <c r="BM113" s="331" t="s">
        <v>181</v>
      </c>
    </row>
    <row r="114" spans="2:47" s="325" customFormat="1" ht="27" customHeight="1">
      <c r="B114" s="326"/>
      <c r="C114" s="464"/>
      <c r="D114" s="465" t="s">
        <v>326</v>
      </c>
      <c r="E114" s="464"/>
      <c r="F114" s="400" t="s">
        <v>180</v>
      </c>
      <c r="G114" s="239"/>
      <c r="H114" s="239"/>
      <c r="J114" s="239"/>
      <c r="K114" s="239"/>
      <c r="L114" s="363"/>
      <c r="M114" s="401"/>
      <c r="N114" s="239"/>
      <c r="O114" s="239"/>
      <c r="P114" s="239"/>
      <c r="Q114" s="239"/>
      <c r="R114" s="239"/>
      <c r="S114" s="239"/>
      <c r="T114" s="402"/>
      <c r="AT114" s="325" t="s">
        <v>326</v>
      </c>
      <c r="AU114" s="325" t="s">
        <v>276</v>
      </c>
    </row>
    <row r="115" spans="2:65" s="325" customFormat="1" ht="27" customHeight="1">
      <c r="B115" s="326"/>
      <c r="C115" s="461">
        <v>8</v>
      </c>
      <c r="D115" s="461" t="s">
        <v>319</v>
      </c>
      <c r="E115" s="462" t="s">
        <v>182</v>
      </c>
      <c r="F115" s="463" t="s">
        <v>183</v>
      </c>
      <c r="G115" s="390" t="s">
        <v>145</v>
      </c>
      <c r="H115" s="391">
        <v>1</v>
      </c>
      <c r="I115" s="392"/>
      <c r="J115" s="393">
        <f>ROUND($I$115*$H$115,2)</f>
        <v>0</v>
      </c>
      <c r="K115" s="394"/>
      <c r="L115" s="363"/>
      <c r="M115" s="395"/>
      <c r="N115" s="396" t="s">
        <v>243</v>
      </c>
      <c r="O115" s="239"/>
      <c r="P115" s="239"/>
      <c r="Q115" s="397">
        <v>0</v>
      </c>
      <c r="R115" s="397">
        <f>$Q$115*$H$115</f>
        <v>0</v>
      </c>
      <c r="S115" s="397">
        <v>0</v>
      </c>
      <c r="T115" s="398">
        <f>$S$115*$H$115</f>
        <v>0</v>
      </c>
      <c r="AR115" s="331" t="s">
        <v>911</v>
      </c>
      <c r="AT115" s="331" t="s">
        <v>319</v>
      </c>
      <c r="AU115" s="331" t="s">
        <v>276</v>
      </c>
      <c r="AY115" s="325" t="s">
        <v>317</v>
      </c>
      <c r="BE115" s="399">
        <f>IF($N$115="základní",$J$115,0)</f>
        <v>0</v>
      </c>
      <c r="BF115" s="399">
        <f>IF($N$115="snížená",$J$115,0)</f>
        <v>0</v>
      </c>
      <c r="BG115" s="399">
        <f>IF($N$115="zákl. přenesená",$J$115,0)</f>
        <v>0</v>
      </c>
      <c r="BH115" s="399">
        <f>IF($N$115="sníž. přenesená",$J$115,0)</f>
        <v>0</v>
      </c>
      <c r="BI115" s="399">
        <f>IF($N$115="nulová",$J$115,0)</f>
        <v>0</v>
      </c>
      <c r="BJ115" s="331" t="s">
        <v>324</v>
      </c>
      <c r="BK115" s="399">
        <f>ROUND($I$115*$H$115,2)</f>
        <v>0</v>
      </c>
      <c r="BL115" s="331" t="s">
        <v>911</v>
      </c>
      <c r="BM115" s="331" t="s">
        <v>184</v>
      </c>
    </row>
    <row r="116" spans="2:47" s="325" customFormat="1" ht="27" customHeight="1">
      <c r="B116" s="326"/>
      <c r="C116" s="464"/>
      <c r="D116" s="465" t="s">
        <v>326</v>
      </c>
      <c r="E116" s="464"/>
      <c r="F116" s="400" t="s">
        <v>183</v>
      </c>
      <c r="G116" s="239"/>
      <c r="H116" s="239"/>
      <c r="J116" s="239"/>
      <c r="K116" s="239"/>
      <c r="L116" s="363"/>
      <c r="M116" s="401"/>
      <c r="N116" s="239"/>
      <c r="O116" s="239"/>
      <c r="P116" s="239"/>
      <c r="Q116" s="239"/>
      <c r="R116" s="239"/>
      <c r="S116" s="239"/>
      <c r="T116" s="402"/>
      <c r="AT116" s="325" t="s">
        <v>326</v>
      </c>
      <c r="AU116" s="325" t="s">
        <v>276</v>
      </c>
    </row>
    <row r="117" spans="2:65" s="325" customFormat="1" ht="27" customHeight="1">
      <c r="B117" s="326"/>
      <c r="C117" s="461">
        <v>9</v>
      </c>
      <c r="D117" s="461" t="s">
        <v>319</v>
      </c>
      <c r="E117" s="462" t="s">
        <v>185</v>
      </c>
      <c r="F117" s="463" t="s">
        <v>186</v>
      </c>
      <c r="G117" s="390" t="s">
        <v>145</v>
      </c>
      <c r="H117" s="391">
        <v>1</v>
      </c>
      <c r="I117" s="392"/>
      <c r="J117" s="393">
        <f>ROUND($I$117*$H$117,2)</f>
        <v>0</v>
      </c>
      <c r="K117" s="394"/>
      <c r="L117" s="363"/>
      <c r="M117" s="395"/>
      <c r="N117" s="396" t="s">
        <v>243</v>
      </c>
      <c r="O117" s="239"/>
      <c r="P117" s="239"/>
      <c r="Q117" s="397">
        <v>0</v>
      </c>
      <c r="R117" s="397">
        <f>$Q$117*$H$117</f>
        <v>0</v>
      </c>
      <c r="S117" s="397">
        <v>0</v>
      </c>
      <c r="T117" s="398">
        <f>$S$117*$H$117</f>
        <v>0</v>
      </c>
      <c r="AR117" s="331" t="s">
        <v>911</v>
      </c>
      <c r="AT117" s="331" t="s">
        <v>319</v>
      </c>
      <c r="AU117" s="331" t="s">
        <v>276</v>
      </c>
      <c r="AY117" s="325" t="s">
        <v>317</v>
      </c>
      <c r="BE117" s="399">
        <f>IF($N$117="základní",$J$117,0)</f>
        <v>0</v>
      </c>
      <c r="BF117" s="399">
        <f>IF($N$117="snížená",$J$117,0)</f>
        <v>0</v>
      </c>
      <c r="BG117" s="399">
        <f>IF($N$117="zákl. přenesená",$J$117,0)</f>
        <v>0</v>
      </c>
      <c r="BH117" s="399">
        <f>IF($N$117="sníž. přenesená",$J$117,0)</f>
        <v>0</v>
      </c>
      <c r="BI117" s="399">
        <f>IF($N$117="nulová",$J$117,0)</f>
        <v>0</v>
      </c>
      <c r="BJ117" s="331" t="s">
        <v>324</v>
      </c>
      <c r="BK117" s="399">
        <f>ROUND($I$117*$H$117,2)</f>
        <v>0</v>
      </c>
      <c r="BL117" s="331" t="s">
        <v>911</v>
      </c>
      <c r="BM117" s="331" t="s">
        <v>187</v>
      </c>
    </row>
    <row r="118" spans="2:47" s="325" customFormat="1" ht="16.5" customHeight="1">
      <c r="B118" s="326"/>
      <c r="C118" s="464"/>
      <c r="D118" s="465" t="s">
        <v>326</v>
      </c>
      <c r="E118" s="464"/>
      <c r="F118" s="400" t="s">
        <v>186</v>
      </c>
      <c r="G118" s="239"/>
      <c r="H118" s="239"/>
      <c r="J118" s="239"/>
      <c r="K118" s="239"/>
      <c r="L118" s="363"/>
      <c r="M118" s="401"/>
      <c r="N118" s="239"/>
      <c r="O118" s="239"/>
      <c r="P118" s="239"/>
      <c r="Q118" s="239"/>
      <c r="R118" s="239"/>
      <c r="S118" s="239"/>
      <c r="T118" s="402"/>
      <c r="AT118" s="325" t="s">
        <v>326</v>
      </c>
      <c r="AU118" s="325" t="s">
        <v>276</v>
      </c>
    </row>
    <row r="119" spans="2:65" s="325" customFormat="1" ht="53.25" customHeight="1">
      <c r="B119" s="326"/>
      <c r="C119" s="461">
        <v>10</v>
      </c>
      <c r="D119" s="461" t="s">
        <v>319</v>
      </c>
      <c r="E119" s="462" t="s">
        <v>188</v>
      </c>
      <c r="F119" s="471" t="s">
        <v>189</v>
      </c>
      <c r="G119" s="390" t="s">
        <v>145</v>
      </c>
      <c r="H119" s="391">
        <v>1</v>
      </c>
      <c r="I119" s="392"/>
      <c r="J119" s="393">
        <f>ROUND($I$119*$H$119,2)</f>
        <v>0</v>
      </c>
      <c r="K119" s="394"/>
      <c r="L119" s="363"/>
      <c r="M119" s="395"/>
      <c r="N119" s="396" t="s">
        <v>243</v>
      </c>
      <c r="O119" s="239"/>
      <c r="P119" s="239"/>
      <c r="Q119" s="397">
        <v>0</v>
      </c>
      <c r="R119" s="397">
        <f>$Q$119*$H$119</f>
        <v>0</v>
      </c>
      <c r="S119" s="397">
        <v>0</v>
      </c>
      <c r="T119" s="398">
        <f>$S$119*$H$119</f>
        <v>0</v>
      </c>
      <c r="AR119" s="331" t="s">
        <v>911</v>
      </c>
      <c r="AT119" s="331" t="s">
        <v>319</v>
      </c>
      <c r="AU119" s="331" t="s">
        <v>276</v>
      </c>
      <c r="AY119" s="325" t="s">
        <v>317</v>
      </c>
      <c r="BE119" s="399">
        <f>IF($N$119="základní",$J$119,0)</f>
        <v>0</v>
      </c>
      <c r="BF119" s="399">
        <f>IF($N$119="snížená",$J$119,0)</f>
        <v>0</v>
      </c>
      <c r="BG119" s="399">
        <f>IF($N$119="zákl. přenesená",$J$119,0)</f>
        <v>0</v>
      </c>
      <c r="BH119" s="399">
        <f>IF($N$119="sníž. přenesená",$J$119,0)</f>
        <v>0</v>
      </c>
      <c r="BI119" s="399">
        <f>IF($N$119="nulová",$J$119,0)</f>
        <v>0</v>
      </c>
      <c r="BJ119" s="331" t="s">
        <v>324</v>
      </c>
      <c r="BK119" s="399">
        <f>ROUND($I$119*$H$119,2)</f>
        <v>0</v>
      </c>
      <c r="BL119" s="331" t="s">
        <v>911</v>
      </c>
      <c r="BM119" s="331" t="s">
        <v>190</v>
      </c>
    </row>
    <row r="120" spans="2:47" s="325" customFormat="1" ht="27" customHeight="1">
      <c r="B120" s="326"/>
      <c r="C120" s="464"/>
      <c r="D120" s="465" t="s">
        <v>326</v>
      </c>
      <c r="E120" s="464"/>
      <c r="F120" s="400" t="s">
        <v>189</v>
      </c>
      <c r="G120" s="239"/>
      <c r="H120" s="239"/>
      <c r="J120" s="239"/>
      <c r="K120" s="239"/>
      <c r="L120" s="363"/>
      <c r="M120" s="401"/>
      <c r="N120" s="239"/>
      <c r="O120" s="239"/>
      <c r="P120" s="239"/>
      <c r="Q120" s="239"/>
      <c r="R120" s="239"/>
      <c r="S120" s="239"/>
      <c r="T120" s="402"/>
      <c r="AT120" s="325" t="s">
        <v>326</v>
      </c>
      <c r="AU120" s="325" t="s">
        <v>276</v>
      </c>
    </row>
    <row r="121" spans="2:65" s="325" customFormat="1" ht="15.75" customHeight="1">
      <c r="B121" s="326"/>
      <c r="C121" s="461">
        <v>11</v>
      </c>
      <c r="D121" s="461" t="s">
        <v>319</v>
      </c>
      <c r="E121" s="462" t="s">
        <v>191</v>
      </c>
      <c r="F121" s="471" t="s">
        <v>192</v>
      </c>
      <c r="G121" s="390" t="s">
        <v>145</v>
      </c>
      <c r="H121" s="391">
        <v>1</v>
      </c>
      <c r="I121" s="392"/>
      <c r="J121" s="393">
        <f>ROUND($I$121*$H$121,2)</f>
        <v>0</v>
      </c>
      <c r="K121" s="394"/>
      <c r="L121" s="363"/>
      <c r="M121" s="395"/>
      <c r="N121" s="396" t="s">
        <v>243</v>
      </c>
      <c r="O121" s="239"/>
      <c r="P121" s="239"/>
      <c r="Q121" s="397">
        <v>0</v>
      </c>
      <c r="R121" s="397">
        <f>$Q$121*$H$121</f>
        <v>0</v>
      </c>
      <c r="S121" s="397">
        <v>0</v>
      </c>
      <c r="T121" s="398">
        <f>$S$121*$H$121</f>
        <v>0</v>
      </c>
      <c r="AR121" s="331" t="s">
        <v>911</v>
      </c>
      <c r="AT121" s="331" t="s">
        <v>319</v>
      </c>
      <c r="AU121" s="331" t="s">
        <v>276</v>
      </c>
      <c r="AY121" s="325" t="s">
        <v>317</v>
      </c>
      <c r="BE121" s="399">
        <f>IF($N$121="základní",$J$121,0)</f>
        <v>0</v>
      </c>
      <c r="BF121" s="399">
        <f>IF($N$121="snížená",$J$121,0)</f>
        <v>0</v>
      </c>
      <c r="BG121" s="399">
        <f>IF($N$121="zákl. přenesená",$J$121,0)</f>
        <v>0</v>
      </c>
      <c r="BH121" s="399">
        <f>IF($N$121="sníž. přenesená",$J$121,0)</f>
        <v>0</v>
      </c>
      <c r="BI121" s="399">
        <f>IF($N$121="nulová",$J$121,0)</f>
        <v>0</v>
      </c>
      <c r="BJ121" s="331" t="s">
        <v>324</v>
      </c>
      <c r="BK121" s="399">
        <f>ROUND($I$121*$H$121,2)</f>
        <v>0</v>
      </c>
      <c r="BL121" s="331" t="s">
        <v>911</v>
      </c>
      <c r="BM121" s="331" t="s">
        <v>193</v>
      </c>
    </row>
    <row r="122" spans="2:47" s="325" customFormat="1" ht="16.5" customHeight="1">
      <c r="B122" s="326"/>
      <c r="C122" s="464"/>
      <c r="D122" s="465" t="s">
        <v>326</v>
      </c>
      <c r="E122" s="464"/>
      <c r="F122" s="400" t="s">
        <v>192</v>
      </c>
      <c r="G122" s="239"/>
      <c r="H122" s="239"/>
      <c r="J122" s="239"/>
      <c r="K122" s="239"/>
      <c r="L122" s="363"/>
      <c r="M122" s="401"/>
      <c r="N122" s="239"/>
      <c r="O122" s="239"/>
      <c r="P122" s="239"/>
      <c r="Q122" s="239"/>
      <c r="R122" s="239"/>
      <c r="S122" s="239"/>
      <c r="T122" s="402"/>
      <c r="AT122" s="325" t="s">
        <v>326</v>
      </c>
      <c r="AU122" s="325" t="s">
        <v>276</v>
      </c>
    </row>
    <row r="123" spans="2:65" s="325" customFormat="1" ht="29.25" customHeight="1">
      <c r="B123" s="326"/>
      <c r="C123" s="461">
        <v>12</v>
      </c>
      <c r="D123" s="461" t="s">
        <v>319</v>
      </c>
      <c r="E123" s="462" t="s">
        <v>194</v>
      </c>
      <c r="F123" s="471" t="s">
        <v>195</v>
      </c>
      <c r="G123" s="390" t="s">
        <v>145</v>
      </c>
      <c r="H123" s="391">
        <v>1</v>
      </c>
      <c r="I123" s="392"/>
      <c r="J123" s="393">
        <f>ROUND($I$123*$H$123,2)</f>
        <v>0</v>
      </c>
      <c r="K123" s="394"/>
      <c r="L123" s="363"/>
      <c r="M123" s="395"/>
      <c r="N123" s="396" t="s">
        <v>243</v>
      </c>
      <c r="O123" s="239"/>
      <c r="P123" s="239"/>
      <c r="Q123" s="397">
        <v>0</v>
      </c>
      <c r="R123" s="397">
        <f>$Q$123*$H$123</f>
        <v>0</v>
      </c>
      <c r="S123" s="397">
        <v>0</v>
      </c>
      <c r="T123" s="398">
        <f>$S$123*$H$123</f>
        <v>0</v>
      </c>
      <c r="AR123" s="331" t="s">
        <v>911</v>
      </c>
      <c r="AT123" s="331" t="s">
        <v>319</v>
      </c>
      <c r="AU123" s="331" t="s">
        <v>276</v>
      </c>
      <c r="AY123" s="325" t="s">
        <v>317</v>
      </c>
      <c r="BE123" s="399">
        <f>IF($N$123="základní",$J$123,0)</f>
        <v>0</v>
      </c>
      <c r="BF123" s="399">
        <f>IF($N$123="snížená",$J$123,0)</f>
        <v>0</v>
      </c>
      <c r="BG123" s="399">
        <f>IF($N$123="zákl. přenesená",$J$123,0)</f>
        <v>0</v>
      </c>
      <c r="BH123" s="399">
        <f>IF($N$123="sníž. přenesená",$J$123,0)</f>
        <v>0</v>
      </c>
      <c r="BI123" s="399">
        <f>IF($N$123="nulová",$J$123,0)</f>
        <v>0</v>
      </c>
      <c r="BJ123" s="331" t="s">
        <v>324</v>
      </c>
      <c r="BK123" s="399">
        <f>ROUND($I$123*$H$123,2)</f>
        <v>0</v>
      </c>
      <c r="BL123" s="331" t="s">
        <v>911</v>
      </c>
      <c r="BM123" s="331" t="s">
        <v>196</v>
      </c>
    </row>
    <row r="124" spans="2:47" s="325" customFormat="1" ht="16.5" customHeight="1">
      <c r="B124" s="326"/>
      <c r="C124" s="464"/>
      <c r="D124" s="465" t="s">
        <v>326</v>
      </c>
      <c r="E124" s="464"/>
      <c r="F124" s="400" t="s">
        <v>195</v>
      </c>
      <c r="G124" s="239"/>
      <c r="H124" s="239"/>
      <c r="J124" s="239"/>
      <c r="K124" s="239"/>
      <c r="L124" s="363"/>
      <c r="M124" s="401"/>
      <c r="N124" s="239"/>
      <c r="O124" s="239"/>
      <c r="P124" s="239"/>
      <c r="Q124" s="239"/>
      <c r="R124" s="239"/>
      <c r="S124" s="239"/>
      <c r="T124" s="402"/>
      <c r="AT124" s="325" t="s">
        <v>326</v>
      </c>
      <c r="AU124" s="325" t="s">
        <v>276</v>
      </c>
    </row>
    <row r="125" spans="2:12" s="325" customFormat="1" ht="7.5" customHeight="1">
      <c r="B125" s="335"/>
      <c r="C125" s="336"/>
      <c r="D125" s="336"/>
      <c r="E125" s="336"/>
      <c r="F125" s="416"/>
      <c r="G125" s="336"/>
      <c r="H125" s="336"/>
      <c r="I125" s="337"/>
      <c r="J125" s="336"/>
      <c r="K125" s="336"/>
      <c r="L125" s="363"/>
    </row>
    <row r="126" s="320" customFormat="1" ht="14.25" customHeight="1">
      <c r="F126" s="417"/>
    </row>
    <row r="127" ht="14.25" customHeight="1">
      <c r="F127" s="417"/>
    </row>
    <row r="128" ht="14.25" customHeight="1">
      <c r="F128" s="417"/>
    </row>
    <row r="129" ht="14.25" customHeight="1">
      <c r="F129" s="417"/>
    </row>
    <row r="130" ht="14.25" customHeight="1">
      <c r="F130" s="417"/>
    </row>
    <row r="131" ht="14.25" customHeight="1">
      <c r="F131" s="417"/>
    </row>
    <row r="132" ht="14.25" customHeight="1">
      <c r="F132" s="417"/>
    </row>
    <row r="133" ht="14.25" customHeight="1">
      <c r="F133" s="417"/>
    </row>
    <row r="134" ht="14.25" customHeight="1">
      <c r="F134" s="417"/>
    </row>
  </sheetData>
  <sheetProtection/>
  <mergeCells count="9">
    <mergeCell ref="G1:H1"/>
    <mergeCell ref="L2:V2"/>
    <mergeCell ref="E7:H7"/>
    <mergeCell ref="E9:H9"/>
    <mergeCell ref="E73:H73"/>
    <mergeCell ref="E24:H24"/>
    <mergeCell ref="E45:H45"/>
    <mergeCell ref="E47:H47"/>
    <mergeCell ref="E71:H71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140625" defaultRowHeight="13.5"/>
  <cols>
    <col min="1" max="1" width="7.140625" style="236" customWidth="1"/>
    <col min="2" max="2" width="1.421875" style="236" customWidth="1"/>
    <col min="3" max="4" width="4.28125" style="236" customWidth="1"/>
    <col min="5" max="5" width="10.00390625" style="236" customWidth="1"/>
    <col min="6" max="6" width="7.8515625" style="236" customWidth="1"/>
    <col min="7" max="7" width="4.28125" style="236" customWidth="1"/>
    <col min="8" max="8" width="66.7109375" style="236" customWidth="1"/>
    <col min="9" max="10" width="17.140625" style="236" customWidth="1"/>
    <col min="11" max="11" width="1.421875" style="236" customWidth="1"/>
    <col min="12" max="16384" width="9.140625" style="236" customWidth="1"/>
  </cols>
  <sheetData>
    <row r="1" ht="37.5" customHeight="1"/>
    <row r="2" spans="2:11" ht="7.5" customHeight="1">
      <c r="B2" s="237"/>
      <c r="C2" s="238"/>
      <c r="D2" s="238"/>
      <c r="E2" s="238"/>
      <c r="F2" s="238"/>
      <c r="G2" s="238"/>
      <c r="H2" s="238"/>
      <c r="I2" s="238"/>
      <c r="J2" s="238"/>
      <c r="K2" s="241"/>
    </row>
    <row r="3" spans="2:11" s="244" customFormat="1" ht="45" customHeight="1">
      <c r="B3" s="242"/>
      <c r="C3" s="533" t="s">
        <v>927</v>
      </c>
      <c r="D3" s="533"/>
      <c r="E3" s="533"/>
      <c r="F3" s="533"/>
      <c r="G3" s="533"/>
      <c r="H3" s="533"/>
      <c r="I3" s="533"/>
      <c r="J3" s="533"/>
      <c r="K3" s="243"/>
    </row>
    <row r="4" spans="2:11" ht="25.5" customHeight="1">
      <c r="B4" s="245"/>
      <c r="C4" s="534" t="s">
        <v>928</v>
      </c>
      <c r="D4" s="534"/>
      <c r="E4" s="534"/>
      <c r="F4" s="534"/>
      <c r="G4" s="534"/>
      <c r="H4" s="534"/>
      <c r="I4" s="534"/>
      <c r="J4" s="534"/>
      <c r="K4" s="246"/>
    </row>
    <row r="5" spans="2:11" ht="5.25" customHeight="1">
      <c r="B5" s="245"/>
      <c r="C5" s="247"/>
      <c r="D5" s="247"/>
      <c r="E5" s="247"/>
      <c r="F5" s="247"/>
      <c r="G5" s="247"/>
      <c r="H5" s="247"/>
      <c r="I5" s="247"/>
      <c r="J5" s="247"/>
      <c r="K5" s="246"/>
    </row>
    <row r="6" spans="2:11" ht="15" customHeight="1">
      <c r="B6" s="245"/>
      <c r="C6" s="532" t="s">
        <v>929</v>
      </c>
      <c r="D6" s="532"/>
      <c r="E6" s="532"/>
      <c r="F6" s="532"/>
      <c r="G6" s="532"/>
      <c r="H6" s="532"/>
      <c r="I6" s="532"/>
      <c r="J6" s="532"/>
      <c r="K6" s="246"/>
    </row>
    <row r="7" spans="2:11" ht="15" customHeight="1">
      <c r="B7" s="248"/>
      <c r="C7" s="532" t="s">
        <v>930</v>
      </c>
      <c r="D7" s="532"/>
      <c r="E7" s="532"/>
      <c r="F7" s="532"/>
      <c r="G7" s="532"/>
      <c r="H7" s="532"/>
      <c r="I7" s="532"/>
      <c r="J7" s="532"/>
      <c r="K7" s="246"/>
    </row>
    <row r="8" spans="2:11" ht="12.75" customHeight="1">
      <c r="B8" s="248"/>
      <c r="C8" s="220"/>
      <c r="D8" s="220"/>
      <c r="E8" s="220"/>
      <c r="F8" s="220"/>
      <c r="G8" s="220"/>
      <c r="H8" s="220"/>
      <c r="I8" s="220"/>
      <c r="J8" s="220"/>
      <c r="K8" s="246"/>
    </row>
    <row r="9" spans="2:11" ht="15" customHeight="1">
      <c r="B9" s="248"/>
      <c r="C9" s="532" t="s">
        <v>931</v>
      </c>
      <c r="D9" s="532"/>
      <c r="E9" s="532"/>
      <c r="F9" s="532"/>
      <c r="G9" s="532"/>
      <c r="H9" s="532"/>
      <c r="I9" s="532"/>
      <c r="J9" s="532"/>
      <c r="K9" s="246"/>
    </row>
    <row r="10" spans="2:11" ht="15" customHeight="1">
      <c r="B10" s="248"/>
      <c r="C10" s="220"/>
      <c r="D10" s="532" t="s">
        <v>932</v>
      </c>
      <c r="E10" s="532"/>
      <c r="F10" s="532"/>
      <c r="G10" s="532"/>
      <c r="H10" s="532"/>
      <c r="I10" s="532"/>
      <c r="J10" s="532"/>
      <c r="K10" s="246"/>
    </row>
    <row r="11" spans="2:11" ht="15" customHeight="1">
      <c r="B11" s="248"/>
      <c r="C11" s="249"/>
      <c r="D11" s="532" t="s">
        <v>933</v>
      </c>
      <c r="E11" s="532"/>
      <c r="F11" s="532"/>
      <c r="G11" s="532"/>
      <c r="H11" s="532"/>
      <c r="I11" s="532"/>
      <c r="J11" s="532"/>
      <c r="K11" s="246"/>
    </row>
    <row r="12" spans="2:11" ht="12.75" customHeight="1">
      <c r="B12" s="248"/>
      <c r="C12" s="249"/>
      <c r="D12" s="249"/>
      <c r="E12" s="249"/>
      <c r="F12" s="249"/>
      <c r="G12" s="249"/>
      <c r="H12" s="249"/>
      <c r="I12" s="249"/>
      <c r="J12" s="249"/>
      <c r="K12" s="246"/>
    </row>
    <row r="13" spans="2:11" ht="15" customHeight="1">
      <c r="B13" s="248"/>
      <c r="C13" s="249"/>
      <c r="D13" s="532" t="s">
        <v>934</v>
      </c>
      <c r="E13" s="532"/>
      <c r="F13" s="532"/>
      <c r="G13" s="532"/>
      <c r="H13" s="532"/>
      <c r="I13" s="532"/>
      <c r="J13" s="532"/>
      <c r="K13" s="246"/>
    </row>
    <row r="14" spans="2:11" ht="15" customHeight="1">
      <c r="B14" s="248"/>
      <c r="C14" s="249"/>
      <c r="D14" s="532" t="s">
        <v>935</v>
      </c>
      <c r="E14" s="532"/>
      <c r="F14" s="532"/>
      <c r="G14" s="532"/>
      <c r="H14" s="532"/>
      <c r="I14" s="532"/>
      <c r="J14" s="532"/>
      <c r="K14" s="246"/>
    </row>
    <row r="15" spans="2:11" ht="15" customHeight="1">
      <c r="B15" s="248"/>
      <c r="C15" s="249"/>
      <c r="D15" s="532" t="s">
        <v>936</v>
      </c>
      <c r="E15" s="532"/>
      <c r="F15" s="532"/>
      <c r="G15" s="532"/>
      <c r="H15" s="532"/>
      <c r="I15" s="532"/>
      <c r="J15" s="532"/>
      <c r="K15" s="246"/>
    </row>
    <row r="16" spans="2:11" ht="15" customHeight="1">
      <c r="B16" s="248"/>
      <c r="C16" s="249"/>
      <c r="D16" s="249"/>
      <c r="E16" s="250" t="s">
        <v>273</v>
      </c>
      <c r="F16" s="532" t="s">
        <v>937</v>
      </c>
      <c r="G16" s="532"/>
      <c r="H16" s="532"/>
      <c r="I16" s="532"/>
      <c r="J16" s="532"/>
      <c r="K16" s="246"/>
    </row>
    <row r="17" spans="2:11" ht="15" customHeight="1">
      <c r="B17" s="248"/>
      <c r="C17" s="249"/>
      <c r="D17" s="249"/>
      <c r="E17" s="250" t="s">
        <v>938</v>
      </c>
      <c r="F17" s="532" t="s">
        <v>939</v>
      </c>
      <c r="G17" s="532"/>
      <c r="H17" s="532"/>
      <c r="I17" s="532"/>
      <c r="J17" s="532"/>
      <c r="K17" s="246"/>
    </row>
    <row r="18" spans="2:11" ht="15" customHeight="1">
      <c r="B18" s="248"/>
      <c r="C18" s="249"/>
      <c r="D18" s="249"/>
      <c r="E18" s="250" t="s">
        <v>940</v>
      </c>
      <c r="F18" s="532" t="s">
        <v>941</v>
      </c>
      <c r="G18" s="532"/>
      <c r="H18" s="532"/>
      <c r="I18" s="532"/>
      <c r="J18" s="532"/>
      <c r="K18" s="246"/>
    </row>
    <row r="19" spans="2:11" ht="15" customHeight="1">
      <c r="B19" s="248"/>
      <c r="C19" s="249"/>
      <c r="D19" s="249"/>
      <c r="E19" s="250" t="s">
        <v>942</v>
      </c>
      <c r="F19" s="532" t="s">
        <v>943</v>
      </c>
      <c r="G19" s="532"/>
      <c r="H19" s="532"/>
      <c r="I19" s="532"/>
      <c r="J19" s="532"/>
      <c r="K19" s="246"/>
    </row>
    <row r="20" spans="2:11" ht="15" customHeight="1">
      <c r="B20" s="248"/>
      <c r="C20" s="249"/>
      <c r="D20" s="249"/>
      <c r="E20" s="250" t="s">
        <v>944</v>
      </c>
      <c r="F20" s="532" t="s">
        <v>945</v>
      </c>
      <c r="G20" s="532"/>
      <c r="H20" s="532"/>
      <c r="I20" s="532"/>
      <c r="J20" s="532"/>
      <c r="K20" s="246"/>
    </row>
    <row r="21" spans="2:11" ht="15" customHeight="1">
      <c r="B21" s="248"/>
      <c r="C21" s="249"/>
      <c r="D21" s="249"/>
      <c r="E21" s="250" t="s">
        <v>946</v>
      </c>
      <c r="F21" s="532" t="s">
        <v>947</v>
      </c>
      <c r="G21" s="532"/>
      <c r="H21" s="532"/>
      <c r="I21" s="532"/>
      <c r="J21" s="532"/>
      <c r="K21" s="246"/>
    </row>
    <row r="22" spans="2:11" ht="12.75" customHeight="1">
      <c r="B22" s="248"/>
      <c r="C22" s="249"/>
      <c r="D22" s="249"/>
      <c r="E22" s="249"/>
      <c r="F22" s="249"/>
      <c r="G22" s="249"/>
      <c r="H22" s="249"/>
      <c r="I22" s="249"/>
      <c r="J22" s="249"/>
      <c r="K22" s="246"/>
    </row>
    <row r="23" spans="2:11" ht="15" customHeight="1">
      <c r="B23" s="248"/>
      <c r="C23" s="532" t="s">
        <v>948</v>
      </c>
      <c r="D23" s="532"/>
      <c r="E23" s="532"/>
      <c r="F23" s="532"/>
      <c r="G23" s="532"/>
      <c r="H23" s="532"/>
      <c r="I23" s="532"/>
      <c r="J23" s="532"/>
      <c r="K23" s="246"/>
    </row>
    <row r="24" spans="2:11" ht="15" customHeight="1">
      <c r="B24" s="248"/>
      <c r="C24" s="532" t="s">
        <v>949</v>
      </c>
      <c r="D24" s="532"/>
      <c r="E24" s="532"/>
      <c r="F24" s="532"/>
      <c r="G24" s="532"/>
      <c r="H24" s="532"/>
      <c r="I24" s="532"/>
      <c r="J24" s="532"/>
      <c r="K24" s="246"/>
    </row>
    <row r="25" spans="2:11" ht="15" customHeight="1">
      <c r="B25" s="248"/>
      <c r="C25" s="220"/>
      <c r="D25" s="532" t="s">
        <v>950</v>
      </c>
      <c r="E25" s="532"/>
      <c r="F25" s="532"/>
      <c r="G25" s="532"/>
      <c r="H25" s="532"/>
      <c r="I25" s="532"/>
      <c r="J25" s="532"/>
      <c r="K25" s="246"/>
    </row>
    <row r="26" spans="2:11" ht="15" customHeight="1">
      <c r="B26" s="248"/>
      <c r="C26" s="249"/>
      <c r="D26" s="532" t="s">
        <v>951</v>
      </c>
      <c r="E26" s="532"/>
      <c r="F26" s="532"/>
      <c r="G26" s="532"/>
      <c r="H26" s="532"/>
      <c r="I26" s="532"/>
      <c r="J26" s="532"/>
      <c r="K26" s="246"/>
    </row>
    <row r="27" spans="2:11" ht="12.75" customHeight="1">
      <c r="B27" s="248"/>
      <c r="C27" s="249"/>
      <c r="D27" s="249"/>
      <c r="E27" s="249"/>
      <c r="F27" s="249"/>
      <c r="G27" s="249"/>
      <c r="H27" s="249"/>
      <c r="I27" s="249"/>
      <c r="J27" s="249"/>
      <c r="K27" s="246"/>
    </row>
    <row r="28" spans="2:11" ht="15" customHeight="1">
      <c r="B28" s="248"/>
      <c r="C28" s="249"/>
      <c r="D28" s="532" t="s">
        <v>952</v>
      </c>
      <c r="E28" s="532"/>
      <c r="F28" s="532"/>
      <c r="G28" s="532"/>
      <c r="H28" s="532"/>
      <c r="I28" s="532"/>
      <c r="J28" s="532"/>
      <c r="K28" s="246"/>
    </row>
    <row r="29" spans="2:11" ht="15" customHeight="1">
      <c r="B29" s="248"/>
      <c r="C29" s="249"/>
      <c r="D29" s="532" t="s">
        <v>953</v>
      </c>
      <c r="E29" s="532"/>
      <c r="F29" s="532"/>
      <c r="G29" s="532"/>
      <c r="H29" s="532"/>
      <c r="I29" s="532"/>
      <c r="J29" s="532"/>
      <c r="K29" s="246"/>
    </row>
    <row r="30" spans="2:11" ht="12.75" customHeight="1">
      <c r="B30" s="248"/>
      <c r="C30" s="249"/>
      <c r="D30" s="249"/>
      <c r="E30" s="249"/>
      <c r="F30" s="249"/>
      <c r="G30" s="249"/>
      <c r="H30" s="249"/>
      <c r="I30" s="249"/>
      <c r="J30" s="249"/>
      <c r="K30" s="246"/>
    </row>
    <row r="31" spans="2:11" ht="15" customHeight="1">
      <c r="B31" s="248"/>
      <c r="C31" s="249"/>
      <c r="D31" s="532" t="s">
        <v>954</v>
      </c>
      <c r="E31" s="532"/>
      <c r="F31" s="532"/>
      <c r="G31" s="532"/>
      <c r="H31" s="532"/>
      <c r="I31" s="532"/>
      <c r="J31" s="532"/>
      <c r="K31" s="246"/>
    </row>
    <row r="32" spans="2:11" ht="15" customHeight="1">
      <c r="B32" s="248"/>
      <c r="C32" s="249"/>
      <c r="D32" s="532" t="s">
        <v>955</v>
      </c>
      <c r="E32" s="532"/>
      <c r="F32" s="532"/>
      <c r="G32" s="532"/>
      <c r="H32" s="532"/>
      <c r="I32" s="532"/>
      <c r="J32" s="532"/>
      <c r="K32" s="246"/>
    </row>
    <row r="33" spans="2:11" ht="15" customHeight="1">
      <c r="B33" s="248"/>
      <c r="C33" s="249"/>
      <c r="D33" s="532" t="s">
        <v>956</v>
      </c>
      <c r="E33" s="532"/>
      <c r="F33" s="532"/>
      <c r="G33" s="532"/>
      <c r="H33" s="532"/>
      <c r="I33" s="532"/>
      <c r="J33" s="532"/>
      <c r="K33" s="246"/>
    </row>
    <row r="34" spans="2:11" ht="15" customHeight="1">
      <c r="B34" s="248"/>
      <c r="C34" s="249"/>
      <c r="D34" s="220"/>
      <c r="E34" s="225" t="s">
        <v>302</v>
      </c>
      <c r="F34" s="220"/>
      <c r="G34" s="532" t="s">
        <v>957</v>
      </c>
      <c r="H34" s="532"/>
      <c r="I34" s="532"/>
      <c r="J34" s="532"/>
      <c r="K34" s="246"/>
    </row>
    <row r="35" spans="2:11" ht="30.75" customHeight="1">
      <c r="B35" s="248"/>
      <c r="C35" s="249"/>
      <c r="D35" s="220"/>
      <c r="E35" s="225" t="s">
        <v>958</v>
      </c>
      <c r="F35" s="220"/>
      <c r="G35" s="532" t="s">
        <v>959</v>
      </c>
      <c r="H35" s="532"/>
      <c r="I35" s="532"/>
      <c r="J35" s="532"/>
      <c r="K35" s="246"/>
    </row>
    <row r="36" spans="2:11" ht="15" customHeight="1">
      <c r="B36" s="248"/>
      <c r="C36" s="249"/>
      <c r="D36" s="220"/>
      <c r="E36" s="225" t="s">
        <v>251</v>
      </c>
      <c r="F36" s="220"/>
      <c r="G36" s="532" t="s">
        <v>960</v>
      </c>
      <c r="H36" s="532"/>
      <c r="I36" s="532"/>
      <c r="J36" s="532"/>
      <c r="K36" s="246"/>
    </row>
    <row r="37" spans="2:11" ht="15" customHeight="1">
      <c r="B37" s="248"/>
      <c r="C37" s="249"/>
      <c r="D37" s="220"/>
      <c r="E37" s="225" t="s">
        <v>303</v>
      </c>
      <c r="F37" s="220"/>
      <c r="G37" s="532" t="s">
        <v>961</v>
      </c>
      <c r="H37" s="532"/>
      <c r="I37" s="532"/>
      <c r="J37" s="532"/>
      <c r="K37" s="246"/>
    </row>
    <row r="38" spans="2:11" ht="15" customHeight="1">
      <c r="B38" s="248"/>
      <c r="C38" s="249"/>
      <c r="D38" s="220"/>
      <c r="E38" s="225" t="s">
        <v>304</v>
      </c>
      <c r="F38" s="220"/>
      <c r="G38" s="532" t="s">
        <v>962</v>
      </c>
      <c r="H38" s="532"/>
      <c r="I38" s="532"/>
      <c r="J38" s="532"/>
      <c r="K38" s="246"/>
    </row>
    <row r="39" spans="2:11" ht="15" customHeight="1">
      <c r="B39" s="248"/>
      <c r="C39" s="249"/>
      <c r="D39" s="220"/>
      <c r="E39" s="225" t="s">
        <v>305</v>
      </c>
      <c r="F39" s="220"/>
      <c r="G39" s="532" t="s">
        <v>963</v>
      </c>
      <c r="H39" s="532"/>
      <c r="I39" s="532"/>
      <c r="J39" s="532"/>
      <c r="K39" s="246"/>
    </row>
    <row r="40" spans="2:11" ht="15" customHeight="1">
      <c r="B40" s="248"/>
      <c r="C40" s="249"/>
      <c r="D40" s="220"/>
      <c r="E40" s="225" t="s">
        <v>964</v>
      </c>
      <c r="F40" s="220"/>
      <c r="G40" s="532" t="s">
        <v>965</v>
      </c>
      <c r="H40" s="532"/>
      <c r="I40" s="532"/>
      <c r="J40" s="532"/>
      <c r="K40" s="246"/>
    </row>
    <row r="41" spans="2:11" ht="15" customHeight="1">
      <c r="B41" s="248"/>
      <c r="C41" s="249"/>
      <c r="D41" s="220"/>
      <c r="E41" s="225"/>
      <c r="F41" s="220"/>
      <c r="G41" s="532" t="s">
        <v>966</v>
      </c>
      <c r="H41" s="532"/>
      <c r="I41" s="532"/>
      <c r="J41" s="532"/>
      <c r="K41" s="246"/>
    </row>
    <row r="42" spans="2:11" ht="15" customHeight="1">
      <c r="B42" s="248"/>
      <c r="C42" s="249"/>
      <c r="D42" s="220"/>
      <c r="E42" s="225" t="s">
        <v>967</v>
      </c>
      <c r="F42" s="220"/>
      <c r="G42" s="532" t="s">
        <v>968</v>
      </c>
      <c r="H42" s="532"/>
      <c r="I42" s="532"/>
      <c r="J42" s="532"/>
      <c r="K42" s="246"/>
    </row>
    <row r="43" spans="2:11" ht="15" customHeight="1">
      <c r="B43" s="248"/>
      <c r="C43" s="249"/>
      <c r="D43" s="220"/>
      <c r="E43" s="225" t="s">
        <v>307</v>
      </c>
      <c r="F43" s="220"/>
      <c r="G43" s="532" t="s">
        <v>969</v>
      </c>
      <c r="H43" s="532"/>
      <c r="I43" s="532"/>
      <c r="J43" s="532"/>
      <c r="K43" s="246"/>
    </row>
    <row r="44" spans="2:11" ht="12.75" customHeight="1">
      <c r="B44" s="248"/>
      <c r="C44" s="249"/>
      <c r="D44" s="220"/>
      <c r="E44" s="220"/>
      <c r="F44" s="220"/>
      <c r="G44" s="220"/>
      <c r="H44" s="220"/>
      <c r="I44" s="220"/>
      <c r="J44" s="220"/>
      <c r="K44" s="246"/>
    </row>
    <row r="45" spans="2:11" ht="15" customHeight="1">
      <c r="B45" s="248"/>
      <c r="C45" s="249"/>
      <c r="D45" s="532" t="s">
        <v>970</v>
      </c>
      <c r="E45" s="532"/>
      <c r="F45" s="532"/>
      <c r="G45" s="532"/>
      <c r="H45" s="532"/>
      <c r="I45" s="532"/>
      <c r="J45" s="532"/>
      <c r="K45" s="246"/>
    </row>
    <row r="46" spans="2:11" ht="15" customHeight="1">
      <c r="B46" s="248"/>
      <c r="C46" s="249"/>
      <c r="D46" s="249"/>
      <c r="E46" s="532" t="s">
        <v>971</v>
      </c>
      <c r="F46" s="532"/>
      <c r="G46" s="532"/>
      <c r="H46" s="532"/>
      <c r="I46" s="532"/>
      <c r="J46" s="532"/>
      <c r="K46" s="246"/>
    </row>
    <row r="47" spans="2:11" ht="15" customHeight="1">
      <c r="B47" s="248"/>
      <c r="C47" s="249"/>
      <c r="D47" s="249"/>
      <c r="E47" s="532" t="s">
        <v>972</v>
      </c>
      <c r="F47" s="532"/>
      <c r="G47" s="532"/>
      <c r="H47" s="532"/>
      <c r="I47" s="532"/>
      <c r="J47" s="532"/>
      <c r="K47" s="246"/>
    </row>
    <row r="48" spans="2:11" ht="15" customHeight="1">
      <c r="B48" s="248"/>
      <c r="C48" s="249"/>
      <c r="D48" s="249"/>
      <c r="E48" s="532" t="s">
        <v>973</v>
      </c>
      <c r="F48" s="532"/>
      <c r="G48" s="532"/>
      <c r="H48" s="532"/>
      <c r="I48" s="532"/>
      <c r="J48" s="532"/>
      <c r="K48" s="246"/>
    </row>
    <row r="49" spans="2:11" ht="15" customHeight="1">
      <c r="B49" s="248"/>
      <c r="C49" s="249"/>
      <c r="D49" s="532" t="s">
        <v>974</v>
      </c>
      <c r="E49" s="532"/>
      <c r="F49" s="532"/>
      <c r="G49" s="532"/>
      <c r="H49" s="532"/>
      <c r="I49" s="532"/>
      <c r="J49" s="532"/>
      <c r="K49" s="246"/>
    </row>
    <row r="50" spans="2:11" ht="25.5" customHeight="1">
      <c r="B50" s="245"/>
      <c r="C50" s="534" t="s">
        <v>975</v>
      </c>
      <c r="D50" s="534"/>
      <c r="E50" s="534"/>
      <c r="F50" s="534"/>
      <c r="G50" s="534"/>
      <c r="H50" s="534"/>
      <c r="I50" s="534"/>
      <c r="J50" s="534"/>
      <c r="K50" s="246"/>
    </row>
    <row r="51" spans="2:11" ht="5.25" customHeight="1">
      <c r="B51" s="245"/>
      <c r="C51" s="247"/>
      <c r="D51" s="247"/>
      <c r="E51" s="247"/>
      <c r="F51" s="247"/>
      <c r="G51" s="247"/>
      <c r="H51" s="247"/>
      <c r="I51" s="247"/>
      <c r="J51" s="247"/>
      <c r="K51" s="246"/>
    </row>
    <row r="52" spans="2:11" ht="15" customHeight="1">
      <c r="B52" s="245"/>
      <c r="C52" s="532" t="s">
        <v>0</v>
      </c>
      <c r="D52" s="532"/>
      <c r="E52" s="532"/>
      <c r="F52" s="532"/>
      <c r="G52" s="532"/>
      <c r="H52" s="532"/>
      <c r="I52" s="532"/>
      <c r="J52" s="532"/>
      <c r="K52" s="246"/>
    </row>
    <row r="53" spans="2:11" ht="15" customHeight="1">
      <c r="B53" s="245"/>
      <c r="C53" s="532" t="s">
        <v>1</v>
      </c>
      <c r="D53" s="532"/>
      <c r="E53" s="532"/>
      <c r="F53" s="532"/>
      <c r="G53" s="532"/>
      <c r="H53" s="532"/>
      <c r="I53" s="532"/>
      <c r="J53" s="532"/>
      <c r="K53" s="246"/>
    </row>
    <row r="54" spans="2:11" ht="12.75" customHeight="1">
      <c r="B54" s="245"/>
      <c r="C54" s="220"/>
      <c r="D54" s="220"/>
      <c r="E54" s="220"/>
      <c r="F54" s="220"/>
      <c r="G54" s="220"/>
      <c r="H54" s="220"/>
      <c r="I54" s="220"/>
      <c r="J54" s="220"/>
      <c r="K54" s="246"/>
    </row>
    <row r="55" spans="2:11" ht="15" customHeight="1">
      <c r="B55" s="245"/>
      <c r="C55" s="532" t="s">
        <v>2</v>
      </c>
      <c r="D55" s="532"/>
      <c r="E55" s="532"/>
      <c r="F55" s="532"/>
      <c r="G55" s="532"/>
      <c r="H55" s="532"/>
      <c r="I55" s="532"/>
      <c r="J55" s="532"/>
      <c r="K55" s="246"/>
    </row>
    <row r="56" spans="2:11" ht="15" customHeight="1">
      <c r="B56" s="245"/>
      <c r="C56" s="249"/>
      <c r="D56" s="532" t="s">
        <v>3</v>
      </c>
      <c r="E56" s="532"/>
      <c r="F56" s="532"/>
      <c r="G56" s="532"/>
      <c r="H56" s="532"/>
      <c r="I56" s="532"/>
      <c r="J56" s="532"/>
      <c r="K56" s="246"/>
    </row>
    <row r="57" spans="2:11" ht="15" customHeight="1">
      <c r="B57" s="245"/>
      <c r="C57" s="249"/>
      <c r="D57" s="532" t="s">
        <v>4</v>
      </c>
      <c r="E57" s="532"/>
      <c r="F57" s="532"/>
      <c r="G57" s="532"/>
      <c r="H57" s="532"/>
      <c r="I57" s="532"/>
      <c r="J57" s="532"/>
      <c r="K57" s="246"/>
    </row>
    <row r="58" spans="2:11" ht="15" customHeight="1">
      <c r="B58" s="245"/>
      <c r="C58" s="249"/>
      <c r="D58" s="532" t="s">
        <v>5</v>
      </c>
      <c r="E58" s="532"/>
      <c r="F58" s="532"/>
      <c r="G58" s="532"/>
      <c r="H58" s="532"/>
      <c r="I58" s="532"/>
      <c r="J58" s="532"/>
      <c r="K58" s="246"/>
    </row>
    <row r="59" spans="2:11" ht="15" customHeight="1">
      <c r="B59" s="245"/>
      <c r="C59" s="249"/>
      <c r="D59" s="532" t="s">
        <v>6</v>
      </c>
      <c r="E59" s="532"/>
      <c r="F59" s="532"/>
      <c r="G59" s="532"/>
      <c r="H59" s="532"/>
      <c r="I59" s="532"/>
      <c r="J59" s="532"/>
      <c r="K59" s="246"/>
    </row>
    <row r="60" spans="2:11" ht="15" customHeight="1">
      <c r="B60" s="245"/>
      <c r="C60" s="249"/>
      <c r="D60" s="536" t="s">
        <v>7</v>
      </c>
      <c r="E60" s="536"/>
      <c r="F60" s="536"/>
      <c r="G60" s="536"/>
      <c r="H60" s="536"/>
      <c r="I60" s="536"/>
      <c r="J60" s="536"/>
      <c r="K60" s="246"/>
    </row>
    <row r="61" spans="2:11" ht="15" customHeight="1">
      <c r="B61" s="245"/>
      <c r="C61" s="249"/>
      <c r="D61" s="532" t="s">
        <v>8</v>
      </c>
      <c r="E61" s="532"/>
      <c r="F61" s="532"/>
      <c r="G61" s="532"/>
      <c r="H61" s="532"/>
      <c r="I61" s="532"/>
      <c r="J61" s="532"/>
      <c r="K61" s="246"/>
    </row>
    <row r="62" spans="2:11" ht="12.75" customHeight="1">
      <c r="B62" s="245"/>
      <c r="C62" s="249"/>
      <c r="D62" s="249"/>
      <c r="E62" s="251"/>
      <c r="F62" s="249"/>
      <c r="G62" s="249"/>
      <c r="H62" s="249"/>
      <c r="I62" s="249"/>
      <c r="J62" s="249"/>
      <c r="K62" s="246"/>
    </row>
    <row r="63" spans="2:11" ht="15" customHeight="1">
      <c r="B63" s="245"/>
      <c r="C63" s="249"/>
      <c r="D63" s="532" t="s">
        <v>9</v>
      </c>
      <c r="E63" s="532"/>
      <c r="F63" s="532"/>
      <c r="G63" s="532"/>
      <c r="H63" s="532"/>
      <c r="I63" s="532"/>
      <c r="J63" s="532"/>
      <c r="K63" s="246"/>
    </row>
    <row r="64" spans="2:11" ht="15" customHeight="1">
      <c r="B64" s="245"/>
      <c r="C64" s="249"/>
      <c r="D64" s="536" t="s">
        <v>10</v>
      </c>
      <c r="E64" s="536"/>
      <c r="F64" s="536"/>
      <c r="G64" s="536"/>
      <c r="H64" s="536"/>
      <c r="I64" s="536"/>
      <c r="J64" s="536"/>
      <c r="K64" s="246"/>
    </row>
    <row r="65" spans="2:11" ht="15" customHeight="1">
      <c r="B65" s="245"/>
      <c r="C65" s="249"/>
      <c r="D65" s="532" t="s">
        <v>11</v>
      </c>
      <c r="E65" s="532"/>
      <c r="F65" s="532"/>
      <c r="G65" s="532"/>
      <c r="H65" s="532"/>
      <c r="I65" s="532"/>
      <c r="J65" s="532"/>
      <c r="K65" s="246"/>
    </row>
    <row r="66" spans="2:11" ht="15" customHeight="1">
      <c r="B66" s="245"/>
      <c r="C66" s="249"/>
      <c r="D66" s="532" t="s">
        <v>12</v>
      </c>
      <c r="E66" s="532"/>
      <c r="F66" s="532"/>
      <c r="G66" s="532"/>
      <c r="H66" s="532"/>
      <c r="I66" s="532"/>
      <c r="J66" s="532"/>
      <c r="K66" s="246"/>
    </row>
    <row r="67" spans="2:11" ht="15" customHeight="1">
      <c r="B67" s="245"/>
      <c r="C67" s="249"/>
      <c r="D67" s="532" t="s">
        <v>13</v>
      </c>
      <c r="E67" s="532"/>
      <c r="F67" s="532"/>
      <c r="G67" s="532"/>
      <c r="H67" s="532"/>
      <c r="I67" s="532"/>
      <c r="J67" s="532"/>
      <c r="K67" s="246"/>
    </row>
    <row r="68" spans="2:11" ht="15" customHeight="1">
      <c r="B68" s="245"/>
      <c r="C68" s="249"/>
      <c r="D68" s="532" t="s">
        <v>14</v>
      </c>
      <c r="E68" s="532"/>
      <c r="F68" s="532"/>
      <c r="G68" s="532"/>
      <c r="H68" s="532"/>
      <c r="I68" s="532"/>
      <c r="J68" s="532"/>
      <c r="K68" s="246"/>
    </row>
    <row r="69" spans="2:11" ht="12.75" customHeight="1">
      <c r="B69" s="252"/>
      <c r="C69" s="253"/>
      <c r="D69" s="253"/>
      <c r="E69" s="253"/>
      <c r="F69" s="253"/>
      <c r="G69" s="253"/>
      <c r="H69" s="253"/>
      <c r="I69" s="253"/>
      <c r="J69" s="253"/>
      <c r="K69" s="254"/>
    </row>
    <row r="70" spans="2:11" ht="18.75" customHeight="1">
      <c r="B70" s="255"/>
      <c r="C70" s="255"/>
      <c r="D70" s="255"/>
      <c r="E70" s="255"/>
      <c r="F70" s="255"/>
      <c r="G70" s="255"/>
      <c r="H70" s="255"/>
      <c r="I70" s="255"/>
      <c r="J70" s="255"/>
      <c r="K70" s="256"/>
    </row>
    <row r="71" spans="2:11" ht="18.75" customHeight="1">
      <c r="B71" s="256"/>
      <c r="C71" s="256"/>
      <c r="D71" s="256"/>
      <c r="E71" s="256"/>
      <c r="F71" s="256"/>
      <c r="G71" s="256"/>
      <c r="H71" s="256"/>
      <c r="I71" s="256"/>
      <c r="J71" s="256"/>
      <c r="K71" s="256"/>
    </row>
    <row r="72" spans="2:11" ht="7.5" customHeight="1">
      <c r="B72" s="257"/>
      <c r="C72" s="258"/>
      <c r="D72" s="258"/>
      <c r="E72" s="258"/>
      <c r="F72" s="258"/>
      <c r="G72" s="258"/>
      <c r="H72" s="258"/>
      <c r="I72" s="258"/>
      <c r="J72" s="258"/>
      <c r="K72" s="259"/>
    </row>
    <row r="73" spans="2:11" ht="45" customHeight="1">
      <c r="B73" s="260"/>
      <c r="C73" s="535" t="s">
        <v>926</v>
      </c>
      <c r="D73" s="535"/>
      <c r="E73" s="535"/>
      <c r="F73" s="535"/>
      <c r="G73" s="535"/>
      <c r="H73" s="535"/>
      <c r="I73" s="535"/>
      <c r="J73" s="535"/>
      <c r="K73" s="261"/>
    </row>
    <row r="74" spans="2:11" ht="17.25" customHeight="1">
      <c r="B74" s="260"/>
      <c r="C74" s="262" t="s">
        <v>15</v>
      </c>
      <c r="D74" s="262"/>
      <c r="E74" s="262"/>
      <c r="F74" s="262" t="s">
        <v>16</v>
      </c>
      <c r="G74" s="263"/>
      <c r="H74" s="262" t="s">
        <v>303</v>
      </c>
      <c r="I74" s="262" t="s">
        <v>255</v>
      </c>
      <c r="J74" s="262" t="s">
        <v>17</v>
      </c>
      <c r="K74" s="261"/>
    </row>
    <row r="75" spans="2:11" ht="17.25" customHeight="1">
      <c r="B75" s="260"/>
      <c r="C75" s="264" t="s">
        <v>18</v>
      </c>
      <c r="D75" s="264"/>
      <c r="E75" s="264"/>
      <c r="F75" s="265" t="s">
        <v>19</v>
      </c>
      <c r="G75" s="266"/>
      <c r="H75" s="264"/>
      <c r="I75" s="264"/>
      <c r="J75" s="264" t="s">
        <v>20</v>
      </c>
      <c r="K75" s="261"/>
    </row>
    <row r="76" spans="2:11" ht="5.25" customHeight="1">
      <c r="B76" s="260"/>
      <c r="C76" s="267"/>
      <c r="D76" s="267"/>
      <c r="E76" s="267"/>
      <c r="F76" s="267"/>
      <c r="G76" s="268"/>
      <c r="H76" s="267"/>
      <c r="I76" s="267"/>
      <c r="J76" s="267"/>
      <c r="K76" s="261"/>
    </row>
    <row r="77" spans="2:11" ht="15" customHeight="1">
      <c r="B77" s="260"/>
      <c r="C77" s="225" t="s">
        <v>251</v>
      </c>
      <c r="D77" s="267"/>
      <c r="E77" s="267"/>
      <c r="F77" s="269" t="s">
        <v>21</v>
      </c>
      <c r="G77" s="268"/>
      <c r="H77" s="225" t="s">
        <v>22</v>
      </c>
      <c r="I77" s="225" t="s">
        <v>23</v>
      </c>
      <c r="J77" s="225">
        <v>20</v>
      </c>
      <c r="K77" s="261"/>
    </row>
    <row r="78" spans="2:11" ht="15" customHeight="1">
      <c r="B78" s="260"/>
      <c r="C78" s="225" t="s">
        <v>24</v>
      </c>
      <c r="D78" s="225"/>
      <c r="E78" s="225"/>
      <c r="F78" s="269" t="s">
        <v>21</v>
      </c>
      <c r="G78" s="268"/>
      <c r="H78" s="225" t="s">
        <v>25</v>
      </c>
      <c r="I78" s="225" t="s">
        <v>23</v>
      </c>
      <c r="J78" s="225">
        <v>120</v>
      </c>
      <c r="K78" s="261"/>
    </row>
    <row r="79" spans="2:11" ht="15" customHeight="1">
      <c r="B79" s="270"/>
      <c r="C79" s="225" t="s">
        <v>26</v>
      </c>
      <c r="D79" s="225"/>
      <c r="E79" s="225"/>
      <c r="F79" s="269" t="s">
        <v>27</v>
      </c>
      <c r="G79" s="268"/>
      <c r="H79" s="225" t="s">
        <v>28</v>
      </c>
      <c r="I79" s="225" t="s">
        <v>23</v>
      </c>
      <c r="J79" s="225">
        <v>50</v>
      </c>
      <c r="K79" s="261"/>
    </row>
    <row r="80" spans="2:11" ht="15" customHeight="1">
      <c r="B80" s="270"/>
      <c r="C80" s="225" t="s">
        <v>29</v>
      </c>
      <c r="D80" s="225"/>
      <c r="E80" s="225"/>
      <c r="F80" s="269" t="s">
        <v>21</v>
      </c>
      <c r="G80" s="268"/>
      <c r="H80" s="225" t="s">
        <v>30</v>
      </c>
      <c r="I80" s="225" t="s">
        <v>31</v>
      </c>
      <c r="J80" s="225"/>
      <c r="K80" s="261"/>
    </row>
    <row r="81" spans="2:11" ht="15" customHeight="1">
      <c r="B81" s="270"/>
      <c r="C81" s="271" t="s">
        <v>32</v>
      </c>
      <c r="D81" s="271"/>
      <c r="E81" s="271"/>
      <c r="F81" s="272" t="s">
        <v>27</v>
      </c>
      <c r="G81" s="271"/>
      <c r="H81" s="271" t="s">
        <v>33</v>
      </c>
      <c r="I81" s="271" t="s">
        <v>23</v>
      </c>
      <c r="J81" s="271">
        <v>15</v>
      </c>
      <c r="K81" s="261"/>
    </row>
    <row r="82" spans="2:11" ht="15" customHeight="1">
      <c r="B82" s="270"/>
      <c r="C82" s="271" t="s">
        <v>34</v>
      </c>
      <c r="D82" s="271"/>
      <c r="E82" s="271"/>
      <c r="F82" s="272" t="s">
        <v>27</v>
      </c>
      <c r="G82" s="271"/>
      <c r="H82" s="271" t="s">
        <v>35</v>
      </c>
      <c r="I82" s="271" t="s">
        <v>23</v>
      </c>
      <c r="J82" s="271">
        <v>15</v>
      </c>
      <c r="K82" s="261"/>
    </row>
    <row r="83" spans="2:11" ht="15" customHeight="1">
      <c r="B83" s="270"/>
      <c r="C83" s="271" t="s">
        <v>36</v>
      </c>
      <c r="D83" s="271"/>
      <c r="E83" s="271"/>
      <c r="F83" s="272" t="s">
        <v>27</v>
      </c>
      <c r="G83" s="271"/>
      <c r="H83" s="271" t="s">
        <v>37</v>
      </c>
      <c r="I83" s="271" t="s">
        <v>23</v>
      </c>
      <c r="J83" s="271">
        <v>20</v>
      </c>
      <c r="K83" s="261"/>
    </row>
    <row r="84" spans="2:11" ht="15" customHeight="1">
      <c r="B84" s="270"/>
      <c r="C84" s="271" t="s">
        <v>38</v>
      </c>
      <c r="D84" s="271"/>
      <c r="E84" s="271"/>
      <c r="F84" s="272" t="s">
        <v>27</v>
      </c>
      <c r="G84" s="271"/>
      <c r="H84" s="271" t="s">
        <v>39</v>
      </c>
      <c r="I84" s="271" t="s">
        <v>23</v>
      </c>
      <c r="J84" s="271">
        <v>20</v>
      </c>
      <c r="K84" s="261"/>
    </row>
    <row r="85" spans="2:11" ht="15" customHeight="1">
      <c r="B85" s="270"/>
      <c r="C85" s="225" t="s">
        <v>40</v>
      </c>
      <c r="D85" s="225"/>
      <c r="E85" s="225"/>
      <c r="F85" s="269" t="s">
        <v>27</v>
      </c>
      <c r="G85" s="268"/>
      <c r="H85" s="225" t="s">
        <v>41</v>
      </c>
      <c r="I85" s="225" t="s">
        <v>23</v>
      </c>
      <c r="J85" s="225">
        <v>50</v>
      </c>
      <c r="K85" s="261"/>
    </row>
    <row r="86" spans="2:11" ht="15" customHeight="1">
      <c r="B86" s="270"/>
      <c r="C86" s="225" t="s">
        <v>42</v>
      </c>
      <c r="D86" s="225"/>
      <c r="E86" s="225"/>
      <c r="F86" s="269" t="s">
        <v>27</v>
      </c>
      <c r="G86" s="268"/>
      <c r="H86" s="225" t="s">
        <v>43</v>
      </c>
      <c r="I86" s="225" t="s">
        <v>23</v>
      </c>
      <c r="J86" s="225">
        <v>20</v>
      </c>
      <c r="K86" s="261"/>
    </row>
    <row r="87" spans="2:11" ht="15" customHeight="1">
      <c r="B87" s="270"/>
      <c r="C87" s="225" t="s">
        <v>44</v>
      </c>
      <c r="D87" s="225"/>
      <c r="E87" s="225"/>
      <c r="F87" s="269" t="s">
        <v>27</v>
      </c>
      <c r="G87" s="268"/>
      <c r="H87" s="225" t="s">
        <v>45</v>
      </c>
      <c r="I87" s="225" t="s">
        <v>23</v>
      </c>
      <c r="J87" s="225">
        <v>20</v>
      </c>
      <c r="K87" s="261"/>
    </row>
    <row r="88" spans="2:11" ht="15" customHeight="1">
      <c r="B88" s="270"/>
      <c r="C88" s="225" t="s">
        <v>46</v>
      </c>
      <c r="D88" s="225"/>
      <c r="E88" s="225"/>
      <c r="F88" s="269" t="s">
        <v>27</v>
      </c>
      <c r="G88" s="268"/>
      <c r="H88" s="225" t="s">
        <v>47</v>
      </c>
      <c r="I88" s="225" t="s">
        <v>23</v>
      </c>
      <c r="J88" s="225">
        <v>50</v>
      </c>
      <c r="K88" s="261"/>
    </row>
    <row r="89" spans="2:11" ht="15" customHeight="1">
      <c r="B89" s="270"/>
      <c r="C89" s="225" t="s">
        <v>48</v>
      </c>
      <c r="D89" s="225"/>
      <c r="E89" s="225"/>
      <c r="F89" s="269" t="s">
        <v>27</v>
      </c>
      <c r="G89" s="268"/>
      <c r="H89" s="225" t="s">
        <v>48</v>
      </c>
      <c r="I89" s="225" t="s">
        <v>23</v>
      </c>
      <c r="J89" s="225">
        <v>50</v>
      </c>
      <c r="K89" s="261"/>
    </row>
    <row r="90" spans="2:11" ht="15" customHeight="1">
      <c r="B90" s="270"/>
      <c r="C90" s="225" t="s">
        <v>308</v>
      </c>
      <c r="D90" s="225"/>
      <c r="E90" s="225"/>
      <c r="F90" s="269" t="s">
        <v>27</v>
      </c>
      <c r="G90" s="268"/>
      <c r="H90" s="225" t="s">
        <v>49</v>
      </c>
      <c r="I90" s="225" t="s">
        <v>23</v>
      </c>
      <c r="J90" s="225">
        <v>255</v>
      </c>
      <c r="K90" s="261"/>
    </row>
    <row r="91" spans="2:11" ht="15" customHeight="1">
      <c r="B91" s="270"/>
      <c r="C91" s="225" t="s">
        <v>50</v>
      </c>
      <c r="D91" s="225"/>
      <c r="E91" s="225"/>
      <c r="F91" s="269" t="s">
        <v>21</v>
      </c>
      <c r="G91" s="268"/>
      <c r="H91" s="225" t="s">
        <v>51</v>
      </c>
      <c r="I91" s="225" t="s">
        <v>52</v>
      </c>
      <c r="J91" s="225"/>
      <c r="K91" s="261"/>
    </row>
    <row r="92" spans="2:11" ht="15" customHeight="1">
      <c r="B92" s="270"/>
      <c r="C92" s="225" t="s">
        <v>53</v>
      </c>
      <c r="D92" s="225"/>
      <c r="E92" s="225"/>
      <c r="F92" s="269" t="s">
        <v>21</v>
      </c>
      <c r="G92" s="268"/>
      <c r="H92" s="225" t="s">
        <v>54</v>
      </c>
      <c r="I92" s="225" t="s">
        <v>55</v>
      </c>
      <c r="J92" s="225"/>
      <c r="K92" s="261"/>
    </row>
    <row r="93" spans="2:11" ht="15" customHeight="1">
      <c r="B93" s="270"/>
      <c r="C93" s="225" t="s">
        <v>56</v>
      </c>
      <c r="D93" s="225"/>
      <c r="E93" s="225"/>
      <c r="F93" s="269" t="s">
        <v>21</v>
      </c>
      <c r="G93" s="268"/>
      <c r="H93" s="225" t="s">
        <v>56</v>
      </c>
      <c r="I93" s="225" t="s">
        <v>55</v>
      </c>
      <c r="J93" s="225"/>
      <c r="K93" s="261"/>
    </row>
    <row r="94" spans="2:11" ht="15" customHeight="1">
      <c r="B94" s="270"/>
      <c r="C94" s="225" t="s">
        <v>236</v>
      </c>
      <c r="D94" s="225"/>
      <c r="E94" s="225"/>
      <c r="F94" s="269" t="s">
        <v>21</v>
      </c>
      <c r="G94" s="268"/>
      <c r="H94" s="225" t="s">
        <v>57</v>
      </c>
      <c r="I94" s="225" t="s">
        <v>55</v>
      </c>
      <c r="J94" s="225"/>
      <c r="K94" s="261"/>
    </row>
    <row r="95" spans="2:11" ht="15" customHeight="1">
      <c r="B95" s="270"/>
      <c r="C95" s="225" t="s">
        <v>246</v>
      </c>
      <c r="D95" s="225"/>
      <c r="E95" s="225"/>
      <c r="F95" s="269" t="s">
        <v>21</v>
      </c>
      <c r="G95" s="268"/>
      <c r="H95" s="225" t="s">
        <v>58</v>
      </c>
      <c r="I95" s="225" t="s">
        <v>55</v>
      </c>
      <c r="J95" s="225"/>
      <c r="K95" s="261"/>
    </row>
    <row r="96" spans="2:11" ht="15" customHeight="1">
      <c r="B96" s="273"/>
      <c r="C96" s="274"/>
      <c r="D96" s="274"/>
      <c r="E96" s="274"/>
      <c r="F96" s="274"/>
      <c r="G96" s="274"/>
      <c r="H96" s="274"/>
      <c r="I96" s="274"/>
      <c r="J96" s="274"/>
      <c r="K96" s="275"/>
    </row>
    <row r="97" spans="2:11" ht="18.75" customHeight="1">
      <c r="B97" s="276"/>
      <c r="C97" s="277"/>
      <c r="D97" s="277"/>
      <c r="E97" s="277"/>
      <c r="F97" s="277"/>
      <c r="G97" s="277"/>
      <c r="H97" s="277"/>
      <c r="I97" s="277"/>
      <c r="J97" s="277"/>
      <c r="K97" s="276"/>
    </row>
    <row r="98" spans="2:11" ht="18.75" customHeight="1">
      <c r="B98" s="256"/>
      <c r="C98" s="256"/>
      <c r="D98" s="256"/>
      <c r="E98" s="256"/>
      <c r="F98" s="256"/>
      <c r="G98" s="256"/>
      <c r="H98" s="256"/>
      <c r="I98" s="256"/>
      <c r="J98" s="256"/>
      <c r="K98" s="256"/>
    </row>
    <row r="99" spans="2:11" ht="7.5" customHeight="1">
      <c r="B99" s="257"/>
      <c r="C99" s="258"/>
      <c r="D99" s="258"/>
      <c r="E99" s="258"/>
      <c r="F99" s="258"/>
      <c r="G99" s="258"/>
      <c r="H99" s="258"/>
      <c r="I99" s="258"/>
      <c r="J99" s="258"/>
      <c r="K99" s="259"/>
    </row>
    <row r="100" spans="2:11" ht="45" customHeight="1">
      <c r="B100" s="260"/>
      <c r="C100" s="535" t="s">
        <v>59</v>
      </c>
      <c r="D100" s="535"/>
      <c r="E100" s="535"/>
      <c r="F100" s="535"/>
      <c r="G100" s="535"/>
      <c r="H100" s="535"/>
      <c r="I100" s="535"/>
      <c r="J100" s="535"/>
      <c r="K100" s="261"/>
    </row>
    <row r="101" spans="2:11" ht="17.25" customHeight="1">
      <c r="B101" s="260"/>
      <c r="C101" s="262" t="s">
        <v>15</v>
      </c>
      <c r="D101" s="262"/>
      <c r="E101" s="262"/>
      <c r="F101" s="262" t="s">
        <v>16</v>
      </c>
      <c r="G101" s="263"/>
      <c r="H101" s="262" t="s">
        <v>303</v>
      </c>
      <c r="I101" s="262" t="s">
        <v>255</v>
      </c>
      <c r="J101" s="262" t="s">
        <v>17</v>
      </c>
      <c r="K101" s="261"/>
    </row>
    <row r="102" spans="2:11" ht="17.25" customHeight="1">
      <c r="B102" s="260"/>
      <c r="C102" s="264" t="s">
        <v>18</v>
      </c>
      <c r="D102" s="264"/>
      <c r="E102" s="264"/>
      <c r="F102" s="265" t="s">
        <v>19</v>
      </c>
      <c r="G102" s="266"/>
      <c r="H102" s="264"/>
      <c r="I102" s="264"/>
      <c r="J102" s="264" t="s">
        <v>20</v>
      </c>
      <c r="K102" s="261"/>
    </row>
    <row r="103" spans="2:11" ht="5.25" customHeight="1">
      <c r="B103" s="260"/>
      <c r="C103" s="262"/>
      <c r="D103" s="262"/>
      <c r="E103" s="262"/>
      <c r="F103" s="262"/>
      <c r="G103" s="278"/>
      <c r="H103" s="262"/>
      <c r="I103" s="262"/>
      <c r="J103" s="262"/>
      <c r="K103" s="261"/>
    </row>
    <row r="104" spans="2:11" ht="15" customHeight="1">
      <c r="B104" s="260"/>
      <c r="C104" s="225" t="s">
        <v>251</v>
      </c>
      <c r="D104" s="267"/>
      <c r="E104" s="267"/>
      <c r="F104" s="269" t="s">
        <v>21</v>
      </c>
      <c r="G104" s="278"/>
      <c r="H104" s="225" t="s">
        <v>60</v>
      </c>
      <c r="I104" s="225" t="s">
        <v>23</v>
      </c>
      <c r="J104" s="225">
        <v>20</v>
      </c>
      <c r="K104" s="261"/>
    </row>
    <row r="105" spans="2:11" ht="15" customHeight="1">
      <c r="B105" s="260"/>
      <c r="C105" s="225" t="s">
        <v>24</v>
      </c>
      <c r="D105" s="225"/>
      <c r="E105" s="225"/>
      <c r="F105" s="269" t="s">
        <v>21</v>
      </c>
      <c r="G105" s="225"/>
      <c r="H105" s="225" t="s">
        <v>60</v>
      </c>
      <c r="I105" s="225" t="s">
        <v>23</v>
      </c>
      <c r="J105" s="225">
        <v>120</v>
      </c>
      <c r="K105" s="261"/>
    </row>
    <row r="106" spans="2:11" ht="15" customHeight="1">
      <c r="B106" s="270"/>
      <c r="C106" s="225" t="s">
        <v>26</v>
      </c>
      <c r="D106" s="225"/>
      <c r="E106" s="225"/>
      <c r="F106" s="269" t="s">
        <v>27</v>
      </c>
      <c r="G106" s="225"/>
      <c r="H106" s="225" t="s">
        <v>60</v>
      </c>
      <c r="I106" s="225" t="s">
        <v>23</v>
      </c>
      <c r="J106" s="225">
        <v>50</v>
      </c>
      <c r="K106" s="261"/>
    </row>
    <row r="107" spans="2:11" ht="15" customHeight="1">
      <c r="B107" s="270"/>
      <c r="C107" s="225" t="s">
        <v>29</v>
      </c>
      <c r="D107" s="225"/>
      <c r="E107" s="225"/>
      <c r="F107" s="269" t="s">
        <v>21</v>
      </c>
      <c r="G107" s="225"/>
      <c r="H107" s="225" t="s">
        <v>60</v>
      </c>
      <c r="I107" s="225" t="s">
        <v>31</v>
      </c>
      <c r="J107" s="225"/>
      <c r="K107" s="261"/>
    </row>
    <row r="108" spans="2:11" ht="15" customHeight="1">
      <c r="B108" s="270"/>
      <c r="C108" s="225" t="s">
        <v>40</v>
      </c>
      <c r="D108" s="225"/>
      <c r="E108" s="225"/>
      <c r="F108" s="269" t="s">
        <v>27</v>
      </c>
      <c r="G108" s="225"/>
      <c r="H108" s="225" t="s">
        <v>60</v>
      </c>
      <c r="I108" s="225" t="s">
        <v>23</v>
      </c>
      <c r="J108" s="225">
        <v>50</v>
      </c>
      <c r="K108" s="261"/>
    </row>
    <row r="109" spans="2:11" ht="15" customHeight="1">
      <c r="B109" s="270"/>
      <c r="C109" s="225" t="s">
        <v>48</v>
      </c>
      <c r="D109" s="225"/>
      <c r="E109" s="225"/>
      <c r="F109" s="269" t="s">
        <v>27</v>
      </c>
      <c r="G109" s="225"/>
      <c r="H109" s="225" t="s">
        <v>60</v>
      </c>
      <c r="I109" s="225" t="s">
        <v>23</v>
      </c>
      <c r="J109" s="225">
        <v>50</v>
      </c>
      <c r="K109" s="261"/>
    </row>
    <row r="110" spans="2:11" ht="15" customHeight="1">
      <c r="B110" s="270"/>
      <c r="C110" s="225" t="s">
        <v>46</v>
      </c>
      <c r="D110" s="225"/>
      <c r="E110" s="225"/>
      <c r="F110" s="269" t="s">
        <v>27</v>
      </c>
      <c r="G110" s="225"/>
      <c r="H110" s="225" t="s">
        <v>60</v>
      </c>
      <c r="I110" s="225" t="s">
        <v>23</v>
      </c>
      <c r="J110" s="225">
        <v>50</v>
      </c>
      <c r="K110" s="261"/>
    </row>
    <row r="111" spans="2:11" ht="15" customHeight="1">
      <c r="B111" s="270"/>
      <c r="C111" s="225" t="s">
        <v>251</v>
      </c>
      <c r="D111" s="225"/>
      <c r="E111" s="225"/>
      <c r="F111" s="269" t="s">
        <v>21</v>
      </c>
      <c r="G111" s="225"/>
      <c r="H111" s="225" t="s">
        <v>61</v>
      </c>
      <c r="I111" s="225" t="s">
        <v>23</v>
      </c>
      <c r="J111" s="225">
        <v>20</v>
      </c>
      <c r="K111" s="261"/>
    </row>
    <row r="112" spans="2:11" ht="15" customHeight="1">
      <c r="B112" s="270"/>
      <c r="C112" s="225" t="s">
        <v>62</v>
      </c>
      <c r="D112" s="225"/>
      <c r="E112" s="225"/>
      <c r="F112" s="269" t="s">
        <v>21</v>
      </c>
      <c r="G112" s="225"/>
      <c r="H112" s="225" t="s">
        <v>63</v>
      </c>
      <c r="I112" s="225" t="s">
        <v>23</v>
      </c>
      <c r="J112" s="225">
        <v>120</v>
      </c>
      <c r="K112" s="261"/>
    </row>
    <row r="113" spans="2:11" ht="15" customHeight="1">
      <c r="B113" s="270"/>
      <c r="C113" s="225" t="s">
        <v>236</v>
      </c>
      <c r="D113" s="225"/>
      <c r="E113" s="225"/>
      <c r="F113" s="269" t="s">
        <v>21</v>
      </c>
      <c r="G113" s="225"/>
      <c r="H113" s="225" t="s">
        <v>64</v>
      </c>
      <c r="I113" s="225" t="s">
        <v>55</v>
      </c>
      <c r="J113" s="225"/>
      <c r="K113" s="261"/>
    </row>
    <row r="114" spans="2:11" ht="15" customHeight="1">
      <c r="B114" s="270"/>
      <c r="C114" s="225" t="s">
        <v>246</v>
      </c>
      <c r="D114" s="225"/>
      <c r="E114" s="225"/>
      <c r="F114" s="269" t="s">
        <v>21</v>
      </c>
      <c r="G114" s="225"/>
      <c r="H114" s="225" t="s">
        <v>65</v>
      </c>
      <c r="I114" s="225" t="s">
        <v>55</v>
      </c>
      <c r="J114" s="225"/>
      <c r="K114" s="261"/>
    </row>
    <row r="115" spans="2:11" ht="15" customHeight="1">
      <c r="B115" s="270"/>
      <c r="C115" s="225" t="s">
        <v>255</v>
      </c>
      <c r="D115" s="225"/>
      <c r="E115" s="225"/>
      <c r="F115" s="269" t="s">
        <v>21</v>
      </c>
      <c r="G115" s="225"/>
      <c r="H115" s="225" t="s">
        <v>66</v>
      </c>
      <c r="I115" s="225" t="s">
        <v>67</v>
      </c>
      <c r="J115" s="225"/>
      <c r="K115" s="261"/>
    </row>
    <row r="116" spans="2:11" ht="15" customHeight="1">
      <c r="B116" s="273"/>
      <c r="C116" s="279"/>
      <c r="D116" s="279"/>
      <c r="E116" s="279"/>
      <c r="F116" s="279"/>
      <c r="G116" s="279"/>
      <c r="H116" s="279"/>
      <c r="I116" s="279"/>
      <c r="J116" s="279"/>
      <c r="K116" s="275"/>
    </row>
    <row r="117" spans="2:11" ht="18.75" customHeight="1">
      <c r="B117" s="280"/>
      <c r="C117" s="220"/>
      <c r="D117" s="220"/>
      <c r="E117" s="220"/>
      <c r="F117" s="281"/>
      <c r="G117" s="220"/>
      <c r="H117" s="220"/>
      <c r="I117" s="220"/>
      <c r="J117" s="220"/>
      <c r="K117" s="280"/>
    </row>
    <row r="118" spans="2:11" ht="18.75" customHeight="1">
      <c r="B118" s="256"/>
      <c r="C118" s="256"/>
      <c r="D118" s="256"/>
      <c r="E118" s="256"/>
      <c r="F118" s="256"/>
      <c r="G118" s="256"/>
      <c r="H118" s="256"/>
      <c r="I118" s="256"/>
      <c r="J118" s="256"/>
      <c r="K118" s="256"/>
    </row>
    <row r="119" spans="2:11" ht="7.5" customHeight="1">
      <c r="B119" s="282"/>
      <c r="C119" s="283"/>
      <c r="D119" s="283"/>
      <c r="E119" s="283"/>
      <c r="F119" s="283"/>
      <c r="G119" s="283"/>
      <c r="H119" s="283"/>
      <c r="I119" s="283"/>
      <c r="J119" s="283"/>
      <c r="K119" s="284"/>
    </row>
    <row r="120" spans="2:11" ht="45" customHeight="1">
      <c r="B120" s="285"/>
      <c r="C120" s="533" t="s">
        <v>68</v>
      </c>
      <c r="D120" s="533"/>
      <c r="E120" s="533"/>
      <c r="F120" s="533"/>
      <c r="G120" s="533"/>
      <c r="H120" s="533"/>
      <c r="I120" s="533"/>
      <c r="J120" s="533"/>
      <c r="K120" s="286"/>
    </row>
    <row r="121" spans="2:11" ht="17.25" customHeight="1">
      <c r="B121" s="287"/>
      <c r="C121" s="262" t="s">
        <v>15</v>
      </c>
      <c r="D121" s="262"/>
      <c r="E121" s="262"/>
      <c r="F121" s="262" t="s">
        <v>16</v>
      </c>
      <c r="G121" s="263"/>
      <c r="H121" s="262" t="s">
        <v>303</v>
      </c>
      <c r="I121" s="262" t="s">
        <v>255</v>
      </c>
      <c r="J121" s="262" t="s">
        <v>17</v>
      </c>
      <c r="K121" s="288"/>
    </row>
    <row r="122" spans="2:11" ht="17.25" customHeight="1">
      <c r="B122" s="287"/>
      <c r="C122" s="264" t="s">
        <v>18</v>
      </c>
      <c r="D122" s="264"/>
      <c r="E122" s="264"/>
      <c r="F122" s="265" t="s">
        <v>19</v>
      </c>
      <c r="G122" s="266"/>
      <c r="H122" s="264"/>
      <c r="I122" s="264"/>
      <c r="J122" s="264" t="s">
        <v>20</v>
      </c>
      <c r="K122" s="288"/>
    </row>
    <row r="123" spans="2:11" ht="5.25" customHeight="1">
      <c r="B123" s="289"/>
      <c r="C123" s="267"/>
      <c r="D123" s="267"/>
      <c r="E123" s="267"/>
      <c r="F123" s="267"/>
      <c r="G123" s="225"/>
      <c r="H123" s="267"/>
      <c r="I123" s="267"/>
      <c r="J123" s="267"/>
      <c r="K123" s="290"/>
    </row>
    <row r="124" spans="2:11" ht="15" customHeight="1">
      <c r="B124" s="289"/>
      <c r="C124" s="225" t="s">
        <v>24</v>
      </c>
      <c r="D124" s="267"/>
      <c r="E124" s="267"/>
      <c r="F124" s="269" t="s">
        <v>21</v>
      </c>
      <c r="G124" s="225"/>
      <c r="H124" s="225" t="s">
        <v>60</v>
      </c>
      <c r="I124" s="225" t="s">
        <v>23</v>
      </c>
      <c r="J124" s="225">
        <v>120</v>
      </c>
      <c r="K124" s="291"/>
    </row>
    <row r="125" spans="2:11" ht="15" customHeight="1">
      <c r="B125" s="289"/>
      <c r="C125" s="225" t="s">
        <v>69</v>
      </c>
      <c r="D125" s="225"/>
      <c r="E125" s="225"/>
      <c r="F125" s="269" t="s">
        <v>21</v>
      </c>
      <c r="G125" s="225"/>
      <c r="H125" s="225" t="s">
        <v>70</v>
      </c>
      <c r="I125" s="225" t="s">
        <v>23</v>
      </c>
      <c r="J125" s="225" t="s">
        <v>71</v>
      </c>
      <c r="K125" s="291"/>
    </row>
    <row r="126" spans="2:11" ht="15" customHeight="1">
      <c r="B126" s="289"/>
      <c r="C126" s="225" t="s">
        <v>946</v>
      </c>
      <c r="D126" s="225"/>
      <c r="E126" s="225"/>
      <c r="F126" s="269" t="s">
        <v>21</v>
      </c>
      <c r="G126" s="225"/>
      <c r="H126" s="225" t="s">
        <v>72</v>
      </c>
      <c r="I126" s="225" t="s">
        <v>23</v>
      </c>
      <c r="J126" s="225" t="s">
        <v>71</v>
      </c>
      <c r="K126" s="291"/>
    </row>
    <row r="127" spans="2:11" ht="15" customHeight="1">
      <c r="B127" s="289"/>
      <c r="C127" s="225" t="s">
        <v>32</v>
      </c>
      <c r="D127" s="225"/>
      <c r="E127" s="225"/>
      <c r="F127" s="269" t="s">
        <v>27</v>
      </c>
      <c r="G127" s="225"/>
      <c r="H127" s="225" t="s">
        <v>33</v>
      </c>
      <c r="I127" s="225" t="s">
        <v>23</v>
      </c>
      <c r="J127" s="225">
        <v>15</v>
      </c>
      <c r="K127" s="291"/>
    </row>
    <row r="128" spans="2:11" ht="15" customHeight="1">
      <c r="B128" s="289"/>
      <c r="C128" s="271" t="s">
        <v>34</v>
      </c>
      <c r="D128" s="271"/>
      <c r="E128" s="271"/>
      <c r="F128" s="272" t="s">
        <v>27</v>
      </c>
      <c r="G128" s="271"/>
      <c r="H128" s="271" t="s">
        <v>35</v>
      </c>
      <c r="I128" s="271" t="s">
        <v>23</v>
      </c>
      <c r="J128" s="271">
        <v>15</v>
      </c>
      <c r="K128" s="291"/>
    </row>
    <row r="129" spans="2:11" ht="15" customHeight="1">
      <c r="B129" s="289"/>
      <c r="C129" s="271" t="s">
        <v>36</v>
      </c>
      <c r="D129" s="271"/>
      <c r="E129" s="271"/>
      <c r="F129" s="272" t="s">
        <v>27</v>
      </c>
      <c r="G129" s="271"/>
      <c r="H129" s="271" t="s">
        <v>37</v>
      </c>
      <c r="I129" s="271" t="s">
        <v>23</v>
      </c>
      <c r="J129" s="271">
        <v>20</v>
      </c>
      <c r="K129" s="291"/>
    </row>
    <row r="130" spans="2:11" ht="15" customHeight="1">
      <c r="B130" s="289"/>
      <c r="C130" s="271" t="s">
        <v>38</v>
      </c>
      <c r="D130" s="271"/>
      <c r="E130" s="271"/>
      <c r="F130" s="272" t="s">
        <v>27</v>
      </c>
      <c r="G130" s="271"/>
      <c r="H130" s="271" t="s">
        <v>39</v>
      </c>
      <c r="I130" s="271" t="s">
        <v>23</v>
      </c>
      <c r="J130" s="271">
        <v>20</v>
      </c>
      <c r="K130" s="291"/>
    </row>
    <row r="131" spans="2:11" ht="15" customHeight="1">
      <c r="B131" s="289"/>
      <c r="C131" s="225" t="s">
        <v>26</v>
      </c>
      <c r="D131" s="225"/>
      <c r="E131" s="225"/>
      <c r="F131" s="269" t="s">
        <v>27</v>
      </c>
      <c r="G131" s="225"/>
      <c r="H131" s="225" t="s">
        <v>60</v>
      </c>
      <c r="I131" s="225" t="s">
        <v>23</v>
      </c>
      <c r="J131" s="225">
        <v>50</v>
      </c>
      <c r="K131" s="291"/>
    </row>
    <row r="132" spans="2:11" ht="15" customHeight="1">
      <c r="B132" s="289"/>
      <c r="C132" s="225" t="s">
        <v>40</v>
      </c>
      <c r="D132" s="225"/>
      <c r="E132" s="225"/>
      <c r="F132" s="269" t="s">
        <v>27</v>
      </c>
      <c r="G132" s="225"/>
      <c r="H132" s="225" t="s">
        <v>60</v>
      </c>
      <c r="I132" s="225" t="s">
        <v>23</v>
      </c>
      <c r="J132" s="225">
        <v>50</v>
      </c>
      <c r="K132" s="291"/>
    </row>
    <row r="133" spans="2:11" ht="15" customHeight="1">
      <c r="B133" s="289"/>
      <c r="C133" s="225" t="s">
        <v>46</v>
      </c>
      <c r="D133" s="225"/>
      <c r="E133" s="225"/>
      <c r="F133" s="269" t="s">
        <v>27</v>
      </c>
      <c r="G133" s="225"/>
      <c r="H133" s="225" t="s">
        <v>60</v>
      </c>
      <c r="I133" s="225" t="s">
        <v>23</v>
      </c>
      <c r="J133" s="225">
        <v>50</v>
      </c>
      <c r="K133" s="291"/>
    </row>
    <row r="134" spans="2:11" ht="15" customHeight="1">
      <c r="B134" s="289"/>
      <c r="C134" s="225" t="s">
        <v>48</v>
      </c>
      <c r="D134" s="225"/>
      <c r="E134" s="225"/>
      <c r="F134" s="269" t="s">
        <v>27</v>
      </c>
      <c r="G134" s="225"/>
      <c r="H134" s="225" t="s">
        <v>60</v>
      </c>
      <c r="I134" s="225" t="s">
        <v>23</v>
      </c>
      <c r="J134" s="225">
        <v>50</v>
      </c>
      <c r="K134" s="291"/>
    </row>
    <row r="135" spans="2:11" ht="15" customHeight="1">
      <c r="B135" s="289"/>
      <c r="C135" s="225" t="s">
        <v>308</v>
      </c>
      <c r="D135" s="225"/>
      <c r="E135" s="225"/>
      <c r="F135" s="269" t="s">
        <v>27</v>
      </c>
      <c r="G135" s="225"/>
      <c r="H135" s="225" t="s">
        <v>73</v>
      </c>
      <c r="I135" s="225" t="s">
        <v>23</v>
      </c>
      <c r="J135" s="225">
        <v>255</v>
      </c>
      <c r="K135" s="291"/>
    </row>
    <row r="136" spans="2:11" ht="15" customHeight="1">
      <c r="B136" s="289"/>
      <c r="C136" s="225" t="s">
        <v>50</v>
      </c>
      <c r="D136" s="225"/>
      <c r="E136" s="225"/>
      <c r="F136" s="269" t="s">
        <v>21</v>
      </c>
      <c r="G136" s="225"/>
      <c r="H136" s="225" t="s">
        <v>74</v>
      </c>
      <c r="I136" s="225" t="s">
        <v>52</v>
      </c>
      <c r="J136" s="225"/>
      <c r="K136" s="291"/>
    </row>
    <row r="137" spans="2:11" ht="15" customHeight="1">
      <c r="B137" s="289"/>
      <c r="C137" s="225" t="s">
        <v>53</v>
      </c>
      <c r="D137" s="225"/>
      <c r="E137" s="225"/>
      <c r="F137" s="269" t="s">
        <v>21</v>
      </c>
      <c r="G137" s="225"/>
      <c r="H137" s="225" t="s">
        <v>75</v>
      </c>
      <c r="I137" s="225" t="s">
        <v>55</v>
      </c>
      <c r="J137" s="225"/>
      <c r="K137" s="291"/>
    </row>
    <row r="138" spans="2:11" ht="15" customHeight="1">
      <c r="B138" s="289"/>
      <c r="C138" s="225" t="s">
        <v>56</v>
      </c>
      <c r="D138" s="225"/>
      <c r="E138" s="225"/>
      <c r="F138" s="269" t="s">
        <v>21</v>
      </c>
      <c r="G138" s="225"/>
      <c r="H138" s="225" t="s">
        <v>56</v>
      </c>
      <c r="I138" s="225" t="s">
        <v>55</v>
      </c>
      <c r="J138" s="225"/>
      <c r="K138" s="291"/>
    </row>
    <row r="139" spans="2:11" ht="15" customHeight="1">
      <c r="B139" s="289"/>
      <c r="C139" s="225" t="s">
        <v>236</v>
      </c>
      <c r="D139" s="225"/>
      <c r="E139" s="225"/>
      <c r="F139" s="269" t="s">
        <v>21</v>
      </c>
      <c r="G139" s="225"/>
      <c r="H139" s="225" t="s">
        <v>76</v>
      </c>
      <c r="I139" s="225" t="s">
        <v>55</v>
      </c>
      <c r="J139" s="225"/>
      <c r="K139" s="291"/>
    </row>
    <row r="140" spans="2:11" ht="15" customHeight="1">
      <c r="B140" s="289"/>
      <c r="C140" s="225" t="s">
        <v>77</v>
      </c>
      <c r="D140" s="225"/>
      <c r="E140" s="225"/>
      <c r="F140" s="269" t="s">
        <v>21</v>
      </c>
      <c r="G140" s="225"/>
      <c r="H140" s="225" t="s">
        <v>78</v>
      </c>
      <c r="I140" s="225" t="s">
        <v>55</v>
      </c>
      <c r="J140" s="225"/>
      <c r="K140" s="291"/>
    </row>
    <row r="141" spans="2:11" ht="15" customHeight="1">
      <c r="B141" s="292"/>
      <c r="C141" s="293"/>
      <c r="D141" s="293"/>
      <c r="E141" s="293"/>
      <c r="F141" s="293"/>
      <c r="G141" s="293"/>
      <c r="H141" s="293"/>
      <c r="I141" s="293"/>
      <c r="J141" s="293"/>
      <c r="K141" s="294"/>
    </row>
    <row r="142" spans="2:11" ht="18.75" customHeight="1">
      <c r="B142" s="220"/>
      <c r="C142" s="220"/>
      <c r="D142" s="220"/>
      <c r="E142" s="220"/>
      <c r="F142" s="281"/>
      <c r="G142" s="220"/>
      <c r="H142" s="220"/>
      <c r="I142" s="220"/>
      <c r="J142" s="220"/>
      <c r="K142" s="220"/>
    </row>
    <row r="143" spans="2:11" ht="18.75" customHeight="1">
      <c r="B143" s="256"/>
      <c r="C143" s="256"/>
      <c r="D143" s="256"/>
      <c r="E143" s="256"/>
      <c r="F143" s="256"/>
      <c r="G143" s="256"/>
      <c r="H143" s="256"/>
      <c r="I143" s="256"/>
      <c r="J143" s="256"/>
      <c r="K143" s="256"/>
    </row>
    <row r="144" spans="2:11" ht="7.5" customHeight="1">
      <c r="B144" s="257"/>
      <c r="C144" s="258"/>
      <c r="D144" s="258"/>
      <c r="E144" s="258"/>
      <c r="F144" s="258"/>
      <c r="G144" s="258"/>
      <c r="H144" s="258"/>
      <c r="I144" s="258"/>
      <c r="J144" s="258"/>
      <c r="K144" s="259"/>
    </row>
    <row r="145" spans="2:11" ht="45" customHeight="1">
      <c r="B145" s="260"/>
      <c r="C145" s="535" t="s">
        <v>79</v>
      </c>
      <c r="D145" s="535"/>
      <c r="E145" s="535"/>
      <c r="F145" s="535"/>
      <c r="G145" s="535"/>
      <c r="H145" s="535"/>
      <c r="I145" s="535"/>
      <c r="J145" s="535"/>
      <c r="K145" s="261"/>
    </row>
    <row r="146" spans="2:11" ht="17.25" customHeight="1">
      <c r="B146" s="260"/>
      <c r="C146" s="262" t="s">
        <v>15</v>
      </c>
      <c r="D146" s="262"/>
      <c r="E146" s="262"/>
      <c r="F146" s="262" t="s">
        <v>16</v>
      </c>
      <c r="G146" s="263"/>
      <c r="H146" s="262" t="s">
        <v>303</v>
      </c>
      <c r="I146" s="262" t="s">
        <v>255</v>
      </c>
      <c r="J146" s="262" t="s">
        <v>17</v>
      </c>
      <c r="K146" s="261"/>
    </row>
    <row r="147" spans="2:11" ht="17.25" customHeight="1">
      <c r="B147" s="260"/>
      <c r="C147" s="264" t="s">
        <v>18</v>
      </c>
      <c r="D147" s="264"/>
      <c r="E147" s="264"/>
      <c r="F147" s="265" t="s">
        <v>19</v>
      </c>
      <c r="G147" s="266"/>
      <c r="H147" s="264"/>
      <c r="I147" s="264"/>
      <c r="J147" s="264" t="s">
        <v>20</v>
      </c>
      <c r="K147" s="261"/>
    </row>
    <row r="148" spans="2:11" ht="5.25" customHeight="1">
      <c r="B148" s="270"/>
      <c r="C148" s="267"/>
      <c r="D148" s="267"/>
      <c r="E148" s="267"/>
      <c r="F148" s="267"/>
      <c r="G148" s="268"/>
      <c r="H148" s="267"/>
      <c r="I148" s="267"/>
      <c r="J148" s="267"/>
      <c r="K148" s="291"/>
    </row>
    <row r="149" spans="2:11" ht="15" customHeight="1">
      <c r="B149" s="270"/>
      <c r="C149" s="224" t="s">
        <v>24</v>
      </c>
      <c r="D149" s="225"/>
      <c r="E149" s="225"/>
      <c r="F149" s="295" t="s">
        <v>21</v>
      </c>
      <c r="G149" s="225"/>
      <c r="H149" s="224" t="s">
        <v>60</v>
      </c>
      <c r="I149" s="224" t="s">
        <v>23</v>
      </c>
      <c r="J149" s="224">
        <v>120</v>
      </c>
      <c r="K149" s="291"/>
    </row>
    <row r="150" spans="2:11" ht="15" customHeight="1">
      <c r="B150" s="270"/>
      <c r="C150" s="224" t="s">
        <v>69</v>
      </c>
      <c r="D150" s="225"/>
      <c r="E150" s="225"/>
      <c r="F150" s="295" t="s">
        <v>21</v>
      </c>
      <c r="G150" s="225"/>
      <c r="H150" s="224" t="s">
        <v>80</v>
      </c>
      <c r="I150" s="224" t="s">
        <v>23</v>
      </c>
      <c r="J150" s="224" t="s">
        <v>71</v>
      </c>
      <c r="K150" s="291"/>
    </row>
    <row r="151" spans="2:11" ht="15" customHeight="1">
      <c r="B151" s="270"/>
      <c r="C151" s="224" t="s">
        <v>946</v>
      </c>
      <c r="D151" s="225"/>
      <c r="E151" s="225"/>
      <c r="F151" s="295" t="s">
        <v>21</v>
      </c>
      <c r="G151" s="225"/>
      <c r="H151" s="224" t="s">
        <v>81</v>
      </c>
      <c r="I151" s="224" t="s">
        <v>23</v>
      </c>
      <c r="J151" s="224" t="s">
        <v>71</v>
      </c>
      <c r="K151" s="291"/>
    </row>
    <row r="152" spans="2:11" ht="15" customHeight="1">
      <c r="B152" s="270"/>
      <c r="C152" s="224" t="s">
        <v>26</v>
      </c>
      <c r="D152" s="225"/>
      <c r="E152" s="225"/>
      <c r="F152" s="295" t="s">
        <v>27</v>
      </c>
      <c r="G152" s="225"/>
      <c r="H152" s="224" t="s">
        <v>60</v>
      </c>
      <c r="I152" s="224" t="s">
        <v>23</v>
      </c>
      <c r="J152" s="224">
        <v>50</v>
      </c>
      <c r="K152" s="291"/>
    </row>
    <row r="153" spans="2:11" ht="15" customHeight="1">
      <c r="B153" s="270"/>
      <c r="C153" s="224" t="s">
        <v>29</v>
      </c>
      <c r="D153" s="225"/>
      <c r="E153" s="225"/>
      <c r="F153" s="295" t="s">
        <v>21</v>
      </c>
      <c r="G153" s="225"/>
      <c r="H153" s="224" t="s">
        <v>60</v>
      </c>
      <c r="I153" s="224" t="s">
        <v>31</v>
      </c>
      <c r="J153" s="224"/>
      <c r="K153" s="291"/>
    </row>
    <row r="154" spans="2:11" ht="15" customHeight="1">
      <c r="B154" s="270"/>
      <c r="C154" s="224" t="s">
        <v>40</v>
      </c>
      <c r="D154" s="225"/>
      <c r="E154" s="225"/>
      <c r="F154" s="295" t="s">
        <v>27</v>
      </c>
      <c r="G154" s="225"/>
      <c r="H154" s="224" t="s">
        <v>60</v>
      </c>
      <c r="I154" s="224" t="s">
        <v>23</v>
      </c>
      <c r="J154" s="224">
        <v>50</v>
      </c>
      <c r="K154" s="291"/>
    </row>
    <row r="155" spans="2:11" ht="15" customHeight="1">
      <c r="B155" s="270"/>
      <c r="C155" s="224" t="s">
        <v>48</v>
      </c>
      <c r="D155" s="225"/>
      <c r="E155" s="225"/>
      <c r="F155" s="295" t="s">
        <v>27</v>
      </c>
      <c r="G155" s="225"/>
      <c r="H155" s="224" t="s">
        <v>60</v>
      </c>
      <c r="I155" s="224" t="s">
        <v>23</v>
      </c>
      <c r="J155" s="224">
        <v>50</v>
      </c>
      <c r="K155" s="291"/>
    </row>
    <row r="156" spans="2:11" ht="15" customHeight="1">
      <c r="B156" s="270"/>
      <c r="C156" s="224" t="s">
        <v>46</v>
      </c>
      <c r="D156" s="225"/>
      <c r="E156" s="225"/>
      <c r="F156" s="295" t="s">
        <v>27</v>
      </c>
      <c r="G156" s="225"/>
      <c r="H156" s="224" t="s">
        <v>60</v>
      </c>
      <c r="I156" s="224" t="s">
        <v>23</v>
      </c>
      <c r="J156" s="224">
        <v>50</v>
      </c>
      <c r="K156" s="291"/>
    </row>
    <row r="157" spans="2:11" ht="15" customHeight="1">
      <c r="B157" s="270"/>
      <c r="C157" s="224" t="s">
        <v>279</v>
      </c>
      <c r="D157" s="225"/>
      <c r="E157" s="225"/>
      <c r="F157" s="295" t="s">
        <v>21</v>
      </c>
      <c r="G157" s="225"/>
      <c r="H157" s="224" t="s">
        <v>82</v>
      </c>
      <c r="I157" s="224" t="s">
        <v>23</v>
      </c>
      <c r="J157" s="224" t="s">
        <v>83</v>
      </c>
      <c r="K157" s="291"/>
    </row>
    <row r="158" spans="2:11" ht="15" customHeight="1">
      <c r="B158" s="270"/>
      <c r="C158" s="224" t="s">
        <v>84</v>
      </c>
      <c r="D158" s="225"/>
      <c r="E158" s="225"/>
      <c r="F158" s="295" t="s">
        <v>21</v>
      </c>
      <c r="G158" s="225"/>
      <c r="H158" s="224" t="s">
        <v>85</v>
      </c>
      <c r="I158" s="224" t="s">
        <v>55</v>
      </c>
      <c r="J158" s="224"/>
      <c r="K158" s="291"/>
    </row>
    <row r="159" spans="2:11" ht="15" customHeight="1">
      <c r="B159" s="296"/>
      <c r="C159" s="279"/>
      <c r="D159" s="279"/>
      <c r="E159" s="279"/>
      <c r="F159" s="279"/>
      <c r="G159" s="279"/>
      <c r="H159" s="279"/>
      <c r="I159" s="279"/>
      <c r="J159" s="279"/>
      <c r="K159" s="297"/>
    </row>
    <row r="160" spans="2:11" ht="18.75" customHeight="1">
      <c r="B160" s="220"/>
      <c r="C160" s="225"/>
      <c r="D160" s="225"/>
      <c r="E160" s="225"/>
      <c r="F160" s="269"/>
      <c r="G160" s="225"/>
      <c r="H160" s="225"/>
      <c r="I160" s="225"/>
      <c r="J160" s="225"/>
      <c r="K160" s="220"/>
    </row>
    <row r="161" spans="2:11" ht="18.75" customHeight="1">
      <c r="B161" s="256"/>
      <c r="C161" s="256"/>
      <c r="D161" s="256"/>
      <c r="E161" s="256"/>
      <c r="F161" s="256"/>
      <c r="G161" s="256"/>
      <c r="H161" s="256"/>
      <c r="I161" s="256"/>
      <c r="J161" s="256"/>
      <c r="K161" s="256"/>
    </row>
    <row r="162" spans="2:11" ht="7.5" customHeight="1">
      <c r="B162" s="237"/>
      <c r="C162" s="238"/>
      <c r="D162" s="238"/>
      <c r="E162" s="238"/>
      <c r="F162" s="238"/>
      <c r="G162" s="238"/>
      <c r="H162" s="238"/>
      <c r="I162" s="238"/>
      <c r="J162" s="238"/>
      <c r="K162" s="241"/>
    </row>
    <row r="163" spans="2:11" ht="45" customHeight="1">
      <c r="B163" s="242"/>
      <c r="C163" s="533" t="s">
        <v>86</v>
      </c>
      <c r="D163" s="533"/>
      <c r="E163" s="533"/>
      <c r="F163" s="533"/>
      <c r="G163" s="533"/>
      <c r="H163" s="533"/>
      <c r="I163" s="533"/>
      <c r="J163" s="533"/>
      <c r="K163" s="243"/>
    </row>
    <row r="164" spans="2:11" ht="17.25" customHeight="1">
      <c r="B164" s="242"/>
      <c r="C164" s="262" t="s">
        <v>15</v>
      </c>
      <c r="D164" s="262"/>
      <c r="E164" s="262"/>
      <c r="F164" s="262" t="s">
        <v>16</v>
      </c>
      <c r="G164" s="298"/>
      <c r="H164" s="299" t="s">
        <v>303</v>
      </c>
      <c r="I164" s="299" t="s">
        <v>255</v>
      </c>
      <c r="J164" s="262" t="s">
        <v>17</v>
      </c>
      <c r="K164" s="243"/>
    </row>
    <row r="165" spans="2:11" ht="17.25" customHeight="1">
      <c r="B165" s="245"/>
      <c r="C165" s="264" t="s">
        <v>18</v>
      </c>
      <c r="D165" s="264"/>
      <c r="E165" s="264"/>
      <c r="F165" s="265" t="s">
        <v>19</v>
      </c>
      <c r="G165" s="300"/>
      <c r="H165" s="301"/>
      <c r="I165" s="301"/>
      <c r="J165" s="264" t="s">
        <v>20</v>
      </c>
      <c r="K165" s="246"/>
    </row>
    <row r="166" spans="2:11" ht="5.25" customHeight="1">
      <c r="B166" s="270"/>
      <c r="C166" s="267"/>
      <c r="D166" s="267"/>
      <c r="E166" s="267"/>
      <c r="F166" s="267"/>
      <c r="G166" s="268"/>
      <c r="H166" s="267"/>
      <c r="I166" s="267"/>
      <c r="J166" s="267"/>
      <c r="K166" s="291"/>
    </row>
    <row r="167" spans="2:11" ht="15" customHeight="1">
      <c r="B167" s="270"/>
      <c r="C167" s="225" t="s">
        <v>24</v>
      </c>
      <c r="D167" s="225"/>
      <c r="E167" s="225"/>
      <c r="F167" s="269" t="s">
        <v>21</v>
      </c>
      <c r="G167" s="225"/>
      <c r="H167" s="225" t="s">
        <v>60</v>
      </c>
      <c r="I167" s="225" t="s">
        <v>23</v>
      </c>
      <c r="J167" s="225">
        <v>120</v>
      </c>
      <c r="K167" s="291"/>
    </row>
    <row r="168" spans="2:11" ht="15" customHeight="1">
      <c r="B168" s="270"/>
      <c r="C168" s="225" t="s">
        <v>69</v>
      </c>
      <c r="D168" s="225"/>
      <c r="E168" s="225"/>
      <c r="F168" s="269" t="s">
        <v>21</v>
      </c>
      <c r="G168" s="225"/>
      <c r="H168" s="225" t="s">
        <v>70</v>
      </c>
      <c r="I168" s="225" t="s">
        <v>23</v>
      </c>
      <c r="J168" s="225" t="s">
        <v>71</v>
      </c>
      <c r="K168" s="291"/>
    </row>
    <row r="169" spans="2:11" ht="15" customHeight="1">
      <c r="B169" s="270"/>
      <c r="C169" s="225" t="s">
        <v>946</v>
      </c>
      <c r="D169" s="225"/>
      <c r="E169" s="225"/>
      <c r="F169" s="269" t="s">
        <v>21</v>
      </c>
      <c r="G169" s="225"/>
      <c r="H169" s="225" t="s">
        <v>87</v>
      </c>
      <c r="I169" s="225" t="s">
        <v>23</v>
      </c>
      <c r="J169" s="225" t="s">
        <v>71</v>
      </c>
      <c r="K169" s="291"/>
    </row>
    <row r="170" spans="2:11" ht="15" customHeight="1">
      <c r="B170" s="270"/>
      <c r="C170" s="225" t="s">
        <v>26</v>
      </c>
      <c r="D170" s="225"/>
      <c r="E170" s="225"/>
      <c r="F170" s="269" t="s">
        <v>27</v>
      </c>
      <c r="G170" s="225"/>
      <c r="H170" s="225" t="s">
        <v>87</v>
      </c>
      <c r="I170" s="225" t="s">
        <v>23</v>
      </c>
      <c r="J170" s="225">
        <v>50</v>
      </c>
      <c r="K170" s="291"/>
    </row>
    <row r="171" spans="2:11" ht="15" customHeight="1">
      <c r="B171" s="270"/>
      <c r="C171" s="225" t="s">
        <v>29</v>
      </c>
      <c r="D171" s="225"/>
      <c r="E171" s="225"/>
      <c r="F171" s="269" t="s">
        <v>21</v>
      </c>
      <c r="G171" s="225"/>
      <c r="H171" s="225" t="s">
        <v>87</v>
      </c>
      <c r="I171" s="225" t="s">
        <v>31</v>
      </c>
      <c r="J171" s="225"/>
      <c r="K171" s="291"/>
    </row>
    <row r="172" spans="2:11" ht="15" customHeight="1">
      <c r="B172" s="270"/>
      <c r="C172" s="225" t="s">
        <v>40</v>
      </c>
      <c r="D172" s="225"/>
      <c r="E172" s="225"/>
      <c r="F172" s="269" t="s">
        <v>27</v>
      </c>
      <c r="G172" s="225"/>
      <c r="H172" s="225" t="s">
        <v>87</v>
      </c>
      <c r="I172" s="225" t="s">
        <v>23</v>
      </c>
      <c r="J172" s="225">
        <v>50</v>
      </c>
      <c r="K172" s="291"/>
    </row>
    <row r="173" spans="2:11" ht="15" customHeight="1">
      <c r="B173" s="270"/>
      <c r="C173" s="225" t="s">
        <v>48</v>
      </c>
      <c r="D173" s="225"/>
      <c r="E173" s="225"/>
      <c r="F173" s="269" t="s">
        <v>27</v>
      </c>
      <c r="G173" s="225"/>
      <c r="H173" s="225" t="s">
        <v>87</v>
      </c>
      <c r="I173" s="225" t="s">
        <v>23</v>
      </c>
      <c r="J173" s="225">
        <v>50</v>
      </c>
      <c r="K173" s="291"/>
    </row>
    <row r="174" spans="2:11" ht="15" customHeight="1">
      <c r="B174" s="270"/>
      <c r="C174" s="225" t="s">
        <v>46</v>
      </c>
      <c r="D174" s="225"/>
      <c r="E174" s="225"/>
      <c r="F174" s="269" t="s">
        <v>27</v>
      </c>
      <c r="G174" s="225"/>
      <c r="H174" s="225" t="s">
        <v>87</v>
      </c>
      <c r="I174" s="225" t="s">
        <v>23</v>
      </c>
      <c r="J174" s="225">
        <v>50</v>
      </c>
      <c r="K174" s="291"/>
    </row>
    <row r="175" spans="2:11" ht="15" customHeight="1">
      <c r="B175" s="270"/>
      <c r="C175" s="225" t="s">
        <v>302</v>
      </c>
      <c r="D175" s="225"/>
      <c r="E175" s="225"/>
      <c r="F175" s="269" t="s">
        <v>21</v>
      </c>
      <c r="G175" s="225"/>
      <c r="H175" s="225" t="s">
        <v>88</v>
      </c>
      <c r="I175" s="225" t="s">
        <v>89</v>
      </c>
      <c r="J175" s="225"/>
      <c r="K175" s="291"/>
    </row>
    <row r="176" spans="2:11" ht="15" customHeight="1">
      <c r="B176" s="270"/>
      <c r="C176" s="225" t="s">
        <v>255</v>
      </c>
      <c r="D176" s="225"/>
      <c r="E176" s="225"/>
      <c r="F176" s="269" t="s">
        <v>21</v>
      </c>
      <c r="G176" s="225"/>
      <c r="H176" s="225" t="s">
        <v>90</v>
      </c>
      <c r="I176" s="225" t="s">
        <v>91</v>
      </c>
      <c r="J176" s="225">
        <v>1</v>
      </c>
      <c r="K176" s="291"/>
    </row>
    <row r="177" spans="2:11" ht="15" customHeight="1">
      <c r="B177" s="270"/>
      <c r="C177" s="225" t="s">
        <v>251</v>
      </c>
      <c r="D177" s="225"/>
      <c r="E177" s="225"/>
      <c r="F177" s="269" t="s">
        <v>21</v>
      </c>
      <c r="G177" s="225"/>
      <c r="H177" s="225" t="s">
        <v>92</v>
      </c>
      <c r="I177" s="225" t="s">
        <v>23</v>
      </c>
      <c r="J177" s="225">
        <v>20</v>
      </c>
      <c r="K177" s="291"/>
    </row>
    <row r="178" spans="2:11" ht="15" customHeight="1">
      <c r="B178" s="270"/>
      <c r="C178" s="225" t="s">
        <v>303</v>
      </c>
      <c r="D178" s="225"/>
      <c r="E178" s="225"/>
      <c r="F178" s="269" t="s">
        <v>21</v>
      </c>
      <c r="G178" s="225"/>
      <c r="H178" s="225" t="s">
        <v>93</v>
      </c>
      <c r="I178" s="225" t="s">
        <v>23</v>
      </c>
      <c r="J178" s="225">
        <v>255</v>
      </c>
      <c r="K178" s="291"/>
    </row>
    <row r="179" spans="2:11" ht="15" customHeight="1">
      <c r="B179" s="270"/>
      <c r="C179" s="225" t="s">
        <v>304</v>
      </c>
      <c r="D179" s="225"/>
      <c r="E179" s="225"/>
      <c r="F179" s="269" t="s">
        <v>21</v>
      </c>
      <c r="G179" s="225"/>
      <c r="H179" s="225" t="s">
        <v>962</v>
      </c>
      <c r="I179" s="225" t="s">
        <v>23</v>
      </c>
      <c r="J179" s="225">
        <v>10</v>
      </c>
      <c r="K179" s="291"/>
    </row>
    <row r="180" spans="2:11" ht="15" customHeight="1">
      <c r="B180" s="270"/>
      <c r="C180" s="225" t="s">
        <v>305</v>
      </c>
      <c r="D180" s="225"/>
      <c r="E180" s="225"/>
      <c r="F180" s="269" t="s">
        <v>21</v>
      </c>
      <c r="G180" s="225"/>
      <c r="H180" s="225" t="s">
        <v>94</v>
      </c>
      <c r="I180" s="225" t="s">
        <v>55</v>
      </c>
      <c r="J180" s="225"/>
      <c r="K180" s="291"/>
    </row>
    <row r="181" spans="2:11" ht="15" customHeight="1">
      <c r="B181" s="270"/>
      <c r="C181" s="225" t="s">
        <v>95</v>
      </c>
      <c r="D181" s="225"/>
      <c r="E181" s="225"/>
      <c r="F181" s="269" t="s">
        <v>21</v>
      </c>
      <c r="G181" s="225"/>
      <c r="H181" s="225" t="s">
        <v>96</v>
      </c>
      <c r="I181" s="225" t="s">
        <v>55</v>
      </c>
      <c r="J181" s="225"/>
      <c r="K181" s="291"/>
    </row>
    <row r="182" spans="2:11" ht="15" customHeight="1">
      <c r="B182" s="270"/>
      <c r="C182" s="225" t="s">
        <v>84</v>
      </c>
      <c r="D182" s="225"/>
      <c r="E182" s="225"/>
      <c r="F182" s="269" t="s">
        <v>21</v>
      </c>
      <c r="G182" s="225"/>
      <c r="H182" s="225" t="s">
        <v>97</v>
      </c>
      <c r="I182" s="225" t="s">
        <v>55</v>
      </c>
      <c r="J182" s="225"/>
      <c r="K182" s="291"/>
    </row>
    <row r="183" spans="2:11" ht="15" customHeight="1">
      <c r="B183" s="270"/>
      <c r="C183" s="225" t="s">
        <v>307</v>
      </c>
      <c r="D183" s="225"/>
      <c r="E183" s="225"/>
      <c r="F183" s="269" t="s">
        <v>27</v>
      </c>
      <c r="G183" s="225"/>
      <c r="H183" s="225" t="s">
        <v>98</v>
      </c>
      <c r="I183" s="225" t="s">
        <v>23</v>
      </c>
      <c r="J183" s="225">
        <v>50</v>
      </c>
      <c r="K183" s="291"/>
    </row>
    <row r="184" spans="2:11" ht="15" customHeight="1">
      <c r="B184" s="270"/>
      <c r="C184" s="225" t="s">
        <v>99</v>
      </c>
      <c r="D184" s="225"/>
      <c r="E184" s="225"/>
      <c r="F184" s="269" t="s">
        <v>27</v>
      </c>
      <c r="G184" s="225"/>
      <c r="H184" s="225" t="s">
        <v>100</v>
      </c>
      <c r="I184" s="225" t="s">
        <v>101</v>
      </c>
      <c r="J184" s="225"/>
      <c r="K184" s="291"/>
    </row>
    <row r="185" spans="2:11" ht="15" customHeight="1">
      <c r="B185" s="270"/>
      <c r="C185" s="225" t="s">
        <v>102</v>
      </c>
      <c r="D185" s="225"/>
      <c r="E185" s="225"/>
      <c r="F185" s="269" t="s">
        <v>27</v>
      </c>
      <c r="G185" s="225"/>
      <c r="H185" s="225" t="s">
        <v>103</v>
      </c>
      <c r="I185" s="225" t="s">
        <v>101</v>
      </c>
      <c r="J185" s="225"/>
      <c r="K185" s="291"/>
    </row>
    <row r="186" spans="2:11" ht="15" customHeight="1">
      <c r="B186" s="270"/>
      <c r="C186" s="225" t="s">
        <v>104</v>
      </c>
      <c r="D186" s="225"/>
      <c r="E186" s="225"/>
      <c r="F186" s="269" t="s">
        <v>27</v>
      </c>
      <c r="G186" s="225"/>
      <c r="H186" s="225" t="s">
        <v>105</v>
      </c>
      <c r="I186" s="225" t="s">
        <v>101</v>
      </c>
      <c r="J186" s="225"/>
      <c r="K186" s="291"/>
    </row>
    <row r="187" spans="2:11" ht="15" customHeight="1">
      <c r="B187" s="270"/>
      <c r="C187" s="302" t="s">
        <v>106</v>
      </c>
      <c r="D187" s="225"/>
      <c r="E187" s="225"/>
      <c r="F187" s="269" t="s">
        <v>27</v>
      </c>
      <c r="G187" s="225"/>
      <c r="H187" s="225" t="s">
        <v>107</v>
      </c>
      <c r="I187" s="225" t="s">
        <v>108</v>
      </c>
      <c r="J187" s="303" t="s">
        <v>109</v>
      </c>
      <c r="K187" s="291"/>
    </row>
    <row r="188" spans="2:11" ht="15" customHeight="1">
      <c r="B188" s="296"/>
      <c r="C188" s="304"/>
      <c r="D188" s="279"/>
      <c r="E188" s="279"/>
      <c r="F188" s="279"/>
      <c r="G188" s="279"/>
      <c r="H188" s="279"/>
      <c r="I188" s="279"/>
      <c r="J188" s="279"/>
      <c r="K188" s="297"/>
    </row>
    <row r="189" spans="2:11" ht="18.75" customHeight="1">
      <c r="B189" s="305"/>
      <c r="C189" s="306"/>
      <c r="D189" s="306"/>
      <c r="E189" s="306"/>
      <c r="F189" s="307"/>
      <c r="G189" s="225"/>
      <c r="H189" s="225"/>
      <c r="I189" s="225"/>
      <c r="J189" s="225"/>
      <c r="K189" s="220"/>
    </row>
    <row r="190" spans="2:11" ht="18.75" customHeight="1">
      <c r="B190" s="220"/>
      <c r="C190" s="225"/>
      <c r="D190" s="225"/>
      <c r="E190" s="225"/>
      <c r="F190" s="269"/>
      <c r="G190" s="225"/>
      <c r="H190" s="225"/>
      <c r="I190" s="225"/>
      <c r="J190" s="225"/>
      <c r="K190" s="220"/>
    </row>
    <row r="191" spans="2:11" ht="18.75" customHeight="1">
      <c r="B191" s="256"/>
      <c r="C191" s="256"/>
      <c r="D191" s="256"/>
      <c r="E191" s="256"/>
      <c r="F191" s="256"/>
      <c r="G191" s="256"/>
      <c r="H191" s="256"/>
      <c r="I191" s="256"/>
      <c r="J191" s="256"/>
      <c r="K191" s="256"/>
    </row>
    <row r="192" spans="2:11" ht="13.5">
      <c r="B192" s="237"/>
      <c r="C192" s="238"/>
      <c r="D192" s="238"/>
      <c r="E192" s="238"/>
      <c r="F192" s="238"/>
      <c r="G192" s="238"/>
      <c r="H192" s="238"/>
      <c r="I192" s="238"/>
      <c r="J192" s="238"/>
      <c r="K192" s="241"/>
    </row>
    <row r="193" spans="2:11" ht="21">
      <c r="B193" s="242"/>
      <c r="C193" s="533" t="s">
        <v>110</v>
      </c>
      <c r="D193" s="533"/>
      <c r="E193" s="533"/>
      <c r="F193" s="533"/>
      <c r="G193" s="533"/>
      <c r="H193" s="533"/>
      <c r="I193" s="533"/>
      <c r="J193" s="533"/>
      <c r="K193" s="243"/>
    </row>
    <row r="194" spans="2:11" ht="25.5" customHeight="1">
      <c r="B194" s="242"/>
      <c r="C194" s="226" t="s">
        <v>111</v>
      </c>
      <c r="D194" s="226"/>
      <c r="E194" s="226"/>
      <c r="F194" s="226" t="s">
        <v>112</v>
      </c>
      <c r="G194" s="308"/>
      <c r="H194" s="539" t="s">
        <v>113</v>
      </c>
      <c r="I194" s="539"/>
      <c r="J194" s="539"/>
      <c r="K194" s="243"/>
    </row>
    <row r="195" spans="2:11" ht="5.25" customHeight="1">
      <c r="B195" s="270"/>
      <c r="C195" s="267"/>
      <c r="D195" s="267"/>
      <c r="E195" s="267"/>
      <c r="F195" s="267"/>
      <c r="G195" s="225"/>
      <c r="H195" s="267"/>
      <c r="I195" s="267"/>
      <c r="J195" s="267"/>
      <c r="K195" s="291"/>
    </row>
    <row r="196" spans="2:11" ht="15" customHeight="1">
      <c r="B196" s="270"/>
      <c r="C196" s="225" t="s">
        <v>114</v>
      </c>
      <c r="D196" s="225"/>
      <c r="E196" s="225"/>
      <c r="F196" s="269" t="s">
        <v>241</v>
      </c>
      <c r="G196" s="225"/>
      <c r="H196" s="537" t="s">
        <v>115</v>
      </c>
      <c r="I196" s="537"/>
      <c r="J196" s="537"/>
      <c r="K196" s="291"/>
    </row>
    <row r="197" spans="2:11" ht="15" customHeight="1">
      <c r="B197" s="270"/>
      <c r="C197" s="276"/>
      <c r="D197" s="225"/>
      <c r="E197" s="225"/>
      <c r="F197" s="269" t="s">
        <v>242</v>
      </c>
      <c r="G197" s="225"/>
      <c r="H197" s="537" t="s">
        <v>116</v>
      </c>
      <c r="I197" s="537"/>
      <c r="J197" s="537"/>
      <c r="K197" s="291"/>
    </row>
    <row r="198" spans="2:11" ht="15" customHeight="1">
      <c r="B198" s="270"/>
      <c r="C198" s="276"/>
      <c r="D198" s="225"/>
      <c r="E198" s="225"/>
      <c r="F198" s="269" t="s">
        <v>245</v>
      </c>
      <c r="G198" s="225"/>
      <c r="H198" s="537" t="s">
        <v>117</v>
      </c>
      <c r="I198" s="537"/>
      <c r="J198" s="537"/>
      <c r="K198" s="291"/>
    </row>
    <row r="199" spans="2:11" ht="15" customHeight="1">
      <c r="B199" s="270"/>
      <c r="C199" s="225"/>
      <c r="D199" s="225"/>
      <c r="E199" s="225"/>
      <c r="F199" s="269" t="s">
        <v>243</v>
      </c>
      <c r="G199" s="225"/>
      <c r="H199" s="537" t="s">
        <v>118</v>
      </c>
      <c r="I199" s="537"/>
      <c r="J199" s="537"/>
      <c r="K199" s="291"/>
    </row>
    <row r="200" spans="2:11" ht="15" customHeight="1">
      <c r="B200" s="270"/>
      <c r="C200" s="225"/>
      <c r="D200" s="225"/>
      <c r="E200" s="225"/>
      <c r="F200" s="269" t="s">
        <v>244</v>
      </c>
      <c r="G200" s="225"/>
      <c r="H200" s="537" t="s">
        <v>119</v>
      </c>
      <c r="I200" s="537"/>
      <c r="J200" s="537"/>
      <c r="K200" s="291"/>
    </row>
    <row r="201" spans="2:11" ht="15" customHeight="1">
      <c r="B201" s="270"/>
      <c r="C201" s="225"/>
      <c r="D201" s="225"/>
      <c r="E201" s="225"/>
      <c r="F201" s="269"/>
      <c r="G201" s="225"/>
      <c r="H201" s="225"/>
      <c r="I201" s="225"/>
      <c r="J201" s="225"/>
      <c r="K201" s="291"/>
    </row>
    <row r="202" spans="2:11" ht="15" customHeight="1">
      <c r="B202" s="270"/>
      <c r="C202" s="225" t="s">
        <v>67</v>
      </c>
      <c r="D202" s="225"/>
      <c r="E202" s="225"/>
      <c r="F202" s="269" t="s">
        <v>273</v>
      </c>
      <c r="G202" s="225"/>
      <c r="H202" s="537" t="s">
        <v>120</v>
      </c>
      <c r="I202" s="537"/>
      <c r="J202" s="537"/>
      <c r="K202" s="291"/>
    </row>
    <row r="203" spans="2:11" ht="15" customHeight="1">
      <c r="B203" s="270"/>
      <c r="C203" s="276"/>
      <c r="D203" s="225"/>
      <c r="E203" s="225"/>
      <c r="F203" s="269" t="s">
        <v>940</v>
      </c>
      <c r="G203" s="225"/>
      <c r="H203" s="537" t="s">
        <v>941</v>
      </c>
      <c r="I203" s="537"/>
      <c r="J203" s="537"/>
      <c r="K203" s="291"/>
    </row>
    <row r="204" spans="2:11" ht="15" customHeight="1">
      <c r="B204" s="270"/>
      <c r="C204" s="225"/>
      <c r="D204" s="225"/>
      <c r="E204" s="225"/>
      <c r="F204" s="269" t="s">
        <v>938</v>
      </c>
      <c r="G204" s="225"/>
      <c r="H204" s="537" t="s">
        <v>121</v>
      </c>
      <c r="I204" s="537"/>
      <c r="J204" s="537"/>
      <c r="K204" s="291"/>
    </row>
    <row r="205" spans="2:11" ht="15" customHeight="1">
      <c r="B205" s="309"/>
      <c r="C205" s="276"/>
      <c r="D205" s="276"/>
      <c r="E205" s="276"/>
      <c r="F205" s="269" t="s">
        <v>942</v>
      </c>
      <c r="G205" s="255"/>
      <c r="H205" s="538" t="s">
        <v>943</v>
      </c>
      <c r="I205" s="538"/>
      <c r="J205" s="538"/>
      <c r="K205" s="310"/>
    </row>
    <row r="206" spans="2:11" ht="15" customHeight="1">
      <c r="B206" s="309"/>
      <c r="C206" s="276"/>
      <c r="D206" s="276"/>
      <c r="E206" s="276"/>
      <c r="F206" s="269" t="s">
        <v>944</v>
      </c>
      <c r="G206" s="255"/>
      <c r="H206" s="538" t="s">
        <v>122</v>
      </c>
      <c r="I206" s="538"/>
      <c r="J206" s="538"/>
      <c r="K206" s="310"/>
    </row>
    <row r="207" spans="2:11" ht="15" customHeight="1">
      <c r="B207" s="309"/>
      <c r="C207" s="276"/>
      <c r="D207" s="276"/>
      <c r="E207" s="276"/>
      <c r="F207" s="311"/>
      <c r="G207" s="255"/>
      <c r="H207" s="312"/>
      <c r="I207" s="312"/>
      <c r="J207" s="312"/>
      <c r="K207" s="310"/>
    </row>
    <row r="208" spans="2:11" ht="15" customHeight="1">
      <c r="B208" s="309"/>
      <c r="C208" s="225" t="s">
        <v>91</v>
      </c>
      <c r="D208" s="276"/>
      <c r="E208" s="276"/>
      <c r="F208" s="269">
        <v>1</v>
      </c>
      <c r="G208" s="255"/>
      <c r="H208" s="538" t="s">
        <v>123</v>
      </c>
      <c r="I208" s="538"/>
      <c r="J208" s="538"/>
      <c r="K208" s="310"/>
    </row>
    <row r="209" spans="2:11" ht="15" customHeight="1">
      <c r="B209" s="309"/>
      <c r="C209" s="276"/>
      <c r="D209" s="276"/>
      <c r="E209" s="276"/>
      <c r="F209" s="269">
        <v>2</v>
      </c>
      <c r="G209" s="255"/>
      <c r="H209" s="538" t="s">
        <v>124</v>
      </c>
      <c r="I209" s="538"/>
      <c r="J209" s="538"/>
      <c r="K209" s="310"/>
    </row>
    <row r="210" spans="2:11" ht="15" customHeight="1">
      <c r="B210" s="309"/>
      <c r="C210" s="276"/>
      <c r="D210" s="276"/>
      <c r="E210" s="276"/>
      <c r="F210" s="269">
        <v>3</v>
      </c>
      <c r="G210" s="255"/>
      <c r="H210" s="538" t="s">
        <v>125</v>
      </c>
      <c r="I210" s="538"/>
      <c r="J210" s="538"/>
      <c r="K210" s="310"/>
    </row>
    <row r="211" spans="2:11" ht="15" customHeight="1">
      <c r="B211" s="309"/>
      <c r="C211" s="276"/>
      <c r="D211" s="276"/>
      <c r="E211" s="276"/>
      <c r="F211" s="269">
        <v>4</v>
      </c>
      <c r="G211" s="255"/>
      <c r="H211" s="538" t="s">
        <v>126</v>
      </c>
      <c r="I211" s="538"/>
      <c r="J211" s="538"/>
      <c r="K211" s="310"/>
    </row>
    <row r="212" spans="2:11" ht="12.75" customHeight="1">
      <c r="B212" s="313"/>
      <c r="C212" s="314"/>
      <c r="D212" s="314"/>
      <c r="E212" s="314"/>
      <c r="F212" s="314"/>
      <c r="G212" s="314"/>
      <c r="H212" s="314"/>
      <c r="I212" s="314"/>
      <c r="J212" s="314"/>
      <c r="K212" s="315"/>
    </row>
  </sheetData>
  <sheetProtection/>
  <mergeCells count="77">
    <mergeCell ref="H208:J208"/>
    <mergeCell ref="H209:J209"/>
    <mergeCell ref="H210:J210"/>
    <mergeCell ref="H194:J194"/>
    <mergeCell ref="H196:J196"/>
    <mergeCell ref="H211:J211"/>
    <mergeCell ref="H199:J199"/>
    <mergeCell ref="H200:J200"/>
    <mergeCell ref="H202:J202"/>
    <mergeCell ref="H203:J203"/>
    <mergeCell ref="H204:J204"/>
    <mergeCell ref="H205:J205"/>
    <mergeCell ref="H206:J20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C163:J163"/>
    <mergeCell ref="C193:J193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G43:J43"/>
    <mergeCell ref="D45:J45"/>
    <mergeCell ref="E46:J46"/>
    <mergeCell ref="E47:J47"/>
    <mergeCell ref="E48:J48"/>
    <mergeCell ref="D49:J49"/>
    <mergeCell ref="F20:J20"/>
    <mergeCell ref="F21:J21"/>
    <mergeCell ref="C23:J23"/>
    <mergeCell ref="C24:J24"/>
    <mergeCell ref="C50:J50"/>
    <mergeCell ref="C52:J52"/>
    <mergeCell ref="G39:J39"/>
    <mergeCell ref="G40:J40"/>
    <mergeCell ref="G41:J41"/>
    <mergeCell ref="G42:J42"/>
    <mergeCell ref="D31:J31"/>
    <mergeCell ref="D32:J32"/>
    <mergeCell ref="D33:J33"/>
    <mergeCell ref="G34:J34"/>
    <mergeCell ref="G35:J35"/>
    <mergeCell ref="G36:J36"/>
    <mergeCell ref="D14:J14"/>
    <mergeCell ref="D15:J15"/>
    <mergeCell ref="F16:J16"/>
    <mergeCell ref="F17:J17"/>
    <mergeCell ref="G37:J37"/>
    <mergeCell ref="G38:J38"/>
    <mergeCell ref="D25:J25"/>
    <mergeCell ref="D26:J26"/>
    <mergeCell ref="D28:J28"/>
    <mergeCell ref="D29:J29"/>
    <mergeCell ref="F18:J18"/>
    <mergeCell ref="F19:J19"/>
    <mergeCell ref="C9:J9"/>
    <mergeCell ref="D10:J10"/>
    <mergeCell ref="C3:J3"/>
    <mergeCell ref="C4:J4"/>
    <mergeCell ref="C6:J6"/>
    <mergeCell ref="C7:J7"/>
    <mergeCell ref="D11:J11"/>
    <mergeCell ref="D13:J13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Jarda-PC\Jarda</dc:creator>
  <cp:keywords/>
  <dc:description/>
  <cp:lastModifiedBy>Administrator</cp:lastModifiedBy>
  <dcterms:created xsi:type="dcterms:W3CDTF">2016-08-11T08:03:37Z</dcterms:created>
  <dcterms:modified xsi:type="dcterms:W3CDTF">2016-09-06T09:12:42Z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