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00" windowHeight="12525" activeTab="0"/>
  </bookViews>
  <sheets>
    <sheet name="Rekapitulace stavby" sheetId="1" r:id="rId1"/>
    <sheet name="01 - Oprava dlažeb  ř.km ..." sheetId="2" r:id="rId2"/>
    <sheet name="02 - VON - vedlejší a ost..." sheetId="3" r:id="rId3"/>
    <sheet name="Pokyny pro vyplnění" sheetId="4" r:id="rId4"/>
  </sheets>
  <definedNames>
    <definedName name="_xlnm._FilterDatabase" localSheetId="1" hidden="1">'01 - Oprava dlažeb  ř.km ...'!$C$85:$K$85</definedName>
    <definedName name="_xlnm._FilterDatabase" localSheetId="2" hidden="1">'02 - VON - vedlejší a ost...'!$C$79:$K$79</definedName>
    <definedName name="_xlnm.Print_Titles" localSheetId="1">'01 - Oprava dlažeb  ř.km ...'!$85:$85</definedName>
    <definedName name="_xlnm.Print_Titles" localSheetId="2">'02 - VON - vedlejší a ost...'!$79:$79</definedName>
    <definedName name="_xlnm.Print_Titles" localSheetId="0">'Rekapitulace stavby'!$49:$49</definedName>
    <definedName name="_xlnm.Print_Area" localSheetId="1">'01 - Oprava dlažeb  ř.km ...'!$C$4:$J$36,'01 - Oprava dlažeb  ř.km ...'!$C$42:$J$67,'01 - Oprava dlažeb  ř.km ...'!$C$73:$K$347</definedName>
    <definedName name="_xlnm.Print_Area" localSheetId="2">'02 - VON - vedlejší a ost...'!$C$4:$J$36,'02 - VON - vedlejší a ost...'!$C$42:$J$61,'02 - VON - vedlejší a ost...'!$C$67:$K$125</definedName>
    <definedName name="_xlnm.Print_Area" localSheetId="3">'Pokyny pro vyplnění'!$B$2:$K$69,'Pokyny pro vyplnění'!$B$72:$K$116,'Pokyny pro vyplnění'!$B$119:$K$188,'Pokyny pro vyplnění'!$B$192:$K$212</definedName>
    <definedName name="_xlnm.Print_Area" localSheetId="0">'Rekapitulace stavby'!$D$4:$AO$33,'Rekapitulace stavby'!$C$39:$AQ$55</definedName>
  </definedNames>
  <calcPr fullCalcOnLoad="1"/>
</workbook>
</file>

<file path=xl/sharedStrings.xml><?xml version="1.0" encoding="utf-8"?>
<sst xmlns="http://schemas.openxmlformats.org/spreadsheetml/2006/main" count="3455" uniqueCount="771">
  <si>
    <t>Export VZ</t>
  </si>
  <si>
    <t>List obsahuje:</t>
  </si>
  <si>
    <t>3.0</t>
  </si>
  <si>
    <t>ZAMOK</t>
  </si>
  <si>
    <t>False</t>
  </si>
  <si>
    <t>{d8304cd5-3ca0-4024-a8d6-7e9aab0eddc7}</t>
  </si>
  <si>
    <t>0.01</t>
  </si>
  <si>
    <t>21</t>
  </si>
  <si>
    <t>15</t>
  </si>
  <si>
    <t>REKAPITULACE STAVBY</t>
  </si>
  <si>
    <t>v ---  níže se nacházejí doplnkové a pomocné údaje k sestavám  --- v</t>
  </si>
  <si>
    <t>Návod na vyplnění</t>
  </si>
  <si>
    <t>0.001</t>
  </si>
  <si>
    <t>Kód:</t>
  </si>
  <si>
    <t>16032-V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</si>
  <si>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</si>
  <si>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</si>
  <si>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Jasenná, Jásenná ,oprava dlažeb, ř.km 6,600-7,580</t>
  </si>
  <si>
    <t>0.1</t>
  </si>
  <si>
    <t>KSO:</t>
  </si>
  <si>
    <t/>
  </si>
  <si>
    <t>CC-CZ:</t>
  </si>
  <si>
    <t>1</t>
  </si>
  <si>
    <t>Místo:</t>
  </si>
  <si>
    <t xml:space="preserve"> </t>
  </si>
  <si>
    <t>Datum:</t>
  </si>
  <si>
    <t>24.6.2016</t>
  </si>
  <si>
    <t>10</t>
  </si>
  <si>
    <t>100</t>
  </si>
  <si>
    <t>Zadavatel:</t>
  </si>
  <si>
    <t>IČ:</t>
  </si>
  <si>
    <t>Povodí Labe s.p. Hradec Králové</t>
  </si>
  <si>
    <t>DIČ:</t>
  </si>
  <si>
    <t>Uchazeč:</t>
  </si>
  <si>
    <t>Vyplň údaj</t>
  </si>
  <si>
    <t>Projektant:</t>
  </si>
  <si>
    <t>Ing. Světlana Vitvarová, Běluň 53, Heřmanice</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</si>
  <si>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</si>
  <si>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</si>
  <si>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</si>
  <si>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</si>
  <si>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</si>
  <si>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</si>
  <si>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</si>
  <si>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</si>
  <si>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</si>
  <si>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</si>
  <si>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</si>
  <si>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</si>
  <si>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</si>
  <si>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</si>
  <si>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</si>
  <si>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</si>
  <si>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</si>
  <si>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</si>
  <si>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</si>
  <si>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</si>
  <si>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</si>
  <si>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</si>
  <si>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</si>
  <si>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</si>
  <si>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</si>
  <si>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</si>
  <si>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</si>
  <si>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</si>
  <si>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</si>
  <si>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</si>
  <si>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</si>
  <si>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</si>
  <si>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</si>
  <si>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</si>
  <si>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</si>
  <si>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</si>
  <si>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</si>
  <si>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</si>
  <si>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</si>
  <si>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</si>
  <si>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</si>
  <si>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Oprava dlažeb  ř.km 6,600-7,580</t>
  </si>
  <si>
    <t>STA</t>
  </si>
  <si>
    <t>{0f71ad53-6caf-4724-918f-f7373b0291d5}</t>
  </si>
  <si>
    <t>2</t>
  </si>
  <si>
    <t>02</t>
  </si>
  <si>
    <t xml:space="preserve">VON - vedlejší a ostatní náklady </t>
  </si>
  <si>
    <t>{eb01718c-a495-4d6a-be12-b4e526225aff}</t>
  </si>
  <si>
    <t>{f983d671-11d5-4a8e-8e13-e6bf6578fec0}</t>
  </si>
  <si>
    <t>Zpět na list:</t>
  </si>
  <si>
    <t>KRYCÍ LIST SOUPISU</t>
  </si>
  <si>
    <t>Objekt:</t>
  </si>
  <si>
    <t>01 - Oprava dlažeb  ř.km 6,600-7,580</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</si>
  <si>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</si>
  <si>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</si>
  <si>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</si>
  <si>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</si>
  <si>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</si>
  <si>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</si>
  <si>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</si>
  <si>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</si>
  <si>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</si>
  <si>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</si>
  <si>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</si>
  <si>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</si>
  <si>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</si>
  <si>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</si>
  <si>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</si>
  <si>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</si>
  <si>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</si>
  <si>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</si>
  <si>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</si>
  <si>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</si>
  <si>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</si>
  <si>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</si>
  <si>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</si>
  <si>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</si>
  <si>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</si>
  <si>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</si>
  <si>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</si>
  <si>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</si>
  <si>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</si>
  <si>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</si>
  <si>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</si>
  <si>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</si>
  <si>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</si>
  <si>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</si>
  <si>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112201101</t>
  </si>
  <si>
    <t>Odstranění pařezů D do 300 mm</t>
  </si>
  <si>
    <t>kus</t>
  </si>
  <si>
    <t>CS ÚRS 2016 01</t>
  </si>
  <si>
    <t>4</t>
  </si>
  <si>
    <t>303897379</t>
  </si>
  <si>
    <t>PP</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</si>
  <si>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</si>
  <si>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</si>
  <si>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</si>
  <si>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 stávající pařezy" 107</t>
  </si>
  <si>
    <t>"pařezy nově kácených stromů a keřů" 24</t>
  </si>
  <si>
    <t>Součet</t>
  </si>
  <si>
    <t>114203102.1</t>
  </si>
  <si>
    <t>Rozebrání dlažeb z lomového kamene nebo betonových tvárnic na sucho se zalitými spárami</t>
  </si>
  <si>
    <t>m3</t>
  </si>
  <si>
    <t>-259758954</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</si>
  <si>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</si>
  <si>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rozebrání stávající kamenné dlažby( břehy i horní hrana) tl.20cm</t>
  </si>
  <si>
    <t>609,821</t>
  </si>
  <si>
    <t>"odpočet objemu kamene v míst+ 24 schodišť" -24*1,2*2*0,2</t>
  </si>
  <si>
    <t>3</t>
  </si>
  <si>
    <t>114203202.1</t>
  </si>
  <si>
    <t>Očištění lomového kamene nebo betonových tvárnic od malty</t>
  </si>
  <si>
    <t>38709458</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</si>
  <si>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</si>
  <si>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</si>
  <si>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kámen po rozebrání stávající kamenné dlažby tl.20cm ( opevnění břehů a horní hrana)</t>
  </si>
  <si>
    <t>"odpočet 24 schodišť" -24*1,2*2*0,2</t>
  </si>
  <si>
    <t>Mezisoučet</t>
  </si>
  <si>
    <t>rozebrání  stávajících kamenných 24 schodišť</t>
  </si>
  <si>
    <t>24*1,2*2*0,25</t>
  </si>
  <si>
    <t>114203301.1.1</t>
  </si>
  <si>
    <t>Třídění lomového kamene nebo betonových tvárnic podle druhu, velikosti nebo tvaru</t>
  </si>
  <si>
    <t>1080535423</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</si>
  <si>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</si>
  <si>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</si>
  <si>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"odpočet v místě 24 schodišť" -24*1,2*2*0,2</t>
  </si>
  <si>
    <t>rozebrání stávajících kamenných 24 schodišť</t>
  </si>
  <si>
    <t>5</t>
  </si>
  <si>
    <t>115001103</t>
  </si>
  <si>
    <t>Převedení vody potrubím DN do 250</t>
  </si>
  <si>
    <t>m</t>
  </si>
  <si>
    <t>1913664947</t>
  </si>
  <si>
    <t>Převedení vody potrubím průměru DN přes 150 do 250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</si>
  <si>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</si>
  <si>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"39 x převedení vody troubou DN do 250" 69+96+83+88+113+75+95+125</t>
  </si>
  <si>
    <t>6</t>
  </si>
  <si>
    <t>115101201</t>
  </si>
  <si>
    <t>Čerpání vody na dopravní výšku do 10 m průměrný přítok do 500 l/min</t>
  </si>
  <si>
    <t>hod</t>
  </si>
  <si>
    <t>1775034047</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</si>
  <si>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</si>
  <si>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</si>
  <si>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7</t>
  </si>
  <si>
    <t>115101301</t>
  </si>
  <si>
    <t>Pohotovost čerpací soupravy pro dopravní výšku do 10 m přítok do 500 l/min</t>
  </si>
  <si>
    <t>den</t>
  </si>
  <si>
    <t>1072594314</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</si>
  <si>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</si>
  <si>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</si>
  <si>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8</t>
  </si>
  <si>
    <t>124203101.1</t>
  </si>
  <si>
    <t>Vykopávky do 1000 m3 pro koryta vodotečí v hornině tř. 3</t>
  </si>
  <si>
    <t>2111594667</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</si>
  <si>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</si>
  <si>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</si>
  <si>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 xml:space="preserve">pro ŠP lože kamenné dlažby </t>
  </si>
  <si>
    <t>"odpočet 24 schodišť" -24*2*1,2*0,2</t>
  </si>
  <si>
    <t>" 24 schodišť" 24*2*1,2*0,15</t>
  </si>
  <si>
    <t>"66 x výust " (0,8*1,4*1)*66</t>
  </si>
  <si>
    <t>9</t>
  </si>
  <si>
    <t>162401102</t>
  </si>
  <si>
    <t>Vodorovné přemístění do 2000 m výkopku/sypaniny z horniny tř. 1 až 4</t>
  </si>
  <si>
    <t>-1325670655</t>
  </si>
  <si>
    <t>Vodorovné přemístění výkopku nebo sypaniny po suchu na obvyklém dopravním prostředku, bez naložení výkopku, avšak se složením bez rozhrnutí z horniny tř. 1 až 4 na vzdálenost přes 1 500 do 2 000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</si>
  <si>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</si>
  <si>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na meziskládku  ( obsypy potrubí, zásypy po pařezech ) - tam a zpět</t>
  </si>
  <si>
    <t xml:space="preserve">131*0,3*2" pařezy </t>
  </si>
  <si>
    <t>"66x výpust " (0,8*1,4*1)*66*0,6*2</t>
  </si>
  <si>
    <t>174101101</t>
  </si>
  <si>
    <t>Zásyp jam, šachet rýh nebo kolem objektů sypaninou se zhutněním</t>
  </si>
  <si>
    <t>-1695192844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</si>
  <si>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</si>
  <si>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"66x výpust " (0,8*1,4*1)*66*0,6</t>
  </si>
  <si>
    <t>11</t>
  </si>
  <si>
    <t>174201201</t>
  </si>
  <si>
    <t>Zásyp jam po pařezech D pařezů do 300 mm</t>
  </si>
  <si>
    <t>-938811963</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</si>
  <si>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</si>
  <si>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12</t>
  </si>
  <si>
    <t>R1</t>
  </si>
  <si>
    <t>Likvidace odpadu ze sypaniny</t>
  </si>
  <si>
    <t>1621100944</t>
  </si>
  <si>
    <t>609,821-11,52+8,64+73,92</t>
  </si>
  <si>
    <t>" odpočet zásypu 66 x výust " -(0,8*1,4*1)*66*0,6</t>
  </si>
  <si>
    <t>" odpočet zásypu jam po pařezech 131x "-131*0,3</t>
  </si>
  <si>
    <t>13</t>
  </si>
  <si>
    <t>R3</t>
  </si>
  <si>
    <t>Likvidace dřevěného odpadu</t>
  </si>
  <si>
    <t>-1106929085</t>
  </si>
  <si>
    <t>Likvidace  pařezů  vč naložení, dopravy a uložení na skládku, poplatek za uložení</t>
  </si>
  <si>
    <t xml:space="preserve">"likvidace pařezů" 131 </t>
  </si>
  <si>
    <t>Zakládání</t>
  </si>
  <si>
    <t>14</t>
  </si>
  <si>
    <t>230000055R</t>
  </si>
  <si>
    <t>Jímka z pytlů</t>
  </si>
  <si>
    <t>-467844326</t>
  </si>
  <si>
    <t>"zřízení a odstraň.jímky z pytlů (pětinásobná obratovost), cena za 1,0 m3 jímky s fólií, bez čerpání"</t>
  </si>
  <si>
    <t>0,75*2*(4+6+5+6+7+5+6+8)</t>
  </si>
  <si>
    <t>Svislé a kompletní konstrukce</t>
  </si>
  <si>
    <t>348181110.1</t>
  </si>
  <si>
    <t>Osazení oplocení z dílců na předem osazené (původní) dřev.sloupky</t>
  </si>
  <si>
    <t>m2</t>
  </si>
  <si>
    <t>-30777088</t>
  </si>
  <si>
    <t xml:space="preserve">Poznámka k souboru cen:
1. V cenách nejsou započteny náklady na dodávku dílců, tyto se oceňují ve specifikaci. </t>
  </si>
  <si>
    <t>(744/3)*1,6 " v. dílců 1,6m"</t>
  </si>
  <si>
    <t>16</t>
  </si>
  <si>
    <t>348401120.1</t>
  </si>
  <si>
    <t>Osazení oplocení ze strojového pletiva s napínacími dráty výšky do 1,6 m do 15° sklonu svahu</t>
  </si>
  <si>
    <t>-1282576386</t>
  </si>
  <si>
    <t>Osazení oplocení ze strojového pletiva s napínacími dráty do 15 st. sklonu svahu, výšky do 1,6 m</t>
  </si>
  <si>
    <t xml:space="preserve"> " z 50% využití původního pletiva, 50% pletivo nové " 744/3*2</t>
  </si>
  <si>
    <t>17</t>
  </si>
  <si>
    <t>M</t>
  </si>
  <si>
    <t>313247560.1</t>
  </si>
  <si>
    <t>pletivo drátěné se čtvercovými oky zapletené pozinkované 50 x 2 x 1600 mm</t>
  </si>
  <si>
    <t>1750444492</t>
  </si>
  <si>
    <t>Sítě drátěné z neušlechtilých ocelí tříd 10 a 11, povrch pozinkovaný pletivo drátěné se čtvercovými oky zapletené drát ocelový pozinkovaný, bal. 15, 25 m oko 50 mm, drát 2 mm, výška 1600 mm</t>
  </si>
  <si>
    <t>P</t>
  </si>
  <si>
    <t>Poznámka k položce:
Pro případné napnutí pletiva středovým napínacím drátem je tento nutné dokoupit</t>
  </si>
  <si>
    <t>"dodávka 50% nového plotového pletiva "496*0,5*1,02</t>
  </si>
  <si>
    <t>Vodorovné konstrukce</t>
  </si>
  <si>
    <t>18</t>
  </si>
  <si>
    <t>451504112 x</t>
  </si>
  <si>
    <t>Zřízení podkladní vrstvy z ze štěrkopísku  ( ČSN 72 1860) pod kameny schodišť tl do 150 mm</t>
  </si>
  <si>
    <t>-271095933</t>
  </si>
  <si>
    <t>Zřízení podkladní vrstvy z kameniva pod dlažbu tl. do 150 mm</t>
  </si>
  <si>
    <t xml:space="preserve">Poznámka k souboru cen:
1. Ceny lze použít i pro podkladní vrstvy pod patky a schody a pod dna a svahy melioračních kanálů. 2. V cenách nejsou započteny náklady na dodání kameniva, tyto materiály se oceňují ve specifikaci.     Ztratné lze dohodnout ve výši 5 %. </t>
  </si>
  <si>
    <t>vyrovnání plochy pod schodišti(24SCH)</t>
  </si>
  <si>
    <t>24*2*1,2</t>
  </si>
  <si>
    <t>19</t>
  </si>
  <si>
    <t>451571111 x</t>
  </si>
  <si>
    <t>Lože pod dlažby ze štěrkopísku  ( ČSN 72 1860)  vrstva tl 0-200mm</t>
  </si>
  <si>
    <t>780167545</t>
  </si>
  <si>
    <t>Lože pod dlažby ze štěrkopísků, tl. vrstvy přes 0 do 200 mm (ukončení šikmé plochy obkladu)</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</si>
  <si>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</si>
  <si>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"horní hrana obkladu  břehů" 646,62</t>
  </si>
  <si>
    <t>20</t>
  </si>
  <si>
    <t>451571113 x.1</t>
  </si>
  <si>
    <t>Lože pod dlažby ze štěrkopísku  ( ČSN 72 1860)  vrstva tl  do 200mm</t>
  </si>
  <si>
    <t>-204366353</t>
  </si>
  <si>
    <t>Lože pod dlažby ze štěrkopísku  ( ČSN 72 1860)  vrstva tl  od 150 do 200mm</t>
  </si>
  <si>
    <t>lože ze Šp pod kamenou dlažbu</t>
  </si>
  <si>
    <t>2725,795</t>
  </si>
  <si>
    <t>"odpočetplochy 24 schodišť" -24*1,2*2</t>
  </si>
  <si>
    <t>465210112 x</t>
  </si>
  <si>
    <t>Schody z lomového kamene na sucho se zalitím spár MC tl 250 mm ( 75% využití původních kamenů, 25% dodávka (vč.) nových  kamenů)</t>
  </si>
  <si>
    <t>1056811551</t>
  </si>
  <si>
    <t>Schody z lomového kamene lomařsky upraveného pro dlažbu na sucho, se zalitím spár cementovou maltou, se zatřením spár, tl. kamene 300 mm</t>
  </si>
  <si>
    <t xml:space="preserve">Poznámka k souboru cen:
1. V cenách jsou započteny i náklady na úpravu líce schodů. 2. V cenách nejsou započteny náklady na:     a) podkladní betonové lože; toto se oceňuje cenami souboru cen 451 31-51 Podkladní a výplňové         vrstvy z betonu prostého,     b) lože z kameniva; toto se oceňuje cenami souboru cen 451 . . - . . Lože z kameniva. 3. Plocha se stanoví v m2 konstrukce jako součin délky a šířky schodů; šířkou schodů je součet     délky stupně a šířek obou obrub. </t>
  </si>
  <si>
    <t>24 schodišť š. 1,2m ( vč. kamen.schodnic), délka ramene cca 2m</t>
  </si>
  <si>
    <t>1,2*2*24</t>
  </si>
  <si>
    <t>22</t>
  </si>
  <si>
    <t>465512227 .1</t>
  </si>
  <si>
    <t>Dlažba z lomového kamene na sucho se zalitím spár maltou cementovou tl 200 mm</t>
  </si>
  <si>
    <t>-645918071</t>
  </si>
  <si>
    <t>Dlažba z lomového kamene na sucho se zalitím spár maltou cementovou tl od 150 do 200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</si>
  <si>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</si>
  <si>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dlažba z dovezeného kamene- horní hrana (20%)</t>
  </si>
  <si>
    <t>646,62*0,2</t>
  </si>
  <si>
    <t>dlažba z dovezeného kamene - břehy (20%)</t>
  </si>
  <si>
    <t>2725,795*0,2</t>
  </si>
  <si>
    <t>23</t>
  </si>
  <si>
    <t>465512227 R1.1</t>
  </si>
  <si>
    <t>Dlažba z lomového kamene na sucho se zalitím spár maltou cementovou tl 0-200 mm (využití původ kamene)</t>
  </si>
  <si>
    <t>-1113826310</t>
  </si>
  <si>
    <t xml:space="preserve"> dlažba s použitím původního kamene na horní hraně obkladu břehu (80%)</t>
  </si>
  <si>
    <t>646,62*0,8</t>
  </si>
  <si>
    <t xml:space="preserve"> dlažba s použitím původního kamene (80%)</t>
  </si>
  <si>
    <t>2725,795*0,8</t>
  </si>
  <si>
    <t>"odpočet 24 schodišť" -24*1,2*2*0,8</t>
  </si>
  <si>
    <t>24</t>
  </si>
  <si>
    <t>465519999 R25</t>
  </si>
  <si>
    <t xml:space="preserve">Provádění ŠTP lože a dlažby z lomového kamene na sucho se zalitím spár maltou cementovou - příplatek za ztížené podmínkypřístupu a  provádění  v místě lávek L1-L5 a mezi lávkami L1-L2 a L2-L3 </t>
  </si>
  <si>
    <t>2146391068</t>
  </si>
  <si>
    <t>Příplatek za ztížené podmínky přístupu a  provádění  v místě lávek L1-L5 a mezi lávkami L1-L2 a L2-L3- předpoklad přesun stvebními kolečky</t>
  </si>
  <si>
    <t xml:space="preserve">plocha dlažby a ŠTP - se ztíženým přístupem </t>
  </si>
  <si>
    <t>40,5*2*2</t>
  </si>
  <si>
    <t>Úpravy povrchů, podlahy a osazování výplní</t>
  </si>
  <si>
    <t>25</t>
  </si>
  <si>
    <t>636195212</t>
  </si>
  <si>
    <t>Vyplnění spár dlažby z lomového kamene maltou cementovou na hl do 70 mm s vyspárováním</t>
  </si>
  <si>
    <t>-1748836940</t>
  </si>
  <si>
    <t>Vyplnění spár dosavadních dlažeb cementovou maltou s vyčištěním spár na hloubky do 70 mm dlažby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</si>
  <si>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</si>
  <si>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"obložení břehů "2725,795+646,62</t>
  </si>
  <si>
    <t>"odpočet 24 schodišť" -24*1,2*2</t>
  </si>
  <si>
    <t>Trubní vedení</t>
  </si>
  <si>
    <t>26</t>
  </si>
  <si>
    <t>810312110 R4</t>
  </si>
  <si>
    <t>Potrubí z jedné PVC trouby kanalizační do DN150</t>
  </si>
  <si>
    <t>172321595</t>
  </si>
  <si>
    <t>Potrubí z jedné  trouby PVC kanalizační s osazením, s popř. nutným přeseknutím trouby v rovině kolmé nebo skloněné k její ose, se začištěním seku , DN 150mm
V cenách jsou započteny i náklady na připojení trub na dosavadní kanalizační stoku.</t>
  </si>
  <si>
    <t xml:space="preserve"> "Trouba PVC DN 150 s koncovým uříznutím a obetonováním" 2</t>
  </si>
  <si>
    <t>27</t>
  </si>
  <si>
    <t>810312110 R5</t>
  </si>
  <si>
    <t>Potrubí z jedné PVC trouby kanalizační do DN 200</t>
  </si>
  <si>
    <t>-1538589700</t>
  </si>
  <si>
    <t>Potrubí z jedné  trouby PVC kanalizační s osazením, s popř. nutným přeseknutím trouby v rovině kolmé nebo skloněné k její ose, se začištěním seku , DN 200mm
1. V cenách jsou započteny i náklady na připojení trub na dosavadní kanalizační stoku.</t>
  </si>
  <si>
    <t xml:space="preserve"> "Trouba PVC DN 200 s koncovým uříznutím a obetonováním" 2</t>
  </si>
  <si>
    <t>28</t>
  </si>
  <si>
    <t>810312110 R6</t>
  </si>
  <si>
    <t>Potrubí z jedné PVC trouby kanalizační do DN 250</t>
  </si>
  <si>
    <t>1042169369</t>
  </si>
  <si>
    <t>Potrubí z jedné  trouby PVC kanalizační s osazením, s popř. nutným přeseknutím trouby v rovině kolmé nebo skloněné k její ose, se začištěním seku , DN 250mm
1. V cenách jsou započteny i náklady na připojení trub na dosavadní kanalizační stoku.</t>
  </si>
  <si>
    <t xml:space="preserve"> "Trouba PVC DN 230-250 s koncovým uříznutím a obetonováním" 4</t>
  </si>
  <si>
    <t>29</t>
  </si>
  <si>
    <t>810312110 R7</t>
  </si>
  <si>
    <t>Potrubí z jedné PVC trouby kanalizační DN 300</t>
  </si>
  <si>
    <t>572932331</t>
  </si>
  <si>
    <t>Potrubí z jedné  trouby PVC kanalizační s osazením, s popř. nutným přeseknutím trouby v rovině kolmé nebo skloněné k její ose, se začištěním seku , DN 300mm
1. V cenách jsou započteny i náklady na připojení trub na dosavadní kanalizační stoku.</t>
  </si>
  <si>
    <t xml:space="preserve"> "Trouba PVC DN 300 s koncovým uříznutím a obetonováním"1</t>
  </si>
  <si>
    <t>30</t>
  </si>
  <si>
    <t>810312110 R</t>
  </si>
  <si>
    <t>Potrubí z jedné PVC trouby kanalizační DN 100,110</t>
  </si>
  <si>
    <t>665179001</t>
  </si>
  <si>
    <t>Potrubí z jedné  trouby PVC kanalizační s osazením, s popř. nutným přeseknutím trouby v rovině kolmé nebo skloněné k její ose, se začištěním seku , do DN 110mm
1. V cenách jsou započteny i náklady na připojení trub na dosavadní kanalizační stoku.</t>
  </si>
  <si>
    <t>"Trouba DN100,110 s koncovým uříznutím a obetonováním"6</t>
  </si>
  <si>
    <t>31</t>
  </si>
  <si>
    <t>810312110 R1</t>
  </si>
  <si>
    <t>Potrubí z jedné PVC trouby kanalizační DN 50</t>
  </si>
  <si>
    <t>140473279</t>
  </si>
  <si>
    <t>Potrubí z jedné  trouby PVC kanalizační s osazením, s popř. nutným přeseknutím trouby v rovině kolmé nebo skloněné k její ose, se začištěním seku , DN 50mm
1. V cenách jsou započteny i náklady na připojení trub na dosavadní kanalizační stoku.</t>
  </si>
  <si>
    <t>"Trouba DN 50 s koncovým uříznutím a obetonováním"1</t>
  </si>
  <si>
    <t>32</t>
  </si>
  <si>
    <t>810312110 R3</t>
  </si>
  <si>
    <t>Potrubí z jedné PVC trouby kanalizační DN 120,125</t>
  </si>
  <si>
    <t>1476251221</t>
  </si>
  <si>
    <t>Potrubí z jedné  trouby PVC kanalizační s osazením, s popř. nutným přeseknutím trouby v rovině kolmé nebo skloněné k její ose, se začištěním seku , DN 120-125mm
1. V cenách jsou započteny i náklady na připojení trub na dosavadní kanalizační stoku.</t>
  </si>
  <si>
    <t xml:space="preserve"> "Trouba PVC DN 120 s koncovým uříznutím a obetonováním"2</t>
  </si>
  <si>
    <t>33</t>
  </si>
  <si>
    <t>810312110 R8</t>
  </si>
  <si>
    <t>Potrubí z jedné betonové trouby kanalizační DN 100,120</t>
  </si>
  <si>
    <t>1598824109</t>
  </si>
  <si>
    <t>Potrubí z jedné betonové trouby kanalizační s osazením, s popř. nutným přeseknutím trouby v rovině kolmé nebo skloněné k její ose, se začištěním seku , troubyDN100-DN120 mm
1. V cenách jsou započteny i náklady na připojení trub na dosavadní kanalizační stoku.</t>
  </si>
  <si>
    <t>"Trouba DN 100,120 s koncovým uříznutím a obetonováním"10</t>
  </si>
  <si>
    <t>34</t>
  </si>
  <si>
    <t>810312111</t>
  </si>
  <si>
    <t>Potrubí z jedné betonové trouby kanalizační DN 150</t>
  </si>
  <si>
    <t>1883285787</t>
  </si>
  <si>
    <t xml:space="preserve">Potrubí z jedné betonové trouby kanalizační s osazením, s popř. nutným přeseknutím trouby v rovině kolmé nebo skloněné k její ose, se začištěním seku , Js trouby 150 </t>
  </si>
  <si>
    <t xml:space="preserve">Poznámka k souboru cen:
1. V cenách jsou započteny i náklady na připojení trub na dosavadní kanalizační stoku. </t>
  </si>
  <si>
    <t>"Trouba DN 150 s koncovým uříznutím a obetonováním"10</t>
  </si>
  <si>
    <t>35</t>
  </si>
  <si>
    <t>810312111 X1</t>
  </si>
  <si>
    <t>Potrubí z jedné kameninové trouby kanalizační DN100, DN 120</t>
  </si>
  <si>
    <t>-766014977</t>
  </si>
  <si>
    <t xml:space="preserve">Potrubí z jedné kameninové trouby kanalizační s osazením, s popř. nutným přeseknutím trouby v rovině kolmé nebo skloněné k její ose, se začištěním seku , Js trouby 100-120 mm
</t>
  </si>
  <si>
    <t>"Trouba DN100,DN 120 s koncovým uříznutím a obetonováním"2</t>
  </si>
  <si>
    <t>36</t>
  </si>
  <si>
    <t>810312111 X2</t>
  </si>
  <si>
    <t>Potrubí z jedné kameninové trouby kanalizační DN150</t>
  </si>
  <si>
    <t>-119624504</t>
  </si>
  <si>
    <t xml:space="preserve">Potrubí z jedné kameninové trouby kanalizační s osazením, s popř. nutným přeseknutím trouby v rovině kolmé nebo skloněné k její ose, se začištěním seku , Js trouby 150 mm
</t>
  </si>
  <si>
    <t>"Trouba DN150 s koncovým uříznutím a obetonováním"5</t>
  </si>
  <si>
    <t>37</t>
  </si>
  <si>
    <t>810352111</t>
  </si>
  <si>
    <t>Potrubí z jedné betonové trouby kanalizační DN 200</t>
  </si>
  <si>
    <t>-396497621</t>
  </si>
  <si>
    <t>Potrubí z jedné betonové trouby kanalizační s osazením, s popř. nutným přeseknutím trouby v rovině kolmé nebo skloněné k její ose, se začištěním seku , Js trouby 200 mm</t>
  </si>
  <si>
    <t>"Trouba DN 200 s koncovým uříznutím a obetonováním" 9</t>
  </si>
  <si>
    <t>38</t>
  </si>
  <si>
    <t>810352111 R5</t>
  </si>
  <si>
    <t>Potrubí z jedné betonové trouby kanalizační DN 250</t>
  </si>
  <si>
    <t>1569509546</t>
  </si>
  <si>
    <t xml:space="preserve">Potrubí z jedné betonové trouby kanalizační s osazením, s popř. nutným přeseknutím trouby v rovině kolmé nebo skloněné k její ose, se začištěním seku , Js trouby 250 mm
</t>
  </si>
  <si>
    <t>"Trouba DN 250 s koncovým uříznutím a obetonováním" 1</t>
  </si>
  <si>
    <t>39</t>
  </si>
  <si>
    <t>810352111 X3</t>
  </si>
  <si>
    <t>Potrubí z jedné  kameninové  trouby kanalizační DN 200</t>
  </si>
  <si>
    <t>-1786064297</t>
  </si>
  <si>
    <t xml:space="preserve">Potrubí z jedné kameninové trouby kanalizační s osazením, s popř. nutným přeseknutím trouby v rovině kolmé nebo skloněné k její ose, se začištěním seku , Js trouby 200 mm
</t>
  </si>
  <si>
    <t>"Trouba DN 200 s koncovým uříznutím a obetonováním" 2</t>
  </si>
  <si>
    <t>40</t>
  </si>
  <si>
    <t>810352111 X5</t>
  </si>
  <si>
    <t>Potrubí z jedné kameninové  trouby kanalizační DN 250</t>
  </si>
  <si>
    <t>-186394113</t>
  </si>
  <si>
    <t>Potrubí z jedné kameninové trouby kanalizační s osazením, s popř. nutným přeseknutím trouby v rovině kolmé nebo skloněné k její ose, se začištěním seku , Js trouby 250 mm
.</t>
  </si>
  <si>
    <t>41</t>
  </si>
  <si>
    <t>810372111</t>
  </si>
  <si>
    <t>Potrubí z jedné betonové trouby kanalizační DN 300</t>
  </si>
  <si>
    <t>-417920113</t>
  </si>
  <si>
    <t>Potrubí z jedné betonové trouby kanalizační s osazením, s popř. nutným přeseknutím trouby v rovině kolmé nebo skloněné k její ose, se začištěním seku , Js trouby 300mm</t>
  </si>
  <si>
    <t>"trouba DN 300 s koncovým uříznutím a obetonováním "2</t>
  </si>
  <si>
    <t>42</t>
  </si>
  <si>
    <t>810372111 R6</t>
  </si>
  <si>
    <t>Potrubí z jedné betonové trouby kanalizační DN 330,DN350</t>
  </si>
  <si>
    <t>-1952685406</t>
  </si>
  <si>
    <t xml:space="preserve">Potrubí z jedné betonové trouby kanalizační s osazením, s popř. nutným přeseknutím trouby v rovině kolmé nebo skloněné k její ose, se začištěním seku , Js trouby330-350mm
</t>
  </si>
  <si>
    <t>"trouba DN 330, DN 350 s koncovým uříznutím a obetonováním "2</t>
  </si>
  <si>
    <t>43</t>
  </si>
  <si>
    <t>810392111</t>
  </si>
  <si>
    <t>Potrubí z jedné betonové trouby kanalizační DN 400</t>
  </si>
  <si>
    <t>-1813782711</t>
  </si>
  <si>
    <t>Potrubí z jedné betonové trouby kanalizační s osazením, s popř. nutným přeseknutím trouby v rovině kolmé nebo skloněné k její ose, se začištěním seku , Js trouby 400 mm</t>
  </si>
  <si>
    <t>"trouba DN 400 s koncovým uříznutím a obetonováním "1</t>
  </si>
  <si>
    <t>44</t>
  </si>
  <si>
    <t>81045511 R1</t>
  </si>
  <si>
    <t>Potrubí z jedné ocelové trouby kanalizační DN 100</t>
  </si>
  <si>
    <t>-1473988357</t>
  </si>
  <si>
    <t>Potrubí z jedné ocelové trouby kanalizační s osazením, s popř. nutným přeseknutím trouby v rovině kolmé nebo skloněné k její ose, se začištěním seku , Js trouby 100 mm
1. V cenách jsou započteny i náklady na připojení trub na dosavadní kanalizační stoku.</t>
  </si>
  <si>
    <t>45</t>
  </si>
  <si>
    <t>81045512 R1</t>
  </si>
  <si>
    <t>Potrubí z jedné ocelové trouby kanalizační DN 120</t>
  </si>
  <si>
    <t>-1072083633</t>
  </si>
  <si>
    <t>Potrubí z jednéocelové trouby kanalizační s osazením, s popř. nutným přeseknutím trouby v rovině kolmé nebo skloněné k její ose, se začištěním seku , Js trouby 120 mm
1. V cenách jsou započteny i náklady na připojení trub na dosavadní kanalizační stoku.</t>
  </si>
  <si>
    <t>46</t>
  </si>
  <si>
    <t>81045515 R1</t>
  </si>
  <si>
    <t>Potrubí z jedné ocelové trouby kanalizační DN 300</t>
  </si>
  <si>
    <t>-951110548</t>
  </si>
  <si>
    <t>Potrubí z jedné ocelové trouby kanalizační s osazením, s popř. nutným přeseknutím trouby v rovině kolmé nebo skloněné k její ose, se začištěním seku , Js trouby 300 mm
1. V cenách jsou započteny i náklady na připojení trub na dosavadní kanalizační stoku.</t>
  </si>
  <si>
    <t>47</t>
  </si>
  <si>
    <t>891375321 x</t>
  </si>
  <si>
    <t>Demontáž a zpětná montáž zpětné klapky  DN 300</t>
  </si>
  <si>
    <t>903207675</t>
  </si>
  <si>
    <t>Demontáž a zpětná montáž vodovodních armatur na potrubí zpětných klapek DN 300</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</si>
  <si>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</si>
  <si>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"výúsť V6" 1</t>
  </si>
  <si>
    <t>48</t>
  </si>
  <si>
    <t>899623141x</t>
  </si>
  <si>
    <t>Obetonování potrubí nebo zdiva stok betonem prostým tř. C 12/15 otevřený výkop</t>
  </si>
  <si>
    <t>-1477204054</t>
  </si>
  <si>
    <t xml:space="preserve">Poznámka k souboru cen:
1. Obetonování zdiva stok ve štole se oceňuje cenami souboru cen 359 31-02 Výplň za rubem cihelného     zdiva stok části A 03 tohoto katalogu. </t>
  </si>
  <si>
    <t>obetonování potrubí výustí</t>
  </si>
  <si>
    <t>"DN 50-DN 125"   23*0,272</t>
  </si>
  <si>
    <t>"DN150-200"  0,289*28</t>
  </si>
  <si>
    <t>"DN250 DN 350" 0,366*14</t>
  </si>
  <si>
    <t>"DN400" 0,395*1</t>
  </si>
  <si>
    <t>Ostatní konstrukce a práce-bourání</t>
  </si>
  <si>
    <t>49</t>
  </si>
  <si>
    <t>938909331</t>
  </si>
  <si>
    <t>Čištění vozovek metením ručně podkladu nebo krytu betonového nebo živičného</t>
  </si>
  <si>
    <t>1521978849</t>
  </si>
  <si>
    <t>Čištění vozovek metením bláta, prachu nebo hlinitého nánosu s odklizením na hromady na vzdálenost do 20 m nebo naložením na dopravní prostředek ručně povrchu podkladu nebo krytu betonového nebo živičného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</si>
  <si>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</si>
  <si>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8000,0 "během stavby a po jejím dokončení</t>
  </si>
  <si>
    <t>50</t>
  </si>
  <si>
    <t>963022819x</t>
  </si>
  <si>
    <t xml:space="preserve">Bourání kamenných schodišťových stupňů zhotovených na místě </t>
  </si>
  <si>
    <t>-1417421646</t>
  </si>
  <si>
    <t>Bourání kamenných schodišťových stupňů oblých, rovných nebo kosých zhotovených na místě</t>
  </si>
  <si>
    <t xml:space="preserve">" 24 schodišť (2x schodnice z kamenů +6stupňu)/1schody- 75% kamene zpětně využito </t>
  </si>
  <si>
    <t>(2*2+6*0,8)*24</t>
  </si>
  <si>
    <t>51</t>
  </si>
  <si>
    <t>966003810.1</t>
  </si>
  <si>
    <t>Rozebrání oplocení s příčníky a dřevěnými sloupky z prken a latí do v.1,6m</t>
  </si>
  <si>
    <t>1988649967</t>
  </si>
  <si>
    <t>Rozebrání dřevěného oplocení se sloupky osové vzdálenosti do 4,00 m, výšky do 2,50 m, osazených do hloubky 1,00 m s příčníky a dřevěnými sloupky z prken a latí</t>
  </si>
  <si>
    <t xml:space="preserve"> provizorní odstranění plotu (pro zpětné využitíí)</t>
  </si>
  <si>
    <t>744-496 " odpočet drátěného pletiva"</t>
  </si>
  <si>
    <t>52</t>
  </si>
  <si>
    <t>966008101R</t>
  </si>
  <si>
    <t>Odstranění vyústění trub do DN300</t>
  </si>
  <si>
    <t>-1044160192</t>
  </si>
  <si>
    <t>Odstranění vyústění trub DN50 až DN 300 s naložením.</t>
  </si>
  <si>
    <t>53</t>
  </si>
  <si>
    <t>9660081102R</t>
  </si>
  <si>
    <t>Odstranění vyústění trub  do DN400</t>
  </si>
  <si>
    <t>-616385753</t>
  </si>
  <si>
    <t>Odstranění vyústění trub DN400 až DN 500 s naložením.</t>
  </si>
  <si>
    <t>54</t>
  </si>
  <si>
    <t>966071821.1</t>
  </si>
  <si>
    <t>Rozebrání drátěného pletiva se čtvercovými oky výšky do 1,6 m</t>
  </si>
  <si>
    <t>-1127710400</t>
  </si>
  <si>
    <t>Rozebrání oplocení z pletiva drátěného se čtvercovými oky, výšky do 1,6 m</t>
  </si>
  <si>
    <t xml:space="preserve">Poznámka k souboru cen:
1. V cenách nejsou započteny náklady na demontáž sloupků. </t>
  </si>
  <si>
    <t>744*2/3 " provizorní odstranění plotu (obnovení z 50% zpětné využití) - pletivo do zahrady vedle vodního toku</t>
  </si>
  <si>
    <t>997</t>
  </si>
  <si>
    <t>Přesun sutě</t>
  </si>
  <si>
    <t>55</t>
  </si>
  <si>
    <t>R2</t>
  </si>
  <si>
    <t>Likvidace odpadu sutě a vybouraných hmot  na skládce</t>
  </si>
  <si>
    <t>t</t>
  </si>
  <si>
    <t>-945194721</t>
  </si>
  <si>
    <t>Likvidace odpadu suti a vybouraných hmot vč naložení , dopravy a uložení na skládku a poplatku za skládkovné</t>
  </si>
  <si>
    <t>998</t>
  </si>
  <si>
    <t>Přesun hmot</t>
  </si>
  <si>
    <t>56</t>
  </si>
  <si>
    <t>998332011</t>
  </si>
  <si>
    <t>Přesun hmot pro úpravy vodních toků a kanály</t>
  </si>
  <si>
    <t>1836483381</t>
  </si>
  <si>
    <t>Přesun hmot pro úpravy vodních toků a kanály, hráze rybníků apod. dopravní vzdálenost do 500 m</t>
  </si>
  <si>
    <t xml:space="preserve">Poznámka k souboru cen:
1. Ceny jsou určeny pro jakoukoliv konstrukčně-materiálovou charakteristiku. </t>
  </si>
  <si>
    <t xml:space="preserve">02 - VON - vedlejší a ostatní náklady </t>
  </si>
  <si>
    <t>OST - Vedlejší a ostatní rozpočtové náklady</t>
  </si>
  <si>
    <t xml:space="preserve">    01 - Vedlejší rozpočtové náklady</t>
  </si>
  <si>
    <t xml:space="preserve">    02 - Projektová dokumentace - ostatní náklady</t>
  </si>
  <si>
    <t xml:space="preserve">    09 - Ostatní náklady</t>
  </si>
  <si>
    <t>OST</t>
  </si>
  <si>
    <t>Vedlejší a ostatní rozpočtové náklady</t>
  </si>
  <si>
    <t>Vedlejší rozpočtové náklady</t>
  </si>
  <si>
    <t>011</t>
  </si>
  <si>
    <t>Zajištění kompletního zařízení staveniště a jeho připojení na sítě</t>
  </si>
  <si>
    <t>soubor</t>
  </si>
  <si>
    <t>1024</t>
  </si>
  <si>
    <t>1260261777</t>
  </si>
  <si>
    <t>- zajištění místnosti pro TDI v ZS vč. jejího vybavení</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</si>
  <si>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</si>
  <si>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</si>
  <si>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</si>
  <si>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</si>
  <si>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</si>
  <si>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</si>
  <si>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</si>
  <si>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</si>
  <si>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</si>
  <si>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</si>
  <si>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01130</t>
  </si>
  <si>
    <t xml:space="preserve"> Úprava a zpevnění plochy zařízení staveniště </t>
  </si>
  <si>
    <t>627512702</t>
  </si>
  <si>
    <t>Úprava a zpevnění plochy zařízení staveniště ( travní porost)</t>
  </si>
  <si>
    <t>"předpokládaná plocha využívané pro ZS" 700m2</t>
  </si>
  <si>
    <t>01132</t>
  </si>
  <si>
    <t xml:space="preserve">Uvedení plochy zařízení staveniště  do původní stavu vč zatravnění </t>
  </si>
  <si>
    <t>-1931900244</t>
  </si>
  <si>
    <t>Zajištění obnovy plochy ZS  do původního stavu</t>
  </si>
  <si>
    <t>"obnova plocha po dokončení stavby - vyčištění ,vyrovnání ,urovnání  a zatravnění "</t>
  </si>
  <si>
    <t>"předpokládaná plocha ZS 700m2"</t>
  </si>
  <si>
    <t>Projektová dokumentace - ostatní náklady</t>
  </si>
  <si>
    <t>012303000</t>
  </si>
  <si>
    <t xml:space="preserve">Geodetické práce po výstavbě- zaměření skutečného provedení stavby </t>
  </si>
  <si>
    <t>kompl</t>
  </si>
  <si>
    <t>1897862323</t>
  </si>
  <si>
    <t xml:space="preserve">Průzkumné, geodetické a projektové práce geodetické práce po výstavbě- Geodetické práce po výstavbě- zaměření skutečného provedení stavby </t>
  </si>
  <si>
    <t>012303050</t>
  </si>
  <si>
    <t>Pasportizace dotčených pozemků, před, během a po dokončení stavebních prací</t>
  </si>
  <si>
    <t>-1228454962</t>
  </si>
  <si>
    <t>012403150</t>
  </si>
  <si>
    <t>Porovnání geodetického zaměření skutečného provedení s mapou katastru nemovitostí v (aktuální platnosti)</t>
  </si>
  <si>
    <t>1550107671</t>
  </si>
  <si>
    <t xml:space="preserve">Porovnání geodetického zaměření skutečného provedení s mapou katastru nemovitostí v (aktuální platnosti)
</t>
  </si>
  <si>
    <t>013254000</t>
  </si>
  <si>
    <t>Dokumentace skutečného provedení stavby</t>
  </si>
  <si>
    <t>-407625853</t>
  </si>
  <si>
    <t>Průzkumné, geodetické a projektové práce projektové práce dokumentace stavby (výkresová a textová) skutečného provedení stavby</t>
  </si>
  <si>
    <t>0210</t>
  </si>
  <si>
    <t>Vypracování Plánu opatření pro případ havárie</t>
  </si>
  <si>
    <t>-2021071781</t>
  </si>
  <si>
    <t>Zhotovitelem vypracovaný plán opatření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</si>
  <si>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</si>
  <si>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</si>
  <si>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1644640278</t>
  </si>
  <si>
    <t>09</t>
  </si>
  <si>
    <t>Ostatní náklady</t>
  </si>
  <si>
    <t>037</t>
  </si>
  <si>
    <t>Zajištění písemných souhlasných vyjádření všech dotčených vlastníků a případných uživatelů všech pozemků dotčených stavbou s jejich konečnou úpravou po dokončení prací</t>
  </si>
  <si>
    <t>262144</t>
  </si>
  <si>
    <t>-1127568684</t>
  </si>
  <si>
    <t>094</t>
  </si>
  <si>
    <t>Zajištění vytyčení veškerých podzemních zařízení</t>
  </si>
  <si>
    <t>1897100370</t>
  </si>
  <si>
    <t>Zajištění vytýčení veškerých podzemních zařízení</t>
  </si>
  <si>
    <t>095</t>
  </si>
  <si>
    <t>Zajištění šetření o podzemních sítích vč. zajištění nových vyjádření v případě, že před realizací pozbyly platnosti</t>
  </si>
  <si>
    <t>1341581033</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</si>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</sst>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9">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18"/>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8"/>
      <color indexed="12"/>
      <name val="Wingdings 2"/>
      <family val="1"/>
    </font>
    <font>
      <sz val="10"/>
      <color indexed="16"/>
      <name val="Trebuchet MS"/>
      <family val="2"/>
    </font>
    <font>
      <u val="single"/>
      <sz val="10"/>
      <color indexed="12"/>
      <name val="Trebuchet MS"/>
      <family val="2"/>
    </font>
    <font>
      <b/>
      <sz val="8"/>
      <color indexed="55"/>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170" fontId="63" fillId="0" borderId="0" applyFont="0" applyFill="0" applyBorder="0" applyAlignment="0" applyProtection="0"/>
    <xf numFmtId="168" fontId="63" fillId="0" borderId="0" applyFont="0" applyFill="0" applyBorder="0" applyAlignment="0" applyProtection="0"/>
    <xf numFmtId="0" fontId="66" fillId="0" borderId="0" applyNumberFormat="0" applyFill="0" applyBorder="0" applyAlignment="0" applyProtection="0"/>
    <xf numFmtId="0" fontId="67" fillId="20" borderId="0" applyNumberFormat="0" applyBorder="0" applyAlignment="0" applyProtection="0"/>
    <xf numFmtId="0" fontId="68" fillId="21" borderId="2" applyNumberFormat="0" applyAlignment="0" applyProtection="0"/>
    <xf numFmtId="171" fontId="63" fillId="0" borderId="0" applyFont="0" applyFill="0" applyBorder="0" applyAlignment="0" applyProtection="0"/>
    <xf numFmtId="169" fontId="63"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4" fillId="0" borderId="0" applyAlignment="0">
      <protection locked="0"/>
    </xf>
    <xf numFmtId="0" fontId="74" fillId="0" borderId="0" applyNumberFormat="0" applyFill="0" applyBorder="0" applyAlignment="0" applyProtection="0"/>
    <xf numFmtId="0" fontId="63" fillId="23" borderId="6" applyNumberFormat="0" applyFont="0" applyAlignment="0" applyProtection="0"/>
    <xf numFmtId="9" fontId="63" fillId="0" borderId="0" applyFont="0" applyFill="0" applyBorder="0" applyAlignment="0" applyProtection="0"/>
    <xf numFmtId="0" fontId="75" fillId="0" borderId="7" applyNumberFormat="0" applyFill="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8" applyNumberFormat="0" applyAlignment="0" applyProtection="0"/>
    <xf numFmtId="0" fontId="79" fillId="26" borderId="8" applyNumberFormat="0" applyAlignment="0" applyProtection="0"/>
    <xf numFmtId="0" fontId="80" fillId="26" borderId="9" applyNumberFormat="0" applyAlignment="0" applyProtection="0"/>
    <xf numFmtId="0" fontId="81"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381">
    <xf numFmtId="0" fontId="4" fillId="0" borderId="0" xfId="0" applyFont="1" applyAlignment="1">
      <alignment/>
    </xf>
    <xf numFmtId="0" fontId="4" fillId="0" borderId="0" xfId="0" applyFont="1" applyAlignment="1">
      <alignment vertical="center"/>
    </xf>
    <xf numFmtId="0" fontId="8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3" fillId="0" borderId="0" xfId="0" applyFont="1" applyAlignment="1">
      <alignment vertical="center"/>
    </xf>
    <xf numFmtId="0" fontId="84" fillId="0" borderId="0" xfId="0" applyFont="1" applyAlignment="1">
      <alignment vertical="center"/>
    </xf>
    <xf numFmtId="0" fontId="4" fillId="0" borderId="0" xfId="0" applyFont="1" applyAlignment="1">
      <alignment horizontal="center" vertical="center" wrapText="1"/>
    </xf>
    <xf numFmtId="0" fontId="85" fillId="0" borderId="0" xfId="0" applyFont="1" applyAlignment="1">
      <alignment/>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33" borderId="0" xfId="0" applyFont="1" applyFill="1" applyAlignment="1">
      <alignment horizontal="left" vertical="center"/>
    </xf>
    <xf numFmtId="0" fontId="4" fillId="33" borderId="0" xfId="0" applyFont="1" applyFill="1" applyAlignment="1">
      <alignment/>
    </xf>
    <xf numFmtId="0" fontId="90"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91" fillId="0" borderId="0" xfId="0" applyFont="1" applyAlignment="1">
      <alignment horizontal="left" vertical="center"/>
    </xf>
    <xf numFmtId="0" fontId="92" fillId="0" borderId="0" xfId="0" applyFont="1" applyAlignment="1">
      <alignment horizontal="left" vertical="center"/>
    </xf>
    <xf numFmtId="0" fontId="93"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3"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2" fillId="0" borderId="0" xfId="0" applyFont="1" applyBorder="1" applyAlignment="1">
      <alignment horizontal="righ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0" xfId="0" applyFont="1" applyBorder="1" applyAlignment="1">
      <alignment horizontal="left" vertical="center"/>
    </xf>
    <xf numFmtId="0" fontId="82"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3"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3" fillId="0" borderId="27" xfId="0" applyFont="1" applyBorder="1" applyAlignment="1">
      <alignment horizontal="center" vertical="center" wrapText="1"/>
    </xf>
    <xf numFmtId="0" fontId="93" fillId="0" borderId="28" xfId="0" applyFont="1" applyBorder="1" applyAlignment="1">
      <alignment horizontal="center" vertical="center" wrapText="1"/>
    </xf>
    <xf numFmtId="0" fontId="93" fillId="0" borderId="29" xfId="0" applyFont="1" applyBorder="1" applyAlignment="1">
      <alignment horizontal="center" vertical="center" wrapText="1"/>
    </xf>
    <xf numFmtId="0" fontId="4" fillId="0" borderId="30" xfId="0" applyFont="1" applyBorder="1" applyAlignment="1">
      <alignment vertical="center"/>
    </xf>
    <xf numFmtId="0" fontId="94" fillId="0" borderId="0" xfId="0" applyFont="1" applyAlignment="1">
      <alignment horizontal="left" vertical="center"/>
    </xf>
    <xf numFmtId="0" fontId="94" fillId="0" borderId="0" xfId="0" applyFont="1" applyAlignment="1">
      <alignment vertical="center"/>
    </xf>
    <xf numFmtId="0" fontId="6"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2" fillId="0" borderId="0" xfId="0" applyFont="1" applyAlignment="1">
      <alignment horizontal="center" vertical="center"/>
    </xf>
    <xf numFmtId="4" fontId="98" fillId="0" borderId="24" xfId="0" applyNumberFormat="1" applyFont="1" applyBorder="1" applyAlignment="1">
      <alignment vertical="center"/>
    </xf>
    <xf numFmtId="4" fontId="98" fillId="0" borderId="0" xfId="0" applyNumberFormat="1" applyFont="1" applyBorder="1" applyAlignment="1">
      <alignment vertical="center"/>
    </xf>
    <xf numFmtId="174" fontId="98" fillId="0" borderId="0" xfId="0" applyNumberFormat="1" applyFont="1" applyBorder="1" applyAlignment="1">
      <alignment vertical="center"/>
    </xf>
    <xf numFmtId="4" fontId="98" fillId="0" borderId="25" xfId="0" applyNumberFormat="1" applyFont="1" applyBorder="1" applyAlignment="1">
      <alignment vertical="center"/>
    </xf>
    <xf numFmtId="0" fontId="7" fillId="0" borderId="0" xfId="0" applyFont="1" applyAlignment="1">
      <alignment horizontal="left" vertical="center"/>
    </xf>
    <xf numFmtId="4" fontId="98" fillId="0" borderId="31" xfId="0" applyNumberFormat="1" applyFont="1" applyBorder="1" applyAlignment="1">
      <alignment vertical="center"/>
    </xf>
    <xf numFmtId="4" fontId="98" fillId="0" borderId="32" xfId="0" applyNumberFormat="1" applyFont="1" applyBorder="1" applyAlignment="1">
      <alignment vertical="center"/>
    </xf>
    <xf numFmtId="174" fontId="98" fillId="0" borderId="32" xfId="0" applyNumberFormat="1" applyFont="1" applyBorder="1" applyAlignment="1">
      <alignment vertical="center"/>
    </xf>
    <xf numFmtId="4" fontId="98"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3"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4" fillId="0" borderId="0" xfId="0" applyNumberFormat="1" applyFont="1" applyBorder="1" applyAlignment="1">
      <alignment vertical="center"/>
    </xf>
    <xf numFmtId="0" fontId="82" fillId="0" borderId="0" xfId="0" applyFont="1" applyBorder="1" applyAlignment="1" applyProtection="1">
      <alignment horizontal="right" vertical="center"/>
      <protection locked="0"/>
    </xf>
    <xf numFmtId="4" fontId="82" fillId="0" borderId="0" xfId="0" applyNumberFormat="1" applyFont="1" applyBorder="1" applyAlignment="1">
      <alignment vertical="center"/>
    </xf>
    <xf numFmtId="172" fontId="82"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9" fillId="0" borderId="0" xfId="0" applyFont="1" applyBorder="1" applyAlignment="1">
      <alignment horizontal="lef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32" xfId="0" applyFont="1" applyBorder="1" applyAlignment="1">
      <alignment horizontal="left" vertical="center"/>
    </xf>
    <xf numFmtId="0" fontId="83" fillId="0" borderId="32" xfId="0" applyFont="1" applyBorder="1" applyAlignment="1">
      <alignment vertical="center"/>
    </xf>
    <xf numFmtId="0" fontId="83" fillId="0" borderId="32" xfId="0" applyFont="1" applyBorder="1" applyAlignment="1" applyProtection="1">
      <alignment vertical="center"/>
      <protection locked="0"/>
    </xf>
    <xf numFmtId="4" fontId="83" fillId="0" borderId="32" xfId="0" applyNumberFormat="1" applyFont="1" applyBorder="1" applyAlignment="1">
      <alignment vertical="center"/>
    </xf>
    <xf numFmtId="0" fontId="83" fillId="0" borderId="14" xfId="0" applyFont="1" applyBorder="1" applyAlignment="1">
      <alignment vertical="center"/>
    </xf>
    <xf numFmtId="0" fontId="84" fillId="0" borderId="13" xfId="0" applyFont="1" applyBorder="1" applyAlignment="1">
      <alignment vertical="center"/>
    </xf>
    <xf numFmtId="0" fontId="84" fillId="0" borderId="0" xfId="0" applyFont="1" applyBorder="1" applyAlignment="1">
      <alignment vertical="center"/>
    </xf>
    <xf numFmtId="0" fontId="84" fillId="0" borderId="32" xfId="0" applyFont="1" applyBorder="1" applyAlignment="1">
      <alignment horizontal="left" vertical="center"/>
    </xf>
    <xf numFmtId="0" fontId="84" fillId="0" borderId="32" xfId="0" applyFont="1" applyBorder="1" applyAlignment="1">
      <alignment vertical="center"/>
    </xf>
    <xf numFmtId="0" fontId="84" fillId="0" borderId="32" xfId="0" applyFont="1" applyBorder="1" applyAlignment="1" applyProtection="1">
      <alignment vertical="center"/>
      <protection locked="0"/>
    </xf>
    <xf numFmtId="4" fontId="84" fillId="0" borderId="32" xfId="0" applyNumberFormat="1" applyFont="1" applyBorder="1" applyAlignment="1">
      <alignment vertical="center"/>
    </xf>
    <xf numFmtId="0" fontId="84"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3"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00"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4" fillId="0" borderId="0" xfId="0" applyNumberFormat="1" applyFont="1" applyAlignment="1">
      <alignment/>
    </xf>
    <xf numFmtId="174" fontId="101" fillId="0" borderId="22" xfId="0" applyNumberFormat="1" applyFont="1" applyBorder="1" applyAlignment="1">
      <alignment/>
    </xf>
    <xf numFmtId="174" fontId="101" fillId="0" borderId="23" xfId="0" applyNumberFormat="1" applyFont="1" applyBorder="1" applyAlignment="1">
      <alignment/>
    </xf>
    <xf numFmtId="4" fontId="13" fillId="0" borderId="0" xfId="0" applyNumberFormat="1" applyFont="1" applyAlignment="1">
      <alignment vertical="center"/>
    </xf>
    <xf numFmtId="0" fontId="85" fillId="0" borderId="13" xfId="0" applyFont="1" applyBorder="1" applyAlignment="1">
      <alignment/>
    </xf>
    <xf numFmtId="0" fontId="85" fillId="0" borderId="0" xfId="0" applyFont="1" applyAlignment="1">
      <alignment horizontal="left"/>
    </xf>
    <xf numFmtId="0" fontId="83" fillId="0" borderId="0" xfId="0" applyFont="1" applyAlignment="1">
      <alignment horizontal="left"/>
    </xf>
    <xf numFmtId="0" fontId="85" fillId="0" borderId="0" xfId="0" applyFont="1" applyAlignment="1" applyProtection="1">
      <alignment/>
      <protection locked="0"/>
    </xf>
    <xf numFmtId="4" fontId="83" fillId="0" borderId="0" xfId="0" applyNumberFormat="1" applyFont="1" applyAlignment="1">
      <alignment/>
    </xf>
    <xf numFmtId="0" fontId="85" fillId="0" borderId="24" xfId="0" applyFont="1" applyBorder="1" applyAlignment="1">
      <alignment/>
    </xf>
    <xf numFmtId="0" fontId="85" fillId="0" borderId="0" xfId="0" applyFont="1" applyBorder="1" applyAlignment="1">
      <alignment/>
    </xf>
    <xf numFmtId="174" fontId="85" fillId="0" borderId="0" xfId="0" applyNumberFormat="1" applyFont="1" applyBorder="1" applyAlignment="1">
      <alignment/>
    </xf>
    <xf numFmtId="174" fontId="85" fillId="0" borderId="25" xfId="0" applyNumberFormat="1" applyFont="1" applyBorder="1" applyAlignment="1">
      <alignment/>
    </xf>
    <xf numFmtId="0" fontId="85" fillId="0" borderId="0" xfId="0" applyFont="1" applyAlignment="1">
      <alignment horizontal="center"/>
    </xf>
    <xf numFmtId="4" fontId="85" fillId="0" borderId="0" xfId="0" applyNumberFormat="1" applyFont="1" applyAlignment="1">
      <alignment vertical="center"/>
    </xf>
    <xf numFmtId="0" fontId="85" fillId="0" borderId="0" xfId="0" applyFont="1" applyBorder="1" applyAlignment="1">
      <alignment horizontal="left"/>
    </xf>
    <xf numFmtId="0" fontId="84" fillId="0" borderId="0" xfId="0" applyFont="1" applyBorder="1" applyAlignment="1">
      <alignment horizontal="left"/>
    </xf>
    <xf numFmtId="4" fontId="84"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2" fillId="23" borderId="36" xfId="0" applyFont="1" applyFill="1" applyBorder="1" applyAlignment="1" applyProtection="1">
      <alignment horizontal="left" vertical="center"/>
      <protection locked="0"/>
    </xf>
    <xf numFmtId="0" fontId="82" fillId="0" borderId="0" xfId="0" applyFont="1" applyBorder="1" applyAlignment="1">
      <alignment horizontal="center" vertical="center"/>
    </xf>
    <xf numFmtId="174" fontId="82" fillId="0" borderId="0" xfId="0" applyNumberFormat="1" applyFont="1" applyBorder="1" applyAlignment="1">
      <alignment vertical="center"/>
    </xf>
    <xf numFmtId="174" fontId="82" fillId="0" borderId="25" xfId="0" applyNumberFormat="1" applyFont="1" applyBorder="1" applyAlignment="1">
      <alignment vertical="center"/>
    </xf>
    <xf numFmtId="4" fontId="4" fillId="0" borderId="0" xfId="0" applyNumberFormat="1" applyFont="1" applyAlignment="1">
      <alignment vertical="center"/>
    </xf>
    <xf numFmtId="0" fontId="102" fillId="0" borderId="0" xfId="0" applyFont="1" applyAlignment="1">
      <alignment horizontal="left" vertical="center"/>
    </xf>
    <xf numFmtId="0" fontId="14" fillId="0" borderId="0" xfId="0" applyFont="1" applyAlignment="1">
      <alignment horizontal="left" vertical="center" wrapText="1"/>
    </xf>
    <xf numFmtId="0" fontId="103" fillId="0" borderId="0" xfId="0" applyFont="1" applyAlignment="1">
      <alignment vertical="center" wrapText="1"/>
    </xf>
    <xf numFmtId="0" fontId="86" fillId="0" borderId="13"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7" fillId="0" borderId="13" xfId="0" applyFont="1" applyBorder="1" applyAlignment="1">
      <alignment vertical="center"/>
    </xf>
    <xf numFmtId="0" fontId="102" fillId="0" borderId="0" xfId="0" applyFont="1" applyBorder="1" applyAlignment="1">
      <alignment horizontal="left" vertical="center"/>
    </xf>
    <xf numFmtId="0" fontId="87" fillId="0" borderId="0" xfId="0" applyFont="1" applyBorder="1" applyAlignment="1">
      <alignment horizontal="left" vertical="center"/>
    </xf>
    <xf numFmtId="0" fontId="87" fillId="0" borderId="0" xfId="0" applyFont="1" applyBorder="1" applyAlignment="1">
      <alignment horizontal="left" vertical="center" wrapText="1"/>
    </xf>
    <xf numFmtId="175" fontId="87" fillId="0" borderId="0" xfId="0" applyNumberFormat="1" applyFont="1" applyBorder="1" applyAlignment="1">
      <alignment vertical="center"/>
    </xf>
    <xf numFmtId="0" fontId="87" fillId="0" borderId="0" xfId="0" applyFont="1" applyAlignment="1" applyProtection="1">
      <alignment vertical="center"/>
      <protection locked="0"/>
    </xf>
    <xf numFmtId="0" fontId="87" fillId="0" borderId="24" xfId="0" applyFont="1" applyBorder="1" applyAlignment="1">
      <alignment vertical="center"/>
    </xf>
    <xf numFmtId="0" fontId="87" fillId="0" borderId="0" xfId="0" applyFont="1" applyBorder="1" applyAlignment="1">
      <alignment vertical="center"/>
    </xf>
    <xf numFmtId="0" fontId="87" fillId="0" borderId="25" xfId="0" applyFont="1" applyBorder="1" applyAlignment="1">
      <alignment vertical="center"/>
    </xf>
    <xf numFmtId="0" fontId="87" fillId="0" borderId="0" xfId="0" applyFont="1" applyAlignment="1">
      <alignment horizontal="left" vertical="center"/>
    </xf>
    <xf numFmtId="0" fontId="88" fillId="0" borderId="13" xfId="0" applyFont="1" applyBorder="1" applyAlignment="1">
      <alignment vertical="center"/>
    </xf>
    <xf numFmtId="0" fontId="88" fillId="0" borderId="0" xfId="0" applyFont="1" applyAlignment="1">
      <alignment horizontal="left" vertical="center"/>
    </xf>
    <xf numFmtId="0" fontId="88" fillId="0" borderId="0" xfId="0" applyFont="1" applyAlignment="1">
      <alignment horizontal="left" vertical="center" wrapText="1"/>
    </xf>
    <xf numFmtId="0" fontId="88" fillId="0" borderId="0" xfId="0" applyFont="1" applyAlignment="1">
      <alignment horizontal="left" vertical="center"/>
    </xf>
    <xf numFmtId="0" fontId="88" fillId="0" borderId="0" xfId="0" applyFont="1" applyAlignment="1" applyProtection="1">
      <alignment vertical="center"/>
      <protection locked="0"/>
    </xf>
    <xf numFmtId="0" fontId="88" fillId="0" borderId="24" xfId="0" applyFont="1" applyBorder="1" applyAlignment="1">
      <alignment vertical="center"/>
    </xf>
    <xf numFmtId="0" fontId="88" fillId="0" borderId="0" xfId="0" applyFont="1" applyBorder="1" applyAlignment="1">
      <alignment vertical="center"/>
    </xf>
    <xf numFmtId="0" fontId="88" fillId="0" borderId="25" xfId="0" applyFont="1" applyBorder="1" applyAlignment="1">
      <alignment vertical="center"/>
    </xf>
    <xf numFmtId="0" fontId="89" fillId="0" borderId="13" xfId="0" applyFont="1" applyBorder="1" applyAlignment="1">
      <alignment vertical="center"/>
    </xf>
    <xf numFmtId="0" fontId="89" fillId="0" borderId="0" xfId="0" applyFont="1" applyAlignment="1">
      <alignment horizontal="left" vertical="center"/>
    </xf>
    <xf numFmtId="0" fontId="89" fillId="0" borderId="0" xfId="0" applyFont="1" applyAlignment="1">
      <alignment horizontal="left" vertical="center" wrapText="1"/>
    </xf>
    <xf numFmtId="175" fontId="89" fillId="0" borderId="0" xfId="0" applyNumberFormat="1" applyFont="1" applyAlignment="1">
      <alignment vertical="center"/>
    </xf>
    <xf numFmtId="0" fontId="89" fillId="0" borderId="0" xfId="0" applyFont="1" applyAlignment="1" applyProtection="1">
      <alignment vertical="center"/>
      <protection locked="0"/>
    </xf>
    <xf numFmtId="0" fontId="89" fillId="0" borderId="24" xfId="0" applyFont="1" applyBorder="1" applyAlignment="1">
      <alignment vertical="center"/>
    </xf>
    <xf numFmtId="0" fontId="89" fillId="0" borderId="0" xfId="0" applyFont="1" applyBorder="1" applyAlignment="1">
      <alignment vertical="center"/>
    </xf>
    <xf numFmtId="0" fontId="89" fillId="0" borderId="25"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103" fillId="0" borderId="0" xfId="0" applyFont="1" applyBorder="1" applyAlignment="1">
      <alignment vertical="center" wrapText="1"/>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175" fontId="89" fillId="0" borderId="0" xfId="0" applyNumberFormat="1" applyFont="1" applyBorder="1" applyAlignment="1">
      <alignment vertical="center"/>
    </xf>
    <xf numFmtId="0" fontId="104" fillId="0" borderId="36" xfId="0" applyFont="1" applyBorder="1" applyAlignment="1" applyProtection="1">
      <alignment horizontal="center" vertical="center"/>
      <protection/>
    </xf>
    <xf numFmtId="49" fontId="104" fillId="0" borderId="36" xfId="0" applyNumberFormat="1" applyFont="1" applyBorder="1" applyAlignment="1" applyProtection="1">
      <alignment horizontal="left" vertical="center" wrapText="1"/>
      <protection/>
    </xf>
    <xf numFmtId="0" fontId="104" fillId="0" borderId="36" xfId="0" applyFont="1" applyBorder="1" applyAlignment="1" applyProtection="1">
      <alignment horizontal="left" vertical="center" wrapText="1"/>
      <protection/>
    </xf>
    <xf numFmtId="0" fontId="104" fillId="0" borderId="36" xfId="0" applyFont="1" applyBorder="1" applyAlignment="1" applyProtection="1">
      <alignment horizontal="center" vertical="center" wrapText="1"/>
      <protection/>
    </xf>
    <xf numFmtId="175" fontId="104" fillId="0" borderId="36" xfId="0" applyNumberFormat="1" applyFont="1" applyBorder="1" applyAlignment="1" applyProtection="1">
      <alignment vertical="center"/>
      <protection/>
    </xf>
    <xf numFmtId="4" fontId="104" fillId="23" borderId="36" xfId="0" applyNumberFormat="1" applyFont="1" applyFill="1" applyBorder="1" applyAlignment="1" applyProtection="1">
      <alignment vertical="center"/>
      <protection locked="0"/>
    </xf>
    <xf numFmtId="4" fontId="104" fillId="0" borderId="36" xfId="0" applyNumberFormat="1" applyFont="1" applyBorder="1" applyAlignment="1" applyProtection="1">
      <alignment vertical="center"/>
      <protection/>
    </xf>
    <xf numFmtId="0" fontId="104" fillId="0" borderId="13" xfId="0" applyFont="1" applyBorder="1" applyAlignment="1">
      <alignment vertical="center"/>
    </xf>
    <xf numFmtId="0" fontId="104" fillId="23" borderId="36" xfId="0" applyFont="1" applyFill="1" applyBorder="1" applyAlignment="1" applyProtection="1">
      <alignment horizontal="left" vertical="center"/>
      <protection locked="0"/>
    </xf>
    <xf numFmtId="0" fontId="104" fillId="0" borderId="0" xfId="0" applyFont="1" applyBorder="1" applyAlignment="1">
      <alignment horizontal="center" vertical="center"/>
    </xf>
    <xf numFmtId="0" fontId="87" fillId="0" borderId="0" xfId="0" applyFont="1" applyAlignment="1">
      <alignment horizontal="left" vertical="center"/>
    </xf>
    <xf numFmtId="0" fontId="87" fillId="0" borderId="0" xfId="0" applyFont="1" applyAlignment="1">
      <alignment horizontal="left" vertical="center" wrapText="1"/>
    </xf>
    <xf numFmtId="175" fontId="87" fillId="0" borderId="0" xfId="0" applyNumberFormat="1" applyFont="1" applyAlignment="1">
      <alignment vertical="center"/>
    </xf>
    <xf numFmtId="0" fontId="14" fillId="0" borderId="0" xfId="0" applyFont="1" applyBorder="1" applyAlignment="1">
      <alignment horizontal="left"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Alignment="1">
      <alignment/>
    </xf>
    <xf numFmtId="0" fontId="66" fillId="33" borderId="0" xfId="36" applyFill="1" applyAlignment="1">
      <alignment/>
    </xf>
    <xf numFmtId="0" fontId="105" fillId="0" borderId="0" xfId="36" applyFont="1" applyAlignment="1">
      <alignment horizontal="center" vertical="center"/>
    </xf>
    <xf numFmtId="0" fontId="106" fillId="33" borderId="0" xfId="0" applyFont="1" applyFill="1" applyAlignment="1">
      <alignment horizontal="left" vertical="center"/>
    </xf>
    <xf numFmtId="0" fontId="15" fillId="33" borderId="0" xfId="0" applyFont="1" applyFill="1" applyAlignment="1">
      <alignment vertical="center"/>
    </xf>
    <xf numFmtId="0" fontId="107" fillId="33" borderId="0" xfId="36" applyFont="1" applyFill="1" applyAlignment="1">
      <alignment vertical="center"/>
    </xf>
    <xf numFmtId="0" fontId="90" fillId="33" borderId="0" xfId="0" applyFont="1" applyFill="1" applyAlignment="1" applyProtection="1">
      <alignment horizontal="left" vertical="center"/>
      <protection/>
    </xf>
    <xf numFmtId="0" fontId="15" fillId="33" borderId="0" xfId="0" applyFont="1" applyFill="1" applyAlignment="1" applyProtection="1">
      <alignment vertical="center"/>
      <protection/>
    </xf>
    <xf numFmtId="0" fontId="106" fillId="33" borderId="0" xfId="0" applyFont="1" applyFill="1" applyAlignment="1" applyProtection="1">
      <alignment horizontal="left" vertical="center"/>
      <protection/>
    </xf>
    <xf numFmtId="0" fontId="107" fillId="33" borderId="0" xfId="36" applyFont="1" applyFill="1" applyAlignment="1" applyProtection="1">
      <alignment vertical="center"/>
      <protection/>
    </xf>
    <xf numFmtId="0" fontId="15"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42" xfId="47" applyFont="1" applyBorder="1" applyAlignment="1">
      <alignment vertical="center" wrapText="1"/>
      <protection locked="0"/>
    </xf>
    <xf numFmtId="0" fontId="15" fillId="0" borderId="43"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3" xfId="47" applyFont="1" applyBorder="1" applyAlignment="1">
      <alignment horizontal="left" vertical="center"/>
      <protection locked="0"/>
    </xf>
    <xf numFmtId="0" fontId="12" fillId="0" borderId="43" xfId="47" applyFont="1" applyBorder="1" applyAlignment="1">
      <alignment horizontal="center" vertical="center"/>
      <protection locked="0"/>
    </xf>
    <xf numFmtId="0" fontId="7" fillId="0" borderId="43"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2" xfId="47" applyFont="1" applyBorder="1" applyAlignment="1">
      <alignment horizontal="left" vertical="center"/>
      <protection locked="0"/>
    </xf>
    <xf numFmtId="0" fontId="15"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15"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3"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2" xfId="47" applyFont="1" applyBorder="1" applyAlignment="1">
      <alignment horizontal="left" vertical="center" wrapText="1"/>
      <protection locked="0"/>
    </xf>
    <xf numFmtId="0" fontId="5" fillId="0" borderId="43"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2"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3" xfId="47" applyFont="1" applyBorder="1" applyAlignment="1">
      <alignment vertical="center"/>
      <protection locked="0"/>
    </xf>
    <xf numFmtId="0" fontId="12" fillId="0" borderId="43"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3"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3" xfId="47" applyFont="1" applyBorder="1" applyAlignment="1">
      <alignment horizontal="left"/>
      <protection locked="0"/>
    </xf>
    <xf numFmtId="0" fontId="7" fillId="0" borderId="43" xfId="47" applyFont="1" applyBorder="1" applyAlignment="1">
      <alignment/>
      <protection locked="0"/>
    </xf>
    <xf numFmtId="0" fontId="4" fillId="0" borderId="40" xfId="47" applyFont="1" applyBorder="1" applyAlignment="1">
      <alignmen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2" xfId="47" applyFont="1" applyBorder="1" applyAlignment="1">
      <alignment vertical="top"/>
      <protection locked="0"/>
    </xf>
    <xf numFmtId="0" fontId="4" fillId="0" borderId="43" xfId="47" applyFont="1" applyBorder="1" applyAlignment="1">
      <alignment vertical="top"/>
      <protection locked="0"/>
    </xf>
    <xf numFmtId="0" fontId="4" fillId="0" borderId="44" xfId="47" applyFont="1" applyBorder="1" applyAlignment="1">
      <alignment vertical="top"/>
      <protection locked="0"/>
    </xf>
    <xf numFmtId="0" fontId="108"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82"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2" fillId="0" borderId="0" xfId="0" applyFont="1" applyBorder="1" applyAlignment="1">
      <alignment horizontal="right" vertical="center"/>
    </xf>
    <xf numFmtId="0" fontId="4" fillId="0" borderId="0" xfId="0" applyFont="1" applyBorder="1" applyAlignment="1">
      <alignment vertical="center"/>
    </xf>
    <xf numFmtId="172" fontId="82" fillId="0" borderId="0" xfId="0" applyNumberFormat="1" applyFont="1" applyBorder="1" applyAlignment="1">
      <alignment horizontal="center" vertical="center"/>
    </xf>
    <xf numFmtId="0" fontId="82" fillId="0" borderId="0" xfId="0" applyFont="1" applyBorder="1" applyAlignment="1">
      <alignment vertical="center"/>
    </xf>
    <xf numFmtId="4" fontId="108"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5"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8"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right" vertical="center"/>
    </xf>
    <xf numFmtId="4" fontId="97" fillId="0" borderId="0" xfId="0" applyNumberFormat="1" applyFont="1" applyAlignment="1">
      <alignment vertical="center"/>
    </xf>
    <xf numFmtId="0" fontId="97" fillId="0" borderId="0" xfId="0" applyFont="1" applyAlignment="1">
      <alignment vertical="center"/>
    </xf>
    <xf numFmtId="0" fontId="96" fillId="0" borderId="0" xfId="0" applyFont="1" applyAlignment="1">
      <alignment horizontal="left" vertical="center" wrapText="1"/>
    </xf>
    <xf numFmtId="4" fontId="94" fillId="0" borderId="0" xfId="0" applyNumberFormat="1" applyFont="1" applyAlignment="1">
      <alignment horizontal="right" vertical="center"/>
    </xf>
    <xf numFmtId="4" fontId="94" fillId="0" borderId="0" xfId="0" applyNumberFormat="1" applyFont="1" applyAlignment="1">
      <alignment vertical="center"/>
    </xf>
    <xf numFmtId="0" fontId="5" fillId="35" borderId="17" xfId="0" applyFont="1" applyFill="1" applyBorder="1" applyAlignment="1">
      <alignment horizontal="center" vertical="center"/>
    </xf>
    <xf numFmtId="0" fontId="107" fillId="33" borderId="0" xfId="36" applyFont="1" applyFill="1" applyAlignment="1">
      <alignment vertical="center"/>
    </xf>
    <xf numFmtId="0" fontId="9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3" fillId="0" borderId="0" xfId="0" applyFont="1" applyAlignment="1">
      <alignment horizontal="left" vertical="center" wrapText="1"/>
    </xf>
    <xf numFmtId="0" fontId="8" fillId="0" borderId="0" xfId="47" applyFont="1" applyBorder="1" applyAlignment="1">
      <alignment horizontal="center" vertical="center" wrapText="1"/>
      <protection locked="0"/>
    </xf>
    <xf numFmtId="0" fontId="12" fillId="0" borderId="43" xfId="47" applyFont="1" applyBorder="1" applyAlignment="1">
      <alignment horizontal="left" wrapText="1"/>
      <protection locked="0"/>
    </xf>
    <xf numFmtId="0" fontId="5" fillId="0" borderId="0" xfId="47" applyFont="1" applyBorder="1" applyAlignment="1">
      <alignment horizontal="left" vertical="center" wrapText="1"/>
      <protection locked="0"/>
    </xf>
    <xf numFmtId="49" fontId="5" fillId="0" borderId="0" xfId="47" applyNumberFormat="1" applyFont="1" applyBorder="1" applyAlignment="1">
      <alignment horizontal="left" vertical="center" wrapText="1"/>
      <protection locked="0"/>
    </xf>
    <xf numFmtId="0" fontId="8" fillId="0" borderId="0" xfId="47" applyFont="1" applyBorder="1" applyAlignment="1">
      <alignment horizontal="center" vertical="center"/>
      <protection locked="0"/>
    </xf>
    <xf numFmtId="0" fontId="5" fillId="0" borderId="0" xfId="47" applyFont="1" applyBorder="1" applyAlignment="1">
      <alignment horizontal="left" vertical="top"/>
      <protection locked="0"/>
    </xf>
    <xf numFmtId="0" fontId="12" fillId="0" borderId="43" xfId="47" applyFont="1" applyBorder="1" applyAlignment="1">
      <alignment horizontal="left"/>
      <protection locked="0"/>
    </xf>
    <xf numFmtId="0" fontId="5" fillId="0" borderId="0" xfId="47" applyFont="1" applyBorder="1" applyAlignment="1">
      <alignment horizontal="left" vertical="center"/>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Data\System\Temp\rad1762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Data\System\Temp\radC5902.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Data\System\Temp\radB341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17620.tmp" descr="C:\KrosData\System\Temp\rad17620.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C5902.tmp" descr="C:\KrosData\System\Temp\radC5902.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B3411.tmp" descr="C:\KrosData\System\Temp\radB341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1">
    <pageSetUpPr fitToPage="1"/>
  </sheetPr>
  <dimension ref="A1:CM56"/>
  <sheetViews>
    <sheetView showGridLines="0" tabSelected="1" zoomScalePageLayoutView="0" workbookViewId="0" topLeftCell="A1">
      <pane ySplit="1" topLeftCell="A20" activePane="bottomLeft" state="frozen"/>
      <selection pane="topLeft" activeCell="A1" sqref="A1"/>
      <selection pane="bottomLeft" activeCell="AG51" sqref="AG51:AM5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45" t="s">
        <v>0</v>
      </c>
      <c r="B1" s="246"/>
      <c r="C1" s="246"/>
      <c r="D1" s="247" t="s">
        <v>1</v>
      </c>
      <c r="E1" s="246"/>
      <c r="F1" s="246"/>
      <c r="G1" s="246"/>
      <c r="H1" s="246"/>
      <c r="I1" s="246"/>
      <c r="J1" s="246"/>
      <c r="K1" s="248" t="s">
        <v>590</v>
      </c>
      <c r="L1" s="248"/>
      <c r="M1" s="248"/>
      <c r="N1" s="248"/>
      <c r="O1" s="248"/>
      <c r="P1" s="248"/>
      <c r="Q1" s="248"/>
      <c r="R1" s="248"/>
      <c r="S1" s="248"/>
      <c r="T1" s="246"/>
      <c r="U1" s="246"/>
      <c r="V1" s="246"/>
      <c r="W1" s="248" t="s">
        <v>591</v>
      </c>
      <c r="X1" s="248"/>
      <c r="Y1" s="248"/>
      <c r="Z1" s="248"/>
      <c r="AA1" s="248"/>
      <c r="AB1" s="248"/>
      <c r="AC1" s="248"/>
      <c r="AD1" s="248"/>
      <c r="AE1" s="248"/>
      <c r="AF1" s="248"/>
      <c r="AG1" s="248"/>
      <c r="AH1" s="248"/>
      <c r="AI1" s="240"/>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75" customHeight="1">
      <c r="AR2" s="333"/>
      <c r="AS2" s="333"/>
      <c r="AT2" s="333"/>
      <c r="AU2" s="333"/>
      <c r="AV2" s="333"/>
      <c r="AW2" s="333"/>
      <c r="AX2" s="333"/>
      <c r="AY2" s="333"/>
      <c r="AZ2" s="333"/>
      <c r="BA2" s="333"/>
      <c r="BB2" s="333"/>
      <c r="BC2" s="333"/>
      <c r="BD2" s="333"/>
      <c r="BE2" s="333"/>
      <c r="BS2" s="18" t="s">
        <v>6</v>
      </c>
      <c r="BT2" s="18" t="s">
        <v>7</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25" customHeight="1">
      <c r="B5" s="22"/>
      <c r="C5" s="23"/>
      <c r="D5" s="28" t="s">
        <v>13</v>
      </c>
      <c r="E5" s="23"/>
      <c r="F5" s="23"/>
      <c r="G5" s="23"/>
      <c r="H5" s="23"/>
      <c r="I5" s="23"/>
      <c r="J5" s="23"/>
      <c r="K5" s="336" t="s">
        <v>14</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23"/>
      <c r="AQ5" s="25"/>
      <c r="BE5" s="332" t="s">
        <v>15</v>
      </c>
      <c r="BS5" s="18" t="s">
        <v>6</v>
      </c>
    </row>
    <row r="6" spans="2:71" ht="36.75" customHeight="1">
      <c r="B6" s="22"/>
      <c r="C6" s="23"/>
      <c r="D6" s="30" t="s">
        <v>16</v>
      </c>
      <c r="E6" s="23"/>
      <c r="F6" s="23"/>
      <c r="G6" s="23"/>
      <c r="H6" s="23"/>
      <c r="I6" s="23"/>
      <c r="J6" s="23"/>
      <c r="K6" s="338" t="s">
        <v>17</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23"/>
      <c r="AQ6" s="25"/>
      <c r="BE6" s="333"/>
      <c r="BS6" s="18" t="s">
        <v>18</v>
      </c>
    </row>
    <row r="7" spans="2:71" ht="14.2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20</v>
      </c>
      <c r="AO7" s="23"/>
      <c r="AP7" s="23"/>
      <c r="AQ7" s="25"/>
      <c r="BE7" s="333"/>
      <c r="BS7" s="18" t="s">
        <v>22</v>
      </c>
    </row>
    <row r="8" spans="2:71" ht="14.25" customHeight="1">
      <c r="B8" s="22"/>
      <c r="C8" s="23"/>
      <c r="D8" s="31" t="s">
        <v>23</v>
      </c>
      <c r="E8" s="23"/>
      <c r="F8" s="23"/>
      <c r="G8" s="23"/>
      <c r="H8" s="23"/>
      <c r="I8" s="23"/>
      <c r="J8" s="23"/>
      <c r="K8" s="29"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25</v>
      </c>
      <c r="AL8" s="23"/>
      <c r="AM8" s="23"/>
      <c r="AN8" s="32" t="s">
        <v>26</v>
      </c>
      <c r="AO8" s="23"/>
      <c r="AP8" s="23"/>
      <c r="AQ8" s="25"/>
      <c r="BE8" s="333"/>
      <c r="BS8" s="18" t="s">
        <v>27</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333"/>
      <c r="BS9" s="18" t="s">
        <v>28</v>
      </c>
    </row>
    <row r="10" spans="2:71" ht="14.25" customHeight="1">
      <c r="B10" s="22"/>
      <c r="C10" s="23"/>
      <c r="D10" s="31"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30</v>
      </c>
      <c r="AL10" s="23"/>
      <c r="AM10" s="23"/>
      <c r="AN10" s="29" t="s">
        <v>20</v>
      </c>
      <c r="AO10" s="23"/>
      <c r="AP10" s="23"/>
      <c r="AQ10" s="25"/>
      <c r="BE10" s="333"/>
      <c r="BS10" s="18" t="s">
        <v>18</v>
      </c>
    </row>
    <row r="11" spans="2:71" ht="18" customHeight="1">
      <c r="B11" s="22"/>
      <c r="C11" s="23"/>
      <c r="D11" s="23"/>
      <c r="E11" s="29" t="s">
        <v>31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32</v>
      </c>
      <c r="AL11" s="23"/>
      <c r="AM11" s="23"/>
      <c r="AN11" s="29" t="s">
        <v>20</v>
      </c>
      <c r="AO11" s="23"/>
      <c r="AP11" s="23"/>
      <c r="AQ11" s="25"/>
      <c r="BE11" s="333"/>
      <c r="BS11" s="18" t="s">
        <v>18</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333"/>
      <c r="BS12" s="18" t="s">
        <v>18</v>
      </c>
    </row>
    <row r="13" spans="2:71" ht="14.25" customHeight="1">
      <c r="B13" s="22"/>
      <c r="C13" s="23"/>
      <c r="D13" s="31" t="s">
        <v>33</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30</v>
      </c>
      <c r="AL13" s="23"/>
      <c r="AM13" s="23"/>
      <c r="AN13" s="33" t="s">
        <v>34</v>
      </c>
      <c r="AO13" s="23"/>
      <c r="AP13" s="23"/>
      <c r="AQ13" s="25"/>
      <c r="BE13" s="333"/>
      <c r="BS13" s="18" t="s">
        <v>18</v>
      </c>
    </row>
    <row r="14" spans="2:71" ht="15">
      <c r="B14" s="22"/>
      <c r="C14" s="23"/>
      <c r="D14" s="23"/>
      <c r="E14" s="339" t="s">
        <v>34</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1" t="s">
        <v>32</v>
      </c>
      <c r="AL14" s="23"/>
      <c r="AM14" s="23"/>
      <c r="AN14" s="33" t="s">
        <v>34</v>
      </c>
      <c r="AO14" s="23"/>
      <c r="AP14" s="23"/>
      <c r="AQ14" s="25"/>
      <c r="BE14" s="333"/>
      <c r="BS14" s="18" t="s">
        <v>18</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333"/>
      <c r="BS15" s="18" t="s">
        <v>4</v>
      </c>
    </row>
    <row r="16" spans="2:71" ht="14.25" customHeight="1">
      <c r="B16" s="22"/>
      <c r="C16" s="23"/>
      <c r="D16" s="31" t="s">
        <v>35</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30</v>
      </c>
      <c r="AL16" s="23"/>
      <c r="AM16" s="23"/>
      <c r="AN16" s="29" t="s">
        <v>20</v>
      </c>
      <c r="AO16" s="23"/>
      <c r="AP16" s="23"/>
      <c r="AQ16" s="25"/>
      <c r="BE16" s="333"/>
      <c r="BS16" s="18" t="s">
        <v>4</v>
      </c>
    </row>
    <row r="17" spans="2:71" ht="18" customHeight="1">
      <c r="B17" s="22"/>
      <c r="C17" s="23"/>
      <c r="D17" s="23"/>
      <c r="E17" s="29"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32</v>
      </c>
      <c r="AL17" s="23"/>
      <c r="AM17" s="23"/>
      <c r="AN17" s="29" t="s">
        <v>20</v>
      </c>
      <c r="AO17" s="23"/>
      <c r="AP17" s="23"/>
      <c r="AQ17" s="25"/>
      <c r="BE17" s="333"/>
      <c r="BS17" s="18" t="s">
        <v>37</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333"/>
      <c r="BS18" s="18" t="s">
        <v>6</v>
      </c>
    </row>
    <row r="19" spans="2:71" ht="14.25" customHeight="1">
      <c r="B19" s="22"/>
      <c r="C19" s="23"/>
      <c r="D19" s="31"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333"/>
      <c r="BS19" s="18" t="s">
        <v>6</v>
      </c>
    </row>
    <row r="20" spans="2:71" ht="22.5" customHeight="1">
      <c r="B20" s="22"/>
      <c r="C20" s="23"/>
      <c r="D20" s="23"/>
      <c r="E20" s="340" t="s">
        <v>20</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23"/>
      <c r="AP20" s="23"/>
      <c r="AQ20" s="25"/>
      <c r="BE20" s="333"/>
      <c r="BS20" s="18" t="s">
        <v>4</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333"/>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333"/>
    </row>
    <row r="23" spans="2:57" s="1" customFormat="1" ht="25.5" customHeight="1">
      <c r="B23" s="35"/>
      <c r="C23" s="36"/>
      <c r="D23" s="37" t="s">
        <v>39</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41">
        <f>ROUND(AG51,2)</f>
        <v>0</v>
      </c>
      <c r="AL23" s="342"/>
      <c r="AM23" s="342"/>
      <c r="AN23" s="342"/>
      <c r="AO23" s="342"/>
      <c r="AP23" s="36"/>
      <c r="AQ23" s="39"/>
      <c r="BE23" s="334"/>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334"/>
    </row>
    <row r="25" spans="2:57" s="1" customFormat="1" ht="13.5">
      <c r="B25" s="35"/>
      <c r="C25" s="36"/>
      <c r="D25" s="36"/>
      <c r="E25" s="36"/>
      <c r="F25" s="36"/>
      <c r="G25" s="36"/>
      <c r="H25" s="36"/>
      <c r="I25" s="36"/>
      <c r="J25" s="36"/>
      <c r="K25" s="36"/>
      <c r="L25" s="343" t="s">
        <v>40</v>
      </c>
      <c r="M25" s="344"/>
      <c r="N25" s="344"/>
      <c r="O25" s="344"/>
      <c r="P25" s="36"/>
      <c r="Q25" s="36"/>
      <c r="R25" s="36"/>
      <c r="S25" s="36"/>
      <c r="T25" s="36"/>
      <c r="U25" s="36"/>
      <c r="V25" s="36"/>
      <c r="W25" s="343" t="s">
        <v>41</v>
      </c>
      <c r="X25" s="344"/>
      <c r="Y25" s="344"/>
      <c r="Z25" s="344"/>
      <c r="AA25" s="344"/>
      <c r="AB25" s="344"/>
      <c r="AC25" s="344"/>
      <c r="AD25" s="344"/>
      <c r="AE25" s="344"/>
      <c r="AF25" s="36"/>
      <c r="AG25" s="36"/>
      <c r="AH25" s="36"/>
      <c r="AI25" s="36"/>
      <c r="AJ25" s="36"/>
      <c r="AK25" s="343" t="s">
        <v>42</v>
      </c>
      <c r="AL25" s="344"/>
      <c r="AM25" s="344"/>
      <c r="AN25" s="344"/>
      <c r="AO25" s="344"/>
      <c r="AP25" s="36"/>
      <c r="AQ25" s="39"/>
      <c r="BE25" s="334"/>
    </row>
    <row r="26" spans="2:57" s="2" customFormat="1" ht="14.25" customHeight="1">
      <c r="B26" s="41"/>
      <c r="C26" s="42"/>
      <c r="D26" s="43"/>
      <c r="E26" s="42"/>
      <c r="F26" s="43"/>
      <c r="G26" s="42"/>
      <c r="H26" s="42"/>
      <c r="I26" s="42"/>
      <c r="J26" s="42"/>
      <c r="K26" s="42"/>
      <c r="L26" s="345"/>
      <c r="M26" s="346"/>
      <c r="N26" s="346"/>
      <c r="O26" s="346"/>
      <c r="P26" s="42"/>
      <c r="Q26" s="42"/>
      <c r="R26" s="42"/>
      <c r="S26" s="42"/>
      <c r="T26" s="42"/>
      <c r="U26" s="42"/>
      <c r="V26" s="42"/>
      <c r="W26" s="347"/>
      <c r="X26" s="346"/>
      <c r="Y26" s="346"/>
      <c r="Z26" s="346"/>
      <c r="AA26" s="346"/>
      <c r="AB26" s="346"/>
      <c r="AC26" s="346"/>
      <c r="AD26" s="346"/>
      <c r="AE26" s="346"/>
      <c r="AF26" s="42"/>
      <c r="AG26" s="42"/>
      <c r="AH26" s="42"/>
      <c r="AI26" s="42"/>
      <c r="AJ26" s="42"/>
      <c r="AK26" s="347"/>
      <c r="AL26" s="346"/>
      <c r="AM26" s="346"/>
      <c r="AN26" s="346"/>
      <c r="AO26" s="346"/>
      <c r="AP26" s="42"/>
      <c r="AQ26" s="44"/>
      <c r="BE26" s="335"/>
    </row>
    <row r="27" spans="2:57" s="2" customFormat="1" ht="14.25" customHeight="1">
      <c r="B27" s="41"/>
      <c r="C27" s="42"/>
      <c r="D27" s="42"/>
      <c r="E27" s="42"/>
      <c r="F27" s="43"/>
      <c r="G27" s="42"/>
      <c r="H27" s="42"/>
      <c r="I27" s="42"/>
      <c r="J27" s="42"/>
      <c r="K27" s="42"/>
      <c r="L27" s="345"/>
      <c r="M27" s="346"/>
      <c r="N27" s="346"/>
      <c r="O27" s="346"/>
      <c r="P27" s="42"/>
      <c r="Q27" s="42"/>
      <c r="R27" s="42"/>
      <c r="S27" s="42"/>
      <c r="T27" s="42"/>
      <c r="U27" s="42"/>
      <c r="V27" s="42"/>
      <c r="W27" s="347"/>
      <c r="X27" s="346"/>
      <c r="Y27" s="346"/>
      <c r="Z27" s="346"/>
      <c r="AA27" s="346"/>
      <c r="AB27" s="346"/>
      <c r="AC27" s="346"/>
      <c r="AD27" s="346"/>
      <c r="AE27" s="346"/>
      <c r="AF27" s="42"/>
      <c r="AG27" s="42"/>
      <c r="AH27" s="42"/>
      <c r="AI27" s="42"/>
      <c r="AJ27" s="42"/>
      <c r="AK27" s="347"/>
      <c r="AL27" s="346"/>
      <c r="AM27" s="346"/>
      <c r="AN27" s="346"/>
      <c r="AO27" s="346"/>
      <c r="AP27" s="42"/>
      <c r="AQ27" s="44"/>
      <c r="BE27" s="335"/>
    </row>
    <row r="28" spans="2:57" s="2" customFormat="1" ht="14.25" customHeight="1" hidden="1">
      <c r="B28" s="41"/>
      <c r="C28" s="42"/>
      <c r="D28" s="42"/>
      <c r="E28" s="42"/>
      <c r="F28" s="43"/>
      <c r="G28" s="42"/>
      <c r="H28" s="42"/>
      <c r="I28" s="42"/>
      <c r="J28" s="42"/>
      <c r="K28" s="42"/>
      <c r="L28" s="345"/>
      <c r="M28" s="346"/>
      <c r="N28" s="346"/>
      <c r="O28" s="346"/>
      <c r="P28" s="42"/>
      <c r="Q28" s="42"/>
      <c r="R28" s="42"/>
      <c r="S28" s="42"/>
      <c r="T28" s="42"/>
      <c r="U28" s="42"/>
      <c r="V28" s="42"/>
      <c r="W28" s="347"/>
      <c r="X28" s="346"/>
      <c r="Y28" s="346"/>
      <c r="Z28" s="346"/>
      <c r="AA28" s="346"/>
      <c r="AB28" s="346"/>
      <c r="AC28" s="346"/>
      <c r="AD28" s="346"/>
      <c r="AE28" s="346"/>
      <c r="AF28" s="42"/>
      <c r="AG28" s="42"/>
      <c r="AH28" s="42"/>
      <c r="AI28" s="42"/>
      <c r="AJ28" s="42"/>
      <c r="AK28" s="347"/>
      <c r="AL28" s="346"/>
      <c r="AM28" s="346"/>
      <c r="AN28" s="346"/>
      <c r="AO28" s="346"/>
      <c r="AP28" s="42"/>
      <c r="AQ28" s="44"/>
      <c r="BE28" s="335"/>
    </row>
    <row r="29" spans="2:57" s="2" customFormat="1" ht="14.25" customHeight="1" hidden="1">
      <c r="B29" s="41"/>
      <c r="C29" s="42"/>
      <c r="D29" s="42"/>
      <c r="E29" s="42"/>
      <c r="F29" s="43"/>
      <c r="G29" s="42"/>
      <c r="H29" s="42"/>
      <c r="I29" s="42"/>
      <c r="J29" s="42"/>
      <c r="K29" s="42"/>
      <c r="L29" s="345"/>
      <c r="M29" s="346"/>
      <c r="N29" s="346"/>
      <c r="O29" s="346"/>
      <c r="P29" s="42"/>
      <c r="Q29" s="42"/>
      <c r="R29" s="42"/>
      <c r="S29" s="42"/>
      <c r="T29" s="42"/>
      <c r="U29" s="42"/>
      <c r="V29" s="42"/>
      <c r="W29" s="347"/>
      <c r="X29" s="346"/>
      <c r="Y29" s="346"/>
      <c r="Z29" s="346"/>
      <c r="AA29" s="346"/>
      <c r="AB29" s="346"/>
      <c r="AC29" s="346"/>
      <c r="AD29" s="346"/>
      <c r="AE29" s="346"/>
      <c r="AF29" s="42"/>
      <c r="AG29" s="42"/>
      <c r="AH29" s="42"/>
      <c r="AI29" s="42"/>
      <c r="AJ29" s="42"/>
      <c r="AK29" s="347"/>
      <c r="AL29" s="346"/>
      <c r="AM29" s="346"/>
      <c r="AN29" s="346"/>
      <c r="AO29" s="346"/>
      <c r="AP29" s="42"/>
      <c r="AQ29" s="44"/>
      <c r="BE29" s="335"/>
    </row>
    <row r="30" spans="2:57" s="2" customFormat="1" ht="14.25" customHeight="1" hidden="1">
      <c r="B30" s="41"/>
      <c r="C30" s="42"/>
      <c r="D30" s="42"/>
      <c r="E30" s="42"/>
      <c r="F30" s="43"/>
      <c r="G30" s="42"/>
      <c r="H30" s="42"/>
      <c r="I30" s="42"/>
      <c r="J30" s="42"/>
      <c r="K30" s="42"/>
      <c r="L30" s="345"/>
      <c r="M30" s="346"/>
      <c r="N30" s="346"/>
      <c r="O30" s="346"/>
      <c r="P30" s="42"/>
      <c r="Q30" s="42"/>
      <c r="R30" s="42"/>
      <c r="S30" s="42"/>
      <c r="T30" s="42"/>
      <c r="U30" s="42"/>
      <c r="V30" s="42"/>
      <c r="W30" s="347"/>
      <c r="X30" s="346"/>
      <c r="Y30" s="346"/>
      <c r="Z30" s="346"/>
      <c r="AA30" s="346"/>
      <c r="AB30" s="346"/>
      <c r="AC30" s="346"/>
      <c r="AD30" s="346"/>
      <c r="AE30" s="346"/>
      <c r="AF30" s="42"/>
      <c r="AG30" s="42"/>
      <c r="AH30" s="42"/>
      <c r="AI30" s="42"/>
      <c r="AJ30" s="42"/>
      <c r="AK30" s="347"/>
      <c r="AL30" s="346"/>
      <c r="AM30" s="346"/>
      <c r="AN30" s="346"/>
      <c r="AO30" s="346"/>
      <c r="AP30" s="42"/>
      <c r="AQ30" s="44"/>
      <c r="BE30" s="335"/>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334"/>
    </row>
    <row r="32" spans="2:57" s="1" customFormat="1" ht="25.5" customHeight="1">
      <c r="B32" s="35"/>
      <c r="C32" s="45"/>
      <c r="D32" s="46" t="s">
        <v>49</v>
      </c>
      <c r="E32" s="47"/>
      <c r="F32" s="47"/>
      <c r="G32" s="47"/>
      <c r="H32" s="47"/>
      <c r="I32" s="47"/>
      <c r="J32" s="47"/>
      <c r="K32" s="47"/>
      <c r="L32" s="47"/>
      <c r="M32" s="47"/>
      <c r="N32" s="47"/>
      <c r="O32" s="47"/>
      <c r="P32" s="47"/>
      <c r="Q32" s="47"/>
      <c r="R32" s="47"/>
      <c r="S32" s="47"/>
      <c r="T32" s="48" t="s">
        <v>50</v>
      </c>
      <c r="U32" s="47"/>
      <c r="V32" s="47"/>
      <c r="W32" s="47"/>
      <c r="X32" s="348" t="s">
        <v>51</v>
      </c>
      <c r="Y32" s="349"/>
      <c r="Z32" s="349"/>
      <c r="AA32" s="349"/>
      <c r="AB32" s="349"/>
      <c r="AC32" s="47"/>
      <c r="AD32" s="47"/>
      <c r="AE32" s="47"/>
      <c r="AF32" s="47"/>
      <c r="AG32" s="47"/>
      <c r="AH32" s="47"/>
      <c r="AI32" s="47"/>
      <c r="AJ32" s="47"/>
      <c r="AK32" s="350"/>
      <c r="AL32" s="349"/>
      <c r="AM32" s="349"/>
      <c r="AN32" s="349"/>
      <c r="AO32" s="351"/>
      <c r="AP32" s="45"/>
      <c r="AQ32" s="49"/>
      <c r="BE32" s="334"/>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5"/>
    </row>
    <row r="39" spans="2:44" s="1" customFormat="1" ht="36.75" customHeight="1">
      <c r="B39" s="35"/>
      <c r="C39" s="55" t="s">
        <v>52</v>
      </c>
      <c r="AR39" s="35"/>
    </row>
    <row r="40" spans="2:44" s="1" customFormat="1" ht="6.75" customHeight="1">
      <c r="B40" s="35"/>
      <c r="AR40" s="35"/>
    </row>
    <row r="41" spans="2:44" s="3" customFormat="1" ht="14.25" customHeight="1">
      <c r="B41" s="56"/>
      <c r="C41" s="57" t="s">
        <v>13</v>
      </c>
      <c r="L41" s="3" t="str">
        <f>K5</f>
        <v>16032-V</v>
      </c>
      <c r="AR41" s="56"/>
    </row>
    <row r="42" spans="2:44" s="4" customFormat="1" ht="36.75" customHeight="1">
      <c r="B42" s="58"/>
      <c r="C42" s="59" t="s">
        <v>16</v>
      </c>
      <c r="L42" s="352" t="str">
        <f>K6</f>
        <v>Jasenná, Jásenná ,oprava dlažeb, ř.km 6,600-7,580</v>
      </c>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R42" s="58"/>
    </row>
    <row r="43" spans="2:44" s="1" customFormat="1" ht="6.75" customHeight="1">
      <c r="B43" s="35"/>
      <c r="AR43" s="35"/>
    </row>
    <row r="44" spans="2:44" s="1" customFormat="1" ht="15">
      <c r="B44" s="35"/>
      <c r="C44" s="57" t="s">
        <v>23</v>
      </c>
      <c r="L44" s="60" t="str">
        <f>IF(K8="","",K8)</f>
        <v> </v>
      </c>
      <c r="AI44" s="57" t="s">
        <v>25</v>
      </c>
      <c r="AM44" s="354" t="str">
        <f>IF(AN8="","",AN8)</f>
        <v>24.6.2016</v>
      </c>
      <c r="AN44" s="334"/>
      <c r="AR44" s="35"/>
    </row>
    <row r="45" spans="2:44" s="1" customFormat="1" ht="6.75" customHeight="1">
      <c r="B45" s="35"/>
      <c r="AR45" s="35"/>
    </row>
    <row r="46" spans="2:56" s="1" customFormat="1" ht="15">
      <c r="B46" s="35"/>
      <c r="C46" s="57" t="s">
        <v>29</v>
      </c>
      <c r="L46" s="3" t="str">
        <f>IF(E11="","",E11)</f>
        <v>Povodí Labe s.p. Hradec Králové</v>
      </c>
      <c r="AI46" s="57" t="s">
        <v>35</v>
      </c>
      <c r="AM46" s="355" t="str">
        <f>IF(E17="","",E17)</f>
        <v>Ing. Světlana Vitvarová, Běluň 53, Heřmanice</v>
      </c>
      <c r="AN46" s="334"/>
      <c r="AO46" s="334"/>
      <c r="AP46" s="334"/>
      <c r="AR46" s="35"/>
      <c r="AS46" s="356" t="s">
        <v>53</v>
      </c>
      <c r="AT46" s="357"/>
      <c r="AU46" s="62"/>
      <c r="AV46" s="62"/>
      <c r="AW46" s="62"/>
      <c r="AX46" s="62"/>
      <c r="AY46" s="62"/>
      <c r="AZ46" s="62"/>
      <c r="BA46" s="62"/>
      <c r="BB46" s="62"/>
      <c r="BC46" s="62"/>
      <c r="BD46" s="63"/>
    </row>
    <row r="47" spans="2:56" s="1" customFormat="1" ht="15">
      <c r="B47" s="35"/>
      <c r="C47" s="57" t="s">
        <v>33</v>
      </c>
      <c r="L47" s="3">
        <f>IF(E14="Vyplň údaj","",E14)</f>
      </c>
      <c r="AR47" s="35"/>
      <c r="AS47" s="358"/>
      <c r="AT47" s="344"/>
      <c r="AU47" s="36"/>
      <c r="AV47" s="36"/>
      <c r="AW47" s="36"/>
      <c r="AX47" s="36"/>
      <c r="AY47" s="36"/>
      <c r="AZ47" s="36"/>
      <c r="BA47" s="36"/>
      <c r="BB47" s="36"/>
      <c r="BC47" s="36"/>
      <c r="BD47" s="65"/>
    </row>
    <row r="48" spans="2:56" s="1" customFormat="1" ht="10.5" customHeight="1">
      <c r="B48" s="35"/>
      <c r="AR48" s="35"/>
      <c r="AS48" s="358"/>
      <c r="AT48" s="344"/>
      <c r="AU48" s="36"/>
      <c r="AV48" s="36"/>
      <c r="AW48" s="36"/>
      <c r="AX48" s="36"/>
      <c r="AY48" s="36"/>
      <c r="AZ48" s="36"/>
      <c r="BA48" s="36"/>
      <c r="BB48" s="36"/>
      <c r="BC48" s="36"/>
      <c r="BD48" s="65"/>
    </row>
    <row r="49" spans="2:56" s="1" customFormat="1" ht="29.25" customHeight="1">
      <c r="B49" s="35"/>
      <c r="C49" s="367" t="s">
        <v>54</v>
      </c>
      <c r="D49" s="360"/>
      <c r="E49" s="360"/>
      <c r="F49" s="360"/>
      <c r="G49" s="360"/>
      <c r="H49" s="66"/>
      <c r="I49" s="359" t="s">
        <v>55</v>
      </c>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1" t="s">
        <v>56</v>
      </c>
      <c r="AH49" s="360"/>
      <c r="AI49" s="360"/>
      <c r="AJ49" s="360"/>
      <c r="AK49" s="360"/>
      <c r="AL49" s="360"/>
      <c r="AM49" s="360"/>
      <c r="AN49" s="359" t="s">
        <v>57</v>
      </c>
      <c r="AO49" s="360"/>
      <c r="AP49" s="360"/>
      <c r="AQ49" s="67" t="s">
        <v>58</v>
      </c>
      <c r="AR49" s="35"/>
      <c r="AS49" s="68" t="s">
        <v>59</v>
      </c>
      <c r="AT49" s="69" t="s">
        <v>60</v>
      </c>
      <c r="AU49" s="69" t="s">
        <v>61</v>
      </c>
      <c r="AV49" s="69" t="s">
        <v>62</v>
      </c>
      <c r="AW49" s="69" t="s">
        <v>63</v>
      </c>
      <c r="AX49" s="69" t="s">
        <v>64</v>
      </c>
      <c r="AY49" s="69" t="s">
        <v>65</v>
      </c>
      <c r="AZ49" s="69" t="s">
        <v>66</v>
      </c>
      <c r="BA49" s="69" t="s">
        <v>67</v>
      </c>
      <c r="BB49" s="69" t="s">
        <v>68</v>
      </c>
      <c r="BC49" s="69" t="s">
        <v>69</v>
      </c>
      <c r="BD49" s="70" t="s">
        <v>70</v>
      </c>
    </row>
    <row r="50" spans="2:56" s="1" customFormat="1" ht="10.5" customHeight="1">
      <c r="B50" s="35"/>
      <c r="AR50" s="35"/>
      <c r="AS50" s="71"/>
      <c r="AT50" s="62"/>
      <c r="AU50" s="62"/>
      <c r="AV50" s="62"/>
      <c r="AW50" s="62"/>
      <c r="AX50" s="62"/>
      <c r="AY50" s="62"/>
      <c r="AZ50" s="62"/>
      <c r="BA50" s="62"/>
      <c r="BB50" s="62"/>
      <c r="BC50" s="62"/>
      <c r="BD50" s="63"/>
    </row>
    <row r="51" spans="2:90" s="4" customFormat="1" ht="32.25" customHeight="1">
      <c r="B51" s="58"/>
      <c r="C51" s="72" t="s">
        <v>71</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365">
        <f>ROUND(SUM(AG52:AG54),2)</f>
        <v>0</v>
      </c>
      <c r="AH51" s="365"/>
      <c r="AI51" s="365"/>
      <c r="AJ51" s="365"/>
      <c r="AK51" s="365"/>
      <c r="AL51" s="365"/>
      <c r="AM51" s="365"/>
      <c r="AN51" s="366"/>
      <c r="AO51" s="366"/>
      <c r="AP51" s="366"/>
      <c r="AQ51" s="74" t="s">
        <v>20</v>
      </c>
      <c r="AR51" s="58"/>
      <c r="AS51" s="75">
        <f>ROUND(SUM(AS52:AS54),2)</f>
        <v>0</v>
      </c>
      <c r="AT51" s="76" t="e">
        <f>ROUND(SUM(AV51:AW51),2)</f>
        <v>#REF!</v>
      </c>
      <c r="AU51" s="77" t="e">
        <f>ROUND(SUM(AU52:AU54),5)</f>
        <v>#REF!</v>
      </c>
      <c r="AV51" s="76" t="e">
        <f>ROUND(AZ51*L26,2)</f>
        <v>#REF!</v>
      </c>
      <c r="AW51" s="76" t="e">
        <f>ROUND(BA51*L27,2)</f>
        <v>#REF!</v>
      </c>
      <c r="AX51" s="76" t="e">
        <f>ROUND(BB51*L26,2)</f>
        <v>#REF!</v>
      </c>
      <c r="AY51" s="76" t="e">
        <f>ROUND(BC51*L27,2)</f>
        <v>#REF!</v>
      </c>
      <c r="AZ51" s="76" t="e">
        <f>ROUND(SUM(AZ52:AZ54),2)</f>
        <v>#REF!</v>
      </c>
      <c r="BA51" s="76" t="e">
        <f>ROUND(SUM(BA52:BA54),2)</f>
        <v>#REF!</v>
      </c>
      <c r="BB51" s="76" t="e">
        <f>ROUND(SUM(BB52:BB54),2)</f>
        <v>#REF!</v>
      </c>
      <c r="BC51" s="76" t="e">
        <f>ROUND(SUM(BC52:BC54),2)</f>
        <v>#REF!</v>
      </c>
      <c r="BD51" s="78" t="e">
        <f>ROUND(SUM(BD52:BD54),2)</f>
        <v>#REF!</v>
      </c>
      <c r="BS51" s="59" t="s">
        <v>72</v>
      </c>
      <c r="BT51" s="59" t="s">
        <v>73</v>
      </c>
      <c r="BU51" s="79" t="s">
        <v>74</v>
      </c>
      <c r="BV51" s="59" t="s">
        <v>75</v>
      </c>
      <c r="BW51" s="59" t="s">
        <v>5</v>
      </c>
      <c r="BX51" s="59" t="s">
        <v>76</v>
      </c>
      <c r="CL51" s="59" t="s">
        <v>20</v>
      </c>
    </row>
    <row r="52" spans="1:91" s="5" customFormat="1" ht="27" customHeight="1">
      <c r="A52" s="241" t="s">
        <v>592</v>
      </c>
      <c r="B52" s="80"/>
      <c r="C52" s="81"/>
      <c r="D52" s="364" t="s">
        <v>77</v>
      </c>
      <c r="E52" s="363"/>
      <c r="F52" s="363"/>
      <c r="G52" s="363"/>
      <c r="H52" s="363"/>
      <c r="I52" s="82"/>
      <c r="J52" s="364" t="s">
        <v>78</v>
      </c>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2">
        <f>'01 - Oprava dlažeb  ř.km ...'!J27</f>
        <v>0</v>
      </c>
      <c r="AH52" s="363"/>
      <c r="AI52" s="363"/>
      <c r="AJ52" s="363"/>
      <c r="AK52" s="363"/>
      <c r="AL52" s="363"/>
      <c r="AM52" s="363"/>
      <c r="AN52" s="362">
        <f>SUM(AG52,AT52)</f>
        <v>0</v>
      </c>
      <c r="AO52" s="363"/>
      <c r="AP52" s="363"/>
      <c r="AQ52" s="83" t="s">
        <v>79</v>
      </c>
      <c r="AR52" s="80"/>
      <c r="AS52" s="84">
        <v>0</v>
      </c>
      <c r="AT52" s="85">
        <f>ROUND(SUM(AV52:AW52),2)</f>
        <v>0</v>
      </c>
      <c r="AU52" s="86">
        <f>'01 - Oprava dlažeb  ř.km ...'!P86</f>
        <v>0</v>
      </c>
      <c r="AV52" s="85">
        <f>'01 - Oprava dlažeb  ř.km ...'!J30</f>
        <v>0</v>
      </c>
      <c r="AW52" s="85">
        <f>'01 - Oprava dlažeb  ř.km ...'!J31</f>
        <v>0</v>
      </c>
      <c r="AX52" s="85">
        <f>'01 - Oprava dlažeb  ř.km ...'!J32</f>
        <v>0</v>
      </c>
      <c r="AY52" s="85">
        <f>'01 - Oprava dlažeb  ř.km ...'!J33</f>
        <v>0</v>
      </c>
      <c r="AZ52" s="85">
        <f>'01 - Oprava dlažeb  ř.km ...'!F30</f>
        <v>0</v>
      </c>
      <c r="BA52" s="85">
        <f>'01 - Oprava dlažeb  ř.km ...'!F31</f>
        <v>0</v>
      </c>
      <c r="BB52" s="85">
        <f>'01 - Oprava dlažeb  ř.km ...'!F32</f>
        <v>0</v>
      </c>
      <c r="BC52" s="85">
        <f>'01 - Oprava dlažeb  ř.km ...'!F33</f>
        <v>0</v>
      </c>
      <c r="BD52" s="87">
        <f>'01 - Oprava dlažeb  ř.km ...'!F34</f>
        <v>0</v>
      </c>
      <c r="BT52" s="88" t="s">
        <v>22</v>
      </c>
      <c r="BV52" s="88" t="s">
        <v>75</v>
      </c>
      <c r="BW52" s="88" t="s">
        <v>80</v>
      </c>
      <c r="BX52" s="88" t="s">
        <v>5</v>
      </c>
      <c r="CL52" s="88" t="s">
        <v>20</v>
      </c>
      <c r="CM52" s="88" t="s">
        <v>81</v>
      </c>
    </row>
    <row r="53" spans="1:91" s="5" customFormat="1" ht="27" customHeight="1">
      <c r="A53" s="241" t="s">
        <v>592</v>
      </c>
      <c r="B53" s="80"/>
      <c r="C53" s="81"/>
      <c r="D53" s="364" t="s">
        <v>82</v>
      </c>
      <c r="E53" s="363"/>
      <c r="F53" s="363"/>
      <c r="G53" s="363"/>
      <c r="H53" s="363"/>
      <c r="I53" s="82"/>
      <c r="J53" s="364" t="s">
        <v>83</v>
      </c>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2">
        <f>'02 - VON - vedlejší a ost...'!J27</f>
        <v>0</v>
      </c>
      <c r="AH53" s="363"/>
      <c r="AI53" s="363"/>
      <c r="AJ53" s="363"/>
      <c r="AK53" s="363"/>
      <c r="AL53" s="363"/>
      <c r="AM53" s="363"/>
      <c r="AN53" s="362">
        <f>SUM(AG53,AT53)</f>
        <v>0</v>
      </c>
      <c r="AO53" s="363"/>
      <c r="AP53" s="363"/>
      <c r="AQ53" s="83" t="s">
        <v>79</v>
      </c>
      <c r="AR53" s="80"/>
      <c r="AS53" s="84">
        <v>0</v>
      </c>
      <c r="AT53" s="85">
        <f>ROUND(SUM(AV53:AW53),2)</f>
        <v>0</v>
      </c>
      <c r="AU53" s="86">
        <f>'02 - VON - vedlejší a ost...'!P80</f>
        <v>0</v>
      </c>
      <c r="AV53" s="85">
        <f>'02 - VON - vedlejší a ost...'!J30</f>
        <v>0</v>
      </c>
      <c r="AW53" s="85">
        <f>'02 - VON - vedlejší a ost...'!J31</f>
        <v>0</v>
      </c>
      <c r="AX53" s="85">
        <f>'02 - VON - vedlejší a ost...'!J32</f>
        <v>0</v>
      </c>
      <c r="AY53" s="85">
        <f>'02 - VON - vedlejší a ost...'!J33</f>
        <v>0</v>
      </c>
      <c r="AZ53" s="85">
        <f>'02 - VON - vedlejší a ost...'!F30</f>
        <v>0</v>
      </c>
      <c r="BA53" s="85">
        <f>'02 - VON - vedlejší a ost...'!F31</f>
        <v>0</v>
      </c>
      <c r="BB53" s="85">
        <f>'02 - VON - vedlejší a ost...'!F32</f>
        <v>0</v>
      </c>
      <c r="BC53" s="85">
        <f>'02 - VON - vedlejší a ost...'!F33</f>
        <v>0</v>
      </c>
      <c r="BD53" s="87">
        <f>'02 - VON - vedlejší a ost...'!F34</f>
        <v>0</v>
      </c>
      <c r="BT53" s="88" t="s">
        <v>22</v>
      </c>
      <c r="BV53" s="88" t="s">
        <v>75</v>
      </c>
      <c r="BW53" s="88" t="s">
        <v>84</v>
      </c>
      <c r="BX53" s="88" t="s">
        <v>5</v>
      </c>
      <c r="CL53" s="88" t="s">
        <v>20</v>
      </c>
      <c r="CM53" s="88" t="s">
        <v>81</v>
      </c>
    </row>
    <row r="54" spans="1:91" s="5" customFormat="1" ht="27" customHeight="1">
      <c r="A54" s="241" t="s">
        <v>592</v>
      </c>
      <c r="B54" s="80"/>
      <c r="C54" s="81"/>
      <c r="D54" s="364"/>
      <c r="E54" s="363"/>
      <c r="F54" s="363"/>
      <c r="G54" s="363"/>
      <c r="H54" s="363"/>
      <c r="I54" s="82"/>
      <c r="J54" s="364"/>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2"/>
      <c r="AH54" s="363"/>
      <c r="AI54" s="363"/>
      <c r="AJ54" s="363"/>
      <c r="AK54" s="363"/>
      <c r="AL54" s="363"/>
      <c r="AM54" s="363"/>
      <c r="AN54" s="362"/>
      <c r="AO54" s="363"/>
      <c r="AP54" s="363"/>
      <c r="AQ54" s="83"/>
      <c r="AR54" s="80"/>
      <c r="AS54" s="89">
        <v>0</v>
      </c>
      <c r="AT54" s="90" t="e">
        <f>ROUND(SUM(AV54:AW54),2)</f>
        <v>#REF!</v>
      </c>
      <c r="AU54" s="91" t="e">
        <f>#REF!</f>
        <v>#REF!</v>
      </c>
      <c r="AV54" s="90" t="e">
        <f>#REF!</f>
        <v>#REF!</v>
      </c>
      <c r="AW54" s="90" t="e">
        <f>#REF!</f>
        <v>#REF!</v>
      </c>
      <c r="AX54" s="90" t="e">
        <f>#REF!</f>
        <v>#REF!</v>
      </c>
      <c r="AY54" s="90" t="e">
        <f>#REF!</f>
        <v>#REF!</v>
      </c>
      <c r="AZ54" s="90" t="e">
        <f>#REF!</f>
        <v>#REF!</v>
      </c>
      <c r="BA54" s="90" t="e">
        <f>#REF!</f>
        <v>#REF!</v>
      </c>
      <c r="BB54" s="90" t="e">
        <f>#REF!</f>
        <v>#REF!</v>
      </c>
      <c r="BC54" s="90" t="e">
        <f>#REF!</f>
        <v>#REF!</v>
      </c>
      <c r="BD54" s="92" t="e">
        <f>#REF!</f>
        <v>#REF!</v>
      </c>
      <c r="BT54" s="88" t="s">
        <v>22</v>
      </c>
      <c r="BV54" s="88" t="s">
        <v>75</v>
      </c>
      <c r="BW54" s="88" t="s">
        <v>85</v>
      </c>
      <c r="BX54" s="88" t="s">
        <v>5</v>
      </c>
      <c r="CL54" s="88" t="s">
        <v>20</v>
      </c>
      <c r="CM54" s="88" t="s">
        <v>81</v>
      </c>
    </row>
    <row r="55" spans="2:44" s="1" customFormat="1" ht="30" customHeight="1">
      <c r="B55" s="35"/>
      <c r="AR55" s="35"/>
    </row>
    <row r="56" spans="2:44" s="1" customFormat="1" ht="6.75" customHeight="1">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35"/>
    </row>
  </sheetData>
  <sheetProtection password="CE39" sheet="1" formatColumns="0" formatRows="0" sort="0" autoFilter="0"/>
  <mergeCells count="49">
    <mergeCell ref="AR2:BE2"/>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01 - Oprava dlažeb  ř.km ...'!C2" tooltip="01 - Oprava dlažeb  ř.km ..." display="/"/>
    <hyperlink ref="A53" location="'02 - VON - vedlejší a ost...'!C2" tooltip="02 - VON - vedlejší a ost..." display="/"/>
    <hyperlink ref="A54" location="'03 - Kácení'!C2" tooltip="03 - Kácení"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BR349"/>
  <sheetViews>
    <sheetView showGridLines="0" zoomScalePageLayoutView="0" workbookViewId="0" topLeftCell="A1">
      <pane ySplit="1" topLeftCell="A71" activePane="bottomLeft" state="frozen"/>
      <selection pane="topLeft" activeCell="A1" sqref="A1"/>
      <selection pane="bottomLeft" activeCell="I89" sqref="I89"/>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3"/>
      <c r="C1" s="243"/>
      <c r="D1" s="242" t="s">
        <v>1</v>
      </c>
      <c r="E1" s="243"/>
      <c r="F1" s="244" t="s">
        <v>593</v>
      </c>
      <c r="G1" s="368" t="s">
        <v>594</v>
      </c>
      <c r="H1" s="368"/>
      <c r="I1" s="249"/>
      <c r="J1" s="244" t="s">
        <v>595</v>
      </c>
      <c r="K1" s="242" t="s">
        <v>86</v>
      </c>
      <c r="L1" s="244" t="s">
        <v>596</v>
      </c>
      <c r="M1" s="244"/>
      <c r="N1" s="244"/>
      <c r="O1" s="244"/>
      <c r="P1" s="244"/>
      <c r="Q1" s="244"/>
      <c r="R1" s="244"/>
      <c r="S1" s="244"/>
      <c r="T1" s="244"/>
      <c r="U1" s="240"/>
      <c r="V1" s="24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3"/>
      <c r="M2" s="333"/>
      <c r="N2" s="333"/>
      <c r="O2" s="333"/>
      <c r="P2" s="333"/>
      <c r="Q2" s="333"/>
      <c r="R2" s="333"/>
      <c r="S2" s="333"/>
      <c r="T2" s="333"/>
      <c r="U2" s="333"/>
      <c r="V2" s="333"/>
      <c r="AT2" s="18" t="s">
        <v>80</v>
      </c>
    </row>
    <row r="3" spans="2:46" ht="6.75" customHeight="1">
      <c r="B3" s="19"/>
      <c r="C3" s="20"/>
      <c r="D3" s="20"/>
      <c r="E3" s="20"/>
      <c r="F3" s="20"/>
      <c r="G3" s="20"/>
      <c r="H3" s="20"/>
      <c r="I3" s="94"/>
      <c r="J3" s="20"/>
      <c r="K3" s="21"/>
      <c r="AT3" s="18" t="s">
        <v>81</v>
      </c>
    </row>
    <row r="4" spans="2:46" ht="36.75" customHeight="1">
      <c r="B4" s="22"/>
      <c r="C4" s="23"/>
      <c r="D4" s="24" t="s">
        <v>87</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9" t="str">
        <f>'Rekapitulace stavby'!K6</f>
        <v>Jasenná, Jásenná ,oprava dlažeb, ř.km 6,600-7,580</v>
      </c>
      <c r="F7" s="337"/>
      <c r="G7" s="337"/>
      <c r="H7" s="337"/>
      <c r="I7" s="95"/>
      <c r="J7" s="23"/>
      <c r="K7" s="25"/>
    </row>
    <row r="8" spans="2:11" s="1" customFormat="1" ht="15">
      <c r="B8" s="35"/>
      <c r="C8" s="36"/>
      <c r="D8" s="31" t="s">
        <v>88</v>
      </c>
      <c r="E8" s="36"/>
      <c r="F8" s="36"/>
      <c r="G8" s="36"/>
      <c r="H8" s="36"/>
      <c r="I8" s="96"/>
      <c r="J8" s="36"/>
      <c r="K8" s="39"/>
    </row>
    <row r="9" spans="2:11" s="1" customFormat="1" ht="36.75" customHeight="1">
      <c r="B9" s="35"/>
      <c r="C9" s="36"/>
      <c r="D9" s="36"/>
      <c r="E9" s="370" t="s">
        <v>89</v>
      </c>
      <c r="F9" s="344"/>
      <c r="G9" s="344"/>
      <c r="H9" s="34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24.6.2016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20</v>
      </c>
      <c r="K14" s="39"/>
    </row>
    <row r="15" spans="2:11" s="1" customFormat="1" ht="18" customHeight="1">
      <c r="B15" s="35"/>
      <c r="C15" s="36"/>
      <c r="D15" s="36"/>
      <c r="E15" s="29" t="s">
        <v>31</v>
      </c>
      <c r="F15" s="36"/>
      <c r="G15" s="36"/>
      <c r="H15" s="36"/>
      <c r="I15" s="97" t="s">
        <v>32</v>
      </c>
      <c r="J15" s="29" t="s">
        <v>20</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33</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32</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35</v>
      </c>
      <c r="E20" s="36"/>
      <c r="F20" s="36"/>
      <c r="G20" s="36"/>
      <c r="H20" s="36"/>
      <c r="I20" s="97" t="s">
        <v>30</v>
      </c>
      <c r="J20" s="29" t="s">
        <v>20</v>
      </c>
      <c r="K20" s="39"/>
    </row>
    <row r="21" spans="2:11" s="1" customFormat="1" ht="18" customHeight="1">
      <c r="B21" s="35"/>
      <c r="C21" s="36"/>
      <c r="D21" s="36"/>
      <c r="E21" s="29" t="s">
        <v>36</v>
      </c>
      <c r="F21" s="36"/>
      <c r="G21" s="36"/>
      <c r="H21" s="36"/>
      <c r="I21" s="97" t="s">
        <v>32</v>
      </c>
      <c r="J21" s="29" t="s">
        <v>20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38</v>
      </c>
      <c r="E23" s="36"/>
      <c r="F23" s="36"/>
      <c r="G23" s="36"/>
      <c r="H23" s="36"/>
      <c r="I23" s="96"/>
      <c r="J23" s="36"/>
      <c r="K23" s="39"/>
    </row>
    <row r="24" spans="2:11" s="6" customFormat="1" ht="22.5" customHeight="1">
      <c r="B24" s="99"/>
      <c r="C24" s="100"/>
      <c r="D24" s="100"/>
      <c r="E24" s="340" t="s">
        <v>20</v>
      </c>
      <c r="F24" s="371"/>
      <c r="G24" s="371"/>
      <c r="H24" s="37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39</v>
      </c>
      <c r="E27" s="36"/>
      <c r="F27" s="36"/>
      <c r="G27" s="36"/>
      <c r="H27" s="36"/>
      <c r="I27" s="96"/>
      <c r="J27" s="106">
        <f>ROUND(J86,2)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41</v>
      </c>
      <c r="G29" s="36"/>
      <c r="H29" s="36"/>
      <c r="I29" s="107" t="s">
        <v>40</v>
      </c>
      <c r="J29" s="40" t="s">
        <v>42</v>
      </c>
      <c r="K29" s="39"/>
    </row>
    <row r="30" spans="2:11" s="1" customFormat="1" ht="14.25" customHeight="1">
      <c r="B30" s="35"/>
      <c r="C30" s="36"/>
      <c r="D30" s="43" t="s">
        <v>43</v>
      </c>
      <c r="E30" s="43" t="s">
        <v>44</v>
      </c>
      <c r="F30" s="108">
        <f>ROUND(SUM(BE86:BE347),2)</f>
        <v>0</v>
      </c>
      <c r="G30" s="36"/>
      <c r="H30" s="36"/>
      <c r="I30" s="109">
        <v>0.21</v>
      </c>
      <c r="J30" s="108">
        <f>ROUND(ROUND((SUM(BE86:BE347)),2)*I30,2)</f>
        <v>0</v>
      </c>
      <c r="K30" s="39"/>
    </row>
    <row r="31" spans="2:11" s="1" customFormat="1" ht="14.25" customHeight="1">
      <c r="B31" s="35"/>
      <c r="C31" s="36"/>
      <c r="D31" s="36"/>
      <c r="E31" s="43" t="s">
        <v>45</v>
      </c>
      <c r="F31" s="108">
        <f>ROUND(SUM(BF86:BF347),2)</f>
        <v>0</v>
      </c>
      <c r="G31" s="36"/>
      <c r="H31" s="36"/>
      <c r="I31" s="109">
        <v>0.15</v>
      </c>
      <c r="J31" s="108">
        <f>ROUND(ROUND((SUM(BF86:BF347)),2)*I31,2)</f>
        <v>0</v>
      </c>
      <c r="K31" s="39"/>
    </row>
    <row r="32" spans="2:11" s="1" customFormat="1" ht="14.25" customHeight="1" hidden="1">
      <c r="B32" s="35"/>
      <c r="C32" s="36"/>
      <c r="D32" s="36"/>
      <c r="E32" s="43" t="s">
        <v>46</v>
      </c>
      <c r="F32" s="108">
        <f>ROUND(SUM(BG86:BG347),2)</f>
        <v>0</v>
      </c>
      <c r="G32" s="36"/>
      <c r="H32" s="36"/>
      <c r="I32" s="109">
        <v>0.21</v>
      </c>
      <c r="J32" s="108">
        <v>0</v>
      </c>
      <c r="K32" s="39"/>
    </row>
    <row r="33" spans="2:11" s="1" customFormat="1" ht="14.25" customHeight="1" hidden="1">
      <c r="B33" s="35"/>
      <c r="C33" s="36"/>
      <c r="D33" s="36"/>
      <c r="E33" s="43" t="s">
        <v>47</v>
      </c>
      <c r="F33" s="108">
        <f>ROUND(SUM(BH86:BH347),2)</f>
        <v>0</v>
      </c>
      <c r="G33" s="36"/>
      <c r="H33" s="36"/>
      <c r="I33" s="109">
        <v>0.15</v>
      </c>
      <c r="J33" s="108">
        <v>0</v>
      </c>
      <c r="K33" s="39"/>
    </row>
    <row r="34" spans="2:11" s="1" customFormat="1" ht="14.25" customHeight="1" hidden="1">
      <c r="B34" s="35"/>
      <c r="C34" s="36"/>
      <c r="D34" s="36"/>
      <c r="E34" s="43" t="s">
        <v>48</v>
      </c>
      <c r="F34" s="108">
        <f>ROUND(SUM(BI86:BI347),2)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49</v>
      </c>
      <c r="E36" s="66"/>
      <c r="F36" s="66"/>
      <c r="G36" s="112" t="s">
        <v>50</v>
      </c>
      <c r="H36" s="113" t="s">
        <v>51</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90</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9" t="str">
        <f>E7</f>
        <v>Jasenná, Jásenná ,oprava dlažeb, ř.km 6,600-7,580</v>
      </c>
      <c r="F45" s="344"/>
      <c r="G45" s="344"/>
      <c r="H45" s="344"/>
      <c r="I45" s="96"/>
      <c r="J45" s="36"/>
      <c r="K45" s="39"/>
    </row>
    <row r="46" spans="2:11" s="1" customFormat="1" ht="14.25" customHeight="1">
      <c r="B46" s="35"/>
      <c r="C46" s="31" t="s">
        <v>88</v>
      </c>
      <c r="D46" s="36"/>
      <c r="E46" s="36"/>
      <c r="F46" s="36"/>
      <c r="G46" s="36"/>
      <c r="H46" s="36"/>
      <c r="I46" s="96"/>
      <c r="J46" s="36"/>
      <c r="K46" s="39"/>
    </row>
    <row r="47" spans="2:11" s="1" customFormat="1" ht="23.25" customHeight="1">
      <c r="B47" s="35"/>
      <c r="C47" s="36"/>
      <c r="D47" s="36"/>
      <c r="E47" s="370" t="str">
        <f>E9</f>
        <v>01 - Oprava dlažeb  ř.km 6,600-7,580</v>
      </c>
      <c r="F47" s="344"/>
      <c r="G47" s="344"/>
      <c r="H47" s="34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 </v>
      </c>
      <c r="G49" s="36"/>
      <c r="H49" s="36"/>
      <c r="I49" s="97" t="s">
        <v>25</v>
      </c>
      <c r="J49" s="98" t="str">
        <f>IF(J12="","",J12)</f>
        <v>24.6.2016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s.p. Hradec Králové</v>
      </c>
      <c r="G51" s="36"/>
      <c r="H51" s="36"/>
      <c r="I51" s="97" t="s">
        <v>35</v>
      </c>
      <c r="J51" s="29" t="str">
        <f>E21</f>
        <v>Ing. Světlana Vitvarová, Běluň 53, Heřmanice</v>
      </c>
      <c r="K51" s="39"/>
    </row>
    <row r="52" spans="2:11" s="1" customFormat="1" ht="14.25" customHeight="1">
      <c r="B52" s="35"/>
      <c r="C52" s="31" t="s">
        <v>33</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91</v>
      </c>
      <c r="D54" s="110"/>
      <c r="E54" s="110"/>
      <c r="F54" s="110"/>
      <c r="G54" s="110"/>
      <c r="H54" s="110"/>
      <c r="I54" s="121"/>
      <c r="J54" s="122" t="s">
        <v>92</v>
      </c>
      <c r="K54" s="123"/>
    </row>
    <row r="55" spans="2:11" s="1" customFormat="1" ht="9.75" customHeight="1">
      <c r="B55" s="35"/>
      <c r="C55" s="36"/>
      <c r="D55" s="36"/>
      <c r="E55" s="36"/>
      <c r="F55" s="36"/>
      <c r="G55" s="36"/>
      <c r="H55" s="36"/>
      <c r="I55" s="96"/>
      <c r="J55" s="36"/>
      <c r="K55" s="39"/>
    </row>
    <row r="56" spans="2:47" s="1" customFormat="1" ht="29.25" customHeight="1">
      <c r="B56" s="35"/>
      <c r="C56" s="124" t="s">
        <v>93</v>
      </c>
      <c r="D56" s="36"/>
      <c r="E56" s="36"/>
      <c r="F56" s="36"/>
      <c r="G56" s="36"/>
      <c r="H56" s="36"/>
      <c r="I56" s="96"/>
      <c r="J56" s="106">
        <f>J86</f>
        <v>0</v>
      </c>
      <c r="K56" s="39"/>
      <c r="AU56" s="18" t="s">
        <v>94</v>
      </c>
    </row>
    <row r="57" spans="2:11" s="7" customFormat="1" ht="24.75" customHeight="1">
      <c r="B57" s="125"/>
      <c r="C57" s="126"/>
      <c r="D57" s="127" t="s">
        <v>95</v>
      </c>
      <c r="E57" s="128"/>
      <c r="F57" s="128"/>
      <c r="G57" s="128"/>
      <c r="H57" s="128"/>
      <c r="I57" s="129"/>
      <c r="J57" s="130">
        <f>J87</f>
        <v>0</v>
      </c>
      <c r="K57" s="131"/>
    </row>
    <row r="58" spans="2:11" s="8" customFormat="1" ht="19.5" customHeight="1">
      <c r="B58" s="132"/>
      <c r="C58" s="133"/>
      <c r="D58" s="134" t="s">
        <v>96</v>
      </c>
      <c r="E58" s="135"/>
      <c r="F58" s="135"/>
      <c r="G58" s="135"/>
      <c r="H58" s="135"/>
      <c r="I58" s="136"/>
      <c r="J58" s="137">
        <f>J88</f>
        <v>0</v>
      </c>
      <c r="K58" s="138"/>
    </row>
    <row r="59" spans="2:11" s="8" customFormat="1" ht="19.5" customHeight="1">
      <c r="B59" s="132"/>
      <c r="C59" s="133"/>
      <c r="D59" s="134" t="s">
        <v>97</v>
      </c>
      <c r="E59" s="135"/>
      <c r="F59" s="135"/>
      <c r="G59" s="135"/>
      <c r="H59" s="135"/>
      <c r="I59" s="136"/>
      <c r="J59" s="137">
        <f>J166</f>
        <v>0</v>
      </c>
      <c r="K59" s="138"/>
    </row>
    <row r="60" spans="2:11" s="8" customFormat="1" ht="19.5" customHeight="1">
      <c r="B60" s="132"/>
      <c r="C60" s="133"/>
      <c r="D60" s="134" t="s">
        <v>98</v>
      </c>
      <c r="E60" s="135"/>
      <c r="F60" s="135"/>
      <c r="G60" s="135"/>
      <c r="H60" s="135"/>
      <c r="I60" s="136"/>
      <c r="J60" s="137">
        <f>J171</f>
        <v>0</v>
      </c>
      <c r="K60" s="138"/>
    </row>
    <row r="61" spans="2:11" s="8" customFormat="1" ht="19.5" customHeight="1">
      <c r="B61" s="132"/>
      <c r="C61" s="133"/>
      <c r="D61" s="134" t="s">
        <v>99</v>
      </c>
      <c r="E61" s="135"/>
      <c r="F61" s="135"/>
      <c r="G61" s="135"/>
      <c r="H61" s="135"/>
      <c r="I61" s="136"/>
      <c r="J61" s="137">
        <f>J184</f>
        <v>0</v>
      </c>
      <c r="K61" s="138"/>
    </row>
    <row r="62" spans="2:11" s="8" customFormat="1" ht="19.5" customHeight="1">
      <c r="B62" s="132"/>
      <c r="C62" s="133"/>
      <c r="D62" s="134" t="s">
        <v>100</v>
      </c>
      <c r="E62" s="135"/>
      <c r="F62" s="135"/>
      <c r="G62" s="135"/>
      <c r="H62" s="135"/>
      <c r="I62" s="136"/>
      <c r="J62" s="137">
        <f>J228</f>
        <v>0</v>
      </c>
      <c r="K62" s="138"/>
    </row>
    <row r="63" spans="2:11" s="8" customFormat="1" ht="19.5" customHeight="1">
      <c r="B63" s="132"/>
      <c r="C63" s="133"/>
      <c r="D63" s="134" t="s">
        <v>101</v>
      </c>
      <c r="E63" s="135"/>
      <c r="F63" s="135"/>
      <c r="G63" s="135"/>
      <c r="H63" s="135"/>
      <c r="I63" s="136"/>
      <c r="J63" s="137">
        <f>J235</f>
        <v>0</v>
      </c>
      <c r="K63" s="138"/>
    </row>
    <row r="64" spans="2:11" s="8" customFormat="1" ht="19.5" customHeight="1">
      <c r="B64" s="132"/>
      <c r="C64" s="133"/>
      <c r="D64" s="134" t="s">
        <v>102</v>
      </c>
      <c r="E64" s="135"/>
      <c r="F64" s="135"/>
      <c r="G64" s="135"/>
      <c r="H64" s="135"/>
      <c r="I64" s="136"/>
      <c r="J64" s="137">
        <f>J319</f>
        <v>0</v>
      </c>
      <c r="K64" s="138"/>
    </row>
    <row r="65" spans="2:11" s="8" customFormat="1" ht="19.5" customHeight="1">
      <c r="B65" s="132"/>
      <c r="C65" s="133"/>
      <c r="D65" s="134" t="s">
        <v>103</v>
      </c>
      <c r="E65" s="135"/>
      <c r="F65" s="135"/>
      <c r="G65" s="135"/>
      <c r="H65" s="135"/>
      <c r="I65" s="136"/>
      <c r="J65" s="137">
        <f>J341</f>
        <v>0</v>
      </c>
      <c r="K65" s="138"/>
    </row>
    <row r="66" spans="2:11" s="8" customFormat="1" ht="19.5" customHeight="1">
      <c r="B66" s="132"/>
      <c r="C66" s="133"/>
      <c r="D66" s="134" t="s">
        <v>104</v>
      </c>
      <c r="E66" s="135"/>
      <c r="F66" s="135"/>
      <c r="G66" s="135"/>
      <c r="H66" s="135"/>
      <c r="I66" s="136"/>
      <c r="J66" s="137">
        <f>J344</f>
        <v>0</v>
      </c>
      <c r="K66" s="138"/>
    </row>
    <row r="67" spans="2:11" s="1" customFormat="1" ht="21.75" customHeight="1">
      <c r="B67" s="35"/>
      <c r="C67" s="36"/>
      <c r="D67" s="36"/>
      <c r="E67" s="36"/>
      <c r="F67" s="36"/>
      <c r="G67" s="36"/>
      <c r="H67" s="36"/>
      <c r="I67" s="96"/>
      <c r="J67" s="36"/>
      <c r="K67" s="39"/>
    </row>
    <row r="68" spans="2:11" s="1" customFormat="1" ht="6.75" customHeight="1">
      <c r="B68" s="50"/>
      <c r="C68" s="51"/>
      <c r="D68" s="51"/>
      <c r="E68" s="51"/>
      <c r="F68" s="51"/>
      <c r="G68" s="51"/>
      <c r="H68" s="51"/>
      <c r="I68" s="117"/>
      <c r="J68" s="51"/>
      <c r="K68" s="52"/>
    </row>
    <row r="72" spans="2:12" s="1" customFormat="1" ht="6.75" customHeight="1">
      <c r="B72" s="53"/>
      <c r="C72" s="54"/>
      <c r="D72" s="54"/>
      <c r="E72" s="54"/>
      <c r="F72" s="54"/>
      <c r="G72" s="54"/>
      <c r="H72" s="54"/>
      <c r="I72" s="118"/>
      <c r="J72" s="54"/>
      <c r="K72" s="54"/>
      <c r="L72" s="35"/>
    </row>
    <row r="73" spans="2:12" s="1" customFormat="1" ht="36.75" customHeight="1">
      <c r="B73" s="35"/>
      <c r="C73" s="55" t="s">
        <v>105</v>
      </c>
      <c r="I73" s="139"/>
      <c r="L73" s="35"/>
    </row>
    <row r="74" spans="2:12" s="1" customFormat="1" ht="6.75" customHeight="1">
      <c r="B74" s="35"/>
      <c r="I74" s="139"/>
      <c r="L74" s="35"/>
    </row>
    <row r="75" spans="2:12" s="1" customFormat="1" ht="14.25" customHeight="1">
      <c r="B75" s="35"/>
      <c r="C75" s="57" t="s">
        <v>16</v>
      </c>
      <c r="I75" s="139"/>
      <c r="L75" s="35"/>
    </row>
    <row r="76" spans="2:12" s="1" customFormat="1" ht="22.5" customHeight="1">
      <c r="B76" s="35"/>
      <c r="E76" s="372" t="str">
        <f>E7</f>
        <v>Jasenná, Jásenná ,oprava dlažeb, ř.km 6,600-7,580</v>
      </c>
      <c r="F76" s="334"/>
      <c r="G76" s="334"/>
      <c r="H76" s="334"/>
      <c r="I76" s="139"/>
      <c r="L76" s="35"/>
    </row>
    <row r="77" spans="2:12" s="1" customFormat="1" ht="14.25" customHeight="1">
      <c r="B77" s="35"/>
      <c r="C77" s="57" t="s">
        <v>88</v>
      </c>
      <c r="I77" s="139"/>
      <c r="L77" s="35"/>
    </row>
    <row r="78" spans="2:12" s="1" customFormat="1" ht="23.25" customHeight="1">
      <c r="B78" s="35"/>
      <c r="E78" s="352" t="str">
        <f>E9</f>
        <v>01 - Oprava dlažeb  ř.km 6,600-7,580</v>
      </c>
      <c r="F78" s="334"/>
      <c r="G78" s="334"/>
      <c r="H78" s="334"/>
      <c r="I78" s="139"/>
      <c r="L78" s="35"/>
    </row>
    <row r="79" spans="2:12" s="1" customFormat="1" ht="6.75" customHeight="1">
      <c r="B79" s="35"/>
      <c r="I79" s="139"/>
      <c r="L79" s="35"/>
    </row>
    <row r="80" spans="2:12" s="1" customFormat="1" ht="18" customHeight="1">
      <c r="B80" s="35"/>
      <c r="C80" s="57" t="s">
        <v>23</v>
      </c>
      <c r="F80" s="140" t="str">
        <f>F12</f>
        <v> </v>
      </c>
      <c r="I80" s="141" t="s">
        <v>25</v>
      </c>
      <c r="J80" s="61" t="str">
        <f>IF(J12="","",J12)</f>
        <v>24.6.2016</v>
      </c>
      <c r="L80" s="35"/>
    </row>
    <row r="81" spans="2:12" s="1" customFormat="1" ht="6.75" customHeight="1">
      <c r="B81" s="35"/>
      <c r="I81" s="139"/>
      <c r="L81" s="35"/>
    </row>
    <row r="82" spans="2:12" s="1" customFormat="1" ht="15">
      <c r="B82" s="35"/>
      <c r="C82" s="57" t="s">
        <v>29</v>
      </c>
      <c r="F82" s="140" t="str">
        <f>E15</f>
        <v>Povodí Labe s.p. Hradec Králové</v>
      </c>
      <c r="I82" s="141" t="s">
        <v>35</v>
      </c>
      <c r="J82" s="140" t="str">
        <f>E21</f>
        <v>Ing. Světlana Vitvarová, Běluň 53, Heřmanice</v>
      </c>
      <c r="L82" s="35"/>
    </row>
    <row r="83" spans="2:12" s="1" customFormat="1" ht="14.25" customHeight="1">
      <c r="B83" s="35"/>
      <c r="C83" s="57" t="s">
        <v>33</v>
      </c>
      <c r="F83" s="140">
        <f>IF(E18="","",E18)</f>
      </c>
      <c r="I83" s="139"/>
      <c r="L83" s="35"/>
    </row>
    <row r="84" spans="2:12" s="1" customFormat="1" ht="9.75" customHeight="1">
      <c r="B84" s="35"/>
      <c r="I84" s="139"/>
      <c r="L84" s="35"/>
    </row>
    <row r="85" spans="2:20" s="9" customFormat="1" ht="29.25" customHeight="1">
      <c r="B85" s="142"/>
      <c r="C85" s="143" t="s">
        <v>106</v>
      </c>
      <c r="D85" s="144" t="s">
        <v>58</v>
      </c>
      <c r="E85" s="144" t="s">
        <v>54</v>
      </c>
      <c r="F85" s="144" t="s">
        <v>107</v>
      </c>
      <c r="G85" s="144" t="s">
        <v>108</v>
      </c>
      <c r="H85" s="144" t="s">
        <v>109</v>
      </c>
      <c r="I85" s="145" t="s">
        <v>110</v>
      </c>
      <c r="J85" s="144" t="s">
        <v>92</v>
      </c>
      <c r="K85" s="146" t="s">
        <v>111</v>
      </c>
      <c r="L85" s="142"/>
      <c r="M85" s="68" t="s">
        <v>112</v>
      </c>
      <c r="N85" s="69" t="s">
        <v>43</v>
      </c>
      <c r="O85" s="69" t="s">
        <v>113</v>
      </c>
      <c r="P85" s="69" t="s">
        <v>114</v>
      </c>
      <c r="Q85" s="69" t="s">
        <v>115</v>
      </c>
      <c r="R85" s="69" t="s">
        <v>116</v>
      </c>
      <c r="S85" s="69" t="s">
        <v>117</v>
      </c>
      <c r="T85" s="70" t="s">
        <v>118</v>
      </c>
    </row>
    <row r="86" spans="2:63" s="1" customFormat="1" ht="29.25" customHeight="1">
      <c r="B86" s="35"/>
      <c r="C86" s="72" t="s">
        <v>93</v>
      </c>
      <c r="I86" s="139"/>
      <c r="J86" s="147">
        <f>BK86</f>
        <v>0</v>
      </c>
      <c r="L86" s="35"/>
      <c r="M86" s="71"/>
      <c r="N86" s="62"/>
      <c r="O86" s="62"/>
      <c r="P86" s="148">
        <f>P87</f>
        <v>0</v>
      </c>
      <c r="Q86" s="62"/>
      <c r="R86" s="148">
        <f>R87</f>
        <v>3245.3672729568</v>
      </c>
      <c r="S86" s="62"/>
      <c r="T86" s="149">
        <f>T87</f>
        <v>193.66368</v>
      </c>
      <c r="AT86" s="18" t="s">
        <v>72</v>
      </c>
      <c r="AU86" s="18" t="s">
        <v>94</v>
      </c>
      <c r="BK86" s="150">
        <f>BK87</f>
        <v>0</v>
      </c>
    </row>
    <row r="87" spans="2:63" s="10" customFormat="1" ht="36.75" customHeight="1">
      <c r="B87" s="151"/>
      <c r="D87" s="152" t="s">
        <v>72</v>
      </c>
      <c r="E87" s="153" t="s">
        <v>119</v>
      </c>
      <c r="F87" s="153" t="s">
        <v>120</v>
      </c>
      <c r="I87" s="154"/>
      <c r="J87" s="155">
        <f>BK87</f>
        <v>0</v>
      </c>
      <c r="L87" s="151"/>
      <c r="M87" s="156"/>
      <c r="N87" s="157"/>
      <c r="O87" s="157"/>
      <c r="P87" s="158">
        <f>P88+P166+P171+P184+P228+P235+P319+P341+P344</f>
        <v>0</v>
      </c>
      <c r="Q87" s="157"/>
      <c r="R87" s="158">
        <f>R88+R166+R171+R184+R228+R235+R319+R341+R344</f>
        <v>3245.3672729568</v>
      </c>
      <c r="S87" s="157"/>
      <c r="T87" s="159">
        <f>T88+T166+T171+T184+T228+T235+T319+T341+T344</f>
        <v>193.66368</v>
      </c>
      <c r="AR87" s="152" t="s">
        <v>22</v>
      </c>
      <c r="AT87" s="160" t="s">
        <v>72</v>
      </c>
      <c r="AU87" s="160" t="s">
        <v>73</v>
      </c>
      <c r="AY87" s="152" t="s">
        <v>121</v>
      </c>
      <c r="BK87" s="161">
        <f>BK88+BK166+BK171+BK184+BK228+BK235+BK319+BK341+BK344</f>
        <v>0</v>
      </c>
    </row>
    <row r="88" spans="2:63" s="10" customFormat="1" ht="19.5" customHeight="1">
      <c r="B88" s="151"/>
      <c r="D88" s="162" t="s">
        <v>72</v>
      </c>
      <c r="E88" s="163" t="s">
        <v>22</v>
      </c>
      <c r="F88" s="163" t="s">
        <v>122</v>
      </c>
      <c r="I88" s="154"/>
      <c r="J88" s="164">
        <f>BK88</f>
        <v>0</v>
      </c>
      <c r="L88" s="151"/>
      <c r="M88" s="156"/>
      <c r="N88" s="157"/>
      <c r="O88" s="157"/>
      <c r="P88" s="158">
        <f>SUM(P89:P165)</f>
        <v>0</v>
      </c>
      <c r="Q88" s="157"/>
      <c r="R88" s="158">
        <f>SUM(R89:R165)</f>
        <v>7.0969394568</v>
      </c>
      <c r="S88" s="157"/>
      <c r="T88" s="159">
        <f>SUM(T89:T165)</f>
        <v>0</v>
      </c>
      <c r="AR88" s="152" t="s">
        <v>22</v>
      </c>
      <c r="AT88" s="160" t="s">
        <v>72</v>
      </c>
      <c r="AU88" s="160" t="s">
        <v>22</v>
      </c>
      <c r="AY88" s="152" t="s">
        <v>121</v>
      </c>
      <c r="BK88" s="161">
        <f>SUM(BK89:BK165)</f>
        <v>0</v>
      </c>
    </row>
    <row r="89" spans="2:65" s="1" customFormat="1" ht="22.5" customHeight="1">
      <c r="B89" s="165"/>
      <c r="C89" s="166" t="s">
        <v>22</v>
      </c>
      <c r="D89" s="166" t="s">
        <v>123</v>
      </c>
      <c r="E89" s="167" t="s">
        <v>124</v>
      </c>
      <c r="F89" s="168" t="s">
        <v>125</v>
      </c>
      <c r="G89" s="169" t="s">
        <v>126</v>
      </c>
      <c r="H89" s="170">
        <v>131</v>
      </c>
      <c r="I89" s="171"/>
      <c r="J89" s="172">
        <f>ROUND(I89*H89,2)</f>
        <v>0</v>
      </c>
      <c r="K89" s="168" t="s">
        <v>127</v>
      </c>
      <c r="L89" s="35"/>
      <c r="M89" s="173" t="s">
        <v>20</v>
      </c>
      <c r="N89" s="174" t="s">
        <v>44</v>
      </c>
      <c r="O89" s="36"/>
      <c r="P89" s="175">
        <f>O89*H89</f>
        <v>0</v>
      </c>
      <c r="Q89" s="175">
        <v>8.2788E-05</v>
      </c>
      <c r="R89" s="175">
        <f>Q89*H89</f>
        <v>0.010845227999999998</v>
      </c>
      <c r="S89" s="175">
        <v>0</v>
      </c>
      <c r="T89" s="176">
        <f>S89*H89</f>
        <v>0</v>
      </c>
      <c r="AR89" s="18" t="s">
        <v>128</v>
      </c>
      <c r="AT89" s="18" t="s">
        <v>123</v>
      </c>
      <c r="AU89" s="18" t="s">
        <v>81</v>
      </c>
      <c r="AY89" s="18" t="s">
        <v>121</v>
      </c>
      <c r="BE89" s="177">
        <f>IF(N89="základní",J89,0)</f>
        <v>0</v>
      </c>
      <c r="BF89" s="177">
        <f>IF(N89="snížená",J89,0)</f>
        <v>0</v>
      </c>
      <c r="BG89" s="177">
        <f>IF(N89="zákl. přenesená",J89,0)</f>
        <v>0</v>
      </c>
      <c r="BH89" s="177">
        <f>IF(N89="sníž. přenesená",J89,0)</f>
        <v>0</v>
      </c>
      <c r="BI89" s="177">
        <f>IF(N89="nulová",J89,0)</f>
        <v>0</v>
      </c>
      <c r="BJ89" s="18" t="s">
        <v>22</v>
      </c>
      <c r="BK89" s="177">
        <f>ROUND(I89*H89,2)</f>
        <v>0</v>
      </c>
      <c r="BL89" s="18" t="s">
        <v>128</v>
      </c>
      <c r="BM89" s="18" t="s">
        <v>129</v>
      </c>
    </row>
    <row r="90" spans="2:47" s="1" customFormat="1" ht="22.5" customHeight="1">
      <c r="B90" s="35"/>
      <c r="D90" s="178" t="s">
        <v>130</v>
      </c>
      <c r="F90" s="179" t="s">
        <v>125</v>
      </c>
      <c r="I90" s="139"/>
      <c r="L90" s="35"/>
      <c r="M90" s="64"/>
      <c r="N90" s="36"/>
      <c r="O90" s="36"/>
      <c r="P90" s="36"/>
      <c r="Q90" s="36"/>
      <c r="R90" s="36"/>
      <c r="S90" s="36"/>
      <c r="T90" s="65"/>
      <c r="AT90" s="18" t="s">
        <v>130</v>
      </c>
      <c r="AU90" s="18" t="s">
        <v>81</v>
      </c>
    </row>
    <row r="91" spans="2:47" s="1" customFormat="1" ht="90" customHeight="1">
      <c r="B91" s="35"/>
      <c r="D91" s="178" t="s">
        <v>131</v>
      </c>
      <c r="F91" s="180" t="s">
        <v>132</v>
      </c>
      <c r="I91" s="139"/>
      <c r="L91" s="35"/>
      <c r="M91" s="64"/>
      <c r="N91" s="36"/>
      <c r="O91" s="36"/>
      <c r="P91" s="36"/>
      <c r="Q91" s="36"/>
      <c r="R91" s="36"/>
      <c r="S91" s="36"/>
      <c r="T91" s="65"/>
      <c r="AT91" s="18" t="s">
        <v>131</v>
      </c>
      <c r="AU91" s="18" t="s">
        <v>81</v>
      </c>
    </row>
    <row r="92" spans="2:51" s="11" customFormat="1" ht="22.5" customHeight="1">
      <c r="B92" s="181"/>
      <c r="D92" s="178" t="s">
        <v>133</v>
      </c>
      <c r="E92" s="182" t="s">
        <v>20</v>
      </c>
      <c r="F92" s="183" t="s">
        <v>134</v>
      </c>
      <c r="H92" s="184">
        <v>107</v>
      </c>
      <c r="I92" s="185"/>
      <c r="L92" s="181"/>
      <c r="M92" s="186"/>
      <c r="N92" s="187"/>
      <c r="O92" s="187"/>
      <c r="P92" s="187"/>
      <c r="Q92" s="187"/>
      <c r="R92" s="187"/>
      <c r="S92" s="187"/>
      <c r="T92" s="188"/>
      <c r="AT92" s="182" t="s">
        <v>133</v>
      </c>
      <c r="AU92" s="182" t="s">
        <v>81</v>
      </c>
      <c r="AV92" s="11" t="s">
        <v>81</v>
      </c>
      <c r="AW92" s="11" t="s">
        <v>37</v>
      </c>
      <c r="AX92" s="11" t="s">
        <v>73</v>
      </c>
      <c r="AY92" s="182" t="s">
        <v>121</v>
      </c>
    </row>
    <row r="93" spans="2:51" s="11" customFormat="1" ht="22.5" customHeight="1">
      <c r="B93" s="181"/>
      <c r="D93" s="178" t="s">
        <v>133</v>
      </c>
      <c r="E93" s="182" t="s">
        <v>20</v>
      </c>
      <c r="F93" s="183" t="s">
        <v>135</v>
      </c>
      <c r="H93" s="184">
        <v>24</v>
      </c>
      <c r="I93" s="185"/>
      <c r="L93" s="181"/>
      <c r="M93" s="186"/>
      <c r="N93" s="187"/>
      <c r="O93" s="187"/>
      <c r="P93" s="187"/>
      <c r="Q93" s="187"/>
      <c r="R93" s="187"/>
      <c r="S93" s="187"/>
      <c r="T93" s="188"/>
      <c r="AT93" s="182" t="s">
        <v>133</v>
      </c>
      <c r="AU93" s="182" t="s">
        <v>81</v>
      </c>
      <c r="AV93" s="11" t="s">
        <v>81</v>
      </c>
      <c r="AW93" s="11" t="s">
        <v>37</v>
      </c>
      <c r="AX93" s="11" t="s">
        <v>73</v>
      </c>
      <c r="AY93" s="182" t="s">
        <v>121</v>
      </c>
    </row>
    <row r="94" spans="2:51" s="12" customFormat="1" ht="22.5" customHeight="1">
      <c r="B94" s="189"/>
      <c r="D94" s="190" t="s">
        <v>133</v>
      </c>
      <c r="E94" s="191" t="s">
        <v>20</v>
      </c>
      <c r="F94" s="192" t="s">
        <v>136</v>
      </c>
      <c r="H94" s="193">
        <v>131</v>
      </c>
      <c r="I94" s="194"/>
      <c r="L94" s="189"/>
      <c r="M94" s="195"/>
      <c r="N94" s="196"/>
      <c r="O94" s="196"/>
      <c r="P94" s="196"/>
      <c r="Q94" s="196"/>
      <c r="R94" s="196"/>
      <c r="S94" s="196"/>
      <c r="T94" s="197"/>
      <c r="AT94" s="198" t="s">
        <v>133</v>
      </c>
      <c r="AU94" s="198" t="s">
        <v>81</v>
      </c>
      <c r="AV94" s="12" t="s">
        <v>128</v>
      </c>
      <c r="AW94" s="12" t="s">
        <v>37</v>
      </c>
      <c r="AX94" s="12" t="s">
        <v>22</v>
      </c>
      <c r="AY94" s="198" t="s">
        <v>121</v>
      </c>
    </row>
    <row r="95" spans="2:65" s="1" customFormat="1" ht="31.5" customHeight="1">
      <c r="B95" s="165"/>
      <c r="C95" s="166" t="s">
        <v>81</v>
      </c>
      <c r="D95" s="166" t="s">
        <v>123</v>
      </c>
      <c r="E95" s="167" t="s">
        <v>137</v>
      </c>
      <c r="F95" s="168" t="s">
        <v>138</v>
      </c>
      <c r="G95" s="169" t="s">
        <v>139</v>
      </c>
      <c r="H95" s="170">
        <v>598.301</v>
      </c>
      <c r="I95" s="171"/>
      <c r="J95" s="172">
        <f>ROUND(I95*H95,2)</f>
        <v>0</v>
      </c>
      <c r="K95" s="168" t="s">
        <v>20</v>
      </c>
      <c r="L95" s="35"/>
      <c r="M95" s="173" t="s">
        <v>20</v>
      </c>
      <c r="N95" s="174" t="s">
        <v>44</v>
      </c>
      <c r="O95" s="36"/>
      <c r="P95" s="175">
        <f>O95*H95</f>
        <v>0</v>
      </c>
      <c r="Q95" s="175">
        <v>0</v>
      </c>
      <c r="R95" s="175">
        <f>Q95*H95</f>
        <v>0</v>
      </c>
      <c r="S95" s="175">
        <v>0</v>
      </c>
      <c r="T95" s="176">
        <f>S95*H95</f>
        <v>0</v>
      </c>
      <c r="AR95" s="18" t="s">
        <v>128</v>
      </c>
      <c r="AT95" s="18" t="s">
        <v>123</v>
      </c>
      <c r="AU95" s="18" t="s">
        <v>81</v>
      </c>
      <c r="AY95" s="18" t="s">
        <v>121</v>
      </c>
      <c r="BE95" s="177">
        <f>IF(N95="základní",J95,0)</f>
        <v>0</v>
      </c>
      <c r="BF95" s="177">
        <f>IF(N95="snížená",J95,0)</f>
        <v>0</v>
      </c>
      <c r="BG95" s="177">
        <f>IF(N95="zákl. přenesená",J95,0)</f>
        <v>0</v>
      </c>
      <c r="BH95" s="177">
        <f>IF(N95="sníž. přenesená",J95,0)</f>
        <v>0</v>
      </c>
      <c r="BI95" s="177">
        <f>IF(N95="nulová",J95,0)</f>
        <v>0</v>
      </c>
      <c r="BJ95" s="18" t="s">
        <v>22</v>
      </c>
      <c r="BK95" s="177">
        <f>ROUND(I95*H95,2)</f>
        <v>0</v>
      </c>
      <c r="BL95" s="18" t="s">
        <v>128</v>
      </c>
      <c r="BM95" s="18" t="s">
        <v>140</v>
      </c>
    </row>
    <row r="96" spans="2:47" s="1" customFormat="1" ht="22.5" customHeight="1">
      <c r="B96" s="35"/>
      <c r="D96" s="178" t="s">
        <v>130</v>
      </c>
      <c r="F96" s="179" t="s">
        <v>138</v>
      </c>
      <c r="I96" s="139"/>
      <c r="L96" s="35"/>
      <c r="M96" s="64"/>
      <c r="N96" s="36"/>
      <c r="O96" s="36"/>
      <c r="P96" s="36"/>
      <c r="Q96" s="36"/>
      <c r="R96" s="36"/>
      <c r="S96" s="36"/>
      <c r="T96" s="65"/>
      <c r="AT96" s="18" t="s">
        <v>130</v>
      </c>
      <c r="AU96" s="18" t="s">
        <v>81</v>
      </c>
    </row>
    <row r="97" spans="2:47" s="1" customFormat="1" ht="294" customHeight="1">
      <c r="B97" s="35"/>
      <c r="D97" s="178" t="s">
        <v>131</v>
      </c>
      <c r="F97" s="180" t="s">
        <v>141</v>
      </c>
      <c r="I97" s="139"/>
      <c r="L97" s="35"/>
      <c r="M97" s="64"/>
      <c r="N97" s="36"/>
      <c r="O97" s="36"/>
      <c r="P97" s="36"/>
      <c r="Q97" s="36"/>
      <c r="R97" s="36"/>
      <c r="S97" s="36"/>
      <c r="T97" s="65"/>
      <c r="AT97" s="18" t="s">
        <v>131</v>
      </c>
      <c r="AU97" s="18" t="s">
        <v>81</v>
      </c>
    </row>
    <row r="98" spans="2:51" s="13" customFormat="1" ht="22.5" customHeight="1">
      <c r="B98" s="199"/>
      <c r="D98" s="178" t="s">
        <v>133</v>
      </c>
      <c r="E98" s="200" t="s">
        <v>20</v>
      </c>
      <c r="F98" s="201" t="s">
        <v>142</v>
      </c>
      <c r="H98" s="202" t="s">
        <v>20</v>
      </c>
      <c r="I98" s="203"/>
      <c r="L98" s="199"/>
      <c r="M98" s="204"/>
      <c r="N98" s="205"/>
      <c r="O98" s="205"/>
      <c r="P98" s="205"/>
      <c r="Q98" s="205"/>
      <c r="R98" s="205"/>
      <c r="S98" s="205"/>
      <c r="T98" s="206"/>
      <c r="AT98" s="202" t="s">
        <v>133</v>
      </c>
      <c r="AU98" s="202" t="s">
        <v>81</v>
      </c>
      <c r="AV98" s="13" t="s">
        <v>22</v>
      </c>
      <c r="AW98" s="13" t="s">
        <v>37</v>
      </c>
      <c r="AX98" s="13" t="s">
        <v>73</v>
      </c>
      <c r="AY98" s="202" t="s">
        <v>121</v>
      </c>
    </row>
    <row r="99" spans="2:51" s="11" customFormat="1" ht="22.5" customHeight="1">
      <c r="B99" s="181"/>
      <c r="D99" s="178" t="s">
        <v>133</v>
      </c>
      <c r="E99" s="182" t="s">
        <v>20</v>
      </c>
      <c r="F99" s="183" t="s">
        <v>143</v>
      </c>
      <c r="H99" s="184">
        <v>609.821</v>
      </c>
      <c r="I99" s="185"/>
      <c r="L99" s="181"/>
      <c r="M99" s="186"/>
      <c r="N99" s="187"/>
      <c r="O99" s="187"/>
      <c r="P99" s="187"/>
      <c r="Q99" s="187"/>
      <c r="R99" s="187"/>
      <c r="S99" s="187"/>
      <c r="T99" s="188"/>
      <c r="AT99" s="182" t="s">
        <v>133</v>
      </c>
      <c r="AU99" s="182" t="s">
        <v>81</v>
      </c>
      <c r="AV99" s="11" t="s">
        <v>81</v>
      </c>
      <c r="AW99" s="11" t="s">
        <v>37</v>
      </c>
      <c r="AX99" s="11" t="s">
        <v>73</v>
      </c>
      <c r="AY99" s="182" t="s">
        <v>121</v>
      </c>
    </row>
    <row r="100" spans="2:51" s="11" customFormat="1" ht="22.5" customHeight="1">
      <c r="B100" s="181"/>
      <c r="D100" s="178" t="s">
        <v>133</v>
      </c>
      <c r="E100" s="182" t="s">
        <v>20</v>
      </c>
      <c r="F100" s="183" t="s">
        <v>144</v>
      </c>
      <c r="H100" s="184">
        <v>-11.52</v>
      </c>
      <c r="I100" s="185"/>
      <c r="L100" s="181"/>
      <c r="M100" s="186"/>
      <c r="N100" s="187"/>
      <c r="O100" s="187"/>
      <c r="P100" s="187"/>
      <c r="Q100" s="187"/>
      <c r="R100" s="187"/>
      <c r="S100" s="187"/>
      <c r="T100" s="188"/>
      <c r="AT100" s="182" t="s">
        <v>133</v>
      </c>
      <c r="AU100" s="182" t="s">
        <v>81</v>
      </c>
      <c r="AV100" s="11" t="s">
        <v>81</v>
      </c>
      <c r="AW100" s="11" t="s">
        <v>37</v>
      </c>
      <c r="AX100" s="11" t="s">
        <v>73</v>
      </c>
      <c r="AY100" s="182" t="s">
        <v>121</v>
      </c>
    </row>
    <row r="101" spans="2:51" s="12" customFormat="1" ht="22.5" customHeight="1">
      <c r="B101" s="189"/>
      <c r="D101" s="190" t="s">
        <v>133</v>
      </c>
      <c r="E101" s="191" t="s">
        <v>20</v>
      </c>
      <c r="F101" s="192" t="s">
        <v>136</v>
      </c>
      <c r="H101" s="193">
        <v>598.301</v>
      </c>
      <c r="I101" s="194"/>
      <c r="L101" s="189"/>
      <c r="M101" s="195"/>
      <c r="N101" s="196"/>
      <c r="O101" s="196"/>
      <c r="P101" s="196"/>
      <c r="Q101" s="196"/>
      <c r="R101" s="196"/>
      <c r="S101" s="196"/>
      <c r="T101" s="197"/>
      <c r="AT101" s="198" t="s">
        <v>133</v>
      </c>
      <c r="AU101" s="198" t="s">
        <v>81</v>
      </c>
      <c r="AV101" s="12" t="s">
        <v>128</v>
      </c>
      <c r="AW101" s="12" t="s">
        <v>37</v>
      </c>
      <c r="AX101" s="12" t="s">
        <v>22</v>
      </c>
      <c r="AY101" s="198" t="s">
        <v>121</v>
      </c>
    </row>
    <row r="102" spans="2:65" s="1" customFormat="1" ht="22.5" customHeight="1">
      <c r="B102" s="165"/>
      <c r="C102" s="166" t="s">
        <v>145</v>
      </c>
      <c r="D102" s="166" t="s">
        <v>123</v>
      </c>
      <c r="E102" s="167" t="s">
        <v>146</v>
      </c>
      <c r="F102" s="168" t="s">
        <v>147</v>
      </c>
      <c r="G102" s="169" t="s">
        <v>139</v>
      </c>
      <c r="H102" s="170">
        <v>612.701</v>
      </c>
      <c r="I102" s="171"/>
      <c r="J102" s="172">
        <f>ROUND(I102*H102,2)</f>
        <v>0</v>
      </c>
      <c r="K102" s="168" t="s">
        <v>20</v>
      </c>
      <c r="L102" s="35"/>
      <c r="M102" s="173" t="s">
        <v>20</v>
      </c>
      <c r="N102" s="174" t="s">
        <v>44</v>
      </c>
      <c r="O102" s="36"/>
      <c r="P102" s="175">
        <f>O102*H102</f>
        <v>0</v>
      </c>
      <c r="Q102" s="175">
        <v>0</v>
      </c>
      <c r="R102" s="175">
        <f>Q102*H102</f>
        <v>0</v>
      </c>
      <c r="S102" s="175">
        <v>0</v>
      </c>
      <c r="T102" s="176">
        <f>S102*H102</f>
        <v>0</v>
      </c>
      <c r="AR102" s="18" t="s">
        <v>128</v>
      </c>
      <c r="AT102" s="18" t="s">
        <v>123</v>
      </c>
      <c r="AU102" s="18" t="s">
        <v>81</v>
      </c>
      <c r="AY102" s="18" t="s">
        <v>121</v>
      </c>
      <c r="BE102" s="177">
        <f>IF(N102="základní",J102,0)</f>
        <v>0</v>
      </c>
      <c r="BF102" s="177">
        <f>IF(N102="snížená",J102,0)</f>
        <v>0</v>
      </c>
      <c r="BG102" s="177">
        <f>IF(N102="zákl. přenesená",J102,0)</f>
        <v>0</v>
      </c>
      <c r="BH102" s="177">
        <f>IF(N102="sníž. přenesená",J102,0)</f>
        <v>0</v>
      </c>
      <c r="BI102" s="177">
        <f>IF(N102="nulová",J102,0)</f>
        <v>0</v>
      </c>
      <c r="BJ102" s="18" t="s">
        <v>22</v>
      </c>
      <c r="BK102" s="177">
        <f>ROUND(I102*H102,2)</f>
        <v>0</v>
      </c>
      <c r="BL102" s="18" t="s">
        <v>128</v>
      </c>
      <c r="BM102" s="18" t="s">
        <v>148</v>
      </c>
    </row>
    <row r="103" spans="2:47" s="1" customFormat="1" ht="30" customHeight="1">
      <c r="B103" s="35"/>
      <c r="D103" s="178" t="s">
        <v>130</v>
      </c>
      <c r="F103" s="179" t="s">
        <v>149</v>
      </c>
      <c r="I103" s="139"/>
      <c r="L103" s="35"/>
      <c r="M103" s="64"/>
      <c r="N103" s="36"/>
      <c r="O103" s="36"/>
      <c r="P103" s="36"/>
      <c r="Q103" s="36"/>
      <c r="R103" s="36"/>
      <c r="S103" s="36"/>
      <c r="T103" s="65"/>
      <c r="AT103" s="18" t="s">
        <v>130</v>
      </c>
      <c r="AU103" s="18" t="s">
        <v>81</v>
      </c>
    </row>
    <row r="104" spans="2:47" s="1" customFormat="1" ht="114" customHeight="1">
      <c r="B104" s="35"/>
      <c r="D104" s="178" t="s">
        <v>131</v>
      </c>
      <c r="F104" s="180" t="s">
        <v>150</v>
      </c>
      <c r="I104" s="139"/>
      <c r="L104" s="35"/>
      <c r="M104" s="64"/>
      <c r="N104" s="36"/>
      <c r="O104" s="36"/>
      <c r="P104" s="36"/>
      <c r="Q104" s="36"/>
      <c r="R104" s="36"/>
      <c r="S104" s="36"/>
      <c r="T104" s="65"/>
      <c r="AT104" s="18" t="s">
        <v>131</v>
      </c>
      <c r="AU104" s="18" t="s">
        <v>81</v>
      </c>
    </row>
    <row r="105" spans="2:51" s="13" customFormat="1" ht="22.5" customHeight="1">
      <c r="B105" s="199"/>
      <c r="D105" s="178" t="s">
        <v>133</v>
      </c>
      <c r="E105" s="200" t="s">
        <v>20</v>
      </c>
      <c r="F105" s="201" t="s">
        <v>151</v>
      </c>
      <c r="H105" s="202" t="s">
        <v>20</v>
      </c>
      <c r="I105" s="203"/>
      <c r="L105" s="199"/>
      <c r="M105" s="204"/>
      <c r="N105" s="205"/>
      <c r="O105" s="205"/>
      <c r="P105" s="205"/>
      <c r="Q105" s="205"/>
      <c r="R105" s="205"/>
      <c r="S105" s="205"/>
      <c r="T105" s="206"/>
      <c r="AT105" s="202" t="s">
        <v>133</v>
      </c>
      <c r="AU105" s="202" t="s">
        <v>81</v>
      </c>
      <c r="AV105" s="13" t="s">
        <v>22</v>
      </c>
      <c r="AW105" s="13" t="s">
        <v>37</v>
      </c>
      <c r="AX105" s="13" t="s">
        <v>73</v>
      </c>
      <c r="AY105" s="202" t="s">
        <v>121</v>
      </c>
    </row>
    <row r="106" spans="2:51" s="11" customFormat="1" ht="22.5" customHeight="1">
      <c r="B106" s="181"/>
      <c r="D106" s="178" t="s">
        <v>133</v>
      </c>
      <c r="E106" s="182" t="s">
        <v>20</v>
      </c>
      <c r="F106" s="183" t="s">
        <v>143</v>
      </c>
      <c r="H106" s="184">
        <v>609.821</v>
      </c>
      <c r="I106" s="185"/>
      <c r="L106" s="181"/>
      <c r="M106" s="186"/>
      <c r="N106" s="187"/>
      <c r="O106" s="187"/>
      <c r="P106" s="187"/>
      <c r="Q106" s="187"/>
      <c r="R106" s="187"/>
      <c r="S106" s="187"/>
      <c r="T106" s="188"/>
      <c r="AT106" s="182" t="s">
        <v>133</v>
      </c>
      <c r="AU106" s="182" t="s">
        <v>81</v>
      </c>
      <c r="AV106" s="11" t="s">
        <v>81</v>
      </c>
      <c r="AW106" s="11" t="s">
        <v>37</v>
      </c>
      <c r="AX106" s="11" t="s">
        <v>73</v>
      </c>
      <c r="AY106" s="182" t="s">
        <v>121</v>
      </c>
    </row>
    <row r="107" spans="2:51" s="11" customFormat="1" ht="22.5" customHeight="1">
      <c r="B107" s="181"/>
      <c r="D107" s="178" t="s">
        <v>133</v>
      </c>
      <c r="E107" s="182" t="s">
        <v>20</v>
      </c>
      <c r="F107" s="183" t="s">
        <v>152</v>
      </c>
      <c r="H107" s="184">
        <v>-11.52</v>
      </c>
      <c r="I107" s="185"/>
      <c r="L107" s="181"/>
      <c r="M107" s="186"/>
      <c r="N107" s="187"/>
      <c r="O107" s="187"/>
      <c r="P107" s="187"/>
      <c r="Q107" s="187"/>
      <c r="R107" s="187"/>
      <c r="S107" s="187"/>
      <c r="T107" s="188"/>
      <c r="AT107" s="182" t="s">
        <v>133</v>
      </c>
      <c r="AU107" s="182" t="s">
        <v>81</v>
      </c>
      <c r="AV107" s="11" t="s">
        <v>81</v>
      </c>
      <c r="AW107" s="11" t="s">
        <v>37</v>
      </c>
      <c r="AX107" s="11" t="s">
        <v>73</v>
      </c>
      <c r="AY107" s="182" t="s">
        <v>121</v>
      </c>
    </row>
    <row r="108" spans="2:51" s="14" customFormat="1" ht="22.5" customHeight="1">
      <c r="B108" s="207"/>
      <c r="D108" s="178" t="s">
        <v>133</v>
      </c>
      <c r="E108" s="208" t="s">
        <v>20</v>
      </c>
      <c r="F108" s="209" t="s">
        <v>153</v>
      </c>
      <c r="H108" s="210">
        <v>598.301</v>
      </c>
      <c r="I108" s="211"/>
      <c r="L108" s="207"/>
      <c r="M108" s="212"/>
      <c r="N108" s="213"/>
      <c r="O108" s="213"/>
      <c r="P108" s="213"/>
      <c r="Q108" s="213"/>
      <c r="R108" s="213"/>
      <c r="S108" s="213"/>
      <c r="T108" s="214"/>
      <c r="AT108" s="208" t="s">
        <v>133</v>
      </c>
      <c r="AU108" s="208" t="s">
        <v>81</v>
      </c>
      <c r="AV108" s="14" t="s">
        <v>145</v>
      </c>
      <c r="AW108" s="14" t="s">
        <v>37</v>
      </c>
      <c r="AX108" s="14" t="s">
        <v>73</v>
      </c>
      <c r="AY108" s="208" t="s">
        <v>121</v>
      </c>
    </row>
    <row r="109" spans="2:51" s="13" customFormat="1" ht="22.5" customHeight="1">
      <c r="B109" s="199"/>
      <c r="D109" s="178" t="s">
        <v>133</v>
      </c>
      <c r="E109" s="200" t="s">
        <v>20</v>
      </c>
      <c r="F109" s="201" t="s">
        <v>154</v>
      </c>
      <c r="H109" s="202" t="s">
        <v>20</v>
      </c>
      <c r="I109" s="203"/>
      <c r="L109" s="199"/>
      <c r="M109" s="204"/>
      <c r="N109" s="205"/>
      <c r="O109" s="205"/>
      <c r="P109" s="205"/>
      <c r="Q109" s="205"/>
      <c r="R109" s="205"/>
      <c r="S109" s="205"/>
      <c r="T109" s="206"/>
      <c r="AT109" s="202" t="s">
        <v>133</v>
      </c>
      <c r="AU109" s="202" t="s">
        <v>81</v>
      </c>
      <c r="AV109" s="13" t="s">
        <v>22</v>
      </c>
      <c r="AW109" s="13" t="s">
        <v>37</v>
      </c>
      <c r="AX109" s="13" t="s">
        <v>73</v>
      </c>
      <c r="AY109" s="202" t="s">
        <v>121</v>
      </c>
    </row>
    <row r="110" spans="2:51" s="11" customFormat="1" ht="22.5" customHeight="1">
      <c r="B110" s="181"/>
      <c r="D110" s="178" t="s">
        <v>133</v>
      </c>
      <c r="E110" s="182" t="s">
        <v>20</v>
      </c>
      <c r="F110" s="183" t="s">
        <v>155</v>
      </c>
      <c r="H110" s="184">
        <v>14.4</v>
      </c>
      <c r="I110" s="185"/>
      <c r="L110" s="181"/>
      <c r="M110" s="186"/>
      <c r="N110" s="187"/>
      <c r="O110" s="187"/>
      <c r="P110" s="187"/>
      <c r="Q110" s="187"/>
      <c r="R110" s="187"/>
      <c r="S110" s="187"/>
      <c r="T110" s="188"/>
      <c r="AT110" s="182" t="s">
        <v>133</v>
      </c>
      <c r="AU110" s="182" t="s">
        <v>81</v>
      </c>
      <c r="AV110" s="11" t="s">
        <v>81</v>
      </c>
      <c r="AW110" s="11" t="s">
        <v>37</v>
      </c>
      <c r="AX110" s="11" t="s">
        <v>73</v>
      </c>
      <c r="AY110" s="182" t="s">
        <v>121</v>
      </c>
    </row>
    <row r="111" spans="2:51" s="12" customFormat="1" ht="22.5" customHeight="1">
      <c r="B111" s="189"/>
      <c r="D111" s="190" t="s">
        <v>133</v>
      </c>
      <c r="E111" s="191" t="s">
        <v>20</v>
      </c>
      <c r="F111" s="192" t="s">
        <v>136</v>
      </c>
      <c r="H111" s="193">
        <v>612.701</v>
      </c>
      <c r="I111" s="194"/>
      <c r="L111" s="189"/>
      <c r="M111" s="195"/>
      <c r="N111" s="196"/>
      <c r="O111" s="196"/>
      <c r="P111" s="196"/>
      <c r="Q111" s="196"/>
      <c r="R111" s="196"/>
      <c r="S111" s="196"/>
      <c r="T111" s="197"/>
      <c r="AT111" s="198" t="s">
        <v>133</v>
      </c>
      <c r="AU111" s="198" t="s">
        <v>81</v>
      </c>
      <c r="AV111" s="12" t="s">
        <v>128</v>
      </c>
      <c r="AW111" s="12" t="s">
        <v>37</v>
      </c>
      <c r="AX111" s="12" t="s">
        <v>22</v>
      </c>
      <c r="AY111" s="198" t="s">
        <v>121</v>
      </c>
    </row>
    <row r="112" spans="2:65" s="1" customFormat="1" ht="22.5" customHeight="1">
      <c r="B112" s="165"/>
      <c r="C112" s="166" t="s">
        <v>128</v>
      </c>
      <c r="D112" s="166" t="s">
        <v>123</v>
      </c>
      <c r="E112" s="167" t="s">
        <v>156</v>
      </c>
      <c r="F112" s="168" t="s">
        <v>157</v>
      </c>
      <c r="G112" s="169" t="s">
        <v>139</v>
      </c>
      <c r="H112" s="170">
        <v>612.701</v>
      </c>
      <c r="I112" s="171"/>
      <c r="J112" s="172">
        <f>ROUND(I112*H112,2)</f>
        <v>0</v>
      </c>
      <c r="K112" s="168" t="s">
        <v>20</v>
      </c>
      <c r="L112" s="35"/>
      <c r="M112" s="173" t="s">
        <v>20</v>
      </c>
      <c r="N112" s="174" t="s">
        <v>44</v>
      </c>
      <c r="O112" s="36"/>
      <c r="P112" s="175">
        <f>O112*H112</f>
        <v>0</v>
      </c>
      <c r="Q112" s="175">
        <v>0</v>
      </c>
      <c r="R112" s="175">
        <f>Q112*H112</f>
        <v>0</v>
      </c>
      <c r="S112" s="175">
        <v>0</v>
      </c>
      <c r="T112" s="176">
        <f>S112*H112</f>
        <v>0</v>
      </c>
      <c r="AR112" s="18" t="s">
        <v>128</v>
      </c>
      <c r="AT112" s="18" t="s">
        <v>123</v>
      </c>
      <c r="AU112" s="18" t="s">
        <v>81</v>
      </c>
      <c r="AY112" s="18" t="s">
        <v>121</v>
      </c>
      <c r="BE112" s="177">
        <f>IF(N112="základní",J112,0)</f>
        <v>0</v>
      </c>
      <c r="BF112" s="177">
        <f>IF(N112="snížená",J112,0)</f>
        <v>0</v>
      </c>
      <c r="BG112" s="177">
        <f>IF(N112="zákl. přenesená",J112,0)</f>
        <v>0</v>
      </c>
      <c r="BH112" s="177">
        <f>IF(N112="sníž. přenesená",J112,0)</f>
        <v>0</v>
      </c>
      <c r="BI112" s="177">
        <f>IF(N112="nulová",J112,0)</f>
        <v>0</v>
      </c>
      <c r="BJ112" s="18" t="s">
        <v>22</v>
      </c>
      <c r="BK112" s="177">
        <f>ROUND(I112*H112,2)</f>
        <v>0</v>
      </c>
      <c r="BL112" s="18" t="s">
        <v>128</v>
      </c>
      <c r="BM112" s="18" t="s">
        <v>158</v>
      </c>
    </row>
    <row r="113" spans="2:47" s="1" customFormat="1" ht="30" customHeight="1">
      <c r="B113" s="35"/>
      <c r="D113" s="178" t="s">
        <v>130</v>
      </c>
      <c r="F113" s="179" t="s">
        <v>159</v>
      </c>
      <c r="I113" s="139"/>
      <c r="L113" s="35"/>
      <c r="M113" s="64"/>
      <c r="N113" s="36"/>
      <c r="O113" s="36"/>
      <c r="P113" s="36"/>
      <c r="Q113" s="36"/>
      <c r="R113" s="36"/>
      <c r="S113" s="36"/>
      <c r="T113" s="65"/>
      <c r="AT113" s="18" t="s">
        <v>130</v>
      </c>
      <c r="AU113" s="18" t="s">
        <v>81</v>
      </c>
    </row>
    <row r="114" spans="2:47" s="1" customFormat="1" ht="114" customHeight="1">
      <c r="B114" s="35"/>
      <c r="D114" s="178" t="s">
        <v>131</v>
      </c>
      <c r="F114" s="180" t="s">
        <v>160</v>
      </c>
      <c r="I114" s="139"/>
      <c r="L114" s="35"/>
      <c r="M114" s="64"/>
      <c r="N114" s="36"/>
      <c r="O114" s="36"/>
      <c r="P114" s="36"/>
      <c r="Q114" s="36"/>
      <c r="R114" s="36"/>
      <c r="S114" s="36"/>
      <c r="T114" s="65"/>
      <c r="AT114" s="18" t="s">
        <v>131</v>
      </c>
      <c r="AU114" s="18" t="s">
        <v>81</v>
      </c>
    </row>
    <row r="115" spans="2:51" s="13" customFormat="1" ht="22.5" customHeight="1">
      <c r="B115" s="199"/>
      <c r="D115" s="178" t="s">
        <v>133</v>
      </c>
      <c r="E115" s="200" t="s">
        <v>20</v>
      </c>
      <c r="F115" s="201" t="s">
        <v>151</v>
      </c>
      <c r="H115" s="202" t="s">
        <v>20</v>
      </c>
      <c r="I115" s="203"/>
      <c r="L115" s="199"/>
      <c r="M115" s="204"/>
      <c r="N115" s="205"/>
      <c r="O115" s="205"/>
      <c r="P115" s="205"/>
      <c r="Q115" s="205"/>
      <c r="R115" s="205"/>
      <c r="S115" s="205"/>
      <c r="T115" s="206"/>
      <c r="AT115" s="202" t="s">
        <v>133</v>
      </c>
      <c r="AU115" s="202" t="s">
        <v>81</v>
      </c>
      <c r="AV115" s="13" t="s">
        <v>22</v>
      </c>
      <c r="AW115" s="13" t="s">
        <v>37</v>
      </c>
      <c r="AX115" s="13" t="s">
        <v>73</v>
      </c>
      <c r="AY115" s="202" t="s">
        <v>121</v>
      </c>
    </row>
    <row r="116" spans="2:51" s="11" customFormat="1" ht="22.5" customHeight="1">
      <c r="B116" s="181"/>
      <c r="D116" s="178" t="s">
        <v>133</v>
      </c>
      <c r="E116" s="182" t="s">
        <v>20</v>
      </c>
      <c r="F116" s="183" t="s">
        <v>143</v>
      </c>
      <c r="H116" s="184">
        <v>609.821</v>
      </c>
      <c r="I116" s="185"/>
      <c r="L116" s="181"/>
      <c r="M116" s="186"/>
      <c r="N116" s="187"/>
      <c r="O116" s="187"/>
      <c r="P116" s="187"/>
      <c r="Q116" s="187"/>
      <c r="R116" s="187"/>
      <c r="S116" s="187"/>
      <c r="T116" s="188"/>
      <c r="AT116" s="182" t="s">
        <v>133</v>
      </c>
      <c r="AU116" s="182" t="s">
        <v>81</v>
      </c>
      <c r="AV116" s="11" t="s">
        <v>81</v>
      </c>
      <c r="AW116" s="11" t="s">
        <v>37</v>
      </c>
      <c r="AX116" s="11" t="s">
        <v>73</v>
      </c>
      <c r="AY116" s="182" t="s">
        <v>121</v>
      </c>
    </row>
    <row r="117" spans="2:51" s="11" customFormat="1" ht="22.5" customHeight="1">
      <c r="B117" s="181"/>
      <c r="D117" s="178" t="s">
        <v>133</v>
      </c>
      <c r="E117" s="182" t="s">
        <v>20</v>
      </c>
      <c r="F117" s="183" t="s">
        <v>161</v>
      </c>
      <c r="H117" s="184">
        <v>-11.52</v>
      </c>
      <c r="I117" s="185"/>
      <c r="L117" s="181"/>
      <c r="M117" s="186"/>
      <c r="N117" s="187"/>
      <c r="O117" s="187"/>
      <c r="P117" s="187"/>
      <c r="Q117" s="187"/>
      <c r="R117" s="187"/>
      <c r="S117" s="187"/>
      <c r="T117" s="188"/>
      <c r="AT117" s="182" t="s">
        <v>133</v>
      </c>
      <c r="AU117" s="182" t="s">
        <v>81</v>
      </c>
      <c r="AV117" s="11" t="s">
        <v>81</v>
      </c>
      <c r="AW117" s="11" t="s">
        <v>37</v>
      </c>
      <c r="AX117" s="11" t="s">
        <v>73</v>
      </c>
      <c r="AY117" s="182" t="s">
        <v>121</v>
      </c>
    </row>
    <row r="118" spans="2:51" s="14" customFormat="1" ht="22.5" customHeight="1">
      <c r="B118" s="207"/>
      <c r="D118" s="178" t="s">
        <v>133</v>
      </c>
      <c r="E118" s="208" t="s">
        <v>20</v>
      </c>
      <c r="F118" s="209" t="s">
        <v>153</v>
      </c>
      <c r="H118" s="210">
        <v>598.301</v>
      </c>
      <c r="I118" s="211"/>
      <c r="L118" s="207"/>
      <c r="M118" s="212"/>
      <c r="N118" s="213"/>
      <c r="O118" s="213"/>
      <c r="P118" s="213"/>
      <c r="Q118" s="213"/>
      <c r="R118" s="213"/>
      <c r="S118" s="213"/>
      <c r="T118" s="214"/>
      <c r="AT118" s="208" t="s">
        <v>133</v>
      </c>
      <c r="AU118" s="208" t="s">
        <v>81</v>
      </c>
      <c r="AV118" s="14" t="s">
        <v>145</v>
      </c>
      <c r="AW118" s="14" t="s">
        <v>37</v>
      </c>
      <c r="AX118" s="14" t="s">
        <v>73</v>
      </c>
      <c r="AY118" s="208" t="s">
        <v>121</v>
      </c>
    </row>
    <row r="119" spans="2:51" s="13" customFormat="1" ht="22.5" customHeight="1">
      <c r="B119" s="199"/>
      <c r="D119" s="178" t="s">
        <v>133</v>
      </c>
      <c r="E119" s="200" t="s">
        <v>20</v>
      </c>
      <c r="F119" s="201" t="s">
        <v>162</v>
      </c>
      <c r="H119" s="202" t="s">
        <v>20</v>
      </c>
      <c r="I119" s="203"/>
      <c r="L119" s="199"/>
      <c r="M119" s="204"/>
      <c r="N119" s="205"/>
      <c r="O119" s="205"/>
      <c r="P119" s="205"/>
      <c r="Q119" s="205"/>
      <c r="R119" s="205"/>
      <c r="S119" s="205"/>
      <c r="T119" s="206"/>
      <c r="AT119" s="202" t="s">
        <v>133</v>
      </c>
      <c r="AU119" s="202" t="s">
        <v>81</v>
      </c>
      <c r="AV119" s="13" t="s">
        <v>22</v>
      </c>
      <c r="AW119" s="13" t="s">
        <v>37</v>
      </c>
      <c r="AX119" s="13" t="s">
        <v>73</v>
      </c>
      <c r="AY119" s="202" t="s">
        <v>121</v>
      </c>
    </row>
    <row r="120" spans="2:51" s="11" customFormat="1" ht="22.5" customHeight="1">
      <c r="B120" s="181"/>
      <c r="D120" s="178" t="s">
        <v>133</v>
      </c>
      <c r="E120" s="182" t="s">
        <v>20</v>
      </c>
      <c r="F120" s="183" t="s">
        <v>155</v>
      </c>
      <c r="H120" s="184">
        <v>14.4</v>
      </c>
      <c r="I120" s="185"/>
      <c r="L120" s="181"/>
      <c r="M120" s="186"/>
      <c r="N120" s="187"/>
      <c r="O120" s="187"/>
      <c r="P120" s="187"/>
      <c r="Q120" s="187"/>
      <c r="R120" s="187"/>
      <c r="S120" s="187"/>
      <c r="T120" s="188"/>
      <c r="AT120" s="182" t="s">
        <v>133</v>
      </c>
      <c r="AU120" s="182" t="s">
        <v>81</v>
      </c>
      <c r="AV120" s="11" t="s">
        <v>81</v>
      </c>
      <c r="AW120" s="11" t="s">
        <v>37</v>
      </c>
      <c r="AX120" s="11" t="s">
        <v>73</v>
      </c>
      <c r="AY120" s="182" t="s">
        <v>121</v>
      </c>
    </row>
    <row r="121" spans="2:51" s="12" customFormat="1" ht="22.5" customHeight="1">
      <c r="B121" s="189"/>
      <c r="D121" s="190" t="s">
        <v>133</v>
      </c>
      <c r="E121" s="191" t="s">
        <v>20</v>
      </c>
      <c r="F121" s="192" t="s">
        <v>136</v>
      </c>
      <c r="H121" s="193">
        <v>612.701</v>
      </c>
      <c r="I121" s="194"/>
      <c r="L121" s="189"/>
      <c r="M121" s="195"/>
      <c r="N121" s="196"/>
      <c r="O121" s="196"/>
      <c r="P121" s="196"/>
      <c r="Q121" s="196"/>
      <c r="R121" s="196"/>
      <c r="S121" s="196"/>
      <c r="T121" s="197"/>
      <c r="AT121" s="198" t="s">
        <v>133</v>
      </c>
      <c r="AU121" s="198" t="s">
        <v>81</v>
      </c>
      <c r="AV121" s="12" t="s">
        <v>128</v>
      </c>
      <c r="AW121" s="12" t="s">
        <v>37</v>
      </c>
      <c r="AX121" s="12" t="s">
        <v>22</v>
      </c>
      <c r="AY121" s="198" t="s">
        <v>121</v>
      </c>
    </row>
    <row r="122" spans="2:65" s="1" customFormat="1" ht="22.5" customHeight="1">
      <c r="B122" s="165"/>
      <c r="C122" s="166" t="s">
        <v>163</v>
      </c>
      <c r="D122" s="166" t="s">
        <v>123</v>
      </c>
      <c r="E122" s="167" t="s">
        <v>164</v>
      </c>
      <c r="F122" s="168" t="s">
        <v>165</v>
      </c>
      <c r="G122" s="169" t="s">
        <v>166</v>
      </c>
      <c r="H122" s="170">
        <v>744</v>
      </c>
      <c r="I122" s="171"/>
      <c r="J122" s="172">
        <f>ROUND(I122*H122,2)</f>
        <v>0</v>
      </c>
      <c r="K122" s="168" t="s">
        <v>127</v>
      </c>
      <c r="L122" s="35"/>
      <c r="M122" s="173" t="s">
        <v>20</v>
      </c>
      <c r="N122" s="174" t="s">
        <v>44</v>
      </c>
      <c r="O122" s="36"/>
      <c r="P122" s="175">
        <f>O122*H122</f>
        <v>0</v>
      </c>
      <c r="Q122" s="175">
        <v>0.0095243202</v>
      </c>
      <c r="R122" s="175">
        <f>Q122*H122</f>
        <v>7.0860942288</v>
      </c>
      <c r="S122" s="175">
        <v>0</v>
      </c>
      <c r="T122" s="176">
        <f>S122*H122</f>
        <v>0</v>
      </c>
      <c r="AR122" s="18" t="s">
        <v>128</v>
      </c>
      <c r="AT122" s="18" t="s">
        <v>123</v>
      </c>
      <c r="AU122" s="18" t="s">
        <v>81</v>
      </c>
      <c r="AY122" s="18" t="s">
        <v>121</v>
      </c>
      <c r="BE122" s="177">
        <f>IF(N122="základní",J122,0)</f>
        <v>0</v>
      </c>
      <c r="BF122" s="177">
        <f>IF(N122="snížená",J122,0)</f>
        <v>0</v>
      </c>
      <c r="BG122" s="177">
        <f>IF(N122="zákl. přenesená",J122,0)</f>
        <v>0</v>
      </c>
      <c r="BH122" s="177">
        <f>IF(N122="sníž. přenesená",J122,0)</f>
        <v>0</v>
      </c>
      <c r="BI122" s="177">
        <f>IF(N122="nulová",J122,0)</f>
        <v>0</v>
      </c>
      <c r="BJ122" s="18" t="s">
        <v>22</v>
      </c>
      <c r="BK122" s="177">
        <f>ROUND(I122*H122,2)</f>
        <v>0</v>
      </c>
      <c r="BL122" s="18" t="s">
        <v>128</v>
      </c>
      <c r="BM122" s="18" t="s">
        <v>167</v>
      </c>
    </row>
    <row r="123" spans="2:47" s="1" customFormat="1" ht="22.5" customHeight="1">
      <c r="B123" s="35"/>
      <c r="D123" s="178" t="s">
        <v>130</v>
      </c>
      <c r="F123" s="179" t="s">
        <v>168</v>
      </c>
      <c r="I123" s="139"/>
      <c r="L123" s="35"/>
      <c r="M123" s="64"/>
      <c r="N123" s="36"/>
      <c r="O123" s="36"/>
      <c r="P123" s="36"/>
      <c r="Q123" s="36"/>
      <c r="R123" s="36"/>
      <c r="S123" s="36"/>
      <c r="T123" s="65"/>
      <c r="AT123" s="18" t="s">
        <v>130</v>
      </c>
      <c r="AU123" s="18" t="s">
        <v>81</v>
      </c>
    </row>
    <row r="124" spans="2:47" s="1" customFormat="1" ht="138" customHeight="1">
      <c r="B124" s="35"/>
      <c r="D124" s="178" t="s">
        <v>131</v>
      </c>
      <c r="F124" s="180" t="s">
        <v>169</v>
      </c>
      <c r="I124" s="139"/>
      <c r="L124" s="35"/>
      <c r="M124" s="64"/>
      <c r="N124" s="36"/>
      <c r="O124" s="36"/>
      <c r="P124" s="36"/>
      <c r="Q124" s="36"/>
      <c r="R124" s="36"/>
      <c r="S124" s="36"/>
      <c r="T124" s="65"/>
      <c r="AT124" s="18" t="s">
        <v>131</v>
      </c>
      <c r="AU124" s="18" t="s">
        <v>81</v>
      </c>
    </row>
    <row r="125" spans="2:51" s="11" customFormat="1" ht="22.5" customHeight="1">
      <c r="B125" s="181"/>
      <c r="D125" s="190" t="s">
        <v>133</v>
      </c>
      <c r="E125" s="215" t="s">
        <v>20</v>
      </c>
      <c r="F125" s="216" t="s">
        <v>170</v>
      </c>
      <c r="H125" s="217">
        <v>744</v>
      </c>
      <c r="I125" s="185"/>
      <c r="L125" s="181"/>
      <c r="M125" s="186"/>
      <c r="N125" s="187"/>
      <c r="O125" s="187"/>
      <c r="P125" s="187"/>
      <c r="Q125" s="187"/>
      <c r="R125" s="187"/>
      <c r="S125" s="187"/>
      <c r="T125" s="188"/>
      <c r="AT125" s="182" t="s">
        <v>133</v>
      </c>
      <c r="AU125" s="182" t="s">
        <v>81</v>
      </c>
      <c r="AV125" s="11" t="s">
        <v>81</v>
      </c>
      <c r="AW125" s="11" t="s">
        <v>37</v>
      </c>
      <c r="AX125" s="11" t="s">
        <v>22</v>
      </c>
      <c r="AY125" s="182" t="s">
        <v>121</v>
      </c>
    </row>
    <row r="126" spans="2:65" s="1" customFormat="1" ht="22.5" customHeight="1">
      <c r="B126" s="165"/>
      <c r="C126" s="166" t="s">
        <v>171</v>
      </c>
      <c r="D126" s="166" t="s">
        <v>123</v>
      </c>
      <c r="E126" s="167" t="s">
        <v>172</v>
      </c>
      <c r="F126" s="168" t="s">
        <v>173</v>
      </c>
      <c r="G126" s="169" t="s">
        <v>174</v>
      </c>
      <c r="H126" s="170">
        <v>215</v>
      </c>
      <c r="I126" s="171"/>
      <c r="J126" s="172">
        <f>ROUND(I126*H126,2)</f>
        <v>0</v>
      </c>
      <c r="K126" s="168" t="s">
        <v>127</v>
      </c>
      <c r="L126" s="35"/>
      <c r="M126" s="173" t="s">
        <v>20</v>
      </c>
      <c r="N126" s="174" t="s">
        <v>44</v>
      </c>
      <c r="O126" s="36"/>
      <c r="P126" s="175">
        <f>O126*H126</f>
        <v>0</v>
      </c>
      <c r="Q126" s="175">
        <v>0</v>
      </c>
      <c r="R126" s="175">
        <f>Q126*H126</f>
        <v>0</v>
      </c>
      <c r="S126" s="175">
        <v>0</v>
      </c>
      <c r="T126" s="176">
        <f>S126*H126</f>
        <v>0</v>
      </c>
      <c r="AR126" s="18" t="s">
        <v>128</v>
      </c>
      <c r="AT126" s="18" t="s">
        <v>123</v>
      </c>
      <c r="AU126" s="18" t="s">
        <v>81</v>
      </c>
      <c r="AY126" s="18" t="s">
        <v>121</v>
      </c>
      <c r="BE126" s="177">
        <f>IF(N126="základní",J126,0)</f>
        <v>0</v>
      </c>
      <c r="BF126" s="177">
        <f>IF(N126="snížená",J126,0)</f>
        <v>0</v>
      </c>
      <c r="BG126" s="177">
        <f>IF(N126="zákl. přenesená",J126,0)</f>
        <v>0</v>
      </c>
      <c r="BH126" s="177">
        <f>IF(N126="sníž. přenesená",J126,0)</f>
        <v>0</v>
      </c>
      <c r="BI126" s="177">
        <f>IF(N126="nulová",J126,0)</f>
        <v>0</v>
      </c>
      <c r="BJ126" s="18" t="s">
        <v>22</v>
      </c>
      <c r="BK126" s="177">
        <f>ROUND(I126*H126,2)</f>
        <v>0</v>
      </c>
      <c r="BL126" s="18" t="s">
        <v>128</v>
      </c>
      <c r="BM126" s="18" t="s">
        <v>175</v>
      </c>
    </row>
    <row r="127" spans="2:47" s="1" customFormat="1" ht="22.5" customHeight="1">
      <c r="B127" s="35"/>
      <c r="D127" s="178" t="s">
        <v>130</v>
      </c>
      <c r="F127" s="179" t="s">
        <v>176</v>
      </c>
      <c r="I127" s="139"/>
      <c r="L127" s="35"/>
      <c r="M127" s="64"/>
      <c r="N127" s="36"/>
      <c r="O127" s="36"/>
      <c r="P127" s="36"/>
      <c r="Q127" s="36"/>
      <c r="R127" s="36"/>
      <c r="S127" s="36"/>
      <c r="T127" s="65"/>
      <c r="AT127" s="18" t="s">
        <v>130</v>
      </c>
      <c r="AU127" s="18" t="s">
        <v>81</v>
      </c>
    </row>
    <row r="128" spans="2:47" s="1" customFormat="1" ht="222" customHeight="1">
      <c r="B128" s="35"/>
      <c r="D128" s="190" t="s">
        <v>131</v>
      </c>
      <c r="F128" s="218" t="s">
        <v>177</v>
      </c>
      <c r="I128" s="139"/>
      <c r="L128" s="35"/>
      <c r="M128" s="64"/>
      <c r="N128" s="36"/>
      <c r="O128" s="36"/>
      <c r="P128" s="36"/>
      <c r="Q128" s="36"/>
      <c r="R128" s="36"/>
      <c r="S128" s="36"/>
      <c r="T128" s="65"/>
      <c r="AT128" s="18" t="s">
        <v>131</v>
      </c>
      <c r="AU128" s="18" t="s">
        <v>81</v>
      </c>
    </row>
    <row r="129" spans="2:65" s="1" customFormat="1" ht="22.5" customHeight="1">
      <c r="B129" s="165"/>
      <c r="C129" s="166" t="s">
        <v>178</v>
      </c>
      <c r="D129" s="166" t="s">
        <v>123</v>
      </c>
      <c r="E129" s="167" t="s">
        <v>179</v>
      </c>
      <c r="F129" s="168" t="s">
        <v>180</v>
      </c>
      <c r="G129" s="169" t="s">
        <v>181</v>
      </c>
      <c r="H129" s="170">
        <v>80</v>
      </c>
      <c r="I129" s="171"/>
      <c r="J129" s="172">
        <f>ROUND(I129*H129,2)</f>
        <v>0</v>
      </c>
      <c r="K129" s="168" t="s">
        <v>127</v>
      </c>
      <c r="L129" s="35"/>
      <c r="M129" s="173" t="s">
        <v>20</v>
      </c>
      <c r="N129" s="174" t="s">
        <v>44</v>
      </c>
      <c r="O129" s="36"/>
      <c r="P129" s="175">
        <f>O129*H129</f>
        <v>0</v>
      </c>
      <c r="Q129" s="175">
        <v>0</v>
      </c>
      <c r="R129" s="175">
        <f>Q129*H129</f>
        <v>0</v>
      </c>
      <c r="S129" s="175">
        <v>0</v>
      </c>
      <c r="T129" s="176">
        <f>S129*H129</f>
        <v>0</v>
      </c>
      <c r="AR129" s="18" t="s">
        <v>128</v>
      </c>
      <c r="AT129" s="18" t="s">
        <v>123</v>
      </c>
      <c r="AU129" s="18" t="s">
        <v>81</v>
      </c>
      <c r="AY129" s="18" t="s">
        <v>121</v>
      </c>
      <c r="BE129" s="177">
        <f>IF(N129="základní",J129,0)</f>
        <v>0</v>
      </c>
      <c r="BF129" s="177">
        <f>IF(N129="snížená",J129,0)</f>
        <v>0</v>
      </c>
      <c r="BG129" s="177">
        <f>IF(N129="zákl. přenesená",J129,0)</f>
        <v>0</v>
      </c>
      <c r="BH129" s="177">
        <f>IF(N129="sníž. přenesená",J129,0)</f>
        <v>0</v>
      </c>
      <c r="BI129" s="177">
        <f>IF(N129="nulová",J129,0)</f>
        <v>0</v>
      </c>
      <c r="BJ129" s="18" t="s">
        <v>22</v>
      </c>
      <c r="BK129" s="177">
        <f>ROUND(I129*H129,2)</f>
        <v>0</v>
      </c>
      <c r="BL129" s="18" t="s">
        <v>128</v>
      </c>
      <c r="BM129" s="18" t="s">
        <v>182</v>
      </c>
    </row>
    <row r="130" spans="2:47" s="1" customFormat="1" ht="30" customHeight="1">
      <c r="B130" s="35"/>
      <c r="D130" s="178" t="s">
        <v>130</v>
      </c>
      <c r="F130" s="179" t="s">
        <v>183</v>
      </c>
      <c r="I130" s="139"/>
      <c r="L130" s="35"/>
      <c r="M130" s="64"/>
      <c r="N130" s="36"/>
      <c r="O130" s="36"/>
      <c r="P130" s="36"/>
      <c r="Q130" s="36"/>
      <c r="R130" s="36"/>
      <c r="S130" s="36"/>
      <c r="T130" s="65"/>
      <c r="AT130" s="18" t="s">
        <v>130</v>
      </c>
      <c r="AU130" s="18" t="s">
        <v>81</v>
      </c>
    </row>
    <row r="131" spans="2:47" s="1" customFormat="1" ht="138" customHeight="1">
      <c r="B131" s="35"/>
      <c r="D131" s="190" t="s">
        <v>131</v>
      </c>
      <c r="F131" s="218" t="s">
        <v>184</v>
      </c>
      <c r="I131" s="139"/>
      <c r="L131" s="35"/>
      <c r="M131" s="64"/>
      <c r="N131" s="36"/>
      <c r="O131" s="36"/>
      <c r="P131" s="36"/>
      <c r="Q131" s="36"/>
      <c r="R131" s="36"/>
      <c r="S131" s="36"/>
      <c r="T131" s="65"/>
      <c r="AT131" s="18" t="s">
        <v>131</v>
      </c>
      <c r="AU131" s="18" t="s">
        <v>81</v>
      </c>
    </row>
    <row r="132" spans="2:65" s="1" customFormat="1" ht="22.5" customHeight="1">
      <c r="B132" s="165"/>
      <c r="C132" s="166" t="s">
        <v>185</v>
      </c>
      <c r="D132" s="166" t="s">
        <v>123</v>
      </c>
      <c r="E132" s="167" t="s">
        <v>186</v>
      </c>
      <c r="F132" s="168" t="s">
        <v>187</v>
      </c>
      <c r="G132" s="169" t="s">
        <v>139</v>
      </c>
      <c r="H132" s="170">
        <v>680.861</v>
      </c>
      <c r="I132" s="171"/>
      <c r="J132" s="172">
        <f>ROUND(I132*H132,2)</f>
        <v>0</v>
      </c>
      <c r="K132" s="168" t="s">
        <v>20</v>
      </c>
      <c r="L132" s="35"/>
      <c r="M132" s="173" t="s">
        <v>20</v>
      </c>
      <c r="N132" s="174" t="s">
        <v>44</v>
      </c>
      <c r="O132" s="36"/>
      <c r="P132" s="175">
        <f>O132*H132</f>
        <v>0</v>
      </c>
      <c r="Q132" s="175">
        <v>0</v>
      </c>
      <c r="R132" s="175">
        <f>Q132*H132</f>
        <v>0</v>
      </c>
      <c r="S132" s="175">
        <v>0</v>
      </c>
      <c r="T132" s="176">
        <f>S132*H132</f>
        <v>0</v>
      </c>
      <c r="AR132" s="18" t="s">
        <v>128</v>
      </c>
      <c r="AT132" s="18" t="s">
        <v>123</v>
      </c>
      <c r="AU132" s="18" t="s">
        <v>81</v>
      </c>
      <c r="AY132" s="18" t="s">
        <v>121</v>
      </c>
      <c r="BE132" s="177">
        <f>IF(N132="základní",J132,0)</f>
        <v>0</v>
      </c>
      <c r="BF132" s="177">
        <f>IF(N132="snížená",J132,0)</f>
        <v>0</v>
      </c>
      <c r="BG132" s="177">
        <f>IF(N132="zákl. přenesená",J132,0)</f>
        <v>0</v>
      </c>
      <c r="BH132" s="177">
        <f>IF(N132="sníž. přenesená",J132,0)</f>
        <v>0</v>
      </c>
      <c r="BI132" s="177">
        <f>IF(N132="nulová",J132,0)</f>
        <v>0</v>
      </c>
      <c r="BJ132" s="18" t="s">
        <v>22</v>
      </c>
      <c r="BK132" s="177">
        <f>ROUND(I132*H132,2)</f>
        <v>0</v>
      </c>
      <c r="BL132" s="18" t="s">
        <v>128</v>
      </c>
      <c r="BM132" s="18" t="s">
        <v>188</v>
      </c>
    </row>
    <row r="133" spans="2:47" s="1" customFormat="1" ht="30" customHeight="1">
      <c r="B133" s="35"/>
      <c r="D133" s="178" t="s">
        <v>130</v>
      </c>
      <c r="F133" s="179" t="s">
        <v>189</v>
      </c>
      <c r="I133" s="139"/>
      <c r="L133" s="35"/>
      <c r="M133" s="64"/>
      <c r="N133" s="36"/>
      <c r="O133" s="36"/>
      <c r="P133" s="36"/>
      <c r="Q133" s="36"/>
      <c r="R133" s="36"/>
      <c r="S133" s="36"/>
      <c r="T133" s="65"/>
      <c r="AT133" s="18" t="s">
        <v>130</v>
      </c>
      <c r="AU133" s="18" t="s">
        <v>81</v>
      </c>
    </row>
    <row r="134" spans="2:47" s="1" customFormat="1" ht="294" customHeight="1">
      <c r="B134" s="35"/>
      <c r="D134" s="178" t="s">
        <v>131</v>
      </c>
      <c r="F134" s="180" t="s">
        <v>190</v>
      </c>
      <c r="I134" s="139"/>
      <c r="L134" s="35"/>
      <c r="M134" s="64"/>
      <c r="N134" s="36"/>
      <c r="O134" s="36"/>
      <c r="P134" s="36"/>
      <c r="Q134" s="36"/>
      <c r="R134" s="36"/>
      <c r="S134" s="36"/>
      <c r="T134" s="65"/>
      <c r="AT134" s="18" t="s">
        <v>131</v>
      </c>
      <c r="AU134" s="18" t="s">
        <v>81</v>
      </c>
    </row>
    <row r="135" spans="2:51" s="13" customFormat="1" ht="22.5" customHeight="1">
      <c r="B135" s="199"/>
      <c r="D135" s="178" t="s">
        <v>133</v>
      </c>
      <c r="E135" s="200" t="s">
        <v>20</v>
      </c>
      <c r="F135" s="201" t="s">
        <v>191</v>
      </c>
      <c r="H135" s="202" t="s">
        <v>20</v>
      </c>
      <c r="I135" s="203"/>
      <c r="L135" s="199"/>
      <c r="M135" s="204"/>
      <c r="N135" s="205"/>
      <c r="O135" s="205"/>
      <c r="P135" s="205"/>
      <c r="Q135" s="205"/>
      <c r="R135" s="205"/>
      <c r="S135" s="205"/>
      <c r="T135" s="206"/>
      <c r="AT135" s="202" t="s">
        <v>133</v>
      </c>
      <c r="AU135" s="202" t="s">
        <v>81</v>
      </c>
      <c r="AV135" s="13" t="s">
        <v>22</v>
      </c>
      <c r="AW135" s="13" t="s">
        <v>37</v>
      </c>
      <c r="AX135" s="13" t="s">
        <v>73</v>
      </c>
      <c r="AY135" s="202" t="s">
        <v>121</v>
      </c>
    </row>
    <row r="136" spans="2:51" s="11" customFormat="1" ht="22.5" customHeight="1">
      <c r="B136" s="181"/>
      <c r="D136" s="178" t="s">
        <v>133</v>
      </c>
      <c r="E136" s="182" t="s">
        <v>20</v>
      </c>
      <c r="F136" s="183" t="s">
        <v>143</v>
      </c>
      <c r="H136" s="184">
        <v>609.821</v>
      </c>
      <c r="I136" s="185"/>
      <c r="L136" s="181"/>
      <c r="M136" s="186"/>
      <c r="N136" s="187"/>
      <c r="O136" s="187"/>
      <c r="P136" s="187"/>
      <c r="Q136" s="187"/>
      <c r="R136" s="187"/>
      <c r="S136" s="187"/>
      <c r="T136" s="188"/>
      <c r="AT136" s="182" t="s">
        <v>133</v>
      </c>
      <c r="AU136" s="182" t="s">
        <v>81</v>
      </c>
      <c r="AV136" s="11" t="s">
        <v>81</v>
      </c>
      <c r="AW136" s="11" t="s">
        <v>37</v>
      </c>
      <c r="AX136" s="11" t="s">
        <v>73</v>
      </c>
      <c r="AY136" s="182" t="s">
        <v>121</v>
      </c>
    </row>
    <row r="137" spans="2:51" s="11" customFormat="1" ht="22.5" customHeight="1">
      <c r="B137" s="181"/>
      <c r="D137" s="178" t="s">
        <v>133</v>
      </c>
      <c r="E137" s="182" t="s">
        <v>20</v>
      </c>
      <c r="F137" s="183" t="s">
        <v>192</v>
      </c>
      <c r="H137" s="184">
        <v>-11.52</v>
      </c>
      <c r="I137" s="185"/>
      <c r="L137" s="181"/>
      <c r="M137" s="186"/>
      <c r="N137" s="187"/>
      <c r="O137" s="187"/>
      <c r="P137" s="187"/>
      <c r="Q137" s="187"/>
      <c r="R137" s="187"/>
      <c r="S137" s="187"/>
      <c r="T137" s="188"/>
      <c r="AT137" s="182" t="s">
        <v>133</v>
      </c>
      <c r="AU137" s="182" t="s">
        <v>81</v>
      </c>
      <c r="AV137" s="11" t="s">
        <v>81</v>
      </c>
      <c r="AW137" s="11" t="s">
        <v>37</v>
      </c>
      <c r="AX137" s="11" t="s">
        <v>73</v>
      </c>
      <c r="AY137" s="182" t="s">
        <v>121</v>
      </c>
    </row>
    <row r="138" spans="2:51" s="11" customFormat="1" ht="22.5" customHeight="1">
      <c r="B138" s="181"/>
      <c r="D138" s="178" t="s">
        <v>133</v>
      </c>
      <c r="E138" s="182" t="s">
        <v>20</v>
      </c>
      <c r="F138" s="183" t="s">
        <v>193</v>
      </c>
      <c r="H138" s="184">
        <v>8.64</v>
      </c>
      <c r="I138" s="185"/>
      <c r="L138" s="181"/>
      <c r="M138" s="186"/>
      <c r="N138" s="187"/>
      <c r="O138" s="187"/>
      <c r="P138" s="187"/>
      <c r="Q138" s="187"/>
      <c r="R138" s="187"/>
      <c r="S138" s="187"/>
      <c r="T138" s="188"/>
      <c r="AT138" s="182" t="s">
        <v>133</v>
      </c>
      <c r="AU138" s="182" t="s">
        <v>81</v>
      </c>
      <c r="AV138" s="11" t="s">
        <v>81</v>
      </c>
      <c r="AW138" s="11" t="s">
        <v>37</v>
      </c>
      <c r="AX138" s="11" t="s">
        <v>73</v>
      </c>
      <c r="AY138" s="182" t="s">
        <v>121</v>
      </c>
    </row>
    <row r="139" spans="2:51" s="14" customFormat="1" ht="22.5" customHeight="1">
      <c r="B139" s="207"/>
      <c r="D139" s="178" t="s">
        <v>133</v>
      </c>
      <c r="E139" s="208" t="s">
        <v>20</v>
      </c>
      <c r="F139" s="209" t="s">
        <v>153</v>
      </c>
      <c r="H139" s="210">
        <v>606.941</v>
      </c>
      <c r="I139" s="211"/>
      <c r="L139" s="207"/>
      <c r="M139" s="212"/>
      <c r="N139" s="213"/>
      <c r="O139" s="213"/>
      <c r="P139" s="213"/>
      <c r="Q139" s="213"/>
      <c r="R139" s="213"/>
      <c r="S139" s="213"/>
      <c r="T139" s="214"/>
      <c r="AT139" s="208" t="s">
        <v>133</v>
      </c>
      <c r="AU139" s="208" t="s">
        <v>81</v>
      </c>
      <c r="AV139" s="14" t="s">
        <v>145</v>
      </c>
      <c r="AW139" s="14" t="s">
        <v>37</v>
      </c>
      <c r="AX139" s="14" t="s">
        <v>73</v>
      </c>
      <c r="AY139" s="208" t="s">
        <v>121</v>
      </c>
    </row>
    <row r="140" spans="2:51" s="11" customFormat="1" ht="22.5" customHeight="1">
      <c r="B140" s="181"/>
      <c r="D140" s="178" t="s">
        <v>133</v>
      </c>
      <c r="E140" s="182" t="s">
        <v>20</v>
      </c>
      <c r="F140" s="183" t="s">
        <v>194</v>
      </c>
      <c r="H140" s="184">
        <v>73.92</v>
      </c>
      <c r="I140" s="185"/>
      <c r="L140" s="181"/>
      <c r="M140" s="186"/>
      <c r="N140" s="187"/>
      <c r="O140" s="187"/>
      <c r="P140" s="187"/>
      <c r="Q140" s="187"/>
      <c r="R140" s="187"/>
      <c r="S140" s="187"/>
      <c r="T140" s="188"/>
      <c r="AT140" s="182" t="s">
        <v>133</v>
      </c>
      <c r="AU140" s="182" t="s">
        <v>81</v>
      </c>
      <c r="AV140" s="11" t="s">
        <v>81</v>
      </c>
      <c r="AW140" s="11" t="s">
        <v>37</v>
      </c>
      <c r="AX140" s="11" t="s">
        <v>73</v>
      </c>
      <c r="AY140" s="182" t="s">
        <v>121</v>
      </c>
    </row>
    <row r="141" spans="2:51" s="12" customFormat="1" ht="22.5" customHeight="1">
      <c r="B141" s="189"/>
      <c r="D141" s="190" t="s">
        <v>133</v>
      </c>
      <c r="E141" s="191" t="s">
        <v>20</v>
      </c>
      <c r="F141" s="192" t="s">
        <v>136</v>
      </c>
      <c r="H141" s="193">
        <v>680.861</v>
      </c>
      <c r="I141" s="194"/>
      <c r="L141" s="189"/>
      <c r="M141" s="195"/>
      <c r="N141" s="196"/>
      <c r="O141" s="196"/>
      <c r="P141" s="196"/>
      <c r="Q141" s="196"/>
      <c r="R141" s="196"/>
      <c r="S141" s="196"/>
      <c r="T141" s="197"/>
      <c r="AT141" s="198" t="s">
        <v>133</v>
      </c>
      <c r="AU141" s="198" t="s">
        <v>81</v>
      </c>
      <c r="AV141" s="12" t="s">
        <v>128</v>
      </c>
      <c r="AW141" s="12" t="s">
        <v>37</v>
      </c>
      <c r="AX141" s="12" t="s">
        <v>22</v>
      </c>
      <c r="AY141" s="198" t="s">
        <v>121</v>
      </c>
    </row>
    <row r="142" spans="2:65" s="1" customFormat="1" ht="22.5" customHeight="1">
      <c r="B142" s="165"/>
      <c r="C142" s="166" t="s">
        <v>195</v>
      </c>
      <c r="D142" s="166" t="s">
        <v>123</v>
      </c>
      <c r="E142" s="167" t="s">
        <v>196</v>
      </c>
      <c r="F142" s="168" t="s">
        <v>197</v>
      </c>
      <c r="G142" s="169" t="s">
        <v>139</v>
      </c>
      <c r="H142" s="170">
        <v>167.304</v>
      </c>
      <c r="I142" s="171"/>
      <c r="J142" s="172">
        <f>ROUND(I142*H142,2)</f>
        <v>0</v>
      </c>
      <c r="K142" s="168" t="s">
        <v>127</v>
      </c>
      <c r="L142" s="35"/>
      <c r="M142" s="173" t="s">
        <v>20</v>
      </c>
      <c r="N142" s="174" t="s">
        <v>44</v>
      </c>
      <c r="O142" s="36"/>
      <c r="P142" s="175">
        <f>O142*H142</f>
        <v>0</v>
      </c>
      <c r="Q142" s="175">
        <v>0</v>
      </c>
      <c r="R142" s="175">
        <f>Q142*H142</f>
        <v>0</v>
      </c>
      <c r="S142" s="175">
        <v>0</v>
      </c>
      <c r="T142" s="176">
        <f>S142*H142</f>
        <v>0</v>
      </c>
      <c r="AR142" s="18" t="s">
        <v>128</v>
      </c>
      <c r="AT142" s="18" t="s">
        <v>123</v>
      </c>
      <c r="AU142" s="18" t="s">
        <v>81</v>
      </c>
      <c r="AY142" s="18" t="s">
        <v>121</v>
      </c>
      <c r="BE142" s="177">
        <f>IF(N142="základní",J142,0)</f>
        <v>0</v>
      </c>
      <c r="BF142" s="177">
        <f>IF(N142="snížená",J142,0)</f>
        <v>0</v>
      </c>
      <c r="BG142" s="177">
        <f>IF(N142="zákl. přenesená",J142,0)</f>
        <v>0</v>
      </c>
      <c r="BH142" s="177">
        <f>IF(N142="sníž. přenesená",J142,0)</f>
        <v>0</v>
      </c>
      <c r="BI142" s="177">
        <f>IF(N142="nulová",J142,0)</f>
        <v>0</v>
      </c>
      <c r="BJ142" s="18" t="s">
        <v>22</v>
      </c>
      <c r="BK142" s="177">
        <f>ROUND(I142*H142,2)</f>
        <v>0</v>
      </c>
      <c r="BL142" s="18" t="s">
        <v>128</v>
      </c>
      <c r="BM142" s="18" t="s">
        <v>198</v>
      </c>
    </row>
    <row r="143" spans="2:47" s="1" customFormat="1" ht="42" customHeight="1">
      <c r="B143" s="35"/>
      <c r="D143" s="178" t="s">
        <v>130</v>
      </c>
      <c r="F143" s="179" t="s">
        <v>199</v>
      </c>
      <c r="I143" s="139"/>
      <c r="L143" s="35"/>
      <c r="M143" s="64"/>
      <c r="N143" s="36"/>
      <c r="O143" s="36"/>
      <c r="P143" s="36"/>
      <c r="Q143" s="36"/>
      <c r="R143" s="36"/>
      <c r="S143" s="36"/>
      <c r="T143" s="65"/>
      <c r="AT143" s="18" t="s">
        <v>130</v>
      </c>
      <c r="AU143" s="18" t="s">
        <v>81</v>
      </c>
    </row>
    <row r="144" spans="2:47" s="1" customFormat="1" ht="174" customHeight="1">
      <c r="B144" s="35"/>
      <c r="D144" s="178" t="s">
        <v>131</v>
      </c>
      <c r="F144" s="180" t="s">
        <v>200</v>
      </c>
      <c r="I144" s="139"/>
      <c r="L144" s="35"/>
      <c r="M144" s="64"/>
      <c r="N144" s="36"/>
      <c r="O144" s="36"/>
      <c r="P144" s="36"/>
      <c r="Q144" s="36"/>
      <c r="R144" s="36"/>
      <c r="S144" s="36"/>
      <c r="T144" s="65"/>
      <c r="AT144" s="18" t="s">
        <v>131</v>
      </c>
      <c r="AU144" s="18" t="s">
        <v>81</v>
      </c>
    </row>
    <row r="145" spans="2:51" s="13" customFormat="1" ht="22.5" customHeight="1">
      <c r="B145" s="199"/>
      <c r="D145" s="178" t="s">
        <v>133</v>
      </c>
      <c r="E145" s="200" t="s">
        <v>20</v>
      </c>
      <c r="F145" s="201" t="s">
        <v>201</v>
      </c>
      <c r="H145" s="202" t="s">
        <v>20</v>
      </c>
      <c r="I145" s="203"/>
      <c r="L145" s="199"/>
      <c r="M145" s="204"/>
      <c r="N145" s="205"/>
      <c r="O145" s="205"/>
      <c r="P145" s="205"/>
      <c r="Q145" s="205"/>
      <c r="R145" s="205"/>
      <c r="S145" s="205"/>
      <c r="T145" s="206"/>
      <c r="AT145" s="202" t="s">
        <v>133</v>
      </c>
      <c r="AU145" s="202" t="s">
        <v>81</v>
      </c>
      <c r="AV145" s="13" t="s">
        <v>22</v>
      </c>
      <c r="AW145" s="13" t="s">
        <v>37</v>
      </c>
      <c r="AX145" s="13" t="s">
        <v>73</v>
      </c>
      <c r="AY145" s="202" t="s">
        <v>121</v>
      </c>
    </row>
    <row r="146" spans="2:51" s="11" customFormat="1" ht="22.5" customHeight="1">
      <c r="B146" s="181"/>
      <c r="D146" s="178" t="s">
        <v>133</v>
      </c>
      <c r="E146" s="182" t="s">
        <v>20</v>
      </c>
      <c r="F146" s="183" t="s">
        <v>202</v>
      </c>
      <c r="H146" s="184">
        <v>78.6</v>
      </c>
      <c r="I146" s="185"/>
      <c r="L146" s="181"/>
      <c r="M146" s="186"/>
      <c r="N146" s="187"/>
      <c r="O146" s="187"/>
      <c r="P146" s="187"/>
      <c r="Q146" s="187"/>
      <c r="R146" s="187"/>
      <c r="S146" s="187"/>
      <c r="T146" s="188"/>
      <c r="AT146" s="182" t="s">
        <v>133</v>
      </c>
      <c r="AU146" s="182" t="s">
        <v>81</v>
      </c>
      <c r="AV146" s="11" t="s">
        <v>81</v>
      </c>
      <c r="AW146" s="11" t="s">
        <v>37</v>
      </c>
      <c r="AX146" s="11" t="s">
        <v>73</v>
      </c>
      <c r="AY146" s="182" t="s">
        <v>121</v>
      </c>
    </row>
    <row r="147" spans="2:51" s="11" customFormat="1" ht="22.5" customHeight="1">
      <c r="B147" s="181"/>
      <c r="D147" s="178" t="s">
        <v>133</v>
      </c>
      <c r="E147" s="182" t="s">
        <v>20</v>
      </c>
      <c r="F147" s="183" t="s">
        <v>203</v>
      </c>
      <c r="H147" s="184">
        <v>88.704</v>
      </c>
      <c r="I147" s="185"/>
      <c r="L147" s="181"/>
      <c r="M147" s="186"/>
      <c r="N147" s="187"/>
      <c r="O147" s="187"/>
      <c r="P147" s="187"/>
      <c r="Q147" s="187"/>
      <c r="R147" s="187"/>
      <c r="S147" s="187"/>
      <c r="T147" s="188"/>
      <c r="AT147" s="182" t="s">
        <v>133</v>
      </c>
      <c r="AU147" s="182" t="s">
        <v>81</v>
      </c>
      <c r="AV147" s="11" t="s">
        <v>81</v>
      </c>
      <c r="AW147" s="11" t="s">
        <v>37</v>
      </c>
      <c r="AX147" s="11" t="s">
        <v>73</v>
      </c>
      <c r="AY147" s="182" t="s">
        <v>121</v>
      </c>
    </row>
    <row r="148" spans="2:51" s="14" customFormat="1" ht="22.5" customHeight="1">
      <c r="B148" s="207"/>
      <c r="D148" s="190" t="s">
        <v>133</v>
      </c>
      <c r="E148" s="219" t="s">
        <v>20</v>
      </c>
      <c r="F148" s="220" t="s">
        <v>153</v>
      </c>
      <c r="H148" s="221">
        <v>167.304</v>
      </c>
      <c r="I148" s="211"/>
      <c r="L148" s="207"/>
      <c r="M148" s="212"/>
      <c r="N148" s="213"/>
      <c r="O148" s="213"/>
      <c r="P148" s="213"/>
      <c r="Q148" s="213"/>
      <c r="R148" s="213"/>
      <c r="S148" s="213"/>
      <c r="T148" s="214"/>
      <c r="AT148" s="208" t="s">
        <v>133</v>
      </c>
      <c r="AU148" s="208" t="s">
        <v>81</v>
      </c>
      <c r="AV148" s="14" t="s">
        <v>145</v>
      </c>
      <c r="AW148" s="14" t="s">
        <v>37</v>
      </c>
      <c r="AX148" s="14" t="s">
        <v>22</v>
      </c>
      <c r="AY148" s="208" t="s">
        <v>121</v>
      </c>
    </row>
    <row r="149" spans="2:65" s="1" customFormat="1" ht="22.5" customHeight="1">
      <c r="B149" s="165"/>
      <c r="C149" s="166" t="s">
        <v>27</v>
      </c>
      <c r="D149" s="166" t="s">
        <v>123</v>
      </c>
      <c r="E149" s="167" t="s">
        <v>204</v>
      </c>
      <c r="F149" s="168" t="s">
        <v>205</v>
      </c>
      <c r="G149" s="169" t="s">
        <v>139</v>
      </c>
      <c r="H149" s="170">
        <v>44.352</v>
      </c>
      <c r="I149" s="171"/>
      <c r="J149" s="172">
        <f>ROUND(I149*H149,2)</f>
        <v>0</v>
      </c>
      <c r="K149" s="168" t="s">
        <v>127</v>
      </c>
      <c r="L149" s="35"/>
      <c r="M149" s="173" t="s">
        <v>20</v>
      </c>
      <c r="N149" s="174" t="s">
        <v>44</v>
      </c>
      <c r="O149" s="36"/>
      <c r="P149" s="175">
        <f>O149*H149</f>
        <v>0</v>
      </c>
      <c r="Q149" s="175">
        <v>0</v>
      </c>
      <c r="R149" s="175">
        <f>Q149*H149</f>
        <v>0</v>
      </c>
      <c r="S149" s="175">
        <v>0</v>
      </c>
      <c r="T149" s="176">
        <f>S149*H149</f>
        <v>0</v>
      </c>
      <c r="AR149" s="18" t="s">
        <v>128</v>
      </c>
      <c r="AT149" s="18" t="s">
        <v>123</v>
      </c>
      <c r="AU149" s="18" t="s">
        <v>81</v>
      </c>
      <c r="AY149" s="18" t="s">
        <v>121</v>
      </c>
      <c r="BE149" s="177">
        <f>IF(N149="základní",J149,0)</f>
        <v>0</v>
      </c>
      <c r="BF149" s="177">
        <f>IF(N149="snížená",J149,0)</f>
        <v>0</v>
      </c>
      <c r="BG149" s="177">
        <f>IF(N149="zákl. přenesená",J149,0)</f>
        <v>0</v>
      </c>
      <c r="BH149" s="177">
        <f>IF(N149="sníž. přenesená",J149,0)</f>
        <v>0</v>
      </c>
      <c r="BI149" s="177">
        <f>IF(N149="nulová",J149,0)</f>
        <v>0</v>
      </c>
      <c r="BJ149" s="18" t="s">
        <v>22</v>
      </c>
      <c r="BK149" s="177">
        <f>ROUND(I149*H149,2)</f>
        <v>0</v>
      </c>
      <c r="BL149" s="18" t="s">
        <v>128</v>
      </c>
      <c r="BM149" s="18" t="s">
        <v>206</v>
      </c>
    </row>
    <row r="150" spans="2:47" s="1" customFormat="1" ht="22.5" customHeight="1">
      <c r="B150" s="35"/>
      <c r="D150" s="178" t="s">
        <v>130</v>
      </c>
      <c r="F150" s="179" t="s">
        <v>205</v>
      </c>
      <c r="I150" s="139"/>
      <c r="L150" s="35"/>
      <c r="M150" s="64"/>
      <c r="N150" s="36"/>
      <c r="O150" s="36"/>
      <c r="P150" s="36"/>
      <c r="Q150" s="36"/>
      <c r="R150" s="36"/>
      <c r="S150" s="36"/>
      <c r="T150" s="65"/>
      <c r="AT150" s="18" t="s">
        <v>130</v>
      </c>
      <c r="AU150" s="18" t="s">
        <v>81</v>
      </c>
    </row>
    <row r="151" spans="2:47" s="1" customFormat="1" ht="402" customHeight="1">
      <c r="B151" s="35"/>
      <c r="D151" s="178" t="s">
        <v>131</v>
      </c>
      <c r="F151" s="180" t="s">
        <v>207</v>
      </c>
      <c r="I151" s="139"/>
      <c r="L151" s="35"/>
      <c r="M151" s="64"/>
      <c r="N151" s="36"/>
      <c r="O151" s="36"/>
      <c r="P151" s="36"/>
      <c r="Q151" s="36"/>
      <c r="R151" s="36"/>
      <c r="S151" s="36"/>
      <c r="T151" s="65"/>
      <c r="AT151" s="18" t="s">
        <v>131</v>
      </c>
      <c r="AU151" s="18" t="s">
        <v>81</v>
      </c>
    </row>
    <row r="152" spans="2:51" s="11" customFormat="1" ht="22.5" customHeight="1">
      <c r="B152" s="181"/>
      <c r="D152" s="190" t="s">
        <v>133</v>
      </c>
      <c r="E152" s="215" t="s">
        <v>20</v>
      </c>
      <c r="F152" s="216" t="s">
        <v>208</v>
      </c>
      <c r="H152" s="217">
        <v>44.352</v>
      </c>
      <c r="I152" s="185"/>
      <c r="L152" s="181"/>
      <c r="M152" s="186"/>
      <c r="N152" s="187"/>
      <c r="O152" s="187"/>
      <c r="P152" s="187"/>
      <c r="Q152" s="187"/>
      <c r="R152" s="187"/>
      <c r="S152" s="187"/>
      <c r="T152" s="188"/>
      <c r="AT152" s="182" t="s">
        <v>133</v>
      </c>
      <c r="AU152" s="182" t="s">
        <v>81</v>
      </c>
      <c r="AV152" s="11" t="s">
        <v>81</v>
      </c>
      <c r="AW152" s="11" t="s">
        <v>37</v>
      </c>
      <c r="AX152" s="11" t="s">
        <v>22</v>
      </c>
      <c r="AY152" s="182" t="s">
        <v>121</v>
      </c>
    </row>
    <row r="153" spans="2:65" s="1" customFormat="1" ht="22.5" customHeight="1">
      <c r="B153" s="165"/>
      <c r="C153" s="166" t="s">
        <v>209</v>
      </c>
      <c r="D153" s="166" t="s">
        <v>123</v>
      </c>
      <c r="E153" s="167" t="s">
        <v>210</v>
      </c>
      <c r="F153" s="168" t="s">
        <v>211</v>
      </c>
      <c r="G153" s="169" t="s">
        <v>126</v>
      </c>
      <c r="H153" s="170">
        <v>131</v>
      </c>
      <c r="I153" s="171"/>
      <c r="J153" s="172">
        <f>ROUND(I153*H153,2)</f>
        <v>0</v>
      </c>
      <c r="K153" s="168" t="s">
        <v>127</v>
      </c>
      <c r="L153" s="35"/>
      <c r="M153" s="173" t="s">
        <v>20</v>
      </c>
      <c r="N153" s="174" t="s">
        <v>44</v>
      </c>
      <c r="O153" s="36"/>
      <c r="P153" s="175">
        <f>O153*H153</f>
        <v>0</v>
      </c>
      <c r="Q153" s="175">
        <v>0</v>
      </c>
      <c r="R153" s="175">
        <f>Q153*H153</f>
        <v>0</v>
      </c>
      <c r="S153" s="175">
        <v>0</v>
      </c>
      <c r="T153" s="176">
        <f>S153*H153</f>
        <v>0</v>
      </c>
      <c r="AR153" s="18" t="s">
        <v>128</v>
      </c>
      <c r="AT153" s="18" t="s">
        <v>123</v>
      </c>
      <c r="AU153" s="18" t="s">
        <v>81</v>
      </c>
      <c r="AY153" s="18" t="s">
        <v>121</v>
      </c>
      <c r="BE153" s="177">
        <f>IF(N153="základní",J153,0)</f>
        <v>0</v>
      </c>
      <c r="BF153" s="177">
        <f>IF(N153="snížená",J153,0)</f>
        <v>0</v>
      </c>
      <c r="BG153" s="177">
        <f>IF(N153="zákl. přenesená",J153,0)</f>
        <v>0</v>
      </c>
      <c r="BH153" s="177">
        <f>IF(N153="sníž. přenesená",J153,0)</f>
        <v>0</v>
      </c>
      <c r="BI153" s="177">
        <f>IF(N153="nulová",J153,0)</f>
        <v>0</v>
      </c>
      <c r="BJ153" s="18" t="s">
        <v>22</v>
      </c>
      <c r="BK153" s="177">
        <f>ROUND(I153*H153,2)</f>
        <v>0</v>
      </c>
      <c r="BL153" s="18" t="s">
        <v>128</v>
      </c>
      <c r="BM153" s="18" t="s">
        <v>212</v>
      </c>
    </row>
    <row r="154" spans="2:47" s="1" customFormat="1" ht="22.5" customHeight="1">
      <c r="B154" s="35"/>
      <c r="D154" s="178" t="s">
        <v>130</v>
      </c>
      <c r="F154" s="179" t="s">
        <v>211</v>
      </c>
      <c r="I154" s="139"/>
      <c r="L154" s="35"/>
      <c r="M154" s="64"/>
      <c r="N154" s="36"/>
      <c r="O154" s="36"/>
      <c r="P154" s="36"/>
      <c r="Q154" s="36"/>
      <c r="R154" s="36"/>
      <c r="S154" s="36"/>
      <c r="T154" s="65"/>
      <c r="AT154" s="18" t="s">
        <v>130</v>
      </c>
      <c r="AU154" s="18" t="s">
        <v>81</v>
      </c>
    </row>
    <row r="155" spans="2:47" s="1" customFormat="1" ht="78" customHeight="1">
      <c r="B155" s="35"/>
      <c r="D155" s="190" t="s">
        <v>131</v>
      </c>
      <c r="F155" s="218" t="s">
        <v>213</v>
      </c>
      <c r="I155" s="139"/>
      <c r="L155" s="35"/>
      <c r="M155" s="64"/>
      <c r="N155" s="36"/>
      <c r="O155" s="36"/>
      <c r="P155" s="36"/>
      <c r="Q155" s="36"/>
      <c r="R155" s="36"/>
      <c r="S155" s="36"/>
      <c r="T155" s="65"/>
      <c r="AT155" s="18" t="s">
        <v>131</v>
      </c>
      <c r="AU155" s="18" t="s">
        <v>81</v>
      </c>
    </row>
    <row r="156" spans="2:65" s="1" customFormat="1" ht="22.5" customHeight="1">
      <c r="B156" s="165"/>
      <c r="C156" s="166" t="s">
        <v>214</v>
      </c>
      <c r="D156" s="166" t="s">
        <v>123</v>
      </c>
      <c r="E156" s="167" t="s">
        <v>215</v>
      </c>
      <c r="F156" s="168" t="s">
        <v>216</v>
      </c>
      <c r="G156" s="169" t="s">
        <v>139</v>
      </c>
      <c r="H156" s="170">
        <v>597.209</v>
      </c>
      <c r="I156" s="171"/>
      <c r="J156" s="172">
        <f>ROUND(I156*H156,2)</f>
        <v>0</v>
      </c>
      <c r="K156" s="168" t="s">
        <v>20</v>
      </c>
      <c r="L156" s="35"/>
      <c r="M156" s="173" t="s">
        <v>20</v>
      </c>
      <c r="N156" s="174" t="s">
        <v>44</v>
      </c>
      <c r="O156" s="36"/>
      <c r="P156" s="175">
        <f>O156*H156</f>
        <v>0</v>
      </c>
      <c r="Q156" s="175">
        <v>0</v>
      </c>
      <c r="R156" s="175">
        <f>Q156*H156</f>
        <v>0</v>
      </c>
      <c r="S156" s="175">
        <v>0</v>
      </c>
      <c r="T156" s="176">
        <f>S156*H156</f>
        <v>0</v>
      </c>
      <c r="AR156" s="18" t="s">
        <v>128</v>
      </c>
      <c r="AT156" s="18" t="s">
        <v>123</v>
      </c>
      <c r="AU156" s="18" t="s">
        <v>81</v>
      </c>
      <c r="AY156" s="18" t="s">
        <v>121</v>
      </c>
      <c r="BE156" s="177">
        <f>IF(N156="základní",J156,0)</f>
        <v>0</v>
      </c>
      <c r="BF156" s="177">
        <f>IF(N156="snížená",J156,0)</f>
        <v>0</v>
      </c>
      <c r="BG156" s="177">
        <f>IF(N156="zákl. přenesená",J156,0)</f>
        <v>0</v>
      </c>
      <c r="BH156" s="177">
        <f>IF(N156="sníž. přenesená",J156,0)</f>
        <v>0</v>
      </c>
      <c r="BI156" s="177">
        <f>IF(N156="nulová",J156,0)</f>
        <v>0</v>
      </c>
      <c r="BJ156" s="18" t="s">
        <v>22</v>
      </c>
      <c r="BK156" s="177">
        <f>ROUND(I156*H156,2)</f>
        <v>0</v>
      </c>
      <c r="BL156" s="18" t="s">
        <v>128</v>
      </c>
      <c r="BM156" s="18" t="s">
        <v>217</v>
      </c>
    </row>
    <row r="157" spans="2:47" s="1" customFormat="1" ht="30" customHeight="1">
      <c r="B157" s="35"/>
      <c r="D157" s="178" t="s">
        <v>130</v>
      </c>
      <c r="F157" s="179" t="s">
        <v>189</v>
      </c>
      <c r="I157" s="139"/>
      <c r="L157" s="35"/>
      <c r="M157" s="64"/>
      <c r="N157" s="36"/>
      <c r="O157" s="36"/>
      <c r="P157" s="36"/>
      <c r="Q157" s="36"/>
      <c r="R157" s="36"/>
      <c r="S157" s="36"/>
      <c r="T157" s="65"/>
      <c r="AT157" s="18" t="s">
        <v>130</v>
      </c>
      <c r="AU157" s="18" t="s">
        <v>81</v>
      </c>
    </row>
    <row r="158" spans="2:51" s="13" customFormat="1" ht="22.5" customHeight="1">
      <c r="B158" s="199"/>
      <c r="D158" s="178" t="s">
        <v>133</v>
      </c>
      <c r="E158" s="200" t="s">
        <v>20</v>
      </c>
      <c r="F158" s="201" t="s">
        <v>191</v>
      </c>
      <c r="H158" s="202" t="s">
        <v>20</v>
      </c>
      <c r="I158" s="203"/>
      <c r="L158" s="199"/>
      <c r="M158" s="204"/>
      <c r="N158" s="205"/>
      <c r="O158" s="205"/>
      <c r="P158" s="205"/>
      <c r="Q158" s="205"/>
      <c r="R158" s="205"/>
      <c r="S158" s="205"/>
      <c r="T158" s="206"/>
      <c r="AT158" s="202" t="s">
        <v>133</v>
      </c>
      <c r="AU158" s="202" t="s">
        <v>81</v>
      </c>
      <c r="AV158" s="13" t="s">
        <v>22</v>
      </c>
      <c r="AW158" s="13" t="s">
        <v>37</v>
      </c>
      <c r="AX158" s="13" t="s">
        <v>73</v>
      </c>
      <c r="AY158" s="202" t="s">
        <v>121</v>
      </c>
    </row>
    <row r="159" spans="2:51" s="11" customFormat="1" ht="22.5" customHeight="1">
      <c r="B159" s="181"/>
      <c r="D159" s="178" t="s">
        <v>133</v>
      </c>
      <c r="E159" s="182" t="s">
        <v>20</v>
      </c>
      <c r="F159" s="183" t="s">
        <v>218</v>
      </c>
      <c r="H159" s="184">
        <v>680.861</v>
      </c>
      <c r="I159" s="185"/>
      <c r="L159" s="181"/>
      <c r="M159" s="186"/>
      <c r="N159" s="187"/>
      <c r="O159" s="187"/>
      <c r="P159" s="187"/>
      <c r="Q159" s="187"/>
      <c r="R159" s="187"/>
      <c r="S159" s="187"/>
      <c r="T159" s="188"/>
      <c r="AT159" s="182" t="s">
        <v>133</v>
      </c>
      <c r="AU159" s="182" t="s">
        <v>81</v>
      </c>
      <c r="AV159" s="11" t="s">
        <v>81</v>
      </c>
      <c r="AW159" s="11" t="s">
        <v>37</v>
      </c>
      <c r="AX159" s="11" t="s">
        <v>73</v>
      </c>
      <c r="AY159" s="182" t="s">
        <v>121</v>
      </c>
    </row>
    <row r="160" spans="2:51" s="11" customFormat="1" ht="22.5" customHeight="1">
      <c r="B160" s="181"/>
      <c r="D160" s="178" t="s">
        <v>133</v>
      </c>
      <c r="E160" s="182" t="s">
        <v>20</v>
      </c>
      <c r="F160" s="183" t="s">
        <v>219</v>
      </c>
      <c r="H160" s="184">
        <v>-44.352</v>
      </c>
      <c r="I160" s="185"/>
      <c r="L160" s="181"/>
      <c r="M160" s="186"/>
      <c r="N160" s="187"/>
      <c r="O160" s="187"/>
      <c r="P160" s="187"/>
      <c r="Q160" s="187"/>
      <c r="R160" s="187"/>
      <c r="S160" s="187"/>
      <c r="T160" s="188"/>
      <c r="AT160" s="182" t="s">
        <v>133</v>
      </c>
      <c r="AU160" s="182" t="s">
        <v>81</v>
      </c>
      <c r="AV160" s="11" t="s">
        <v>81</v>
      </c>
      <c r="AW160" s="11" t="s">
        <v>37</v>
      </c>
      <c r="AX160" s="11" t="s">
        <v>73</v>
      </c>
      <c r="AY160" s="182" t="s">
        <v>121</v>
      </c>
    </row>
    <row r="161" spans="2:51" s="11" customFormat="1" ht="22.5" customHeight="1">
      <c r="B161" s="181"/>
      <c r="D161" s="178" t="s">
        <v>133</v>
      </c>
      <c r="E161" s="182" t="s">
        <v>20</v>
      </c>
      <c r="F161" s="183" t="s">
        <v>220</v>
      </c>
      <c r="H161" s="184">
        <v>-39.3</v>
      </c>
      <c r="I161" s="185"/>
      <c r="L161" s="181"/>
      <c r="M161" s="186"/>
      <c r="N161" s="187"/>
      <c r="O161" s="187"/>
      <c r="P161" s="187"/>
      <c r="Q161" s="187"/>
      <c r="R161" s="187"/>
      <c r="S161" s="187"/>
      <c r="T161" s="188"/>
      <c r="AT161" s="182" t="s">
        <v>133</v>
      </c>
      <c r="AU161" s="182" t="s">
        <v>81</v>
      </c>
      <c r="AV161" s="11" t="s">
        <v>81</v>
      </c>
      <c r="AW161" s="11" t="s">
        <v>37</v>
      </c>
      <c r="AX161" s="11" t="s">
        <v>73</v>
      </c>
      <c r="AY161" s="182" t="s">
        <v>121</v>
      </c>
    </row>
    <row r="162" spans="2:51" s="12" customFormat="1" ht="22.5" customHeight="1">
      <c r="B162" s="189"/>
      <c r="D162" s="190" t="s">
        <v>133</v>
      </c>
      <c r="E162" s="191" t="s">
        <v>20</v>
      </c>
      <c r="F162" s="192" t="s">
        <v>136</v>
      </c>
      <c r="H162" s="193">
        <v>597.209</v>
      </c>
      <c r="I162" s="194"/>
      <c r="L162" s="189"/>
      <c r="M162" s="195"/>
      <c r="N162" s="196"/>
      <c r="O162" s="196"/>
      <c r="P162" s="196"/>
      <c r="Q162" s="196"/>
      <c r="R162" s="196"/>
      <c r="S162" s="196"/>
      <c r="T162" s="197"/>
      <c r="AT162" s="198" t="s">
        <v>133</v>
      </c>
      <c r="AU162" s="198" t="s">
        <v>81</v>
      </c>
      <c r="AV162" s="12" t="s">
        <v>128</v>
      </c>
      <c r="AW162" s="12" t="s">
        <v>37</v>
      </c>
      <c r="AX162" s="12" t="s">
        <v>22</v>
      </c>
      <c r="AY162" s="198" t="s">
        <v>121</v>
      </c>
    </row>
    <row r="163" spans="2:65" s="1" customFormat="1" ht="22.5" customHeight="1">
      <c r="B163" s="165"/>
      <c r="C163" s="166" t="s">
        <v>221</v>
      </c>
      <c r="D163" s="166" t="s">
        <v>123</v>
      </c>
      <c r="E163" s="167" t="s">
        <v>222</v>
      </c>
      <c r="F163" s="168" t="s">
        <v>223</v>
      </c>
      <c r="G163" s="169" t="s">
        <v>126</v>
      </c>
      <c r="H163" s="170">
        <v>131</v>
      </c>
      <c r="I163" s="171"/>
      <c r="J163" s="172">
        <f>ROUND(I163*H163,2)</f>
        <v>0</v>
      </c>
      <c r="K163" s="168" t="s">
        <v>20</v>
      </c>
      <c r="L163" s="35"/>
      <c r="M163" s="173" t="s">
        <v>20</v>
      </c>
      <c r="N163" s="174" t="s">
        <v>44</v>
      </c>
      <c r="O163" s="36"/>
      <c r="P163" s="175">
        <f>O163*H163</f>
        <v>0</v>
      </c>
      <c r="Q163" s="175">
        <v>0</v>
      </c>
      <c r="R163" s="175">
        <f>Q163*H163</f>
        <v>0</v>
      </c>
      <c r="S163" s="175">
        <v>0</v>
      </c>
      <c r="T163" s="176">
        <f>S163*H163</f>
        <v>0</v>
      </c>
      <c r="AR163" s="18" t="s">
        <v>128</v>
      </c>
      <c r="AT163" s="18" t="s">
        <v>123</v>
      </c>
      <c r="AU163" s="18" t="s">
        <v>81</v>
      </c>
      <c r="AY163" s="18" t="s">
        <v>121</v>
      </c>
      <c r="BE163" s="177">
        <f>IF(N163="základní",J163,0)</f>
        <v>0</v>
      </c>
      <c r="BF163" s="177">
        <f>IF(N163="snížená",J163,0)</f>
        <v>0</v>
      </c>
      <c r="BG163" s="177">
        <f>IF(N163="zákl. přenesená",J163,0)</f>
        <v>0</v>
      </c>
      <c r="BH163" s="177">
        <f>IF(N163="sníž. přenesená",J163,0)</f>
        <v>0</v>
      </c>
      <c r="BI163" s="177">
        <f>IF(N163="nulová",J163,0)</f>
        <v>0</v>
      </c>
      <c r="BJ163" s="18" t="s">
        <v>22</v>
      </c>
      <c r="BK163" s="177">
        <f>ROUND(I163*H163,2)</f>
        <v>0</v>
      </c>
      <c r="BL163" s="18" t="s">
        <v>128</v>
      </c>
      <c r="BM163" s="18" t="s">
        <v>224</v>
      </c>
    </row>
    <row r="164" spans="2:47" s="1" customFormat="1" ht="22.5" customHeight="1">
      <c r="B164" s="35"/>
      <c r="D164" s="178" t="s">
        <v>130</v>
      </c>
      <c r="F164" s="179" t="s">
        <v>225</v>
      </c>
      <c r="I164" s="139"/>
      <c r="L164" s="35"/>
      <c r="M164" s="64"/>
      <c r="N164" s="36"/>
      <c r="O164" s="36"/>
      <c r="P164" s="36"/>
      <c r="Q164" s="36"/>
      <c r="R164" s="36"/>
      <c r="S164" s="36"/>
      <c r="T164" s="65"/>
      <c r="AT164" s="18" t="s">
        <v>130</v>
      </c>
      <c r="AU164" s="18" t="s">
        <v>81</v>
      </c>
    </row>
    <row r="165" spans="2:51" s="11" customFormat="1" ht="22.5" customHeight="1">
      <c r="B165" s="181"/>
      <c r="D165" s="178" t="s">
        <v>133</v>
      </c>
      <c r="E165" s="182" t="s">
        <v>20</v>
      </c>
      <c r="F165" s="183" t="s">
        <v>226</v>
      </c>
      <c r="H165" s="184">
        <v>131</v>
      </c>
      <c r="I165" s="185"/>
      <c r="L165" s="181"/>
      <c r="M165" s="186"/>
      <c r="N165" s="187"/>
      <c r="O165" s="187"/>
      <c r="P165" s="187"/>
      <c r="Q165" s="187"/>
      <c r="R165" s="187"/>
      <c r="S165" s="187"/>
      <c r="T165" s="188"/>
      <c r="AT165" s="182" t="s">
        <v>133</v>
      </c>
      <c r="AU165" s="182" t="s">
        <v>81</v>
      </c>
      <c r="AV165" s="11" t="s">
        <v>81</v>
      </c>
      <c r="AW165" s="11" t="s">
        <v>37</v>
      </c>
      <c r="AX165" s="11" t="s">
        <v>22</v>
      </c>
      <c r="AY165" s="182" t="s">
        <v>121</v>
      </c>
    </row>
    <row r="166" spans="2:63" s="10" customFormat="1" ht="29.25" customHeight="1">
      <c r="B166" s="151"/>
      <c r="D166" s="162" t="s">
        <v>72</v>
      </c>
      <c r="E166" s="163" t="s">
        <v>81</v>
      </c>
      <c r="F166" s="163" t="s">
        <v>227</v>
      </c>
      <c r="I166" s="154"/>
      <c r="J166" s="164">
        <f>BK166</f>
        <v>0</v>
      </c>
      <c r="L166" s="151"/>
      <c r="M166" s="156"/>
      <c r="N166" s="157"/>
      <c r="O166" s="157"/>
      <c r="P166" s="158">
        <f>SUM(P167:P170)</f>
        <v>0</v>
      </c>
      <c r="Q166" s="157"/>
      <c r="R166" s="158">
        <f>SUM(R167:R170)</f>
        <v>0</v>
      </c>
      <c r="S166" s="157"/>
      <c r="T166" s="159">
        <f>SUM(T167:T170)</f>
        <v>0</v>
      </c>
      <c r="AR166" s="152" t="s">
        <v>22</v>
      </c>
      <c r="AT166" s="160" t="s">
        <v>72</v>
      </c>
      <c r="AU166" s="160" t="s">
        <v>22</v>
      </c>
      <c r="AY166" s="152" t="s">
        <v>121</v>
      </c>
      <c r="BK166" s="161">
        <f>SUM(BK167:BK170)</f>
        <v>0</v>
      </c>
    </row>
    <row r="167" spans="2:65" s="1" customFormat="1" ht="22.5" customHeight="1">
      <c r="B167" s="165"/>
      <c r="C167" s="166" t="s">
        <v>228</v>
      </c>
      <c r="D167" s="166" t="s">
        <v>123</v>
      </c>
      <c r="E167" s="167" t="s">
        <v>229</v>
      </c>
      <c r="F167" s="168" t="s">
        <v>230</v>
      </c>
      <c r="G167" s="169" t="s">
        <v>139</v>
      </c>
      <c r="H167" s="170">
        <v>70.5</v>
      </c>
      <c r="I167" s="171"/>
      <c r="J167" s="172">
        <f>ROUND(I167*H167,2)</f>
        <v>0</v>
      </c>
      <c r="K167" s="168" t="s">
        <v>20</v>
      </c>
      <c r="L167" s="35"/>
      <c r="M167" s="173" t="s">
        <v>20</v>
      </c>
      <c r="N167" s="174" t="s">
        <v>44</v>
      </c>
      <c r="O167" s="36"/>
      <c r="P167" s="175">
        <f>O167*H167</f>
        <v>0</v>
      </c>
      <c r="Q167" s="175">
        <v>0</v>
      </c>
      <c r="R167" s="175">
        <f>Q167*H167</f>
        <v>0</v>
      </c>
      <c r="S167" s="175">
        <v>0</v>
      </c>
      <c r="T167" s="176">
        <f>S167*H167</f>
        <v>0</v>
      </c>
      <c r="AR167" s="18" t="s">
        <v>128</v>
      </c>
      <c r="AT167" s="18" t="s">
        <v>123</v>
      </c>
      <c r="AU167" s="18" t="s">
        <v>81</v>
      </c>
      <c r="AY167" s="18" t="s">
        <v>121</v>
      </c>
      <c r="BE167" s="177">
        <f>IF(N167="základní",J167,0)</f>
        <v>0</v>
      </c>
      <c r="BF167" s="177">
        <f>IF(N167="snížená",J167,0)</f>
        <v>0</v>
      </c>
      <c r="BG167" s="177">
        <f>IF(N167="zákl. přenesená",J167,0)</f>
        <v>0</v>
      </c>
      <c r="BH167" s="177">
        <f>IF(N167="sníž. přenesená",J167,0)</f>
        <v>0</v>
      </c>
      <c r="BI167" s="177">
        <f>IF(N167="nulová",J167,0)</f>
        <v>0</v>
      </c>
      <c r="BJ167" s="18" t="s">
        <v>22</v>
      </c>
      <c r="BK167" s="177">
        <f>ROUND(I167*H167,2)</f>
        <v>0</v>
      </c>
      <c r="BL167" s="18" t="s">
        <v>128</v>
      </c>
      <c r="BM167" s="18" t="s">
        <v>231</v>
      </c>
    </row>
    <row r="168" spans="2:47" s="1" customFormat="1" ht="22.5" customHeight="1">
      <c r="B168" s="35"/>
      <c r="D168" s="178" t="s">
        <v>130</v>
      </c>
      <c r="F168" s="179" t="s">
        <v>230</v>
      </c>
      <c r="I168" s="139"/>
      <c r="L168" s="35"/>
      <c r="M168" s="64"/>
      <c r="N168" s="36"/>
      <c r="O168" s="36"/>
      <c r="P168" s="36"/>
      <c r="Q168" s="36"/>
      <c r="R168" s="36"/>
      <c r="S168" s="36"/>
      <c r="T168" s="65"/>
      <c r="AT168" s="18" t="s">
        <v>130</v>
      </c>
      <c r="AU168" s="18" t="s">
        <v>81</v>
      </c>
    </row>
    <row r="169" spans="2:51" s="13" customFormat="1" ht="31.5" customHeight="1">
      <c r="B169" s="199"/>
      <c r="D169" s="178" t="s">
        <v>133</v>
      </c>
      <c r="E169" s="200" t="s">
        <v>20</v>
      </c>
      <c r="F169" s="201" t="s">
        <v>232</v>
      </c>
      <c r="H169" s="202" t="s">
        <v>20</v>
      </c>
      <c r="I169" s="203"/>
      <c r="L169" s="199"/>
      <c r="M169" s="204"/>
      <c r="N169" s="205"/>
      <c r="O169" s="205"/>
      <c r="P169" s="205"/>
      <c r="Q169" s="205"/>
      <c r="R169" s="205"/>
      <c r="S169" s="205"/>
      <c r="T169" s="206"/>
      <c r="AT169" s="202" t="s">
        <v>133</v>
      </c>
      <c r="AU169" s="202" t="s">
        <v>81</v>
      </c>
      <c r="AV169" s="13" t="s">
        <v>22</v>
      </c>
      <c r="AW169" s="13" t="s">
        <v>37</v>
      </c>
      <c r="AX169" s="13" t="s">
        <v>73</v>
      </c>
      <c r="AY169" s="202" t="s">
        <v>121</v>
      </c>
    </row>
    <row r="170" spans="2:51" s="11" customFormat="1" ht="22.5" customHeight="1">
      <c r="B170" s="181"/>
      <c r="D170" s="178" t="s">
        <v>133</v>
      </c>
      <c r="E170" s="182" t="s">
        <v>20</v>
      </c>
      <c r="F170" s="183" t="s">
        <v>233</v>
      </c>
      <c r="H170" s="184">
        <v>70.5</v>
      </c>
      <c r="I170" s="185"/>
      <c r="L170" s="181"/>
      <c r="M170" s="186"/>
      <c r="N170" s="187"/>
      <c r="O170" s="187"/>
      <c r="P170" s="187"/>
      <c r="Q170" s="187"/>
      <c r="R170" s="187"/>
      <c r="S170" s="187"/>
      <c r="T170" s="188"/>
      <c r="AT170" s="182" t="s">
        <v>133</v>
      </c>
      <c r="AU170" s="182" t="s">
        <v>81</v>
      </c>
      <c r="AV170" s="11" t="s">
        <v>81</v>
      </c>
      <c r="AW170" s="11" t="s">
        <v>37</v>
      </c>
      <c r="AX170" s="11" t="s">
        <v>22</v>
      </c>
      <c r="AY170" s="182" t="s">
        <v>121</v>
      </c>
    </row>
    <row r="171" spans="2:63" s="10" customFormat="1" ht="29.25" customHeight="1">
      <c r="B171" s="151"/>
      <c r="D171" s="162" t="s">
        <v>72</v>
      </c>
      <c r="E171" s="163" t="s">
        <v>145</v>
      </c>
      <c r="F171" s="163" t="s">
        <v>234</v>
      </c>
      <c r="I171" s="154"/>
      <c r="J171" s="164">
        <f>BK171</f>
        <v>0</v>
      </c>
      <c r="L171" s="151"/>
      <c r="M171" s="156"/>
      <c r="N171" s="157"/>
      <c r="O171" s="157"/>
      <c r="P171" s="158">
        <f>SUM(P172:P183)</f>
        <v>0</v>
      </c>
      <c r="Q171" s="157"/>
      <c r="R171" s="158">
        <f>SUM(R172:R183)</f>
        <v>0.5008608</v>
      </c>
      <c r="S171" s="157"/>
      <c r="T171" s="159">
        <f>SUM(T172:T183)</f>
        <v>0</v>
      </c>
      <c r="AR171" s="152" t="s">
        <v>22</v>
      </c>
      <c r="AT171" s="160" t="s">
        <v>72</v>
      </c>
      <c r="AU171" s="160" t="s">
        <v>22</v>
      </c>
      <c r="AY171" s="152" t="s">
        <v>121</v>
      </c>
      <c r="BK171" s="161">
        <f>SUM(BK172:BK183)</f>
        <v>0</v>
      </c>
    </row>
    <row r="172" spans="2:65" s="1" customFormat="1" ht="22.5" customHeight="1">
      <c r="B172" s="165"/>
      <c r="C172" s="166" t="s">
        <v>8</v>
      </c>
      <c r="D172" s="166" t="s">
        <v>123</v>
      </c>
      <c r="E172" s="167" t="s">
        <v>235</v>
      </c>
      <c r="F172" s="168" t="s">
        <v>236</v>
      </c>
      <c r="G172" s="169" t="s">
        <v>237</v>
      </c>
      <c r="H172" s="170">
        <v>396.8</v>
      </c>
      <c r="I172" s="171"/>
      <c r="J172" s="172">
        <f>ROUND(I172*H172,2)</f>
        <v>0</v>
      </c>
      <c r="K172" s="168" t="s">
        <v>20</v>
      </c>
      <c r="L172" s="35"/>
      <c r="M172" s="173" t="s">
        <v>20</v>
      </c>
      <c r="N172" s="174" t="s">
        <v>44</v>
      </c>
      <c r="O172" s="36"/>
      <c r="P172" s="175">
        <f>O172*H172</f>
        <v>0</v>
      </c>
      <c r="Q172" s="175">
        <v>0</v>
      </c>
      <c r="R172" s="175">
        <f>Q172*H172</f>
        <v>0</v>
      </c>
      <c r="S172" s="175">
        <v>0</v>
      </c>
      <c r="T172" s="176">
        <f>S172*H172</f>
        <v>0</v>
      </c>
      <c r="AR172" s="18" t="s">
        <v>128</v>
      </c>
      <c r="AT172" s="18" t="s">
        <v>123</v>
      </c>
      <c r="AU172" s="18" t="s">
        <v>81</v>
      </c>
      <c r="AY172" s="18" t="s">
        <v>121</v>
      </c>
      <c r="BE172" s="177">
        <f>IF(N172="základní",J172,0)</f>
        <v>0</v>
      </c>
      <c r="BF172" s="177">
        <f>IF(N172="snížená",J172,0)</f>
        <v>0</v>
      </c>
      <c r="BG172" s="177">
        <f>IF(N172="zákl. přenesená",J172,0)</f>
        <v>0</v>
      </c>
      <c r="BH172" s="177">
        <f>IF(N172="sníž. přenesená",J172,0)</f>
        <v>0</v>
      </c>
      <c r="BI172" s="177">
        <f>IF(N172="nulová",J172,0)</f>
        <v>0</v>
      </c>
      <c r="BJ172" s="18" t="s">
        <v>22</v>
      </c>
      <c r="BK172" s="177">
        <f>ROUND(I172*H172,2)</f>
        <v>0</v>
      </c>
      <c r="BL172" s="18" t="s">
        <v>128</v>
      </c>
      <c r="BM172" s="18" t="s">
        <v>238</v>
      </c>
    </row>
    <row r="173" spans="2:47" s="1" customFormat="1" ht="30" customHeight="1">
      <c r="B173" s="35"/>
      <c r="D173" s="178" t="s">
        <v>130</v>
      </c>
      <c r="F173" s="179" t="s">
        <v>189</v>
      </c>
      <c r="I173" s="139"/>
      <c r="L173" s="35"/>
      <c r="M173" s="64"/>
      <c r="N173" s="36"/>
      <c r="O173" s="36"/>
      <c r="P173" s="36"/>
      <c r="Q173" s="36"/>
      <c r="R173" s="36"/>
      <c r="S173" s="36"/>
      <c r="T173" s="65"/>
      <c r="AT173" s="18" t="s">
        <v>130</v>
      </c>
      <c r="AU173" s="18" t="s">
        <v>81</v>
      </c>
    </row>
    <row r="174" spans="2:47" s="1" customFormat="1" ht="30" customHeight="1">
      <c r="B174" s="35"/>
      <c r="D174" s="178" t="s">
        <v>131</v>
      </c>
      <c r="F174" s="180" t="s">
        <v>239</v>
      </c>
      <c r="I174" s="139"/>
      <c r="L174" s="35"/>
      <c r="M174" s="64"/>
      <c r="N174" s="36"/>
      <c r="O174" s="36"/>
      <c r="P174" s="36"/>
      <c r="Q174" s="36"/>
      <c r="R174" s="36"/>
      <c r="S174" s="36"/>
      <c r="T174" s="65"/>
      <c r="AT174" s="18" t="s">
        <v>131</v>
      </c>
      <c r="AU174" s="18" t="s">
        <v>81</v>
      </c>
    </row>
    <row r="175" spans="2:51" s="11" customFormat="1" ht="22.5" customHeight="1">
      <c r="B175" s="181"/>
      <c r="D175" s="190" t="s">
        <v>133</v>
      </c>
      <c r="E175" s="215" t="s">
        <v>20</v>
      </c>
      <c r="F175" s="216" t="s">
        <v>240</v>
      </c>
      <c r="H175" s="217">
        <v>396.8</v>
      </c>
      <c r="I175" s="185"/>
      <c r="L175" s="181"/>
      <c r="M175" s="186"/>
      <c r="N175" s="187"/>
      <c r="O175" s="187"/>
      <c r="P175" s="187"/>
      <c r="Q175" s="187"/>
      <c r="R175" s="187"/>
      <c r="S175" s="187"/>
      <c r="T175" s="188"/>
      <c r="AT175" s="182" t="s">
        <v>133</v>
      </c>
      <c r="AU175" s="182" t="s">
        <v>81</v>
      </c>
      <c r="AV175" s="11" t="s">
        <v>81</v>
      </c>
      <c r="AW175" s="11" t="s">
        <v>37</v>
      </c>
      <c r="AX175" s="11" t="s">
        <v>22</v>
      </c>
      <c r="AY175" s="182" t="s">
        <v>121</v>
      </c>
    </row>
    <row r="176" spans="2:65" s="1" customFormat="1" ht="31.5" customHeight="1">
      <c r="B176" s="165"/>
      <c r="C176" s="166" t="s">
        <v>241</v>
      </c>
      <c r="D176" s="166" t="s">
        <v>123</v>
      </c>
      <c r="E176" s="167" t="s">
        <v>242</v>
      </c>
      <c r="F176" s="168" t="s">
        <v>243</v>
      </c>
      <c r="G176" s="169" t="s">
        <v>166</v>
      </c>
      <c r="H176" s="170">
        <v>496</v>
      </c>
      <c r="I176" s="171"/>
      <c r="J176" s="172">
        <f>ROUND(I176*H176,2)</f>
        <v>0</v>
      </c>
      <c r="K176" s="168" t="s">
        <v>20</v>
      </c>
      <c r="L176" s="35"/>
      <c r="M176" s="173" t="s">
        <v>20</v>
      </c>
      <c r="N176" s="174" t="s">
        <v>44</v>
      </c>
      <c r="O176" s="36"/>
      <c r="P176" s="175">
        <f>O176*H176</f>
        <v>0</v>
      </c>
      <c r="Q176" s="175">
        <v>0</v>
      </c>
      <c r="R176" s="175">
        <f>Q176*H176</f>
        <v>0</v>
      </c>
      <c r="S176" s="175">
        <v>0</v>
      </c>
      <c r="T176" s="176">
        <f>S176*H176</f>
        <v>0</v>
      </c>
      <c r="AR176" s="18" t="s">
        <v>128</v>
      </c>
      <c r="AT176" s="18" t="s">
        <v>123</v>
      </c>
      <c r="AU176" s="18" t="s">
        <v>81</v>
      </c>
      <c r="AY176" s="18" t="s">
        <v>121</v>
      </c>
      <c r="BE176" s="177">
        <f>IF(N176="základní",J176,0)</f>
        <v>0</v>
      </c>
      <c r="BF176" s="177">
        <f>IF(N176="snížená",J176,0)</f>
        <v>0</v>
      </c>
      <c r="BG176" s="177">
        <f>IF(N176="zákl. přenesená",J176,0)</f>
        <v>0</v>
      </c>
      <c r="BH176" s="177">
        <f>IF(N176="sníž. přenesená",J176,0)</f>
        <v>0</v>
      </c>
      <c r="BI176" s="177">
        <f>IF(N176="nulová",J176,0)</f>
        <v>0</v>
      </c>
      <c r="BJ176" s="18" t="s">
        <v>22</v>
      </c>
      <c r="BK176" s="177">
        <f>ROUND(I176*H176,2)</f>
        <v>0</v>
      </c>
      <c r="BL176" s="18" t="s">
        <v>128</v>
      </c>
      <c r="BM176" s="18" t="s">
        <v>244</v>
      </c>
    </row>
    <row r="177" spans="2:47" s="1" customFormat="1" ht="22.5" customHeight="1">
      <c r="B177" s="35"/>
      <c r="D177" s="178" t="s">
        <v>130</v>
      </c>
      <c r="F177" s="179" t="s">
        <v>245</v>
      </c>
      <c r="I177" s="139"/>
      <c r="L177" s="35"/>
      <c r="M177" s="64"/>
      <c r="N177" s="36"/>
      <c r="O177" s="36"/>
      <c r="P177" s="36"/>
      <c r="Q177" s="36"/>
      <c r="R177" s="36"/>
      <c r="S177" s="36"/>
      <c r="T177" s="65"/>
      <c r="AT177" s="18" t="s">
        <v>130</v>
      </c>
      <c r="AU177" s="18" t="s">
        <v>81</v>
      </c>
    </row>
    <row r="178" spans="2:47" s="1" customFormat="1" ht="30" customHeight="1">
      <c r="B178" s="35"/>
      <c r="D178" s="178" t="s">
        <v>131</v>
      </c>
      <c r="F178" s="180" t="s">
        <v>239</v>
      </c>
      <c r="I178" s="139"/>
      <c r="L178" s="35"/>
      <c r="M178" s="64"/>
      <c r="N178" s="36"/>
      <c r="O178" s="36"/>
      <c r="P178" s="36"/>
      <c r="Q178" s="36"/>
      <c r="R178" s="36"/>
      <c r="S178" s="36"/>
      <c r="T178" s="65"/>
      <c r="AT178" s="18" t="s">
        <v>131</v>
      </c>
      <c r="AU178" s="18" t="s">
        <v>81</v>
      </c>
    </row>
    <row r="179" spans="2:51" s="11" customFormat="1" ht="22.5" customHeight="1">
      <c r="B179" s="181"/>
      <c r="D179" s="190" t="s">
        <v>133</v>
      </c>
      <c r="E179" s="215" t="s">
        <v>20</v>
      </c>
      <c r="F179" s="216" t="s">
        <v>246</v>
      </c>
      <c r="H179" s="217">
        <v>496</v>
      </c>
      <c r="I179" s="185"/>
      <c r="L179" s="181"/>
      <c r="M179" s="186"/>
      <c r="N179" s="187"/>
      <c r="O179" s="187"/>
      <c r="P179" s="187"/>
      <c r="Q179" s="187"/>
      <c r="R179" s="187"/>
      <c r="S179" s="187"/>
      <c r="T179" s="188"/>
      <c r="AT179" s="182" t="s">
        <v>133</v>
      </c>
      <c r="AU179" s="182" t="s">
        <v>81</v>
      </c>
      <c r="AV179" s="11" t="s">
        <v>81</v>
      </c>
      <c r="AW179" s="11" t="s">
        <v>37</v>
      </c>
      <c r="AX179" s="11" t="s">
        <v>22</v>
      </c>
      <c r="AY179" s="182" t="s">
        <v>121</v>
      </c>
    </row>
    <row r="180" spans="2:65" s="1" customFormat="1" ht="22.5" customHeight="1">
      <c r="B180" s="165"/>
      <c r="C180" s="222" t="s">
        <v>247</v>
      </c>
      <c r="D180" s="222" t="s">
        <v>248</v>
      </c>
      <c r="E180" s="223" t="s">
        <v>249</v>
      </c>
      <c r="F180" s="224" t="s">
        <v>250</v>
      </c>
      <c r="G180" s="225" t="s">
        <v>166</v>
      </c>
      <c r="H180" s="226">
        <v>252.96</v>
      </c>
      <c r="I180" s="227"/>
      <c r="J180" s="228">
        <f>ROUND(I180*H180,2)</f>
        <v>0</v>
      </c>
      <c r="K180" s="224" t="s">
        <v>20</v>
      </c>
      <c r="L180" s="229"/>
      <c r="M180" s="230" t="s">
        <v>20</v>
      </c>
      <c r="N180" s="231" t="s">
        <v>44</v>
      </c>
      <c r="O180" s="36"/>
      <c r="P180" s="175">
        <f>O180*H180</f>
        <v>0</v>
      </c>
      <c r="Q180" s="175">
        <v>0.00198</v>
      </c>
      <c r="R180" s="175">
        <f>Q180*H180</f>
        <v>0.5008608</v>
      </c>
      <c r="S180" s="175">
        <v>0</v>
      </c>
      <c r="T180" s="176">
        <f>S180*H180</f>
        <v>0</v>
      </c>
      <c r="AR180" s="18" t="s">
        <v>185</v>
      </c>
      <c r="AT180" s="18" t="s">
        <v>248</v>
      </c>
      <c r="AU180" s="18" t="s">
        <v>81</v>
      </c>
      <c r="AY180" s="18" t="s">
        <v>121</v>
      </c>
      <c r="BE180" s="177">
        <f>IF(N180="základní",J180,0)</f>
        <v>0</v>
      </c>
      <c r="BF180" s="177">
        <f>IF(N180="snížená",J180,0)</f>
        <v>0</v>
      </c>
      <c r="BG180" s="177">
        <f>IF(N180="zákl. přenesená",J180,0)</f>
        <v>0</v>
      </c>
      <c r="BH180" s="177">
        <f>IF(N180="sníž. přenesená",J180,0)</f>
        <v>0</v>
      </c>
      <c r="BI180" s="177">
        <f>IF(N180="nulová",J180,0)</f>
        <v>0</v>
      </c>
      <c r="BJ180" s="18" t="s">
        <v>22</v>
      </c>
      <c r="BK180" s="177">
        <f>ROUND(I180*H180,2)</f>
        <v>0</v>
      </c>
      <c r="BL180" s="18" t="s">
        <v>128</v>
      </c>
      <c r="BM180" s="18" t="s">
        <v>251</v>
      </c>
    </row>
    <row r="181" spans="2:47" s="1" customFormat="1" ht="30" customHeight="1">
      <c r="B181" s="35"/>
      <c r="D181" s="178" t="s">
        <v>130</v>
      </c>
      <c r="F181" s="179" t="s">
        <v>252</v>
      </c>
      <c r="I181" s="139"/>
      <c r="L181" s="35"/>
      <c r="M181" s="64"/>
      <c r="N181" s="36"/>
      <c r="O181" s="36"/>
      <c r="P181" s="36"/>
      <c r="Q181" s="36"/>
      <c r="R181" s="36"/>
      <c r="S181" s="36"/>
      <c r="T181" s="65"/>
      <c r="AT181" s="18" t="s">
        <v>130</v>
      </c>
      <c r="AU181" s="18" t="s">
        <v>81</v>
      </c>
    </row>
    <row r="182" spans="2:47" s="1" customFormat="1" ht="30" customHeight="1">
      <c r="B182" s="35"/>
      <c r="D182" s="178" t="s">
        <v>253</v>
      </c>
      <c r="F182" s="180" t="s">
        <v>254</v>
      </c>
      <c r="I182" s="139"/>
      <c r="L182" s="35"/>
      <c r="M182" s="64"/>
      <c r="N182" s="36"/>
      <c r="O182" s="36"/>
      <c r="P182" s="36"/>
      <c r="Q182" s="36"/>
      <c r="R182" s="36"/>
      <c r="S182" s="36"/>
      <c r="T182" s="65"/>
      <c r="AT182" s="18" t="s">
        <v>253</v>
      </c>
      <c r="AU182" s="18" t="s">
        <v>81</v>
      </c>
    </row>
    <row r="183" spans="2:51" s="11" customFormat="1" ht="22.5" customHeight="1">
      <c r="B183" s="181"/>
      <c r="D183" s="178" t="s">
        <v>133</v>
      </c>
      <c r="E183" s="182" t="s">
        <v>20</v>
      </c>
      <c r="F183" s="183" t="s">
        <v>255</v>
      </c>
      <c r="H183" s="184">
        <v>252.96</v>
      </c>
      <c r="I183" s="185"/>
      <c r="L183" s="181"/>
      <c r="M183" s="186"/>
      <c r="N183" s="187"/>
      <c r="O183" s="187"/>
      <c r="P183" s="187"/>
      <c r="Q183" s="187"/>
      <c r="R183" s="187"/>
      <c r="S183" s="187"/>
      <c r="T183" s="188"/>
      <c r="AT183" s="182" t="s">
        <v>133</v>
      </c>
      <c r="AU183" s="182" t="s">
        <v>81</v>
      </c>
      <c r="AV183" s="11" t="s">
        <v>81</v>
      </c>
      <c r="AW183" s="11" t="s">
        <v>37</v>
      </c>
      <c r="AX183" s="11" t="s">
        <v>22</v>
      </c>
      <c r="AY183" s="182" t="s">
        <v>121</v>
      </c>
    </row>
    <row r="184" spans="2:63" s="10" customFormat="1" ht="29.25" customHeight="1">
      <c r="B184" s="151"/>
      <c r="D184" s="162" t="s">
        <v>72</v>
      </c>
      <c r="E184" s="163" t="s">
        <v>128</v>
      </c>
      <c r="F184" s="163" t="s">
        <v>256</v>
      </c>
      <c r="I184" s="154"/>
      <c r="J184" s="164">
        <f>BK184</f>
        <v>0</v>
      </c>
      <c r="L184" s="151"/>
      <c r="M184" s="156"/>
      <c r="N184" s="157"/>
      <c r="O184" s="157"/>
      <c r="P184" s="158">
        <f>SUM(P185:P227)</f>
        <v>0</v>
      </c>
      <c r="Q184" s="157"/>
      <c r="R184" s="158">
        <f>SUM(R185:R227)</f>
        <v>3108.4501391000003</v>
      </c>
      <c r="S184" s="157"/>
      <c r="T184" s="159">
        <f>SUM(T185:T227)</f>
        <v>0</v>
      </c>
      <c r="AR184" s="152" t="s">
        <v>22</v>
      </c>
      <c r="AT184" s="160" t="s">
        <v>72</v>
      </c>
      <c r="AU184" s="160" t="s">
        <v>22</v>
      </c>
      <c r="AY184" s="152" t="s">
        <v>121</v>
      </c>
      <c r="BK184" s="161">
        <f>SUM(BK185:BK227)</f>
        <v>0</v>
      </c>
    </row>
    <row r="185" spans="2:65" s="1" customFormat="1" ht="31.5" customHeight="1">
      <c r="B185" s="165"/>
      <c r="C185" s="166" t="s">
        <v>257</v>
      </c>
      <c r="D185" s="166" t="s">
        <v>123</v>
      </c>
      <c r="E185" s="167" t="s">
        <v>258</v>
      </c>
      <c r="F185" s="168" t="s">
        <v>259</v>
      </c>
      <c r="G185" s="169" t="s">
        <v>237</v>
      </c>
      <c r="H185" s="170">
        <v>57.6</v>
      </c>
      <c r="I185" s="171"/>
      <c r="J185" s="172">
        <f>ROUND(I185*H185,2)</f>
        <v>0</v>
      </c>
      <c r="K185" s="168" t="s">
        <v>20</v>
      </c>
      <c r="L185" s="35"/>
      <c r="M185" s="173" t="s">
        <v>20</v>
      </c>
      <c r="N185" s="174" t="s">
        <v>44</v>
      </c>
      <c r="O185" s="36"/>
      <c r="P185" s="175">
        <f>O185*H185</f>
        <v>0</v>
      </c>
      <c r="Q185" s="175">
        <v>0</v>
      </c>
      <c r="R185" s="175">
        <f>Q185*H185</f>
        <v>0</v>
      </c>
      <c r="S185" s="175">
        <v>0</v>
      </c>
      <c r="T185" s="176">
        <f>S185*H185</f>
        <v>0</v>
      </c>
      <c r="AR185" s="18" t="s">
        <v>128</v>
      </c>
      <c r="AT185" s="18" t="s">
        <v>123</v>
      </c>
      <c r="AU185" s="18" t="s">
        <v>81</v>
      </c>
      <c r="AY185" s="18" t="s">
        <v>121</v>
      </c>
      <c r="BE185" s="177">
        <f>IF(N185="základní",J185,0)</f>
        <v>0</v>
      </c>
      <c r="BF185" s="177">
        <f>IF(N185="snížená",J185,0)</f>
        <v>0</v>
      </c>
      <c r="BG185" s="177">
        <f>IF(N185="zákl. přenesená",J185,0)</f>
        <v>0</v>
      </c>
      <c r="BH185" s="177">
        <f>IF(N185="sníž. přenesená",J185,0)</f>
        <v>0</v>
      </c>
      <c r="BI185" s="177">
        <f>IF(N185="nulová",J185,0)</f>
        <v>0</v>
      </c>
      <c r="BJ185" s="18" t="s">
        <v>22</v>
      </c>
      <c r="BK185" s="177">
        <f>ROUND(I185*H185,2)</f>
        <v>0</v>
      </c>
      <c r="BL185" s="18" t="s">
        <v>128</v>
      </c>
      <c r="BM185" s="18" t="s">
        <v>260</v>
      </c>
    </row>
    <row r="186" spans="2:47" s="1" customFormat="1" ht="22.5" customHeight="1">
      <c r="B186" s="35"/>
      <c r="D186" s="178" t="s">
        <v>130</v>
      </c>
      <c r="F186" s="179" t="s">
        <v>261</v>
      </c>
      <c r="I186" s="139"/>
      <c r="L186" s="35"/>
      <c r="M186" s="64"/>
      <c r="N186" s="36"/>
      <c r="O186" s="36"/>
      <c r="P186" s="36"/>
      <c r="Q186" s="36"/>
      <c r="R186" s="36"/>
      <c r="S186" s="36"/>
      <c r="T186" s="65"/>
      <c r="AT186" s="18" t="s">
        <v>130</v>
      </c>
      <c r="AU186" s="18" t="s">
        <v>81</v>
      </c>
    </row>
    <row r="187" spans="2:47" s="1" customFormat="1" ht="54" customHeight="1">
      <c r="B187" s="35"/>
      <c r="D187" s="178" t="s">
        <v>131</v>
      </c>
      <c r="F187" s="180" t="s">
        <v>262</v>
      </c>
      <c r="I187" s="139"/>
      <c r="L187" s="35"/>
      <c r="M187" s="64"/>
      <c r="N187" s="36"/>
      <c r="O187" s="36"/>
      <c r="P187" s="36"/>
      <c r="Q187" s="36"/>
      <c r="R187" s="36"/>
      <c r="S187" s="36"/>
      <c r="T187" s="65"/>
      <c r="AT187" s="18" t="s">
        <v>131</v>
      </c>
      <c r="AU187" s="18" t="s">
        <v>81</v>
      </c>
    </row>
    <row r="188" spans="2:51" s="13" customFormat="1" ht="22.5" customHeight="1">
      <c r="B188" s="199"/>
      <c r="D188" s="178" t="s">
        <v>133</v>
      </c>
      <c r="E188" s="200" t="s">
        <v>20</v>
      </c>
      <c r="F188" s="201" t="s">
        <v>263</v>
      </c>
      <c r="H188" s="202" t="s">
        <v>20</v>
      </c>
      <c r="I188" s="203"/>
      <c r="L188" s="199"/>
      <c r="M188" s="204"/>
      <c r="N188" s="205"/>
      <c r="O188" s="205"/>
      <c r="P188" s="205"/>
      <c r="Q188" s="205"/>
      <c r="R188" s="205"/>
      <c r="S188" s="205"/>
      <c r="T188" s="206"/>
      <c r="AT188" s="202" t="s">
        <v>133</v>
      </c>
      <c r="AU188" s="202" t="s">
        <v>81</v>
      </c>
      <c r="AV188" s="13" t="s">
        <v>22</v>
      </c>
      <c r="AW188" s="13" t="s">
        <v>37</v>
      </c>
      <c r="AX188" s="13" t="s">
        <v>73</v>
      </c>
      <c r="AY188" s="202" t="s">
        <v>121</v>
      </c>
    </row>
    <row r="189" spans="2:51" s="11" customFormat="1" ht="22.5" customHeight="1">
      <c r="B189" s="181"/>
      <c r="D189" s="190" t="s">
        <v>133</v>
      </c>
      <c r="E189" s="215" t="s">
        <v>20</v>
      </c>
      <c r="F189" s="216" t="s">
        <v>264</v>
      </c>
      <c r="H189" s="217">
        <v>57.6</v>
      </c>
      <c r="I189" s="185"/>
      <c r="L189" s="181"/>
      <c r="M189" s="186"/>
      <c r="N189" s="187"/>
      <c r="O189" s="187"/>
      <c r="P189" s="187"/>
      <c r="Q189" s="187"/>
      <c r="R189" s="187"/>
      <c r="S189" s="187"/>
      <c r="T189" s="188"/>
      <c r="AT189" s="182" t="s">
        <v>133</v>
      </c>
      <c r="AU189" s="182" t="s">
        <v>81</v>
      </c>
      <c r="AV189" s="11" t="s">
        <v>81</v>
      </c>
      <c r="AW189" s="11" t="s">
        <v>37</v>
      </c>
      <c r="AX189" s="11" t="s">
        <v>22</v>
      </c>
      <c r="AY189" s="182" t="s">
        <v>121</v>
      </c>
    </row>
    <row r="190" spans="2:65" s="1" customFormat="1" ht="22.5" customHeight="1">
      <c r="B190" s="165"/>
      <c r="C190" s="166" t="s">
        <v>265</v>
      </c>
      <c r="D190" s="166" t="s">
        <v>123</v>
      </c>
      <c r="E190" s="167" t="s">
        <v>266</v>
      </c>
      <c r="F190" s="168" t="s">
        <v>267</v>
      </c>
      <c r="G190" s="169" t="s">
        <v>237</v>
      </c>
      <c r="H190" s="170">
        <v>646.62</v>
      </c>
      <c r="I190" s="171"/>
      <c r="J190" s="172">
        <f>ROUND(I190*H190,2)</f>
        <v>0</v>
      </c>
      <c r="K190" s="168" t="s">
        <v>20</v>
      </c>
      <c r="L190" s="35"/>
      <c r="M190" s="173" t="s">
        <v>20</v>
      </c>
      <c r="N190" s="174" t="s">
        <v>44</v>
      </c>
      <c r="O190" s="36"/>
      <c r="P190" s="175">
        <f>O190*H190</f>
        <v>0</v>
      </c>
      <c r="Q190" s="175">
        <v>0.31879</v>
      </c>
      <c r="R190" s="175">
        <f>Q190*H190</f>
        <v>206.1359898</v>
      </c>
      <c r="S190" s="175">
        <v>0</v>
      </c>
      <c r="T190" s="176">
        <f>S190*H190</f>
        <v>0</v>
      </c>
      <c r="AR190" s="18" t="s">
        <v>128</v>
      </c>
      <c r="AT190" s="18" t="s">
        <v>123</v>
      </c>
      <c r="AU190" s="18" t="s">
        <v>81</v>
      </c>
      <c r="AY190" s="18" t="s">
        <v>121</v>
      </c>
      <c r="BE190" s="177">
        <f>IF(N190="základní",J190,0)</f>
        <v>0</v>
      </c>
      <c r="BF190" s="177">
        <f>IF(N190="snížená",J190,0)</f>
        <v>0</v>
      </c>
      <c r="BG190" s="177">
        <f>IF(N190="zákl. přenesená",J190,0)</f>
        <v>0</v>
      </c>
      <c r="BH190" s="177">
        <f>IF(N190="sníž. přenesená",J190,0)</f>
        <v>0</v>
      </c>
      <c r="BI190" s="177">
        <f>IF(N190="nulová",J190,0)</f>
        <v>0</v>
      </c>
      <c r="BJ190" s="18" t="s">
        <v>22</v>
      </c>
      <c r="BK190" s="177">
        <f>ROUND(I190*H190,2)</f>
        <v>0</v>
      </c>
      <c r="BL190" s="18" t="s">
        <v>128</v>
      </c>
      <c r="BM190" s="18" t="s">
        <v>268</v>
      </c>
    </row>
    <row r="191" spans="2:47" s="1" customFormat="1" ht="22.5" customHeight="1">
      <c r="B191" s="35"/>
      <c r="D191" s="178" t="s">
        <v>130</v>
      </c>
      <c r="F191" s="179" t="s">
        <v>269</v>
      </c>
      <c r="I191" s="139"/>
      <c r="L191" s="35"/>
      <c r="M191" s="64"/>
      <c r="N191" s="36"/>
      <c r="O191" s="36"/>
      <c r="P191" s="36"/>
      <c r="Q191" s="36"/>
      <c r="R191" s="36"/>
      <c r="S191" s="36"/>
      <c r="T191" s="65"/>
      <c r="AT191" s="18" t="s">
        <v>130</v>
      </c>
      <c r="AU191" s="18" t="s">
        <v>81</v>
      </c>
    </row>
    <row r="192" spans="2:47" s="1" customFormat="1" ht="54" customHeight="1">
      <c r="B192" s="35"/>
      <c r="D192" s="178" t="s">
        <v>131</v>
      </c>
      <c r="F192" s="180" t="s">
        <v>270</v>
      </c>
      <c r="I192" s="139"/>
      <c r="L192" s="35"/>
      <c r="M192" s="64"/>
      <c r="N192" s="36"/>
      <c r="O192" s="36"/>
      <c r="P192" s="36"/>
      <c r="Q192" s="36"/>
      <c r="R192" s="36"/>
      <c r="S192" s="36"/>
      <c r="T192" s="65"/>
      <c r="AT192" s="18" t="s">
        <v>131</v>
      </c>
      <c r="AU192" s="18" t="s">
        <v>81</v>
      </c>
    </row>
    <row r="193" spans="2:51" s="11" customFormat="1" ht="22.5" customHeight="1">
      <c r="B193" s="181"/>
      <c r="D193" s="190" t="s">
        <v>133</v>
      </c>
      <c r="E193" s="215" t="s">
        <v>20</v>
      </c>
      <c r="F193" s="216" t="s">
        <v>271</v>
      </c>
      <c r="H193" s="217">
        <v>646.62</v>
      </c>
      <c r="I193" s="185"/>
      <c r="L193" s="181"/>
      <c r="M193" s="186"/>
      <c r="N193" s="187"/>
      <c r="O193" s="187"/>
      <c r="P193" s="187"/>
      <c r="Q193" s="187"/>
      <c r="R193" s="187"/>
      <c r="S193" s="187"/>
      <c r="T193" s="188"/>
      <c r="AT193" s="182" t="s">
        <v>133</v>
      </c>
      <c r="AU193" s="182" t="s">
        <v>81</v>
      </c>
      <c r="AV193" s="11" t="s">
        <v>81</v>
      </c>
      <c r="AW193" s="11" t="s">
        <v>37</v>
      </c>
      <c r="AX193" s="11" t="s">
        <v>22</v>
      </c>
      <c r="AY193" s="182" t="s">
        <v>121</v>
      </c>
    </row>
    <row r="194" spans="2:65" s="1" customFormat="1" ht="22.5" customHeight="1">
      <c r="B194" s="165"/>
      <c r="C194" s="166" t="s">
        <v>272</v>
      </c>
      <c r="D194" s="166" t="s">
        <v>123</v>
      </c>
      <c r="E194" s="167" t="s">
        <v>273</v>
      </c>
      <c r="F194" s="168" t="s">
        <v>274</v>
      </c>
      <c r="G194" s="169" t="s">
        <v>237</v>
      </c>
      <c r="H194" s="170">
        <v>2668.195</v>
      </c>
      <c r="I194" s="171"/>
      <c r="J194" s="172">
        <f>ROUND(I194*H194,2)</f>
        <v>0</v>
      </c>
      <c r="K194" s="168" t="s">
        <v>20</v>
      </c>
      <c r="L194" s="35"/>
      <c r="M194" s="173" t="s">
        <v>20</v>
      </c>
      <c r="N194" s="174" t="s">
        <v>44</v>
      </c>
      <c r="O194" s="36"/>
      <c r="P194" s="175">
        <f>O194*H194</f>
        <v>0</v>
      </c>
      <c r="Q194" s="175">
        <v>0.42535</v>
      </c>
      <c r="R194" s="175">
        <f>Q194*H194</f>
        <v>1134.91674325</v>
      </c>
      <c r="S194" s="175">
        <v>0</v>
      </c>
      <c r="T194" s="176">
        <f>S194*H194</f>
        <v>0</v>
      </c>
      <c r="AR194" s="18" t="s">
        <v>128</v>
      </c>
      <c r="AT194" s="18" t="s">
        <v>123</v>
      </c>
      <c r="AU194" s="18" t="s">
        <v>81</v>
      </c>
      <c r="AY194" s="18" t="s">
        <v>121</v>
      </c>
      <c r="BE194" s="177">
        <f>IF(N194="základní",J194,0)</f>
        <v>0</v>
      </c>
      <c r="BF194" s="177">
        <f>IF(N194="snížená",J194,0)</f>
        <v>0</v>
      </c>
      <c r="BG194" s="177">
        <f>IF(N194="zákl. přenesená",J194,0)</f>
        <v>0</v>
      </c>
      <c r="BH194" s="177">
        <f>IF(N194="sníž. přenesená",J194,0)</f>
        <v>0</v>
      </c>
      <c r="BI194" s="177">
        <f>IF(N194="nulová",J194,0)</f>
        <v>0</v>
      </c>
      <c r="BJ194" s="18" t="s">
        <v>22</v>
      </c>
      <c r="BK194" s="177">
        <f>ROUND(I194*H194,2)</f>
        <v>0</v>
      </c>
      <c r="BL194" s="18" t="s">
        <v>128</v>
      </c>
      <c r="BM194" s="18" t="s">
        <v>275</v>
      </c>
    </row>
    <row r="195" spans="2:47" s="1" customFormat="1" ht="22.5" customHeight="1">
      <c r="B195" s="35"/>
      <c r="D195" s="178" t="s">
        <v>130</v>
      </c>
      <c r="F195" s="179" t="s">
        <v>276</v>
      </c>
      <c r="I195" s="139"/>
      <c r="L195" s="35"/>
      <c r="M195" s="64"/>
      <c r="N195" s="36"/>
      <c r="O195" s="36"/>
      <c r="P195" s="36"/>
      <c r="Q195" s="36"/>
      <c r="R195" s="36"/>
      <c r="S195" s="36"/>
      <c r="T195" s="65"/>
      <c r="AT195" s="18" t="s">
        <v>130</v>
      </c>
      <c r="AU195" s="18" t="s">
        <v>81</v>
      </c>
    </row>
    <row r="196" spans="2:51" s="13" customFormat="1" ht="22.5" customHeight="1">
      <c r="B196" s="199"/>
      <c r="D196" s="178" t="s">
        <v>133</v>
      </c>
      <c r="E196" s="200" t="s">
        <v>20</v>
      </c>
      <c r="F196" s="201" t="s">
        <v>277</v>
      </c>
      <c r="H196" s="202" t="s">
        <v>20</v>
      </c>
      <c r="I196" s="203"/>
      <c r="L196" s="199"/>
      <c r="M196" s="204"/>
      <c r="N196" s="205"/>
      <c r="O196" s="205"/>
      <c r="P196" s="205"/>
      <c r="Q196" s="205"/>
      <c r="R196" s="205"/>
      <c r="S196" s="205"/>
      <c r="T196" s="206"/>
      <c r="AT196" s="202" t="s">
        <v>133</v>
      </c>
      <c r="AU196" s="202" t="s">
        <v>81</v>
      </c>
      <c r="AV196" s="13" t="s">
        <v>22</v>
      </c>
      <c r="AW196" s="13" t="s">
        <v>37</v>
      </c>
      <c r="AX196" s="13" t="s">
        <v>73</v>
      </c>
      <c r="AY196" s="202" t="s">
        <v>121</v>
      </c>
    </row>
    <row r="197" spans="2:51" s="11" customFormat="1" ht="22.5" customHeight="1">
      <c r="B197" s="181"/>
      <c r="D197" s="178" t="s">
        <v>133</v>
      </c>
      <c r="E197" s="182" t="s">
        <v>20</v>
      </c>
      <c r="F197" s="183" t="s">
        <v>278</v>
      </c>
      <c r="H197" s="184">
        <v>2725.795</v>
      </c>
      <c r="I197" s="185"/>
      <c r="L197" s="181"/>
      <c r="M197" s="186"/>
      <c r="N197" s="187"/>
      <c r="O197" s="187"/>
      <c r="P197" s="187"/>
      <c r="Q197" s="187"/>
      <c r="R197" s="187"/>
      <c r="S197" s="187"/>
      <c r="T197" s="188"/>
      <c r="AT197" s="182" t="s">
        <v>133</v>
      </c>
      <c r="AU197" s="182" t="s">
        <v>81</v>
      </c>
      <c r="AV197" s="11" t="s">
        <v>81</v>
      </c>
      <c r="AW197" s="11" t="s">
        <v>37</v>
      </c>
      <c r="AX197" s="11" t="s">
        <v>73</v>
      </c>
      <c r="AY197" s="182" t="s">
        <v>121</v>
      </c>
    </row>
    <row r="198" spans="2:51" s="11" customFormat="1" ht="22.5" customHeight="1">
      <c r="B198" s="181"/>
      <c r="D198" s="178" t="s">
        <v>133</v>
      </c>
      <c r="E198" s="182" t="s">
        <v>20</v>
      </c>
      <c r="F198" s="183" t="s">
        <v>279</v>
      </c>
      <c r="H198" s="184">
        <v>-57.6</v>
      </c>
      <c r="I198" s="185"/>
      <c r="L198" s="181"/>
      <c r="M198" s="186"/>
      <c r="N198" s="187"/>
      <c r="O198" s="187"/>
      <c r="P198" s="187"/>
      <c r="Q198" s="187"/>
      <c r="R198" s="187"/>
      <c r="S198" s="187"/>
      <c r="T198" s="188"/>
      <c r="AT198" s="182" t="s">
        <v>133</v>
      </c>
      <c r="AU198" s="182" t="s">
        <v>81</v>
      </c>
      <c r="AV198" s="11" t="s">
        <v>81</v>
      </c>
      <c r="AW198" s="11" t="s">
        <v>37</v>
      </c>
      <c r="AX198" s="11" t="s">
        <v>73</v>
      </c>
      <c r="AY198" s="182" t="s">
        <v>121</v>
      </c>
    </row>
    <row r="199" spans="2:51" s="12" customFormat="1" ht="22.5" customHeight="1">
      <c r="B199" s="189"/>
      <c r="D199" s="190" t="s">
        <v>133</v>
      </c>
      <c r="E199" s="191" t="s">
        <v>20</v>
      </c>
      <c r="F199" s="192" t="s">
        <v>136</v>
      </c>
      <c r="H199" s="193">
        <v>2668.195</v>
      </c>
      <c r="I199" s="194"/>
      <c r="L199" s="189"/>
      <c r="M199" s="195"/>
      <c r="N199" s="196"/>
      <c r="O199" s="196"/>
      <c r="P199" s="196"/>
      <c r="Q199" s="196"/>
      <c r="R199" s="196"/>
      <c r="S199" s="196"/>
      <c r="T199" s="197"/>
      <c r="AT199" s="198" t="s">
        <v>133</v>
      </c>
      <c r="AU199" s="198" t="s">
        <v>81</v>
      </c>
      <c r="AV199" s="12" t="s">
        <v>128</v>
      </c>
      <c r="AW199" s="12" t="s">
        <v>37</v>
      </c>
      <c r="AX199" s="12" t="s">
        <v>22</v>
      </c>
      <c r="AY199" s="198" t="s">
        <v>121</v>
      </c>
    </row>
    <row r="200" spans="2:65" s="1" customFormat="1" ht="31.5" customHeight="1">
      <c r="B200" s="165"/>
      <c r="C200" s="166" t="s">
        <v>7</v>
      </c>
      <c r="D200" s="166" t="s">
        <v>123</v>
      </c>
      <c r="E200" s="167" t="s">
        <v>280</v>
      </c>
      <c r="F200" s="168" t="s">
        <v>281</v>
      </c>
      <c r="G200" s="169" t="s">
        <v>237</v>
      </c>
      <c r="H200" s="170">
        <v>57.6</v>
      </c>
      <c r="I200" s="171"/>
      <c r="J200" s="172">
        <f>ROUND(I200*H200,2)</f>
        <v>0</v>
      </c>
      <c r="K200" s="168" t="s">
        <v>20</v>
      </c>
      <c r="L200" s="35"/>
      <c r="M200" s="173" t="s">
        <v>20</v>
      </c>
      <c r="N200" s="174" t="s">
        <v>44</v>
      </c>
      <c r="O200" s="36"/>
      <c r="P200" s="175">
        <f>O200*H200</f>
        <v>0</v>
      </c>
      <c r="Q200" s="175">
        <v>0.81209</v>
      </c>
      <c r="R200" s="175">
        <f>Q200*H200</f>
        <v>46.776384</v>
      </c>
      <c r="S200" s="175">
        <v>0</v>
      </c>
      <c r="T200" s="176">
        <f>S200*H200</f>
        <v>0</v>
      </c>
      <c r="AR200" s="18" t="s">
        <v>128</v>
      </c>
      <c r="AT200" s="18" t="s">
        <v>123</v>
      </c>
      <c r="AU200" s="18" t="s">
        <v>81</v>
      </c>
      <c r="AY200" s="18" t="s">
        <v>121</v>
      </c>
      <c r="BE200" s="177">
        <f>IF(N200="základní",J200,0)</f>
        <v>0</v>
      </c>
      <c r="BF200" s="177">
        <f>IF(N200="snížená",J200,0)</f>
        <v>0</v>
      </c>
      <c r="BG200" s="177">
        <f>IF(N200="zákl. přenesená",J200,0)</f>
        <v>0</v>
      </c>
      <c r="BH200" s="177">
        <f>IF(N200="sníž. přenesená",J200,0)</f>
        <v>0</v>
      </c>
      <c r="BI200" s="177">
        <f>IF(N200="nulová",J200,0)</f>
        <v>0</v>
      </c>
      <c r="BJ200" s="18" t="s">
        <v>22</v>
      </c>
      <c r="BK200" s="177">
        <f>ROUND(I200*H200,2)</f>
        <v>0</v>
      </c>
      <c r="BL200" s="18" t="s">
        <v>128</v>
      </c>
      <c r="BM200" s="18" t="s">
        <v>282</v>
      </c>
    </row>
    <row r="201" spans="2:47" s="1" customFormat="1" ht="30" customHeight="1">
      <c r="B201" s="35"/>
      <c r="D201" s="178" t="s">
        <v>130</v>
      </c>
      <c r="F201" s="179" t="s">
        <v>283</v>
      </c>
      <c r="I201" s="139"/>
      <c r="L201" s="35"/>
      <c r="M201" s="64"/>
      <c r="N201" s="36"/>
      <c r="O201" s="36"/>
      <c r="P201" s="36"/>
      <c r="Q201" s="36"/>
      <c r="R201" s="36"/>
      <c r="S201" s="36"/>
      <c r="T201" s="65"/>
      <c r="AT201" s="18" t="s">
        <v>130</v>
      </c>
      <c r="AU201" s="18" t="s">
        <v>81</v>
      </c>
    </row>
    <row r="202" spans="2:47" s="1" customFormat="1" ht="78" customHeight="1">
      <c r="B202" s="35"/>
      <c r="D202" s="178" t="s">
        <v>131</v>
      </c>
      <c r="F202" s="180" t="s">
        <v>284</v>
      </c>
      <c r="I202" s="139"/>
      <c r="L202" s="35"/>
      <c r="M202" s="64"/>
      <c r="N202" s="36"/>
      <c r="O202" s="36"/>
      <c r="P202" s="36"/>
      <c r="Q202" s="36"/>
      <c r="R202" s="36"/>
      <c r="S202" s="36"/>
      <c r="T202" s="65"/>
      <c r="AT202" s="18" t="s">
        <v>131</v>
      </c>
      <c r="AU202" s="18" t="s">
        <v>81</v>
      </c>
    </row>
    <row r="203" spans="2:51" s="13" customFormat="1" ht="22.5" customHeight="1">
      <c r="B203" s="199"/>
      <c r="D203" s="178" t="s">
        <v>133</v>
      </c>
      <c r="E203" s="200" t="s">
        <v>20</v>
      </c>
      <c r="F203" s="201" t="s">
        <v>285</v>
      </c>
      <c r="H203" s="202" t="s">
        <v>20</v>
      </c>
      <c r="I203" s="203"/>
      <c r="L203" s="199"/>
      <c r="M203" s="204"/>
      <c r="N203" s="205"/>
      <c r="O203" s="205"/>
      <c r="P203" s="205"/>
      <c r="Q203" s="205"/>
      <c r="R203" s="205"/>
      <c r="S203" s="205"/>
      <c r="T203" s="206"/>
      <c r="AT203" s="202" t="s">
        <v>133</v>
      </c>
      <c r="AU203" s="202" t="s">
        <v>81</v>
      </c>
      <c r="AV203" s="13" t="s">
        <v>22</v>
      </c>
      <c r="AW203" s="13" t="s">
        <v>37</v>
      </c>
      <c r="AX203" s="13" t="s">
        <v>73</v>
      </c>
      <c r="AY203" s="202" t="s">
        <v>121</v>
      </c>
    </row>
    <row r="204" spans="2:51" s="11" customFormat="1" ht="22.5" customHeight="1">
      <c r="B204" s="181"/>
      <c r="D204" s="190" t="s">
        <v>133</v>
      </c>
      <c r="E204" s="215" t="s">
        <v>20</v>
      </c>
      <c r="F204" s="216" t="s">
        <v>286</v>
      </c>
      <c r="H204" s="217">
        <v>57.6</v>
      </c>
      <c r="I204" s="185"/>
      <c r="L204" s="181"/>
      <c r="M204" s="186"/>
      <c r="N204" s="187"/>
      <c r="O204" s="187"/>
      <c r="P204" s="187"/>
      <c r="Q204" s="187"/>
      <c r="R204" s="187"/>
      <c r="S204" s="187"/>
      <c r="T204" s="188"/>
      <c r="AT204" s="182" t="s">
        <v>133</v>
      </c>
      <c r="AU204" s="182" t="s">
        <v>81</v>
      </c>
      <c r="AV204" s="11" t="s">
        <v>81</v>
      </c>
      <c r="AW204" s="11" t="s">
        <v>37</v>
      </c>
      <c r="AX204" s="11" t="s">
        <v>22</v>
      </c>
      <c r="AY204" s="182" t="s">
        <v>121</v>
      </c>
    </row>
    <row r="205" spans="2:65" s="1" customFormat="1" ht="22.5" customHeight="1">
      <c r="B205" s="165"/>
      <c r="C205" s="166" t="s">
        <v>287</v>
      </c>
      <c r="D205" s="166" t="s">
        <v>123</v>
      </c>
      <c r="E205" s="167" t="s">
        <v>288</v>
      </c>
      <c r="F205" s="168" t="s">
        <v>289</v>
      </c>
      <c r="G205" s="169" t="s">
        <v>237</v>
      </c>
      <c r="H205" s="170">
        <v>662.963</v>
      </c>
      <c r="I205" s="171"/>
      <c r="J205" s="172">
        <f>ROUND(I205*H205,2)</f>
        <v>0</v>
      </c>
      <c r="K205" s="168" t="s">
        <v>20</v>
      </c>
      <c r="L205" s="35"/>
      <c r="M205" s="173" t="s">
        <v>20</v>
      </c>
      <c r="N205" s="174" t="s">
        <v>44</v>
      </c>
      <c r="O205" s="36"/>
      <c r="P205" s="175">
        <f>O205*H205</f>
        <v>0</v>
      </c>
      <c r="Q205" s="175">
        <v>0.51907</v>
      </c>
      <c r="R205" s="175">
        <f>Q205*H205</f>
        <v>344.12420441</v>
      </c>
      <c r="S205" s="175">
        <v>0</v>
      </c>
      <c r="T205" s="176">
        <f>S205*H205</f>
        <v>0</v>
      </c>
      <c r="AR205" s="18" t="s">
        <v>128</v>
      </c>
      <c r="AT205" s="18" t="s">
        <v>123</v>
      </c>
      <c r="AU205" s="18" t="s">
        <v>81</v>
      </c>
      <c r="AY205" s="18" t="s">
        <v>121</v>
      </c>
      <c r="BE205" s="177">
        <f>IF(N205="základní",J205,0)</f>
        <v>0</v>
      </c>
      <c r="BF205" s="177">
        <f>IF(N205="snížená",J205,0)</f>
        <v>0</v>
      </c>
      <c r="BG205" s="177">
        <f>IF(N205="zákl. přenesená",J205,0)</f>
        <v>0</v>
      </c>
      <c r="BH205" s="177">
        <f>IF(N205="sníž. přenesená",J205,0)</f>
        <v>0</v>
      </c>
      <c r="BI205" s="177">
        <f>IF(N205="nulová",J205,0)</f>
        <v>0</v>
      </c>
      <c r="BJ205" s="18" t="s">
        <v>22</v>
      </c>
      <c r="BK205" s="177">
        <f>ROUND(I205*H205,2)</f>
        <v>0</v>
      </c>
      <c r="BL205" s="18" t="s">
        <v>128</v>
      </c>
      <c r="BM205" s="18" t="s">
        <v>290</v>
      </c>
    </row>
    <row r="206" spans="2:47" s="1" customFormat="1" ht="22.5" customHeight="1">
      <c r="B206" s="35"/>
      <c r="D206" s="178" t="s">
        <v>130</v>
      </c>
      <c r="F206" s="179" t="s">
        <v>291</v>
      </c>
      <c r="I206" s="139"/>
      <c r="L206" s="35"/>
      <c r="M206" s="64"/>
      <c r="N206" s="36"/>
      <c r="O206" s="36"/>
      <c r="P206" s="36"/>
      <c r="Q206" s="36"/>
      <c r="R206" s="36"/>
      <c r="S206" s="36"/>
      <c r="T206" s="65"/>
      <c r="AT206" s="18" t="s">
        <v>130</v>
      </c>
      <c r="AU206" s="18" t="s">
        <v>81</v>
      </c>
    </row>
    <row r="207" spans="2:47" s="1" customFormat="1" ht="78" customHeight="1">
      <c r="B207" s="35"/>
      <c r="D207" s="178" t="s">
        <v>131</v>
      </c>
      <c r="F207" s="180" t="s">
        <v>292</v>
      </c>
      <c r="I207" s="139"/>
      <c r="L207" s="35"/>
      <c r="M207" s="64"/>
      <c r="N207" s="36"/>
      <c r="O207" s="36"/>
      <c r="P207" s="36"/>
      <c r="Q207" s="36"/>
      <c r="R207" s="36"/>
      <c r="S207" s="36"/>
      <c r="T207" s="65"/>
      <c r="AT207" s="18" t="s">
        <v>131</v>
      </c>
      <c r="AU207" s="18" t="s">
        <v>81</v>
      </c>
    </row>
    <row r="208" spans="2:51" s="13" customFormat="1" ht="22.5" customHeight="1">
      <c r="B208" s="199"/>
      <c r="D208" s="178" t="s">
        <v>133</v>
      </c>
      <c r="E208" s="200" t="s">
        <v>20</v>
      </c>
      <c r="F208" s="201" t="s">
        <v>293</v>
      </c>
      <c r="H208" s="202" t="s">
        <v>20</v>
      </c>
      <c r="I208" s="203"/>
      <c r="L208" s="199"/>
      <c r="M208" s="204"/>
      <c r="N208" s="205"/>
      <c r="O208" s="205"/>
      <c r="P208" s="205"/>
      <c r="Q208" s="205"/>
      <c r="R208" s="205"/>
      <c r="S208" s="205"/>
      <c r="T208" s="206"/>
      <c r="AT208" s="202" t="s">
        <v>133</v>
      </c>
      <c r="AU208" s="202" t="s">
        <v>81</v>
      </c>
      <c r="AV208" s="13" t="s">
        <v>22</v>
      </c>
      <c r="AW208" s="13" t="s">
        <v>37</v>
      </c>
      <c r="AX208" s="13" t="s">
        <v>73</v>
      </c>
      <c r="AY208" s="202" t="s">
        <v>121</v>
      </c>
    </row>
    <row r="209" spans="2:51" s="11" customFormat="1" ht="22.5" customHeight="1">
      <c r="B209" s="181"/>
      <c r="D209" s="178" t="s">
        <v>133</v>
      </c>
      <c r="E209" s="182" t="s">
        <v>20</v>
      </c>
      <c r="F209" s="183" t="s">
        <v>294</v>
      </c>
      <c r="H209" s="184">
        <v>129.324</v>
      </c>
      <c r="I209" s="185"/>
      <c r="L209" s="181"/>
      <c r="M209" s="186"/>
      <c r="N209" s="187"/>
      <c r="O209" s="187"/>
      <c r="P209" s="187"/>
      <c r="Q209" s="187"/>
      <c r="R209" s="187"/>
      <c r="S209" s="187"/>
      <c r="T209" s="188"/>
      <c r="AT209" s="182" t="s">
        <v>133</v>
      </c>
      <c r="AU209" s="182" t="s">
        <v>81</v>
      </c>
      <c r="AV209" s="11" t="s">
        <v>81</v>
      </c>
      <c r="AW209" s="11" t="s">
        <v>37</v>
      </c>
      <c r="AX209" s="11" t="s">
        <v>73</v>
      </c>
      <c r="AY209" s="182" t="s">
        <v>121</v>
      </c>
    </row>
    <row r="210" spans="2:51" s="13" customFormat="1" ht="22.5" customHeight="1">
      <c r="B210" s="199"/>
      <c r="D210" s="178" t="s">
        <v>133</v>
      </c>
      <c r="E210" s="200" t="s">
        <v>20</v>
      </c>
      <c r="F210" s="201" t="s">
        <v>295</v>
      </c>
      <c r="H210" s="202" t="s">
        <v>20</v>
      </c>
      <c r="I210" s="203"/>
      <c r="L210" s="199"/>
      <c r="M210" s="204"/>
      <c r="N210" s="205"/>
      <c r="O210" s="205"/>
      <c r="P210" s="205"/>
      <c r="Q210" s="205"/>
      <c r="R210" s="205"/>
      <c r="S210" s="205"/>
      <c r="T210" s="206"/>
      <c r="AT210" s="202" t="s">
        <v>133</v>
      </c>
      <c r="AU210" s="202" t="s">
        <v>81</v>
      </c>
      <c r="AV210" s="13" t="s">
        <v>22</v>
      </c>
      <c r="AW210" s="13" t="s">
        <v>37</v>
      </c>
      <c r="AX210" s="13" t="s">
        <v>73</v>
      </c>
      <c r="AY210" s="202" t="s">
        <v>121</v>
      </c>
    </row>
    <row r="211" spans="2:51" s="11" customFormat="1" ht="22.5" customHeight="1">
      <c r="B211" s="181"/>
      <c r="D211" s="178" t="s">
        <v>133</v>
      </c>
      <c r="E211" s="182" t="s">
        <v>20</v>
      </c>
      <c r="F211" s="183" t="s">
        <v>296</v>
      </c>
      <c r="H211" s="184">
        <v>545.159</v>
      </c>
      <c r="I211" s="185"/>
      <c r="L211" s="181"/>
      <c r="M211" s="186"/>
      <c r="N211" s="187"/>
      <c r="O211" s="187"/>
      <c r="P211" s="187"/>
      <c r="Q211" s="187"/>
      <c r="R211" s="187"/>
      <c r="S211" s="187"/>
      <c r="T211" s="188"/>
      <c r="AT211" s="182" t="s">
        <v>133</v>
      </c>
      <c r="AU211" s="182" t="s">
        <v>81</v>
      </c>
      <c r="AV211" s="11" t="s">
        <v>81</v>
      </c>
      <c r="AW211" s="11" t="s">
        <v>37</v>
      </c>
      <c r="AX211" s="11" t="s">
        <v>73</v>
      </c>
      <c r="AY211" s="182" t="s">
        <v>121</v>
      </c>
    </row>
    <row r="212" spans="2:51" s="11" customFormat="1" ht="22.5" customHeight="1">
      <c r="B212" s="181"/>
      <c r="D212" s="178" t="s">
        <v>133</v>
      </c>
      <c r="E212" s="182" t="s">
        <v>20</v>
      </c>
      <c r="F212" s="183" t="s">
        <v>152</v>
      </c>
      <c r="H212" s="184">
        <v>-11.52</v>
      </c>
      <c r="I212" s="185"/>
      <c r="L212" s="181"/>
      <c r="M212" s="186"/>
      <c r="N212" s="187"/>
      <c r="O212" s="187"/>
      <c r="P212" s="187"/>
      <c r="Q212" s="187"/>
      <c r="R212" s="187"/>
      <c r="S212" s="187"/>
      <c r="T212" s="188"/>
      <c r="AT212" s="182" t="s">
        <v>133</v>
      </c>
      <c r="AU212" s="182" t="s">
        <v>81</v>
      </c>
      <c r="AV212" s="11" t="s">
        <v>81</v>
      </c>
      <c r="AW212" s="11" t="s">
        <v>37</v>
      </c>
      <c r="AX212" s="11" t="s">
        <v>73</v>
      </c>
      <c r="AY212" s="182" t="s">
        <v>121</v>
      </c>
    </row>
    <row r="213" spans="2:51" s="12" customFormat="1" ht="22.5" customHeight="1">
      <c r="B213" s="189"/>
      <c r="D213" s="190" t="s">
        <v>133</v>
      </c>
      <c r="E213" s="191" t="s">
        <v>20</v>
      </c>
      <c r="F213" s="192" t="s">
        <v>136</v>
      </c>
      <c r="H213" s="193">
        <v>662.963</v>
      </c>
      <c r="I213" s="194"/>
      <c r="L213" s="189"/>
      <c r="M213" s="195"/>
      <c r="N213" s="196"/>
      <c r="O213" s="196"/>
      <c r="P213" s="196"/>
      <c r="Q213" s="196"/>
      <c r="R213" s="196"/>
      <c r="S213" s="196"/>
      <c r="T213" s="197"/>
      <c r="AT213" s="198" t="s">
        <v>133</v>
      </c>
      <c r="AU213" s="198" t="s">
        <v>81</v>
      </c>
      <c r="AV213" s="12" t="s">
        <v>128</v>
      </c>
      <c r="AW213" s="12" t="s">
        <v>4</v>
      </c>
      <c r="AX213" s="12" t="s">
        <v>22</v>
      </c>
      <c r="AY213" s="198" t="s">
        <v>121</v>
      </c>
    </row>
    <row r="214" spans="2:65" s="1" customFormat="1" ht="31.5" customHeight="1">
      <c r="B214" s="165"/>
      <c r="C214" s="166" t="s">
        <v>297</v>
      </c>
      <c r="D214" s="166" t="s">
        <v>123</v>
      </c>
      <c r="E214" s="167" t="s">
        <v>298</v>
      </c>
      <c r="F214" s="168" t="s">
        <v>299</v>
      </c>
      <c r="G214" s="169" t="s">
        <v>237</v>
      </c>
      <c r="H214" s="170">
        <v>2651.852</v>
      </c>
      <c r="I214" s="171"/>
      <c r="J214" s="172">
        <f>ROUND(I214*H214,2)</f>
        <v>0</v>
      </c>
      <c r="K214" s="168" t="s">
        <v>20</v>
      </c>
      <c r="L214" s="35"/>
      <c r="M214" s="173" t="s">
        <v>20</v>
      </c>
      <c r="N214" s="174" t="s">
        <v>44</v>
      </c>
      <c r="O214" s="36"/>
      <c r="P214" s="175">
        <f>O214*H214</f>
        <v>0</v>
      </c>
      <c r="Q214" s="175">
        <v>0.51907</v>
      </c>
      <c r="R214" s="175">
        <f>Q214*H214</f>
        <v>1376.49681764</v>
      </c>
      <c r="S214" s="175">
        <v>0</v>
      </c>
      <c r="T214" s="176">
        <f>S214*H214</f>
        <v>0</v>
      </c>
      <c r="AR214" s="18" t="s">
        <v>128</v>
      </c>
      <c r="AT214" s="18" t="s">
        <v>123</v>
      </c>
      <c r="AU214" s="18" t="s">
        <v>81</v>
      </c>
      <c r="AY214" s="18" t="s">
        <v>121</v>
      </c>
      <c r="BE214" s="177">
        <f>IF(N214="základní",J214,0)</f>
        <v>0</v>
      </c>
      <c r="BF214" s="177">
        <f>IF(N214="snížená",J214,0)</f>
        <v>0</v>
      </c>
      <c r="BG214" s="177">
        <f>IF(N214="zákl. přenesená",J214,0)</f>
        <v>0</v>
      </c>
      <c r="BH214" s="177">
        <f>IF(N214="sníž. přenesená",J214,0)</f>
        <v>0</v>
      </c>
      <c r="BI214" s="177">
        <f>IF(N214="nulová",J214,0)</f>
        <v>0</v>
      </c>
      <c r="BJ214" s="18" t="s">
        <v>22</v>
      </c>
      <c r="BK214" s="177">
        <f>ROUND(I214*H214,2)</f>
        <v>0</v>
      </c>
      <c r="BL214" s="18" t="s">
        <v>128</v>
      </c>
      <c r="BM214" s="18" t="s">
        <v>300</v>
      </c>
    </row>
    <row r="215" spans="2:47" s="1" customFormat="1" ht="30" customHeight="1">
      <c r="B215" s="35"/>
      <c r="D215" s="178" t="s">
        <v>130</v>
      </c>
      <c r="F215" s="179" t="s">
        <v>299</v>
      </c>
      <c r="I215" s="139"/>
      <c r="L215" s="35"/>
      <c r="M215" s="64"/>
      <c r="N215" s="36"/>
      <c r="O215" s="36"/>
      <c r="P215" s="36"/>
      <c r="Q215" s="36"/>
      <c r="R215" s="36"/>
      <c r="S215" s="36"/>
      <c r="T215" s="65"/>
      <c r="AT215" s="18" t="s">
        <v>130</v>
      </c>
      <c r="AU215" s="18" t="s">
        <v>81</v>
      </c>
    </row>
    <row r="216" spans="2:47" s="1" customFormat="1" ht="78" customHeight="1">
      <c r="B216" s="35"/>
      <c r="D216" s="178" t="s">
        <v>131</v>
      </c>
      <c r="F216" s="180" t="s">
        <v>292</v>
      </c>
      <c r="I216" s="139"/>
      <c r="L216" s="35"/>
      <c r="M216" s="64"/>
      <c r="N216" s="36"/>
      <c r="O216" s="36"/>
      <c r="P216" s="36"/>
      <c r="Q216" s="36"/>
      <c r="R216" s="36"/>
      <c r="S216" s="36"/>
      <c r="T216" s="65"/>
      <c r="AT216" s="18" t="s">
        <v>131</v>
      </c>
      <c r="AU216" s="18" t="s">
        <v>81</v>
      </c>
    </row>
    <row r="217" spans="2:51" s="13" customFormat="1" ht="22.5" customHeight="1">
      <c r="B217" s="199"/>
      <c r="D217" s="178" t="s">
        <v>133</v>
      </c>
      <c r="E217" s="200" t="s">
        <v>20</v>
      </c>
      <c r="F217" s="201" t="s">
        <v>301</v>
      </c>
      <c r="H217" s="202" t="s">
        <v>20</v>
      </c>
      <c r="I217" s="203"/>
      <c r="L217" s="199"/>
      <c r="M217" s="204"/>
      <c r="N217" s="205"/>
      <c r="O217" s="205"/>
      <c r="P217" s="205"/>
      <c r="Q217" s="205"/>
      <c r="R217" s="205"/>
      <c r="S217" s="205"/>
      <c r="T217" s="206"/>
      <c r="AT217" s="202" t="s">
        <v>133</v>
      </c>
      <c r="AU217" s="202" t="s">
        <v>81</v>
      </c>
      <c r="AV217" s="13" t="s">
        <v>22</v>
      </c>
      <c r="AW217" s="13" t="s">
        <v>37</v>
      </c>
      <c r="AX217" s="13" t="s">
        <v>73</v>
      </c>
      <c r="AY217" s="202" t="s">
        <v>121</v>
      </c>
    </row>
    <row r="218" spans="2:51" s="11" customFormat="1" ht="22.5" customHeight="1">
      <c r="B218" s="181"/>
      <c r="D218" s="178" t="s">
        <v>133</v>
      </c>
      <c r="E218" s="182" t="s">
        <v>20</v>
      </c>
      <c r="F218" s="183" t="s">
        <v>302</v>
      </c>
      <c r="H218" s="184">
        <v>517.296</v>
      </c>
      <c r="I218" s="185"/>
      <c r="L218" s="181"/>
      <c r="M218" s="186"/>
      <c r="N218" s="187"/>
      <c r="O218" s="187"/>
      <c r="P218" s="187"/>
      <c r="Q218" s="187"/>
      <c r="R218" s="187"/>
      <c r="S218" s="187"/>
      <c r="T218" s="188"/>
      <c r="AT218" s="182" t="s">
        <v>133</v>
      </c>
      <c r="AU218" s="182" t="s">
        <v>81</v>
      </c>
      <c r="AV218" s="11" t="s">
        <v>81</v>
      </c>
      <c r="AW218" s="11" t="s">
        <v>37</v>
      </c>
      <c r="AX218" s="11" t="s">
        <v>73</v>
      </c>
      <c r="AY218" s="182" t="s">
        <v>121</v>
      </c>
    </row>
    <row r="219" spans="2:51" s="13" customFormat="1" ht="22.5" customHeight="1">
      <c r="B219" s="199"/>
      <c r="D219" s="178" t="s">
        <v>133</v>
      </c>
      <c r="E219" s="200" t="s">
        <v>20</v>
      </c>
      <c r="F219" s="201" t="s">
        <v>303</v>
      </c>
      <c r="H219" s="202" t="s">
        <v>20</v>
      </c>
      <c r="I219" s="203"/>
      <c r="L219" s="199"/>
      <c r="M219" s="204"/>
      <c r="N219" s="205"/>
      <c r="O219" s="205"/>
      <c r="P219" s="205"/>
      <c r="Q219" s="205"/>
      <c r="R219" s="205"/>
      <c r="S219" s="205"/>
      <c r="T219" s="206"/>
      <c r="AT219" s="202" t="s">
        <v>133</v>
      </c>
      <c r="AU219" s="202" t="s">
        <v>81</v>
      </c>
      <c r="AV219" s="13" t="s">
        <v>22</v>
      </c>
      <c r="AW219" s="13" t="s">
        <v>37</v>
      </c>
      <c r="AX219" s="13" t="s">
        <v>73</v>
      </c>
      <c r="AY219" s="202" t="s">
        <v>121</v>
      </c>
    </row>
    <row r="220" spans="2:51" s="11" customFormat="1" ht="22.5" customHeight="1">
      <c r="B220" s="181"/>
      <c r="D220" s="178" t="s">
        <v>133</v>
      </c>
      <c r="E220" s="182" t="s">
        <v>20</v>
      </c>
      <c r="F220" s="183" t="s">
        <v>304</v>
      </c>
      <c r="H220" s="184">
        <v>2180.636</v>
      </c>
      <c r="I220" s="185"/>
      <c r="L220" s="181"/>
      <c r="M220" s="186"/>
      <c r="N220" s="187"/>
      <c r="O220" s="187"/>
      <c r="P220" s="187"/>
      <c r="Q220" s="187"/>
      <c r="R220" s="187"/>
      <c r="S220" s="187"/>
      <c r="T220" s="188"/>
      <c r="AT220" s="182" t="s">
        <v>133</v>
      </c>
      <c r="AU220" s="182" t="s">
        <v>81</v>
      </c>
      <c r="AV220" s="11" t="s">
        <v>81</v>
      </c>
      <c r="AW220" s="11" t="s">
        <v>37</v>
      </c>
      <c r="AX220" s="11" t="s">
        <v>73</v>
      </c>
      <c r="AY220" s="182" t="s">
        <v>121</v>
      </c>
    </row>
    <row r="221" spans="2:51" s="11" customFormat="1" ht="22.5" customHeight="1">
      <c r="B221" s="181"/>
      <c r="D221" s="178" t="s">
        <v>133</v>
      </c>
      <c r="E221" s="182" t="s">
        <v>20</v>
      </c>
      <c r="F221" s="183" t="s">
        <v>305</v>
      </c>
      <c r="H221" s="184">
        <v>-46.08</v>
      </c>
      <c r="I221" s="185"/>
      <c r="L221" s="181"/>
      <c r="M221" s="186"/>
      <c r="N221" s="187"/>
      <c r="O221" s="187"/>
      <c r="P221" s="187"/>
      <c r="Q221" s="187"/>
      <c r="R221" s="187"/>
      <c r="S221" s="187"/>
      <c r="T221" s="188"/>
      <c r="AT221" s="182" t="s">
        <v>133</v>
      </c>
      <c r="AU221" s="182" t="s">
        <v>81</v>
      </c>
      <c r="AV221" s="11" t="s">
        <v>81</v>
      </c>
      <c r="AW221" s="11" t="s">
        <v>37</v>
      </c>
      <c r="AX221" s="11" t="s">
        <v>73</v>
      </c>
      <c r="AY221" s="182" t="s">
        <v>121</v>
      </c>
    </row>
    <row r="222" spans="2:51" s="12" customFormat="1" ht="22.5" customHeight="1">
      <c r="B222" s="189"/>
      <c r="D222" s="190" t="s">
        <v>133</v>
      </c>
      <c r="E222" s="191" t="s">
        <v>20</v>
      </c>
      <c r="F222" s="192" t="s">
        <v>136</v>
      </c>
      <c r="H222" s="193">
        <v>2651.852</v>
      </c>
      <c r="I222" s="194"/>
      <c r="L222" s="189"/>
      <c r="M222" s="195"/>
      <c r="N222" s="196"/>
      <c r="O222" s="196"/>
      <c r="P222" s="196"/>
      <c r="Q222" s="196"/>
      <c r="R222" s="196"/>
      <c r="S222" s="196"/>
      <c r="T222" s="197"/>
      <c r="AT222" s="198" t="s">
        <v>133</v>
      </c>
      <c r="AU222" s="198" t="s">
        <v>81</v>
      </c>
      <c r="AV222" s="12" t="s">
        <v>128</v>
      </c>
      <c r="AW222" s="12" t="s">
        <v>37</v>
      </c>
      <c r="AX222" s="12" t="s">
        <v>22</v>
      </c>
      <c r="AY222" s="198" t="s">
        <v>121</v>
      </c>
    </row>
    <row r="223" spans="2:65" s="1" customFormat="1" ht="44.25" customHeight="1">
      <c r="B223" s="165"/>
      <c r="C223" s="166" t="s">
        <v>306</v>
      </c>
      <c r="D223" s="166" t="s">
        <v>123</v>
      </c>
      <c r="E223" s="167" t="s">
        <v>307</v>
      </c>
      <c r="F223" s="168" t="s">
        <v>308</v>
      </c>
      <c r="G223" s="169" t="s">
        <v>237</v>
      </c>
      <c r="H223" s="170">
        <v>162</v>
      </c>
      <c r="I223" s="171"/>
      <c r="J223" s="172">
        <f>ROUND(I223*H223,2)</f>
        <v>0</v>
      </c>
      <c r="K223" s="168" t="s">
        <v>20</v>
      </c>
      <c r="L223" s="35"/>
      <c r="M223" s="173" t="s">
        <v>20</v>
      </c>
      <c r="N223" s="174" t="s">
        <v>44</v>
      </c>
      <c r="O223" s="36"/>
      <c r="P223" s="175">
        <f>O223*H223</f>
        <v>0</v>
      </c>
      <c r="Q223" s="175">
        <v>0</v>
      </c>
      <c r="R223" s="175">
        <f>Q223*H223</f>
        <v>0</v>
      </c>
      <c r="S223" s="175">
        <v>0</v>
      </c>
      <c r="T223" s="176">
        <f>S223*H223</f>
        <v>0</v>
      </c>
      <c r="AR223" s="18" t="s">
        <v>128</v>
      </c>
      <c r="AT223" s="18" t="s">
        <v>123</v>
      </c>
      <c r="AU223" s="18" t="s">
        <v>81</v>
      </c>
      <c r="AY223" s="18" t="s">
        <v>121</v>
      </c>
      <c r="BE223" s="177">
        <f>IF(N223="základní",J223,0)</f>
        <v>0</v>
      </c>
      <c r="BF223" s="177">
        <f>IF(N223="snížená",J223,0)</f>
        <v>0</v>
      </c>
      <c r="BG223" s="177">
        <f>IF(N223="zákl. přenesená",J223,0)</f>
        <v>0</v>
      </c>
      <c r="BH223" s="177">
        <f>IF(N223="sníž. přenesená",J223,0)</f>
        <v>0</v>
      </c>
      <c r="BI223" s="177">
        <f>IF(N223="nulová",J223,0)</f>
        <v>0</v>
      </c>
      <c r="BJ223" s="18" t="s">
        <v>22</v>
      </c>
      <c r="BK223" s="177">
        <f>ROUND(I223*H223,2)</f>
        <v>0</v>
      </c>
      <c r="BL223" s="18" t="s">
        <v>128</v>
      </c>
      <c r="BM223" s="18" t="s">
        <v>309</v>
      </c>
    </row>
    <row r="224" spans="2:47" s="1" customFormat="1" ht="30" customHeight="1">
      <c r="B224" s="35"/>
      <c r="D224" s="178" t="s">
        <v>130</v>
      </c>
      <c r="F224" s="179" t="s">
        <v>310</v>
      </c>
      <c r="I224" s="139"/>
      <c r="L224" s="35"/>
      <c r="M224" s="64"/>
      <c r="N224" s="36"/>
      <c r="O224" s="36"/>
      <c r="P224" s="36"/>
      <c r="Q224" s="36"/>
      <c r="R224" s="36"/>
      <c r="S224" s="36"/>
      <c r="T224" s="65"/>
      <c r="AT224" s="18" t="s">
        <v>130</v>
      </c>
      <c r="AU224" s="18" t="s">
        <v>81</v>
      </c>
    </row>
    <row r="225" spans="2:51" s="13" customFormat="1" ht="22.5" customHeight="1">
      <c r="B225" s="199"/>
      <c r="D225" s="178" t="s">
        <v>133</v>
      </c>
      <c r="E225" s="200" t="s">
        <v>20</v>
      </c>
      <c r="F225" s="201" t="s">
        <v>311</v>
      </c>
      <c r="H225" s="202" t="s">
        <v>20</v>
      </c>
      <c r="I225" s="203"/>
      <c r="L225" s="199"/>
      <c r="M225" s="204"/>
      <c r="N225" s="205"/>
      <c r="O225" s="205"/>
      <c r="P225" s="205"/>
      <c r="Q225" s="205"/>
      <c r="R225" s="205"/>
      <c r="S225" s="205"/>
      <c r="T225" s="206"/>
      <c r="AT225" s="202" t="s">
        <v>133</v>
      </c>
      <c r="AU225" s="202" t="s">
        <v>81</v>
      </c>
      <c r="AV225" s="13" t="s">
        <v>22</v>
      </c>
      <c r="AW225" s="13" t="s">
        <v>37</v>
      </c>
      <c r="AX225" s="13" t="s">
        <v>73</v>
      </c>
      <c r="AY225" s="202" t="s">
        <v>121</v>
      </c>
    </row>
    <row r="226" spans="2:51" s="11" customFormat="1" ht="22.5" customHeight="1">
      <c r="B226" s="181"/>
      <c r="D226" s="178" t="s">
        <v>133</v>
      </c>
      <c r="E226" s="182" t="s">
        <v>20</v>
      </c>
      <c r="F226" s="183" t="s">
        <v>312</v>
      </c>
      <c r="H226" s="184">
        <v>162</v>
      </c>
      <c r="I226" s="185"/>
      <c r="L226" s="181"/>
      <c r="M226" s="186"/>
      <c r="N226" s="187"/>
      <c r="O226" s="187"/>
      <c r="P226" s="187"/>
      <c r="Q226" s="187"/>
      <c r="R226" s="187"/>
      <c r="S226" s="187"/>
      <c r="T226" s="188"/>
      <c r="AT226" s="182" t="s">
        <v>133</v>
      </c>
      <c r="AU226" s="182" t="s">
        <v>81</v>
      </c>
      <c r="AV226" s="11" t="s">
        <v>81</v>
      </c>
      <c r="AW226" s="11" t="s">
        <v>37</v>
      </c>
      <c r="AX226" s="11" t="s">
        <v>73</v>
      </c>
      <c r="AY226" s="182" t="s">
        <v>121</v>
      </c>
    </row>
    <row r="227" spans="2:51" s="12" customFormat="1" ht="22.5" customHeight="1">
      <c r="B227" s="189"/>
      <c r="D227" s="178" t="s">
        <v>133</v>
      </c>
      <c r="E227" s="232" t="s">
        <v>20</v>
      </c>
      <c r="F227" s="233" t="s">
        <v>136</v>
      </c>
      <c r="H227" s="234">
        <v>162</v>
      </c>
      <c r="I227" s="194"/>
      <c r="L227" s="189"/>
      <c r="M227" s="195"/>
      <c r="N227" s="196"/>
      <c r="O227" s="196"/>
      <c r="P227" s="196"/>
      <c r="Q227" s="196"/>
      <c r="R227" s="196"/>
      <c r="S227" s="196"/>
      <c r="T227" s="197"/>
      <c r="AT227" s="198" t="s">
        <v>133</v>
      </c>
      <c r="AU227" s="198" t="s">
        <v>81</v>
      </c>
      <c r="AV227" s="12" t="s">
        <v>128</v>
      </c>
      <c r="AW227" s="12" t="s">
        <v>4</v>
      </c>
      <c r="AX227" s="12" t="s">
        <v>22</v>
      </c>
      <c r="AY227" s="198" t="s">
        <v>121</v>
      </c>
    </row>
    <row r="228" spans="2:63" s="10" customFormat="1" ht="29.25" customHeight="1">
      <c r="B228" s="151"/>
      <c r="D228" s="162" t="s">
        <v>72</v>
      </c>
      <c r="E228" s="163" t="s">
        <v>171</v>
      </c>
      <c r="F228" s="163" t="s">
        <v>313</v>
      </c>
      <c r="I228" s="154"/>
      <c r="J228" s="164">
        <f>BK228</f>
        <v>0</v>
      </c>
      <c r="L228" s="151"/>
      <c r="M228" s="156"/>
      <c r="N228" s="157"/>
      <c r="O228" s="157"/>
      <c r="P228" s="158">
        <f>SUM(P229:P234)</f>
        <v>0</v>
      </c>
      <c r="Q228" s="157"/>
      <c r="R228" s="158">
        <f>SUM(R229:R234)</f>
        <v>79.55556</v>
      </c>
      <c r="S228" s="157"/>
      <c r="T228" s="159">
        <f>SUM(T229:T234)</f>
        <v>0</v>
      </c>
      <c r="AR228" s="152" t="s">
        <v>22</v>
      </c>
      <c r="AT228" s="160" t="s">
        <v>72</v>
      </c>
      <c r="AU228" s="160" t="s">
        <v>22</v>
      </c>
      <c r="AY228" s="152" t="s">
        <v>121</v>
      </c>
      <c r="BK228" s="161">
        <f>SUM(BK229:BK234)</f>
        <v>0</v>
      </c>
    </row>
    <row r="229" spans="2:65" s="1" customFormat="1" ht="31.5" customHeight="1">
      <c r="B229" s="165"/>
      <c r="C229" s="166" t="s">
        <v>314</v>
      </c>
      <c r="D229" s="166" t="s">
        <v>123</v>
      </c>
      <c r="E229" s="167" t="s">
        <v>315</v>
      </c>
      <c r="F229" s="168" t="s">
        <v>316</v>
      </c>
      <c r="G229" s="169" t="s">
        <v>237</v>
      </c>
      <c r="H229" s="170">
        <v>3314.815</v>
      </c>
      <c r="I229" s="171"/>
      <c r="J229" s="172">
        <f>ROUND(I229*H229,2)</f>
        <v>0</v>
      </c>
      <c r="K229" s="168" t="s">
        <v>20</v>
      </c>
      <c r="L229" s="35"/>
      <c r="M229" s="173" t="s">
        <v>20</v>
      </c>
      <c r="N229" s="174" t="s">
        <v>44</v>
      </c>
      <c r="O229" s="36"/>
      <c r="P229" s="175">
        <f>O229*H229</f>
        <v>0</v>
      </c>
      <c r="Q229" s="175">
        <v>0.024</v>
      </c>
      <c r="R229" s="175">
        <f>Q229*H229</f>
        <v>79.55556</v>
      </c>
      <c r="S229" s="175">
        <v>0</v>
      </c>
      <c r="T229" s="176">
        <f>S229*H229</f>
        <v>0</v>
      </c>
      <c r="AR229" s="18" t="s">
        <v>128</v>
      </c>
      <c r="AT229" s="18" t="s">
        <v>123</v>
      </c>
      <c r="AU229" s="18" t="s">
        <v>81</v>
      </c>
      <c r="AY229" s="18" t="s">
        <v>121</v>
      </c>
      <c r="BE229" s="177">
        <f>IF(N229="základní",J229,0)</f>
        <v>0</v>
      </c>
      <c r="BF229" s="177">
        <f>IF(N229="snížená",J229,0)</f>
        <v>0</v>
      </c>
      <c r="BG229" s="177">
        <f>IF(N229="zákl. přenesená",J229,0)</f>
        <v>0</v>
      </c>
      <c r="BH229" s="177">
        <f>IF(N229="sníž. přenesená",J229,0)</f>
        <v>0</v>
      </c>
      <c r="BI229" s="177">
        <f>IF(N229="nulová",J229,0)</f>
        <v>0</v>
      </c>
      <c r="BJ229" s="18" t="s">
        <v>22</v>
      </c>
      <c r="BK229" s="177">
        <f>ROUND(I229*H229,2)</f>
        <v>0</v>
      </c>
      <c r="BL229" s="18" t="s">
        <v>128</v>
      </c>
      <c r="BM229" s="18" t="s">
        <v>317</v>
      </c>
    </row>
    <row r="230" spans="2:47" s="1" customFormat="1" ht="30" customHeight="1">
      <c r="B230" s="35"/>
      <c r="D230" s="178" t="s">
        <v>130</v>
      </c>
      <c r="F230" s="179" t="s">
        <v>318</v>
      </c>
      <c r="I230" s="139"/>
      <c r="L230" s="35"/>
      <c r="M230" s="64"/>
      <c r="N230" s="36"/>
      <c r="O230" s="36"/>
      <c r="P230" s="36"/>
      <c r="Q230" s="36"/>
      <c r="R230" s="36"/>
      <c r="S230" s="36"/>
      <c r="T230" s="65"/>
      <c r="AT230" s="18" t="s">
        <v>130</v>
      </c>
      <c r="AU230" s="18" t="s">
        <v>81</v>
      </c>
    </row>
    <row r="231" spans="2:47" s="1" customFormat="1" ht="54" customHeight="1">
      <c r="B231" s="35"/>
      <c r="D231" s="178" t="s">
        <v>131</v>
      </c>
      <c r="F231" s="180" t="s">
        <v>319</v>
      </c>
      <c r="I231" s="139"/>
      <c r="L231" s="35"/>
      <c r="M231" s="64"/>
      <c r="N231" s="36"/>
      <c r="O231" s="36"/>
      <c r="P231" s="36"/>
      <c r="Q231" s="36"/>
      <c r="R231" s="36"/>
      <c r="S231" s="36"/>
      <c r="T231" s="65"/>
      <c r="AT231" s="18" t="s">
        <v>131</v>
      </c>
      <c r="AU231" s="18" t="s">
        <v>81</v>
      </c>
    </row>
    <row r="232" spans="2:51" s="11" customFormat="1" ht="22.5" customHeight="1">
      <c r="B232" s="181"/>
      <c r="D232" s="178" t="s">
        <v>133</v>
      </c>
      <c r="E232" s="182" t="s">
        <v>20</v>
      </c>
      <c r="F232" s="183" t="s">
        <v>320</v>
      </c>
      <c r="H232" s="184">
        <v>3372.415</v>
      </c>
      <c r="I232" s="185"/>
      <c r="L232" s="181"/>
      <c r="M232" s="186"/>
      <c r="N232" s="187"/>
      <c r="O232" s="187"/>
      <c r="P232" s="187"/>
      <c r="Q232" s="187"/>
      <c r="R232" s="187"/>
      <c r="S232" s="187"/>
      <c r="T232" s="188"/>
      <c r="AT232" s="182" t="s">
        <v>133</v>
      </c>
      <c r="AU232" s="182" t="s">
        <v>81</v>
      </c>
      <c r="AV232" s="11" t="s">
        <v>81</v>
      </c>
      <c r="AW232" s="11" t="s">
        <v>37</v>
      </c>
      <c r="AX232" s="11" t="s">
        <v>73</v>
      </c>
      <c r="AY232" s="182" t="s">
        <v>121</v>
      </c>
    </row>
    <row r="233" spans="2:51" s="11" customFormat="1" ht="22.5" customHeight="1">
      <c r="B233" s="181"/>
      <c r="D233" s="178" t="s">
        <v>133</v>
      </c>
      <c r="E233" s="182" t="s">
        <v>20</v>
      </c>
      <c r="F233" s="183" t="s">
        <v>321</v>
      </c>
      <c r="H233" s="184">
        <v>-57.6</v>
      </c>
      <c r="I233" s="185"/>
      <c r="L233" s="181"/>
      <c r="M233" s="186"/>
      <c r="N233" s="187"/>
      <c r="O233" s="187"/>
      <c r="P233" s="187"/>
      <c r="Q233" s="187"/>
      <c r="R233" s="187"/>
      <c r="S233" s="187"/>
      <c r="T233" s="188"/>
      <c r="AT233" s="182" t="s">
        <v>133</v>
      </c>
      <c r="AU233" s="182" t="s">
        <v>81</v>
      </c>
      <c r="AV233" s="11" t="s">
        <v>81</v>
      </c>
      <c r="AW233" s="11" t="s">
        <v>37</v>
      </c>
      <c r="AX233" s="11" t="s">
        <v>73</v>
      </c>
      <c r="AY233" s="182" t="s">
        <v>121</v>
      </c>
    </row>
    <row r="234" spans="2:51" s="12" customFormat="1" ht="22.5" customHeight="1">
      <c r="B234" s="189"/>
      <c r="D234" s="178" t="s">
        <v>133</v>
      </c>
      <c r="E234" s="232" t="s">
        <v>20</v>
      </c>
      <c r="F234" s="233" t="s">
        <v>136</v>
      </c>
      <c r="H234" s="234">
        <v>3314.815</v>
      </c>
      <c r="I234" s="194"/>
      <c r="L234" s="189"/>
      <c r="M234" s="195"/>
      <c r="N234" s="196"/>
      <c r="O234" s="196"/>
      <c r="P234" s="196"/>
      <c r="Q234" s="196"/>
      <c r="R234" s="196"/>
      <c r="S234" s="196"/>
      <c r="T234" s="197"/>
      <c r="AT234" s="198" t="s">
        <v>133</v>
      </c>
      <c r="AU234" s="198" t="s">
        <v>81</v>
      </c>
      <c r="AV234" s="12" t="s">
        <v>128</v>
      </c>
      <c r="AW234" s="12" t="s">
        <v>37</v>
      </c>
      <c r="AX234" s="12" t="s">
        <v>22</v>
      </c>
      <c r="AY234" s="198" t="s">
        <v>121</v>
      </c>
    </row>
    <row r="235" spans="2:63" s="10" customFormat="1" ht="29.25" customHeight="1">
      <c r="B235" s="151"/>
      <c r="D235" s="162" t="s">
        <v>72</v>
      </c>
      <c r="E235" s="163" t="s">
        <v>185</v>
      </c>
      <c r="F235" s="163" t="s">
        <v>322</v>
      </c>
      <c r="I235" s="154"/>
      <c r="J235" s="164">
        <f>BK235</f>
        <v>0</v>
      </c>
      <c r="L235" s="151"/>
      <c r="M235" s="156"/>
      <c r="N235" s="157"/>
      <c r="O235" s="157"/>
      <c r="P235" s="158">
        <f>SUM(P236:P318)</f>
        <v>0</v>
      </c>
      <c r="Q235" s="157"/>
      <c r="R235" s="158">
        <f>SUM(R236:R318)</f>
        <v>49.76377359999999</v>
      </c>
      <c r="S235" s="157"/>
      <c r="T235" s="159">
        <f>SUM(T236:T318)</f>
        <v>0</v>
      </c>
      <c r="AR235" s="152" t="s">
        <v>22</v>
      </c>
      <c r="AT235" s="160" t="s">
        <v>72</v>
      </c>
      <c r="AU235" s="160" t="s">
        <v>22</v>
      </c>
      <c r="AY235" s="152" t="s">
        <v>121</v>
      </c>
      <c r="BK235" s="161">
        <f>SUM(BK236:BK318)</f>
        <v>0</v>
      </c>
    </row>
    <row r="236" spans="2:65" s="1" customFormat="1" ht="22.5" customHeight="1">
      <c r="B236" s="165"/>
      <c r="C236" s="166" t="s">
        <v>323</v>
      </c>
      <c r="D236" s="166" t="s">
        <v>123</v>
      </c>
      <c r="E236" s="167" t="s">
        <v>324</v>
      </c>
      <c r="F236" s="168" t="s">
        <v>325</v>
      </c>
      <c r="G236" s="169" t="s">
        <v>126</v>
      </c>
      <c r="H236" s="170">
        <v>2</v>
      </c>
      <c r="I236" s="171"/>
      <c r="J236" s="172">
        <f>ROUND(I236*H236,2)</f>
        <v>0</v>
      </c>
      <c r="K236" s="168" t="s">
        <v>20</v>
      </c>
      <c r="L236" s="35"/>
      <c r="M236" s="173" t="s">
        <v>20</v>
      </c>
      <c r="N236" s="174" t="s">
        <v>44</v>
      </c>
      <c r="O236" s="36"/>
      <c r="P236" s="175">
        <f>O236*H236</f>
        <v>0</v>
      </c>
      <c r="Q236" s="175">
        <v>0.03726</v>
      </c>
      <c r="R236" s="175">
        <f>Q236*H236</f>
        <v>0.07452</v>
      </c>
      <c r="S236" s="175">
        <v>0</v>
      </c>
      <c r="T236" s="176">
        <f>S236*H236</f>
        <v>0</v>
      </c>
      <c r="AR236" s="18" t="s">
        <v>128</v>
      </c>
      <c r="AT236" s="18" t="s">
        <v>123</v>
      </c>
      <c r="AU236" s="18" t="s">
        <v>81</v>
      </c>
      <c r="AY236" s="18" t="s">
        <v>121</v>
      </c>
      <c r="BE236" s="177">
        <f>IF(N236="základní",J236,0)</f>
        <v>0</v>
      </c>
      <c r="BF236" s="177">
        <f>IF(N236="snížená",J236,0)</f>
        <v>0</v>
      </c>
      <c r="BG236" s="177">
        <f>IF(N236="zákl. přenesená",J236,0)</f>
        <v>0</v>
      </c>
      <c r="BH236" s="177">
        <f>IF(N236="sníž. přenesená",J236,0)</f>
        <v>0</v>
      </c>
      <c r="BI236" s="177">
        <f>IF(N236="nulová",J236,0)</f>
        <v>0</v>
      </c>
      <c r="BJ236" s="18" t="s">
        <v>22</v>
      </c>
      <c r="BK236" s="177">
        <f>ROUND(I236*H236,2)</f>
        <v>0</v>
      </c>
      <c r="BL236" s="18" t="s">
        <v>128</v>
      </c>
      <c r="BM236" s="18" t="s">
        <v>326</v>
      </c>
    </row>
    <row r="237" spans="2:47" s="1" customFormat="1" ht="42" customHeight="1">
      <c r="B237" s="35"/>
      <c r="D237" s="178" t="s">
        <v>130</v>
      </c>
      <c r="F237" s="179" t="s">
        <v>327</v>
      </c>
      <c r="I237" s="139"/>
      <c r="L237" s="35"/>
      <c r="M237" s="64"/>
      <c r="N237" s="36"/>
      <c r="O237" s="36"/>
      <c r="P237" s="36"/>
      <c r="Q237" s="36"/>
      <c r="R237" s="36"/>
      <c r="S237" s="36"/>
      <c r="T237" s="65"/>
      <c r="AT237" s="18" t="s">
        <v>130</v>
      </c>
      <c r="AU237" s="18" t="s">
        <v>81</v>
      </c>
    </row>
    <row r="238" spans="2:51" s="11" customFormat="1" ht="22.5" customHeight="1">
      <c r="B238" s="181"/>
      <c r="D238" s="190" t="s">
        <v>133</v>
      </c>
      <c r="E238" s="215" t="s">
        <v>20</v>
      </c>
      <c r="F238" s="216" t="s">
        <v>328</v>
      </c>
      <c r="H238" s="217">
        <v>2</v>
      </c>
      <c r="I238" s="185"/>
      <c r="L238" s="181"/>
      <c r="M238" s="186"/>
      <c r="N238" s="187"/>
      <c r="O238" s="187"/>
      <c r="P238" s="187"/>
      <c r="Q238" s="187"/>
      <c r="R238" s="187"/>
      <c r="S238" s="187"/>
      <c r="T238" s="188"/>
      <c r="AT238" s="182" t="s">
        <v>133</v>
      </c>
      <c r="AU238" s="182" t="s">
        <v>81</v>
      </c>
      <c r="AV238" s="11" t="s">
        <v>81</v>
      </c>
      <c r="AW238" s="11" t="s">
        <v>37</v>
      </c>
      <c r="AX238" s="11" t="s">
        <v>22</v>
      </c>
      <c r="AY238" s="182" t="s">
        <v>121</v>
      </c>
    </row>
    <row r="239" spans="2:65" s="1" customFormat="1" ht="22.5" customHeight="1">
      <c r="B239" s="165"/>
      <c r="C239" s="166" t="s">
        <v>329</v>
      </c>
      <c r="D239" s="166" t="s">
        <v>123</v>
      </c>
      <c r="E239" s="167" t="s">
        <v>330</v>
      </c>
      <c r="F239" s="168" t="s">
        <v>331</v>
      </c>
      <c r="G239" s="169" t="s">
        <v>126</v>
      </c>
      <c r="H239" s="170">
        <v>2</v>
      </c>
      <c r="I239" s="171"/>
      <c r="J239" s="172">
        <f>ROUND(I239*H239,2)</f>
        <v>0</v>
      </c>
      <c r="K239" s="168" t="s">
        <v>20</v>
      </c>
      <c r="L239" s="35"/>
      <c r="M239" s="173" t="s">
        <v>20</v>
      </c>
      <c r="N239" s="174" t="s">
        <v>44</v>
      </c>
      <c r="O239" s="36"/>
      <c r="P239" s="175">
        <f>O239*H239</f>
        <v>0</v>
      </c>
      <c r="Q239" s="175">
        <v>0.04726</v>
      </c>
      <c r="R239" s="175">
        <f>Q239*H239</f>
        <v>0.09452</v>
      </c>
      <c r="S239" s="175">
        <v>0</v>
      </c>
      <c r="T239" s="176">
        <f>S239*H239</f>
        <v>0</v>
      </c>
      <c r="AR239" s="18" t="s">
        <v>128</v>
      </c>
      <c r="AT239" s="18" t="s">
        <v>123</v>
      </c>
      <c r="AU239" s="18" t="s">
        <v>81</v>
      </c>
      <c r="AY239" s="18" t="s">
        <v>121</v>
      </c>
      <c r="BE239" s="177">
        <f>IF(N239="základní",J239,0)</f>
        <v>0</v>
      </c>
      <c r="BF239" s="177">
        <f>IF(N239="snížená",J239,0)</f>
        <v>0</v>
      </c>
      <c r="BG239" s="177">
        <f>IF(N239="zákl. přenesená",J239,0)</f>
        <v>0</v>
      </c>
      <c r="BH239" s="177">
        <f>IF(N239="sníž. přenesená",J239,0)</f>
        <v>0</v>
      </c>
      <c r="BI239" s="177">
        <f>IF(N239="nulová",J239,0)</f>
        <v>0</v>
      </c>
      <c r="BJ239" s="18" t="s">
        <v>22</v>
      </c>
      <c r="BK239" s="177">
        <f>ROUND(I239*H239,2)</f>
        <v>0</v>
      </c>
      <c r="BL239" s="18" t="s">
        <v>128</v>
      </c>
      <c r="BM239" s="18" t="s">
        <v>332</v>
      </c>
    </row>
    <row r="240" spans="2:47" s="1" customFormat="1" ht="42" customHeight="1">
      <c r="B240" s="35"/>
      <c r="D240" s="178" t="s">
        <v>130</v>
      </c>
      <c r="F240" s="179" t="s">
        <v>333</v>
      </c>
      <c r="I240" s="139"/>
      <c r="L240" s="35"/>
      <c r="M240" s="64"/>
      <c r="N240" s="36"/>
      <c r="O240" s="36"/>
      <c r="P240" s="36"/>
      <c r="Q240" s="36"/>
      <c r="R240" s="36"/>
      <c r="S240" s="36"/>
      <c r="T240" s="65"/>
      <c r="AT240" s="18" t="s">
        <v>130</v>
      </c>
      <c r="AU240" s="18" t="s">
        <v>81</v>
      </c>
    </row>
    <row r="241" spans="2:51" s="11" customFormat="1" ht="22.5" customHeight="1">
      <c r="B241" s="181"/>
      <c r="D241" s="190" t="s">
        <v>133</v>
      </c>
      <c r="E241" s="215" t="s">
        <v>20</v>
      </c>
      <c r="F241" s="216" t="s">
        <v>334</v>
      </c>
      <c r="H241" s="217">
        <v>2</v>
      </c>
      <c r="I241" s="185"/>
      <c r="L241" s="181"/>
      <c r="M241" s="186"/>
      <c r="N241" s="187"/>
      <c r="O241" s="187"/>
      <c r="P241" s="187"/>
      <c r="Q241" s="187"/>
      <c r="R241" s="187"/>
      <c r="S241" s="187"/>
      <c r="T241" s="188"/>
      <c r="AT241" s="182" t="s">
        <v>133</v>
      </c>
      <c r="AU241" s="182" t="s">
        <v>81</v>
      </c>
      <c r="AV241" s="11" t="s">
        <v>81</v>
      </c>
      <c r="AW241" s="11" t="s">
        <v>37</v>
      </c>
      <c r="AX241" s="11" t="s">
        <v>22</v>
      </c>
      <c r="AY241" s="182" t="s">
        <v>121</v>
      </c>
    </row>
    <row r="242" spans="2:65" s="1" customFormat="1" ht="22.5" customHeight="1">
      <c r="B242" s="165"/>
      <c r="C242" s="166" t="s">
        <v>335</v>
      </c>
      <c r="D242" s="166" t="s">
        <v>123</v>
      </c>
      <c r="E242" s="167" t="s">
        <v>336</v>
      </c>
      <c r="F242" s="168" t="s">
        <v>337</v>
      </c>
      <c r="G242" s="169" t="s">
        <v>126</v>
      </c>
      <c r="H242" s="170">
        <v>4</v>
      </c>
      <c r="I242" s="171"/>
      <c r="J242" s="172">
        <f>ROUND(I242*H242,2)</f>
        <v>0</v>
      </c>
      <c r="K242" s="168" t="s">
        <v>20</v>
      </c>
      <c r="L242" s="35"/>
      <c r="M242" s="173" t="s">
        <v>20</v>
      </c>
      <c r="N242" s="174" t="s">
        <v>44</v>
      </c>
      <c r="O242" s="36"/>
      <c r="P242" s="175">
        <f>O242*H242</f>
        <v>0</v>
      </c>
      <c r="Q242" s="175">
        <v>0.04726</v>
      </c>
      <c r="R242" s="175">
        <f>Q242*H242</f>
        <v>0.18904</v>
      </c>
      <c r="S242" s="175">
        <v>0</v>
      </c>
      <c r="T242" s="176">
        <f>S242*H242</f>
        <v>0</v>
      </c>
      <c r="AR242" s="18" t="s">
        <v>128</v>
      </c>
      <c r="AT242" s="18" t="s">
        <v>123</v>
      </c>
      <c r="AU242" s="18" t="s">
        <v>81</v>
      </c>
      <c r="AY242" s="18" t="s">
        <v>121</v>
      </c>
      <c r="BE242" s="177">
        <f>IF(N242="základní",J242,0)</f>
        <v>0</v>
      </c>
      <c r="BF242" s="177">
        <f>IF(N242="snížená",J242,0)</f>
        <v>0</v>
      </c>
      <c r="BG242" s="177">
        <f>IF(N242="zákl. přenesená",J242,0)</f>
        <v>0</v>
      </c>
      <c r="BH242" s="177">
        <f>IF(N242="sníž. přenesená",J242,0)</f>
        <v>0</v>
      </c>
      <c r="BI242" s="177">
        <f>IF(N242="nulová",J242,0)</f>
        <v>0</v>
      </c>
      <c r="BJ242" s="18" t="s">
        <v>22</v>
      </c>
      <c r="BK242" s="177">
        <f>ROUND(I242*H242,2)</f>
        <v>0</v>
      </c>
      <c r="BL242" s="18" t="s">
        <v>128</v>
      </c>
      <c r="BM242" s="18" t="s">
        <v>338</v>
      </c>
    </row>
    <row r="243" spans="2:47" s="1" customFormat="1" ht="42" customHeight="1">
      <c r="B243" s="35"/>
      <c r="D243" s="178" t="s">
        <v>130</v>
      </c>
      <c r="F243" s="179" t="s">
        <v>339</v>
      </c>
      <c r="I243" s="139"/>
      <c r="L243" s="35"/>
      <c r="M243" s="64"/>
      <c r="N243" s="36"/>
      <c r="O243" s="36"/>
      <c r="P243" s="36"/>
      <c r="Q243" s="36"/>
      <c r="R243" s="36"/>
      <c r="S243" s="36"/>
      <c r="T243" s="65"/>
      <c r="AT243" s="18" t="s">
        <v>130</v>
      </c>
      <c r="AU243" s="18" t="s">
        <v>81</v>
      </c>
    </row>
    <row r="244" spans="2:51" s="11" customFormat="1" ht="22.5" customHeight="1">
      <c r="B244" s="181"/>
      <c r="D244" s="190" t="s">
        <v>133</v>
      </c>
      <c r="E244" s="215" t="s">
        <v>20</v>
      </c>
      <c r="F244" s="216" t="s">
        <v>340</v>
      </c>
      <c r="H244" s="217">
        <v>4</v>
      </c>
      <c r="I244" s="185"/>
      <c r="L244" s="181"/>
      <c r="M244" s="186"/>
      <c r="N244" s="187"/>
      <c r="O244" s="187"/>
      <c r="P244" s="187"/>
      <c r="Q244" s="187"/>
      <c r="R244" s="187"/>
      <c r="S244" s="187"/>
      <c r="T244" s="188"/>
      <c r="AT244" s="182" t="s">
        <v>133</v>
      </c>
      <c r="AU244" s="182" t="s">
        <v>81</v>
      </c>
      <c r="AV244" s="11" t="s">
        <v>81</v>
      </c>
      <c r="AW244" s="11" t="s">
        <v>37</v>
      </c>
      <c r="AX244" s="11" t="s">
        <v>22</v>
      </c>
      <c r="AY244" s="182" t="s">
        <v>121</v>
      </c>
    </row>
    <row r="245" spans="2:65" s="1" customFormat="1" ht="22.5" customHeight="1">
      <c r="B245" s="165"/>
      <c r="C245" s="166" t="s">
        <v>341</v>
      </c>
      <c r="D245" s="166" t="s">
        <v>123</v>
      </c>
      <c r="E245" s="167" t="s">
        <v>342</v>
      </c>
      <c r="F245" s="168" t="s">
        <v>343</v>
      </c>
      <c r="G245" s="169" t="s">
        <v>126</v>
      </c>
      <c r="H245" s="170">
        <v>1</v>
      </c>
      <c r="I245" s="171"/>
      <c r="J245" s="172">
        <f>ROUND(I245*H245,2)</f>
        <v>0</v>
      </c>
      <c r="K245" s="168" t="s">
        <v>20</v>
      </c>
      <c r="L245" s="35"/>
      <c r="M245" s="173" t="s">
        <v>20</v>
      </c>
      <c r="N245" s="174" t="s">
        <v>44</v>
      </c>
      <c r="O245" s="36"/>
      <c r="P245" s="175">
        <f>O245*H245</f>
        <v>0</v>
      </c>
      <c r="Q245" s="175">
        <v>0.04726</v>
      </c>
      <c r="R245" s="175">
        <f>Q245*H245</f>
        <v>0.04726</v>
      </c>
      <c r="S245" s="175">
        <v>0</v>
      </c>
      <c r="T245" s="176">
        <f>S245*H245</f>
        <v>0</v>
      </c>
      <c r="AR245" s="18" t="s">
        <v>128</v>
      </c>
      <c r="AT245" s="18" t="s">
        <v>123</v>
      </c>
      <c r="AU245" s="18" t="s">
        <v>81</v>
      </c>
      <c r="AY245" s="18" t="s">
        <v>121</v>
      </c>
      <c r="BE245" s="177">
        <f>IF(N245="základní",J245,0)</f>
        <v>0</v>
      </c>
      <c r="BF245" s="177">
        <f>IF(N245="snížená",J245,0)</f>
        <v>0</v>
      </c>
      <c r="BG245" s="177">
        <f>IF(N245="zákl. přenesená",J245,0)</f>
        <v>0</v>
      </c>
      <c r="BH245" s="177">
        <f>IF(N245="sníž. přenesená",J245,0)</f>
        <v>0</v>
      </c>
      <c r="BI245" s="177">
        <f>IF(N245="nulová",J245,0)</f>
        <v>0</v>
      </c>
      <c r="BJ245" s="18" t="s">
        <v>22</v>
      </c>
      <c r="BK245" s="177">
        <f>ROUND(I245*H245,2)</f>
        <v>0</v>
      </c>
      <c r="BL245" s="18" t="s">
        <v>128</v>
      </c>
      <c r="BM245" s="18" t="s">
        <v>344</v>
      </c>
    </row>
    <row r="246" spans="2:47" s="1" customFormat="1" ht="42" customHeight="1">
      <c r="B246" s="35"/>
      <c r="D246" s="178" t="s">
        <v>130</v>
      </c>
      <c r="F246" s="179" t="s">
        <v>345</v>
      </c>
      <c r="I246" s="139"/>
      <c r="L246" s="35"/>
      <c r="M246" s="64"/>
      <c r="N246" s="36"/>
      <c r="O246" s="36"/>
      <c r="P246" s="36"/>
      <c r="Q246" s="36"/>
      <c r="R246" s="36"/>
      <c r="S246" s="36"/>
      <c r="T246" s="65"/>
      <c r="AT246" s="18" t="s">
        <v>130</v>
      </c>
      <c r="AU246" s="18" t="s">
        <v>81</v>
      </c>
    </row>
    <row r="247" spans="2:51" s="11" customFormat="1" ht="22.5" customHeight="1">
      <c r="B247" s="181"/>
      <c r="D247" s="190" t="s">
        <v>133</v>
      </c>
      <c r="E247" s="215" t="s">
        <v>20</v>
      </c>
      <c r="F247" s="216" t="s">
        <v>346</v>
      </c>
      <c r="H247" s="217">
        <v>1</v>
      </c>
      <c r="I247" s="185"/>
      <c r="L247" s="181"/>
      <c r="M247" s="186"/>
      <c r="N247" s="187"/>
      <c r="O247" s="187"/>
      <c r="P247" s="187"/>
      <c r="Q247" s="187"/>
      <c r="R247" s="187"/>
      <c r="S247" s="187"/>
      <c r="T247" s="188"/>
      <c r="AT247" s="182" t="s">
        <v>133</v>
      </c>
      <c r="AU247" s="182" t="s">
        <v>81</v>
      </c>
      <c r="AV247" s="11" t="s">
        <v>81</v>
      </c>
      <c r="AW247" s="11" t="s">
        <v>37</v>
      </c>
      <c r="AX247" s="11" t="s">
        <v>22</v>
      </c>
      <c r="AY247" s="182" t="s">
        <v>121</v>
      </c>
    </row>
    <row r="248" spans="2:65" s="1" customFormat="1" ht="22.5" customHeight="1">
      <c r="B248" s="165"/>
      <c r="C248" s="166" t="s">
        <v>347</v>
      </c>
      <c r="D248" s="166" t="s">
        <v>123</v>
      </c>
      <c r="E248" s="167" t="s">
        <v>348</v>
      </c>
      <c r="F248" s="168" t="s">
        <v>349</v>
      </c>
      <c r="G248" s="169" t="s">
        <v>126</v>
      </c>
      <c r="H248" s="170">
        <v>6</v>
      </c>
      <c r="I248" s="171"/>
      <c r="J248" s="172">
        <f>ROUND(I248*H248,2)</f>
        <v>0</v>
      </c>
      <c r="K248" s="168" t="s">
        <v>20</v>
      </c>
      <c r="L248" s="35"/>
      <c r="M248" s="173" t="s">
        <v>20</v>
      </c>
      <c r="N248" s="174" t="s">
        <v>44</v>
      </c>
      <c r="O248" s="36"/>
      <c r="P248" s="175">
        <f>O248*H248</f>
        <v>0</v>
      </c>
      <c r="Q248" s="175">
        <v>0.04726</v>
      </c>
      <c r="R248" s="175">
        <f>Q248*H248</f>
        <v>0.28356000000000003</v>
      </c>
      <c r="S248" s="175">
        <v>0</v>
      </c>
      <c r="T248" s="176">
        <f>S248*H248</f>
        <v>0</v>
      </c>
      <c r="AR248" s="18" t="s">
        <v>128</v>
      </c>
      <c r="AT248" s="18" t="s">
        <v>123</v>
      </c>
      <c r="AU248" s="18" t="s">
        <v>81</v>
      </c>
      <c r="AY248" s="18" t="s">
        <v>121</v>
      </c>
      <c r="BE248" s="177">
        <f>IF(N248="základní",J248,0)</f>
        <v>0</v>
      </c>
      <c r="BF248" s="177">
        <f>IF(N248="snížená",J248,0)</f>
        <v>0</v>
      </c>
      <c r="BG248" s="177">
        <f>IF(N248="zákl. přenesená",J248,0)</f>
        <v>0</v>
      </c>
      <c r="BH248" s="177">
        <f>IF(N248="sníž. přenesená",J248,0)</f>
        <v>0</v>
      </c>
      <c r="BI248" s="177">
        <f>IF(N248="nulová",J248,0)</f>
        <v>0</v>
      </c>
      <c r="BJ248" s="18" t="s">
        <v>22</v>
      </c>
      <c r="BK248" s="177">
        <f>ROUND(I248*H248,2)</f>
        <v>0</v>
      </c>
      <c r="BL248" s="18" t="s">
        <v>128</v>
      </c>
      <c r="BM248" s="18" t="s">
        <v>350</v>
      </c>
    </row>
    <row r="249" spans="2:47" s="1" customFormat="1" ht="42" customHeight="1">
      <c r="B249" s="35"/>
      <c r="D249" s="178" t="s">
        <v>130</v>
      </c>
      <c r="F249" s="179" t="s">
        <v>351</v>
      </c>
      <c r="I249" s="139"/>
      <c r="L249" s="35"/>
      <c r="M249" s="64"/>
      <c r="N249" s="36"/>
      <c r="O249" s="36"/>
      <c r="P249" s="36"/>
      <c r="Q249" s="36"/>
      <c r="R249" s="36"/>
      <c r="S249" s="36"/>
      <c r="T249" s="65"/>
      <c r="AT249" s="18" t="s">
        <v>130</v>
      </c>
      <c r="AU249" s="18" t="s">
        <v>81</v>
      </c>
    </row>
    <row r="250" spans="2:51" s="11" customFormat="1" ht="22.5" customHeight="1">
      <c r="B250" s="181"/>
      <c r="D250" s="190" t="s">
        <v>133</v>
      </c>
      <c r="E250" s="215" t="s">
        <v>20</v>
      </c>
      <c r="F250" s="216" t="s">
        <v>352</v>
      </c>
      <c r="H250" s="217">
        <v>6</v>
      </c>
      <c r="I250" s="185"/>
      <c r="L250" s="181"/>
      <c r="M250" s="186"/>
      <c r="N250" s="187"/>
      <c r="O250" s="187"/>
      <c r="P250" s="187"/>
      <c r="Q250" s="187"/>
      <c r="R250" s="187"/>
      <c r="S250" s="187"/>
      <c r="T250" s="188"/>
      <c r="AT250" s="182" t="s">
        <v>133</v>
      </c>
      <c r="AU250" s="182" t="s">
        <v>81</v>
      </c>
      <c r="AV250" s="11" t="s">
        <v>81</v>
      </c>
      <c r="AW250" s="11" t="s">
        <v>37</v>
      </c>
      <c r="AX250" s="11" t="s">
        <v>22</v>
      </c>
      <c r="AY250" s="182" t="s">
        <v>121</v>
      </c>
    </row>
    <row r="251" spans="2:65" s="1" customFormat="1" ht="22.5" customHeight="1">
      <c r="B251" s="165"/>
      <c r="C251" s="166" t="s">
        <v>353</v>
      </c>
      <c r="D251" s="166" t="s">
        <v>123</v>
      </c>
      <c r="E251" s="167" t="s">
        <v>354</v>
      </c>
      <c r="F251" s="168" t="s">
        <v>355</v>
      </c>
      <c r="G251" s="169" t="s">
        <v>126</v>
      </c>
      <c r="H251" s="170">
        <v>1</v>
      </c>
      <c r="I251" s="171"/>
      <c r="J251" s="172">
        <f>ROUND(I251*H251,2)</f>
        <v>0</v>
      </c>
      <c r="K251" s="168" t="s">
        <v>20</v>
      </c>
      <c r="L251" s="35"/>
      <c r="M251" s="173" t="s">
        <v>20</v>
      </c>
      <c r="N251" s="174" t="s">
        <v>44</v>
      </c>
      <c r="O251" s="36"/>
      <c r="P251" s="175">
        <f>O251*H251</f>
        <v>0</v>
      </c>
      <c r="Q251" s="175">
        <v>0.04726</v>
      </c>
      <c r="R251" s="175">
        <f>Q251*H251</f>
        <v>0.04726</v>
      </c>
      <c r="S251" s="175">
        <v>0</v>
      </c>
      <c r="T251" s="176">
        <f>S251*H251</f>
        <v>0</v>
      </c>
      <c r="AR251" s="18" t="s">
        <v>128</v>
      </c>
      <c r="AT251" s="18" t="s">
        <v>123</v>
      </c>
      <c r="AU251" s="18" t="s">
        <v>81</v>
      </c>
      <c r="AY251" s="18" t="s">
        <v>121</v>
      </c>
      <c r="BE251" s="177">
        <f>IF(N251="základní",J251,0)</f>
        <v>0</v>
      </c>
      <c r="BF251" s="177">
        <f>IF(N251="snížená",J251,0)</f>
        <v>0</v>
      </c>
      <c r="BG251" s="177">
        <f>IF(N251="zákl. přenesená",J251,0)</f>
        <v>0</v>
      </c>
      <c r="BH251" s="177">
        <f>IF(N251="sníž. přenesená",J251,0)</f>
        <v>0</v>
      </c>
      <c r="BI251" s="177">
        <f>IF(N251="nulová",J251,0)</f>
        <v>0</v>
      </c>
      <c r="BJ251" s="18" t="s">
        <v>22</v>
      </c>
      <c r="BK251" s="177">
        <f>ROUND(I251*H251,2)</f>
        <v>0</v>
      </c>
      <c r="BL251" s="18" t="s">
        <v>128</v>
      </c>
      <c r="BM251" s="18" t="s">
        <v>356</v>
      </c>
    </row>
    <row r="252" spans="2:47" s="1" customFormat="1" ht="42" customHeight="1">
      <c r="B252" s="35"/>
      <c r="D252" s="178" t="s">
        <v>130</v>
      </c>
      <c r="F252" s="179" t="s">
        <v>357</v>
      </c>
      <c r="I252" s="139"/>
      <c r="L252" s="35"/>
      <c r="M252" s="64"/>
      <c r="N252" s="36"/>
      <c r="O252" s="36"/>
      <c r="P252" s="36"/>
      <c r="Q252" s="36"/>
      <c r="R252" s="36"/>
      <c r="S252" s="36"/>
      <c r="T252" s="65"/>
      <c r="AT252" s="18" t="s">
        <v>130</v>
      </c>
      <c r="AU252" s="18" t="s">
        <v>81</v>
      </c>
    </row>
    <row r="253" spans="2:51" s="11" customFormat="1" ht="22.5" customHeight="1">
      <c r="B253" s="181"/>
      <c r="D253" s="190" t="s">
        <v>133</v>
      </c>
      <c r="E253" s="215" t="s">
        <v>20</v>
      </c>
      <c r="F253" s="216" t="s">
        <v>358</v>
      </c>
      <c r="H253" s="217">
        <v>1</v>
      </c>
      <c r="I253" s="185"/>
      <c r="L253" s="181"/>
      <c r="M253" s="186"/>
      <c r="N253" s="187"/>
      <c r="O253" s="187"/>
      <c r="P253" s="187"/>
      <c r="Q253" s="187"/>
      <c r="R253" s="187"/>
      <c r="S253" s="187"/>
      <c r="T253" s="188"/>
      <c r="AT253" s="182" t="s">
        <v>133</v>
      </c>
      <c r="AU253" s="182" t="s">
        <v>81</v>
      </c>
      <c r="AV253" s="11" t="s">
        <v>81</v>
      </c>
      <c r="AW253" s="11" t="s">
        <v>37</v>
      </c>
      <c r="AX253" s="11" t="s">
        <v>22</v>
      </c>
      <c r="AY253" s="182" t="s">
        <v>121</v>
      </c>
    </row>
    <row r="254" spans="2:65" s="1" customFormat="1" ht="22.5" customHeight="1">
      <c r="B254" s="165"/>
      <c r="C254" s="166" t="s">
        <v>359</v>
      </c>
      <c r="D254" s="166" t="s">
        <v>123</v>
      </c>
      <c r="E254" s="167" t="s">
        <v>360</v>
      </c>
      <c r="F254" s="168" t="s">
        <v>361</v>
      </c>
      <c r="G254" s="169" t="s">
        <v>126</v>
      </c>
      <c r="H254" s="170">
        <v>2</v>
      </c>
      <c r="I254" s="171"/>
      <c r="J254" s="172">
        <f>ROUND(I254*H254,2)</f>
        <v>0</v>
      </c>
      <c r="K254" s="168" t="s">
        <v>20</v>
      </c>
      <c r="L254" s="35"/>
      <c r="M254" s="173" t="s">
        <v>20</v>
      </c>
      <c r="N254" s="174" t="s">
        <v>44</v>
      </c>
      <c r="O254" s="36"/>
      <c r="P254" s="175">
        <f>O254*H254</f>
        <v>0</v>
      </c>
      <c r="Q254" s="175">
        <v>0.04726</v>
      </c>
      <c r="R254" s="175">
        <f>Q254*H254</f>
        <v>0.09452</v>
      </c>
      <c r="S254" s="175">
        <v>0</v>
      </c>
      <c r="T254" s="176">
        <f>S254*H254</f>
        <v>0</v>
      </c>
      <c r="AR254" s="18" t="s">
        <v>128</v>
      </c>
      <c r="AT254" s="18" t="s">
        <v>123</v>
      </c>
      <c r="AU254" s="18" t="s">
        <v>81</v>
      </c>
      <c r="AY254" s="18" t="s">
        <v>121</v>
      </c>
      <c r="BE254" s="177">
        <f>IF(N254="základní",J254,0)</f>
        <v>0</v>
      </c>
      <c r="BF254" s="177">
        <f>IF(N254="snížená",J254,0)</f>
        <v>0</v>
      </c>
      <c r="BG254" s="177">
        <f>IF(N254="zákl. přenesená",J254,0)</f>
        <v>0</v>
      </c>
      <c r="BH254" s="177">
        <f>IF(N254="sníž. přenesená",J254,0)</f>
        <v>0</v>
      </c>
      <c r="BI254" s="177">
        <f>IF(N254="nulová",J254,0)</f>
        <v>0</v>
      </c>
      <c r="BJ254" s="18" t="s">
        <v>22</v>
      </c>
      <c r="BK254" s="177">
        <f>ROUND(I254*H254,2)</f>
        <v>0</v>
      </c>
      <c r="BL254" s="18" t="s">
        <v>128</v>
      </c>
      <c r="BM254" s="18" t="s">
        <v>362</v>
      </c>
    </row>
    <row r="255" spans="2:47" s="1" customFormat="1" ht="42" customHeight="1">
      <c r="B255" s="35"/>
      <c r="D255" s="178" t="s">
        <v>130</v>
      </c>
      <c r="F255" s="179" t="s">
        <v>363</v>
      </c>
      <c r="I255" s="139"/>
      <c r="L255" s="35"/>
      <c r="M255" s="64"/>
      <c r="N255" s="36"/>
      <c r="O255" s="36"/>
      <c r="P255" s="36"/>
      <c r="Q255" s="36"/>
      <c r="R255" s="36"/>
      <c r="S255" s="36"/>
      <c r="T255" s="65"/>
      <c r="AT255" s="18" t="s">
        <v>130</v>
      </c>
      <c r="AU255" s="18" t="s">
        <v>81</v>
      </c>
    </row>
    <row r="256" spans="2:51" s="11" customFormat="1" ht="22.5" customHeight="1">
      <c r="B256" s="181"/>
      <c r="D256" s="190" t="s">
        <v>133</v>
      </c>
      <c r="E256" s="215" t="s">
        <v>20</v>
      </c>
      <c r="F256" s="216" t="s">
        <v>364</v>
      </c>
      <c r="H256" s="217">
        <v>2</v>
      </c>
      <c r="I256" s="185"/>
      <c r="L256" s="181"/>
      <c r="M256" s="186"/>
      <c r="N256" s="187"/>
      <c r="O256" s="187"/>
      <c r="P256" s="187"/>
      <c r="Q256" s="187"/>
      <c r="R256" s="187"/>
      <c r="S256" s="187"/>
      <c r="T256" s="188"/>
      <c r="AT256" s="182" t="s">
        <v>133</v>
      </c>
      <c r="AU256" s="182" t="s">
        <v>81</v>
      </c>
      <c r="AV256" s="11" t="s">
        <v>81</v>
      </c>
      <c r="AW256" s="11" t="s">
        <v>37</v>
      </c>
      <c r="AX256" s="11" t="s">
        <v>22</v>
      </c>
      <c r="AY256" s="182" t="s">
        <v>121</v>
      </c>
    </row>
    <row r="257" spans="2:65" s="1" customFormat="1" ht="22.5" customHeight="1">
      <c r="B257" s="165"/>
      <c r="C257" s="166" t="s">
        <v>365</v>
      </c>
      <c r="D257" s="166" t="s">
        <v>123</v>
      </c>
      <c r="E257" s="167" t="s">
        <v>366</v>
      </c>
      <c r="F257" s="168" t="s">
        <v>367</v>
      </c>
      <c r="G257" s="169" t="s">
        <v>126</v>
      </c>
      <c r="H257" s="170">
        <v>10</v>
      </c>
      <c r="I257" s="171"/>
      <c r="J257" s="172">
        <f>ROUND(I257*H257,2)</f>
        <v>0</v>
      </c>
      <c r="K257" s="168" t="s">
        <v>20</v>
      </c>
      <c r="L257" s="35"/>
      <c r="M257" s="173" t="s">
        <v>20</v>
      </c>
      <c r="N257" s="174" t="s">
        <v>44</v>
      </c>
      <c r="O257" s="36"/>
      <c r="P257" s="175">
        <f>O257*H257</f>
        <v>0</v>
      </c>
      <c r="Q257" s="175">
        <v>0.03826</v>
      </c>
      <c r="R257" s="175">
        <f>Q257*H257</f>
        <v>0.38260000000000005</v>
      </c>
      <c r="S257" s="175">
        <v>0</v>
      </c>
      <c r="T257" s="176">
        <f>S257*H257</f>
        <v>0</v>
      </c>
      <c r="AR257" s="18" t="s">
        <v>128</v>
      </c>
      <c r="AT257" s="18" t="s">
        <v>123</v>
      </c>
      <c r="AU257" s="18" t="s">
        <v>81</v>
      </c>
      <c r="AY257" s="18" t="s">
        <v>121</v>
      </c>
      <c r="BE257" s="177">
        <f>IF(N257="základní",J257,0)</f>
        <v>0</v>
      </c>
      <c r="BF257" s="177">
        <f>IF(N257="snížená",J257,0)</f>
        <v>0</v>
      </c>
      <c r="BG257" s="177">
        <f>IF(N257="zákl. přenesená",J257,0)</f>
        <v>0</v>
      </c>
      <c r="BH257" s="177">
        <f>IF(N257="sníž. přenesená",J257,0)</f>
        <v>0</v>
      </c>
      <c r="BI257" s="177">
        <f>IF(N257="nulová",J257,0)</f>
        <v>0</v>
      </c>
      <c r="BJ257" s="18" t="s">
        <v>22</v>
      </c>
      <c r="BK257" s="177">
        <f>ROUND(I257*H257,2)</f>
        <v>0</v>
      </c>
      <c r="BL257" s="18" t="s">
        <v>128</v>
      </c>
      <c r="BM257" s="18" t="s">
        <v>368</v>
      </c>
    </row>
    <row r="258" spans="2:47" s="1" customFormat="1" ht="42" customHeight="1">
      <c r="B258" s="35"/>
      <c r="D258" s="178" t="s">
        <v>130</v>
      </c>
      <c r="F258" s="179" t="s">
        <v>369</v>
      </c>
      <c r="I258" s="139"/>
      <c r="L258" s="35"/>
      <c r="M258" s="64"/>
      <c r="N258" s="36"/>
      <c r="O258" s="36"/>
      <c r="P258" s="36"/>
      <c r="Q258" s="36"/>
      <c r="R258" s="36"/>
      <c r="S258" s="36"/>
      <c r="T258" s="65"/>
      <c r="AT258" s="18" t="s">
        <v>130</v>
      </c>
      <c r="AU258" s="18" t="s">
        <v>81</v>
      </c>
    </row>
    <row r="259" spans="2:51" s="11" customFormat="1" ht="22.5" customHeight="1">
      <c r="B259" s="181"/>
      <c r="D259" s="190" t="s">
        <v>133</v>
      </c>
      <c r="E259" s="215" t="s">
        <v>20</v>
      </c>
      <c r="F259" s="216" t="s">
        <v>370</v>
      </c>
      <c r="H259" s="217">
        <v>10</v>
      </c>
      <c r="I259" s="185"/>
      <c r="L259" s="181"/>
      <c r="M259" s="186"/>
      <c r="N259" s="187"/>
      <c r="O259" s="187"/>
      <c r="P259" s="187"/>
      <c r="Q259" s="187"/>
      <c r="R259" s="187"/>
      <c r="S259" s="187"/>
      <c r="T259" s="188"/>
      <c r="AT259" s="182" t="s">
        <v>133</v>
      </c>
      <c r="AU259" s="182" t="s">
        <v>81</v>
      </c>
      <c r="AV259" s="11" t="s">
        <v>81</v>
      </c>
      <c r="AW259" s="11" t="s">
        <v>37</v>
      </c>
      <c r="AX259" s="11" t="s">
        <v>22</v>
      </c>
      <c r="AY259" s="182" t="s">
        <v>121</v>
      </c>
    </row>
    <row r="260" spans="2:65" s="1" customFormat="1" ht="22.5" customHeight="1">
      <c r="B260" s="165"/>
      <c r="C260" s="166" t="s">
        <v>371</v>
      </c>
      <c r="D260" s="166" t="s">
        <v>123</v>
      </c>
      <c r="E260" s="167" t="s">
        <v>372</v>
      </c>
      <c r="F260" s="168" t="s">
        <v>373</v>
      </c>
      <c r="G260" s="169" t="s">
        <v>126</v>
      </c>
      <c r="H260" s="170">
        <v>10</v>
      </c>
      <c r="I260" s="171"/>
      <c r="J260" s="172">
        <f>ROUND(I260*H260,2)</f>
        <v>0</v>
      </c>
      <c r="K260" s="168" t="s">
        <v>127</v>
      </c>
      <c r="L260" s="35"/>
      <c r="M260" s="173" t="s">
        <v>20</v>
      </c>
      <c r="N260" s="174" t="s">
        <v>44</v>
      </c>
      <c r="O260" s="36"/>
      <c r="P260" s="175">
        <f>O260*H260</f>
        <v>0</v>
      </c>
      <c r="Q260" s="175">
        <v>0.0472578</v>
      </c>
      <c r="R260" s="175">
        <f>Q260*H260</f>
        <v>0.47257800000000005</v>
      </c>
      <c r="S260" s="175">
        <v>0</v>
      </c>
      <c r="T260" s="176">
        <f>S260*H260</f>
        <v>0</v>
      </c>
      <c r="AR260" s="18" t="s">
        <v>128</v>
      </c>
      <c r="AT260" s="18" t="s">
        <v>123</v>
      </c>
      <c r="AU260" s="18" t="s">
        <v>81</v>
      </c>
      <c r="AY260" s="18" t="s">
        <v>121</v>
      </c>
      <c r="BE260" s="177">
        <f>IF(N260="základní",J260,0)</f>
        <v>0</v>
      </c>
      <c r="BF260" s="177">
        <f>IF(N260="snížená",J260,0)</f>
        <v>0</v>
      </c>
      <c r="BG260" s="177">
        <f>IF(N260="zákl. přenesená",J260,0)</f>
        <v>0</v>
      </c>
      <c r="BH260" s="177">
        <f>IF(N260="sníž. přenesená",J260,0)</f>
        <v>0</v>
      </c>
      <c r="BI260" s="177">
        <f>IF(N260="nulová",J260,0)</f>
        <v>0</v>
      </c>
      <c r="BJ260" s="18" t="s">
        <v>22</v>
      </c>
      <c r="BK260" s="177">
        <f>ROUND(I260*H260,2)</f>
        <v>0</v>
      </c>
      <c r="BL260" s="18" t="s">
        <v>128</v>
      </c>
      <c r="BM260" s="18" t="s">
        <v>374</v>
      </c>
    </row>
    <row r="261" spans="2:47" s="1" customFormat="1" ht="30" customHeight="1">
      <c r="B261" s="35"/>
      <c r="D261" s="178" t="s">
        <v>130</v>
      </c>
      <c r="F261" s="179" t="s">
        <v>375</v>
      </c>
      <c r="I261" s="139"/>
      <c r="L261" s="35"/>
      <c r="M261" s="64"/>
      <c r="N261" s="36"/>
      <c r="O261" s="36"/>
      <c r="P261" s="36"/>
      <c r="Q261" s="36"/>
      <c r="R261" s="36"/>
      <c r="S261" s="36"/>
      <c r="T261" s="65"/>
      <c r="AT261" s="18" t="s">
        <v>130</v>
      </c>
      <c r="AU261" s="18" t="s">
        <v>81</v>
      </c>
    </row>
    <row r="262" spans="2:47" s="1" customFormat="1" ht="30" customHeight="1">
      <c r="B262" s="35"/>
      <c r="D262" s="178" t="s">
        <v>131</v>
      </c>
      <c r="F262" s="180" t="s">
        <v>376</v>
      </c>
      <c r="I262" s="139"/>
      <c r="L262" s="35"/>
      <c r="M262" s="64"/>
      <c r="N262" s="36"/>
      <c r="O262" s="36"/>
      <c r="P262" s="36"/>
      <c r="Q262" s="36"/>
      <c r="R262" s="36"/>
      <c r="S262" s="36"/>
      <c r="T262" s="65"/>
      <c r="AT262" s="18" t="s">
        <v>131</v>
      </c>
      <c r="AU262" s="18" t="s">
        <v>81</v>
      </c>
    </row>
    <row r="263" spans="2:51" s="11" customFormat="1" ht="22.5" customHeight="1">
      <c r="B263" s="181"/>
      <c r="D263" s="190" t="s">
        <v>133</v>
      </c>
      <c r="E263" s="215" t="s">
        <v>20</v>
      </c>
      <c r="F263" s="216" t="s">
        <v>377</v>
      </c>
      <c r="H263" s="217">
        <v>10</v>
      </c>
      <c r="I263" s="185"/>
      <c r="L263" s="181"/>
      <c r="M263" s="186"/>
      <c r="N263" s="187"/>
      <c r="O263" s="187"/>
      <c r="P263" s="187"/>
      <c r="Q263" s="187"/>
      <c r="R263" s="187"/>
      <c r="S263" s="187"/>
      <c r="T263" s="188"/>
      <c r="AT263" s="182" t="s">
        <v>133</v>
      </c>
      <c r="AU263" s="182" t="s">
        <v>81</v>
      </c>
      <c r="AV263" s="11" t="s">
        <v>81</v>
      </c>
      <c r="AW263" s="11" t="s">
        <v>37</v>
      </c>
      <c r="AX263" s="11" t="s">
        <v>22</v>
      </c>
      <c r="AY263" s="182" t="s">
        <v>121</v>
      </c>
    </row>
    <row r="264" spans="2:65" s="1" customFormat="1" ht="22.5" customHeight="1">
      <c r="B264" s="165"/>
      <c r="C264" s="166" t="s">
        <v>378</v>
      </c>
      <c r="D264" s="166" t="s">
        <v>123</v>
      </c>
      <c r="E264" s="167" t="s">
        <v>379</v>
      </c>
      <c r="F264" s="168" t="s">
        <v>380</v>
      </c>
      <c r="G264" s="169" t="s">
        <v>126</v>
      </c>
      <c r="H264" s="170">
        <v>2</v>
      </c>
      <c r="I264" s="171"/>
      <c r="J264" s="172">
        <f>ROUND(I264*H264,2)</f>
        <v>0</v>
      </c>
      <c r="K264" s="168" t="s">
        <v>20</v>
      </c>
      <c r="L264" s="35"/>
      <c r="M264" s="173" t="s">
        <v>20</v>
      </c>
      <c r="N264" s="174" t="s">
        <v>44</v>
      </c>
      <c r="O264" s="36"/>
      <c r="P264" s="175">
        <f>O264*H264</f>
        <v>0</v>
      </c>
      <c r="Q264" s="175">
        <v>0.04726</v>
      </c>
      <c r="R264" s="175">
        <f>Q264*H264</f>
        <v>0.09452</v>
      </c>
      <c r="S264" s="175">
        <v>0</v>
      </c>
      <c r="T264" s="176">
        <f>S264*H264</f>
        <v>0</v>
      </c>
      <c r="AR264" s="18" t="s">
        <v>128</v>
      </c>
      <c r="AT264" s="18" t="s">
        <v>123</v>
      </c>
      <c r="AU264" s="18" t="s">
        <v>81</v>
      </c>
      <c r="AY264" s="18" t="s">
        <v>121</v>
      </c>
      <c r="BE264" s="177">
        <f>IF(N264="základní",J264,0)</f>
        <v>0</v>
      </c>
      <c r="BF264" s="177">
        <f>IF(N264="snížená",J264,0)</f>
        <v>0</v>
      </c>
      <c r="BG264" s="177">
        <f>IF(N264="zákl. přenesená",J264,0)</f>
        <v>0</v>
      </c>
      <c r="BH264" s="177">
        <f>IF(N264="sníž. přenesená",J264,0)</f>
        <v>0</v>
      </c>
      <c r="BI264" s="177">
        <f>IF(N264="nulová",J264,0)</f>
        <v>0</v>
      </c>
      <c r="BJ264" s="18" t="s">
        <v>22</v>
      </c>
      <c r="BK264" s="177">
        <f>ROUND(I264*H264,2)</f>
        <v>0</v>
      </c>
      <c r="BL264" s="18" t="s">
        <v>128</v>
      </c>
      <c r="BM264" s="18" t="s">
        <v>381</v>
      </c>
    </row>
    <row r="265" spans="2:47" s="1" customFormat="1" ht="42" customHeight="1">
      <c r="B265" s="35"/>
      <c r="D265" s="178" t="s">
        <v>130</v>
      </c>
      <c r="F265" s="179" t="s">
        <v>382</v>
      </c>
      <c r="I265" s="139"/>
      <c r="L265" s="35"/>
      <c r="M265" s="64"/>
      <c r="N265" s="36"/>
      <c r="O265" s="36"/>
      <c r="P265" s="36"/>
      <c r="Q265" s="36"/>
      <c r="R265" s="36"/>
      <c r="S265" s="36"/>
      <c r="T265" s="65"/>
      <c r="AT265" s="18" t="s">
        <v>130</v>
      </c>
      <c r="AU265" s="18" t="s">
        <v>81</v>
      </c>
    </row>
    <row r="266" spans="2:47" s="1" customFormat="1" ht="30" customHeight="1">
      <c r="B266" s="35"/>
      <c r="D266" s="178" t="s">
        <v>131</v>
      </c>
      <c r="F266" s="180" t="s">
        <v>376</v>
      </c>
      <c r="I266" s="139"/>
      <c r="L266" s="35"/>
      <c r="M266" s="64"/>
      <c r="N266" s="36"/>
      <c r="O266" s="36"/>
      <c r="P266" s="36"/>
      <c r="Q266" s="36"/>
      <c r="R266" s="36"/>
      <c r="S266" s="36"/>
      <c r="T266" s="65"/>
      <c r="AT266" s="18" t="s">
        <v>131</v>
      </c>
      <c r="AU266" s="18" t="s">
        <v>81</v>
      </c>
    </row>
    <row r="267" spans="2:51" s="11" customFormat="1" ht="22.5" customHeight="1">
      <c r="B267" s="181"/>
      <c r="D267" s="190" t="s">
        <v>133</v>
      </c>
      <c r="E267" s="215" t="s">
        <v>20</v>
      </c>
      <c r="F267" s="216" t="s">
        <v>383</v>
      </c>
      <c r="H267" s="217">
        <v>2</v>
      </c>
      <c r="I267" s="185"/>
      <c r="L267" s="181"/>
      <c r="M267" s="186"/>
      <c r="N267" s="187"/>
      <c r="O267" s="187"/>
      <c r="P267" s="187"/>
      <c r="Q267" s="187"/>
      <c r="R267" s="187"/>
      <c r="S267" s="187"/>
      <c r="T267" s="188"/>
      <c r="AT267" s="182" t="s">
        <v>133</v>
      </c>
      <c r="AU267" s="182" t="s">
        <v>81</v>
      </c>
      <c r="AV267" s="11" t="s">
        <v>81</v>
      </c>
      <c r="AW267" s="11" t="s">
        <v>37</v>
      </c>
      <c r="AX267" s="11" t="s">
        <v>22</v>
      </c>
      <c r="AY267" s="182" t="s">
        <v>121</v>
      </c>
    </row>
    <row r="268" spans="2:65" s="1" customFormat="1" ht="22.5" customHeight="1">
      <c r="B268" s="165"/>
      <c r="C268" s="166" t="s">
        <v>384</v>
      </c>
      <c r="D268" s="166" t="s">
        <v>123</v>
      </c>
      <c r="E268" s="167" t="s">
        <v>385</v>
      </c>
      <c r="F268" s="168" t="s">
        <v>386</v>
      </c>
      <c r="G268" s="169" t="s">
        <v>126</v>
      </c>
      <c r="H268" s="170">
        <v>5</v>
      </c>
      <c r="I268" s="171"/>
      <c r="J268" s="172">
        <f>ROUND(I268*H268,2)</f>
        <v>0</v>
      </c>
      <c r="K268" s="168" t="s">
        <v>20</v>
      </c>
      <c r="L268" s="35"/>
      <c r="M268" s="173" t="s">
        <v>20</v>
      </c>
      <c r="N268" s="174" t="s">
        <v>44</v>
      </c>
      <c r="O268" s="36"/>
      <c r="P268" s="175">
        <f>O268*H268</f>
        <v>0</v>
      </c>
      <c r="Q268" s="175">
        <v>0.04726</v>
      </c>
      <c r="R268" s="175">
        <f>Q268*H268</f>
        <v>0.2363</v>
      </c>
      <c r="S268" s="175">
        <v>0</v>
      </c>
      <c r="T268" s="176">
        <f>S268*H268</f>
        <v>0</v>
      </c>
      <c r="AR268" s="18" t="s">
        <v>128</v>
      </c>
      <c r="AT268" s="18" t="s">
        <v>123</v>
      </c>
      <c r="AU268" s="18" t="s">
        <v>81</v>
      </c>
      <c r="AY268" s="18" t="s">
        <v>121</v>
      </c>
      <c r="BE268" s="177">
        <f>IF(N268="základní",J268,0)</f>
        <v>0</v>
      </c>
      <c r="BF268" s="177">
        <f>IF(N268="snížená",J268,0)</f>
        <v>0</v>
      </c>
      <c r="BG268" s="177">
        <f>IF(N268="zákl. přenesená",J268,0)</f>
        <v>0</v>
      </c>
      <c r="BH268" s="177">
        <f>IF(N268="sníž. přenesená",J268,0)</f>
        <v>0</v>
      </c>
      <c r="BI268" s="177">
        <f>IF(N268="nulová",J268,0)</f>
        <v>0</v>
      </c>
      <c r="BJ268" s="18" t="s">
        <v>22</v>
      </c>
      <c r="BK268" s="177">
        <f>ROUND(I268*H268,2)</f>
        <v>0</v>
      </c>
      <c r="BL268" s="18" t="s">
        <v>128</v>
      </c>
      <c r="BM268" s="18" t="s">
        <v>387</v>
      </c>
    </row>
    <row r="269" spans="2:47" s="1" customFormat="1" ht="42" customHeight="1">
      <c r="B269" s="35"/>
      <c r="D269" s="178" t="s">
        <v>130</v>
      </c>
      <c r="F269" s="179" t="s">
        <v>388</v>
      </c>
      <c r="I269" s="139"/>
      <c r="L269" s="35"/>
      <c r="M269" s="64"/>
      <c r="N269" s="36"/>
      <c r="O269" s="36"/>
      <c r="P269" s="36"/>
      <c r="Q269" s="36"/>
      <c r="R269" s="36"/>
      <c r="S269" s="36"/>
      <c r="T269" s="65"/>
      <c r="AT269" s="18" t="s">
        <v>130</v>
      </c>
      <c r="AU269" s="18" t="s">
        <v>81</v>
      </c>
    </row>
    <row r="270" spans="2:47" s="1" customFormat="1" ht="30" customHeight="1">
      <c r="B270" s="35"/>
      <c r="D270" s="178" t="s">
        <v>131</v>
      </c>
      <c r="F270" s="180" t="s">
        <v>376</v>
      </c>
      <c r="I270" s="139"/>
      <c r="L270" s="35"/>
      <c r="M270" s="64"/>
      <c r="N270" s="36"/>
      <c r="O270" s="36"/>
      <c r="P270" s="36"/>
      <c r="Q270" s="36"/>
      <c r="R270" s="36"/>
      <c r="S270" s="36"/>
      <c r="T270" s="65"/>
      <c r="AT270" s="18" t="s">
        <v>131</v>
      </c>
      <c r="AU270" s="18" t="s">
        <v>81</v>
      </c>
    </row>
    <row r="271" spans="2:51" s="11" customFormat="1" ht="22.5" customHeight="1">
      <c r="B271" s="181"/>
      <c r="D271" s="190" t="s">
        <v>133</v>
      </c>
      <c r="E271" s="215" t="s">
        <v>20</v>
      </c>
      <c r="F271" s="216" t="s">
        <v>389</v>
      </c>
      <c r="H271" s="217">
        <v>5</v>
      </c>
      <c r="I271" s="185"/>
      <c r="L271" s="181"/>
      <c r="M271" s="186"/>
      <c r="N271" s="187"/>
      <c r="O271" s="187"/>
      <c r="P271" s="187"/>
      <c r="Q271" s="187"/>
      <c r="R271" s="187"/>
      <c r="S271" s="187"/>
      <c r="T271" s="188"/>
      <c r="AT271" s="182" t="s">
        <v>133</v>
      </c>
      <c r="AU271" s="182" t="s">
        <v>81</v>
      </c>
      <c r="AV271" s="11" t="s">
        <v>81</v>
      </c>
      <c r="AW271" s="11" t="s">
        <v>37</v>
      </c>
      <c r="AX271" s="11" t="s">
        <v>22</v>
      </c>
      <c r="AY271" s="182" t="s">
        <v>121</v>
      </c>
    </row>
    <row r="272" spans="2:65" s="1" customFormat="1" ht="22.5" customHeight="1">
      <c r="B272" s="165"/>
      <c r="C272" s="166" t="s">
        <v>390</v>
      </c>
      <c r="D272" s="166" t="s">
        <v>123</v>
      </c>
      <c r="E272" s="167" t="s">
        <v>391</v>
      </c>
      <c r="F272" s="168" t="s">
        <v>392</v>
      </c>
      <c r="G272" s="169" t="s">
        <v>126</v>
      </c>
      <c r="H272" s="170">
        <v>9</v>
      </c>
      <c r="I272" s="171"/>
      <c r="J272" s="172">
        <f>ROUND(I272*H272,2)</f>
        <v>0</v>
      </c>
      <c r="K272" s="168" t="s">
        <v>127</v>
      </c>
      <c r="L272" s="35"/>
      <c r="M272" s="173" t="s">
        <v>20</v>
      </c>
      <c r="N272" s="174" t="s">
        <v>44</v>
      </c>
      <c r="O272" s="36"/>
      <c r="P272" s="175">
        <f>O272*H272</f>
        <v>0</v>
      </c>
      <c r="Q272" s="175">
        <v>0.05580884</v>
      </c>
      <c r="R272" s="175">
        <f>Q272*H272</f>
        <v>0.50227956</v>
      </c>
      <c r="S272" s="175">
        <v>0</v>
      </c>
      <c r="T272" s="176">
        <f>S272*H272</f>
        <v>0</v>
      </c>
      <c r="AR272" s="18" t="s">
        <v>128</v>
      </c>
      <c r="AT272" s="18" t="s">
        <v>123</v>
      </c>
      <c r="AU272" s="18" t="s">
        <v>81</v>
      </c>
      <c r="AY272" s="18" t="s">
        <v>121</v>
      </c>
      <c r="BE272" s="177">
        <f>IF(N272="základní",J272,0)</f>
        <v>0</v>
      </c>
      <c r="BF272" s="177">
        <f>IF(N272="snížená",J272,0)</f>
        <v>0</v>
      </c>
      <c r="BG272" s="177">
        <f>IF(N272="zákl. přenesená",J272,0)</f>
        <v>0</v>
      </c>
      <c r="BH272" s="177">
        <f>IF(N272="sníž. přenesená",J272,0)</f>
        <v>0</v>
      </c>
      <c r="BI272" s="177">
        <f>IF(N272="nulová",J272,0)</f>
        <v>0</v>
      </c>
      <c r="BJ272" s="18" t="s">
        <v>22</v>
      </c>
      <c r="BK272" s="177">
        <f>ROUND(I272*H272,2)</f>
        <v>0</v>
      </c>
      <c r="BL272" s="18" t="s">
        <v>128</v>
      </c>
      <c r="BM272" s="18" t="s">
        <v>393</v>
      </c>
    </row>
    <row r="273" spans="2:47" s="1" customFormat="1" ht="30" customHeight="1">
      <c r="B273" s="35"/>
      <c r="D273" s="178" t="s">
        <v>130</v>
      </c>
      <c r="F273" s="179" t="s">
        <v>394</v>
      </c>
      <c r="I273" s="139"/>
      <c r="L273" s="35"/>
      <c r="M273" s="64"/>
      <c r="N273" s="36"/>
      <c r="O273" s="36"/>
      <c r="P273" s="36"/>
      <c r="Q273" s="36"/>
      <c r="R273" s="36"/>
      <c r="S273" s="36"/>
      <c r="T273" s="65"/>
      <c r="AT273" s="18" t="s">
        <v>130</v>
      </c>
      <c r="AU273" s="18" t="s">
        <v>81</v>
      </c>
    </row>
    <row r="274" spans="2:47" s="1" customFormat="1" ht="30" customHeight="1">
      <c r="B274" s="35"/>
      <c r="D274" s="178" t="s">
        <v>131</v>
      </c>
      <c r="F274" s="180" t="s">
        <v>376</v>
      </c>
      <c r="I274" s="139"/>
      <c r="L274" s="35"/>
      <c r="M274" s="64"/>
      <c r="N274" s="36"/>
      <c r="O274" s="36"/>
      <c r="P274" s="36"/>
      <c r="Q274" s="36"/>
      <c r="R274" s="36"/>
      <c r="S274" s="36"/>
      <c r="T274" s="65"/>
      <c r="AT274" s="18" t="s">
        <v>131</v>
      </c>
      <c r="AU274" s="18" t="s">
        <v>81</v>
      </c>
    </row>
    <row r="275" spans="2:51" s="11" customFormat="1" ht="22.5" customHeight="1">
      <c r="B275" s="181"/>
      <c r="D275" s="190" t="s">
        <v>133</v>
      </c>
      <c r="E275" s="215" t="s">
        <v>20</v>
      </c>
      <c r="F275" s="216" t="s">
        <v>395</v>
      </c>
      <c r="H275" s="217">
        <v>9</v>
      </c>
      <c r="I275" s="185"/>
      <c r="L275" s="181"/>
      <c r="M275" s="186"/>
      <c r="N275" s="187"/>
      <c r="O275" s="187"/>
      <c r="P275" s="187"/>
      <c r="Q275" s="187"/>
      <c r="R275" s="187"/>
      <c r="S275" s="187"/>
      <c r="T275" s="188"/>
      <c r="AT275" s="182" t="s">
        <v>133</v>
      </c>
      <c r="AU275" s="182" t="s">
        <v>81</v>
      </c>
      <c r="AV275" s="11" t="s">
        <v>81</v>
      </c>
      <c r="AW275" s="11" t="s">
        <v>37</v>
      </c>
      <c r="AX275" s="11" t="s">
        <v>22</v>
      </c>
      <c r="AY275" s="182" t="s">
        <v>121</v>
      </c>
    </row>
    <row r="276" spans="2:65" s="1" customFormat="1" ht="22.5" customHeight="1">
      <c r="B276" s="165"/>
      <c r="C276" s="166" t="s">
        <v>396</v>
      </c>
      <c r="D276" s="166" t="s">
        <v>123</v>
      </c>
      <c r="E276" s="167" t="s">
        <v>397</v>
      </c>
      <c r="F276" s="168" t="s">
        <v>398</v>
      </c>
      <c r="G276" s="169" t="s">
        <v>126</v>
      </c>
      <c r="H276" s="170">
        <v>1</v>
      </c>
      <c r="I276" s="171"/>
      <c r="J276" s="172">
        <f>ROUND(I276*H276,2)</f>
        <v>0</v>
      </c>
      <c r="K276" s="168" t="s">
        <v>20</v>
      </c>
      <c r="L276" s="35"/>
      <c r="M276" s="173" t="s">
        <v>20</v>
      </c>
      <c r="N276" s="174" t="s">
        <v>44</v>
      </c>
      <c r="O276" s="36"/>
      <c r="P276" s="175">
        <f>O276*H276</f>
        <v>0</v>
      </c>
      <c r="Q276" s="175">
        <v>0.07558</v>
      </c>
      <c r="R276" s="175">
        <f>Q276*H276</f>
        <v>0.07558</v>
      </c>
      <c r="S276" s="175">
        <v>0</v>
      </c>
      <c r="T276" s="176">
        <f>S276*H276</f>
        <v>0</v>
      </c>
      <c r="AR276" s="18" t="s">
        <v>128</v>
      </c>
      <c r="AT276" s="18" t="s">
        <v>123</v>
      </c>
      <c r="AU276" s="18" t="s">
        <v>81</v>
      </c>
      <c r="AY276" s="18" t="s">
        <v>121</v>
      </c>
      <c r="BE276" s="177">
        <f>IF(N276="základní",J276,0)</f>
        <v>0</v>
      </c>
      <c r="BF276" s="177">
        <f>IF(N276="snížená",J276,0)</f>
        <v>0</v>
      </c>
      <c r="BG276" s="177">
        <f>IF(N276="zákl. přenesená",J276,0)</f>
        <v>0</v>
      </c>
      <c r="BH276" s="177">
        <f>IF(N276="sníž. přenesená",J276,0)</f>
        <v>0</v>
      </c>
      <c r="BI276" s="177">
        <f>IF(N276="nulová",J276,0)</f>
        <v>0</v>
      </c>
      <c r="BJ276" s="18" t="s">
        <v>22</v>
      </c>
      <c r="BK276" s="177">
        <f>ROUND(I276*H276,2)</f>
        <v>0</v>
      </c>
      <c r="BL276" s="18" t="s">
        <v>128</v>
      </c>
      <c r="BM276" s="18" t="s">
        <v>399</v>
      </c>
    </row>
    <row r="277" spans="2:47" s="1" customFormat="1" ht="42" customHeight="1">
      <c r="B277" s="35"/>
      <c r="D277" s="178" t="s">
        <v>130</v>
      </c>
      <c r="F277" s="179" t="s">
        <v>400</v>
      </c>
      <c r="I277" s="139"/>
      <c r="L277" s="35"/>
      <c r="M277" s="64"/>
      <c r="N277" s="36"/>
      <c r="O277" s="36"/>
      <c r="P277" s="36"/>
      <c r="Q277" s="36"/>
      <c r="R277" s="36"/>
      <c r="S277" s="36"/>
      <c r="T277" s="65"/>
      <c r="AT277" s="18" t="s">
        <v>130</v>
      </c>
      <c r="AU277" s="18" t="s">
        <v>81</v>
      </c>
    </row>
    <row r="278" spans="2:47" s="1" customFormat="1" ht="30" customHeight="1">
      <c r="B278" s="35"/>
      <c r="D278" s="178" t="s">
        <v>131</v>
      </c>
      <c r="F278" s="180" t="s">
        <v>376</v>
      </c>
      <c r="I278" s="139"/>
      <c r="L278" s="35"/>
      <c r="M278" s="64"/>
      <c r="N278" s="36"/>
      <c r="O278" s="36"/>
      <c r="P278" s="36"/>
      <c r="Q278" s="36"/>
      <c r="R278" s="36"/>
      <c r="S278" s="36"/>
      <c r="T278" s="65"/>
      <c r="AT278" s="18" t="s">
        <v>131</v>
      </c>
      <c r="AU278" s="18" t="s">
        <v>81</v>
      </c>
    </row>
    <row r="279" spans="2:51" s="11" customFormat="1" ht="22.5" customHeight="1">
      <c r="B279" s="181"/>
      <c r="D279" s="190" t="s">
        <v>133</v>
      </c>
      <c r="E279" s="215" t="s">
        <v>20</v>
      </c>
      <c r="F279" s="216" t="s">
        <v>401</v>
      </c>
      <c r="H279" s="217">
        <v>1</v>
      </c>
      <c r="I279" s="185"/>
      <c r="L279" s="181"/>
      <c r="M279" s="186"/>
      <c r="N279" s="187"/>
      <c r="O279" s="187"/>
      <c r="P279" s="187"/>
      <c r="Q279" s="187"/>
      <c r="R279" s="187"/>
      <c r="S279" s="187"/>
      <c r="T279" s="188"/>
      <c r="AT279" s="182" t="s">
        <v>133</v>
      </c>
      <c r="AU279" s="182" t="s">
        <v>81</v>
      </c>
      <c r="AV279" s="11" t="s">
        <v>81</v>
      </c>
      <c r="AW279" s="11" t="s">
        <v>37</v>
      </c>
      <c r="AX279" s="11" t="s">
        <v>22</v>
      </c>
      <c r="AY279" s="182" t="s">
        <v>121</v>
      </c>
    </row>
    <row r="280" spans="2:65" s="1" customFormat="1" ht="22.5" customHeight="1">
      <c r="B280" s="165"/>
      <c r="C280" s="166" t="s">
        <v>402</v>
      </c>
      <c r="D280" s="166" t="s">
        <v>123</v>
      </c>
      <c r="E280" s="167" t="s">
        <v>403</v>
      </c>
      <c r="F280" s="168" t="s">
        <v>404</v>
      </c>
      <c r="G280" s="169" t="s">
        <v>126</v>
      </c>
      <c r="H280" s="170">
        <v>2</v>
      </c>
      <c r="I280" s="171"/>
      <c r="J280" s="172">
        <f>ROUND(I280*H280,2)</f>
        <v>0</v>
      </c>
      <c r="K280" s="168" t="s">
        <v>20</v>
      </c>
      <c r="L280" s="35"/>
      <c r="M280" s="173" t="s">
        <v>20</v>
      </c>
      <c r="N280" s="174" t="s">
        <v>44</v>
      </c>
      <c r="O280" s="36"/>
      <c r="P280" s="175">
        <f>O280*H280</f>
        <v>0</v>
      </c>
      <c r="Q280" s="175">
        <v>0.05581</v>
      </c>
      <c r="R280" s="175">
        <f>Q280*H280</f>
        <v>0.11162</v>
      </c>
      <c r="S280" s="175">
        <v>0</v>
      </c>
      <c r="T280" s="176">
        <f>S280*H280</f>
        <v>0</v>
      </c>
      <c r="AR280" s="18" t="s">
        <v>128</v>
      </c>
      <c r="AT280" s="18" t="s">
        <v>123</v>
      </c>
      <c r="AU280" s="18" t="s">
        <v>81</v>
      </c>
      <c r="AY280" s="18" t="s">
        <v>121</v>
      </c>
      <c r="BE280" s="177">
        <f>IF(N280="základní",J280,0)</f>
        <v>0</v>
      </c>
      <c r="BF280" s="177">
        <f>IF(N280="snížená",J280,0)</f>
        <v>0</v>
      </c>
      <c r="BG280" s="177">
        <f>IF(N280="zákl. přenesená",J280,0)</f>
        <v>0</v>
      </c>
      <c r="BH280" s="177">
        <f>IF(N280="sníž. přenesená",J280,0)</f>
        <v>0</v>
      </c>
      <c r="BI280" s="177">
        <f>IF(N280="nulová",J280,0)</f>
        <v>0</v>
      </c>
      <c r="BJ280" s="18" t="s">
        <v>22</v>
      </c>
      <c r="BK280" s="177">
        <f>ROUND(I280*H280,2)</f>
        <v>0</v>
      </c>
      <c r="BL280" s="18" t="s">
        <v>128</v>
      </c>
      <c r="BM280" s="18" t="s">
        <v>405</v>
      </c>
    </row>
    <row r="281" spans="2:47" s="1" customFormat="1" ht="42" customHeight="1">
      <c r="B281" s="35"/>
      <c r="D281" s="178" t="s">
        <v>130</v>
      </c>
      <c r="F281" s="179" t="s">
        <v>406</v>
      </c>
      <c r="I281" s="139"/>
      <c r="L281" s="35"/>
      <c r="M281" s="64"/>
      <c r="N281" s="36"/>
      <c r="O281" s="36"/>
      <c r="P281" s="36"/>
      <c r="Q281" s="36"/>
      <c r="R281" s="36"/>
      <c r="S281" s="36"/>
      <c r="T281" s="65"/>
      <c r="AT281" s="18" t="s">
        <v>130</v>
      </c>
      <c r="AU281" s="18" t="s">
        <v>81</v>
      </c>
    </row>
    <row r="282" spans="2:47" s="1" customFormat="1" ht="30" customHeight="1">
      <c r="B282" s="35"/>
      <c r="D282" s="178" t="s">
        <v>131</v>
      </c>
      <c r="F282" s="180" t="s">
        <v>376</v>
      </c>
      <c r="I282" s="139"/>
      <c r="L282" s="35"/>
      <c r="M282" s="64"/>
      <c r="N282" s="36"/>
      <c r="O282" s="36"/>
      <c r="P282" s="36"/>
      <c r="Q282" s="36"/>
      <c r="R282" s="36"/>
      <c r="S282" s="36"/>
      <c r="T282" s="65"/>
      <c r="AT282" s="18" t="s">
        <v>131</v>
      </c>
      <c r="AU282" s="18" t="s">
        <v>81</v>
      </c>
    </row>
    <row r="283" spans="2:51" s="11" customFormat="1" ht="22.5" customHeight="1">
      <c r="B283" s="181"/>
      <c r="D283" s="190" t="s">
        <v>133</v>
      </c>
      <c r="E283" s="215" t="s">
        <v>20</v>
      </c>
      <c r="F283" s="216" t="s">
        <v>407</v>
      </c>
      <c r="H283" s="217">
        <v>2</v>
      </c>
      <c r="I283" s="185"/>
      <c r="L283" s="181"/>
      <c r="M283" s="186"/>
      <c r="N283" s="187"/>
      <c r="O283" s="187"/>
      <c r="P283" s="187"/>
      <c r="Q283" s="187"/>
      <c r="R283" s="187"/>
      <c r="S283" s="187"/>
      <c r="T283" s="188"/>
      <c r="AT283" s="182" t="s">
        <v>133</v>
      </c>
      <c r="AU283" s="182" t="s">
        <v>81</v>
      </c>
      <c r="AV283" s="11" t="s">
        <v>81</v>
      </c>
      <c r="AW283" s="11" t="s">
        <v>37</v>
      </c>
      <c r="AX283" s="11" t="s">
        <v>22</v>
      </c>
      <c r="AY283" s="182" t="s">
        <v>121</v>
      </c>
    </row>
    <row r="284" spans="2:65" s="1" customFormat="1" ht="22.5" customHeight="1">
      <c r="B284" s="165"/>
      <c r="C284" s="166" t="s">
        <v>408</v>
      </c>
      <c r="D284" s="166" t="s">
        <v>123</v>
      </c>
      <c r="E284" s="167" t="s">
        <v>409</v>
      </c>
      <c r="F284" s="168" t="s">
        <v>410</v>
      </c>
      <c r="G284" s="169" t="s">
        <v>126</v>
      </c>
      <c r="H284" s="170">
        <v>1</v>
      </c>
      <c r="I284" s="171"/>
      <c r="J284" s="172">
        <f>ROUND(I284*H284,2)</f>
        <v>0</v>
      </c>
      <c r="K284" s="168" t="s">
        <v>20</v>
      </c>
      <c r="L284" s="35"/>
      <c r="M284" s="173" t="s">
        <v>20</v>
      </c>
      <c r="N284" s="174" t="s">
        <v>44</v>
      </c>
      <c r="O284" s="36"/>
      <c r="P284" s="175">
        <f>O284*H284</f>
        <v>0</v>
      </c>
      <c r="Q284" s="175">
        <v>0.07558</v>
      </c>
      <c r="R284" s="175">
        <f>Q284*H284</f>
        <v>0.07558</v>
      </c>
      <c r="S284" s="175">
        <v>0</v>
      </c>
      <c r="T284" s="176">
        <f>S284*H284</f>
        <v>0</v>
      </c>
      <c r="AR284" s="18" t="s">
        <v>128</v>
      </c>
      <c r="AT284" s="18" t="s">
        <v>123</v>
      </c>
      <c r="AU284" s="18" t="s">
        <v>81</v>
      </c>
      <c r="AY284" s="18" t="s">
        <v>121</v>
      </c>
      <c r="BE284" s="177">
        <f>IF(N284="základní",J284,0)</f>
        <v>0</v>
      </c>
      <c r="BF284" s="177">
        <f>IF(N284="snížená",J284,0)</f>
        <v>0</v>
      </c>
      <c r="BG284" s="177">
        <f>IF(N284="zákl. přenesená",J284,0)</f>
        <v>0</v>
      </c>
      <c r="BH284" s="177">
        <f>IF(N284="sníž. přenesená",J284,0)</f>
        <v>0</v>
      </c>
      <c r="BI284" s="177">
        <f>IF(N284="nulová",J284,0)</f>
        <v>0</v>
      </c>
      <c r="BJ284" s="18" t="s">
        <v>22</v>
      </c>
      <c r="BK284" s="177">
        <f>ROUND(I284*H284,2)</f>
        <v>0</v>
      </c>
      <c r="BL284" s="18" t="s">
        <v>128</v>
      </c>
      <c r="BM284" s="18" t="s">
        <v>411</v>
      </c>
    </row>
    <row r="285" spans="2:47" s="1" customFormat="1" ht="42" customHeight="1">
      <c r="B285" s="35"/>
      <c r="D285" s="178" t="s">
        <v>130</v>
      </c>
      <c r="F285" s="179" t="s">
        <v>412</v>
      </c>
      <c r="I285" s="139"/>
      <c r="L285" s="35"/>
      <c r="M285" s="64"/>
      <c r="N285" s="36"/>
      <c r="O285" s="36"/>
      <c r="P285" s="36"/>
      <c r="Q285" s="36"/>
      <c r="R285" s="36"/>
      <c r="S285" s="36"/>
      <c r="T285" s="65"/>
      <c r="AT285" s="18" t="s">
        <v>130</v>
      </c>
      <c r="AU285" s="18" t="s">
        <v>81</v>
      </c>
    </row>
    <row r="286" spans="2:47" s="1" customFormat="1" ht="30" customHeight="1">
      <c r="B286" s="35"/>
      <c r="D286" s="178" t="s">
        <v>131</v>
      </c>
      <c r="F286" s="180" t="s">
        <v>376</v>
      </c>
      <c r="I286" s="139"/>
      <c r="L286" s="35"/>
      <c r="M286" s="64"/>
      <c r="N286" s="36"/>
      <c r="O286" s="36"/>
      <c r="P286" s="36"/>
      <c r="Q286" s="36"/>
      <c r="R286" s="36"/>
      <c r="S286" s="36"/>
      <c r="T286" s="65"/>
      <c r="AT286" s="18" t="s">
        <v>131</v>
      </c>
      <c r="AU286" s="18" t="s">
        <v>81</v>
      </c>
    </row>
    <row r="287" spans="2:51" s="11" customFormat="1" ht="22.5" customHeight="1">
      <c r="B287" s="181"/>
      <c r="D287" s="190" t="s">
        <v>133</v>
      </c>
      <c r="E287" s="215" t="s">
        <v>20</v>
      </c>
      <c r="F287" s="216" t="s">
        <v>401</v>
      </c>
      <c r="H287" s="217">
        <v>1</v>
      </c>
      <c r="I287" s="185"/>
      <c r="L287" s="181"/>
      <c r="M287" s="186"/>
      <c r="N287" s="187"/>
      <c r="O287" s="187"/>
      <c r="P287" s="187"/>
      <c r="Q287" s="187"/>
      <c r="R287" s="187"/>
      <c r="S287" s="187"/>
      <c r="T287" s="188"/>
      <c r="AT287" s="182" t="s">
        <v>133</v>
      </c>
      <c r="AU287" s="182" t="s">
        <v>81</v>
      </c>
      <c r="AV287" s="11" t="s">
        <v>81</v>
      </c>
      <c r="AW287" s="11" t="s">
        <v>37</v>
      </c>
      <c r="AX287" s="11" t="s">
        <v>22</v>
      </c>
      <c r="AY287" s="182" t="s">
        <v>121</v>
      </c>
    </row>
    <row r="288" spans="2:65" s="1" customFormat="1" ht="22.5" customHeight="1">
      <c r="B288" s="165"/>
      <c r="C288" s="166" t="s">
        <v>413</v>
      </c>
      <c r="D288" s="166" t="s">
        <v>123</v>
      </c>
      <c r="E288" s="167" t="s">
        <v>414</v>
      </c>
      <c r="F288" s="168" t="s">
        <v>415</v>
      </c>
      <c r="G288" s="169" t="s">
        <v>126</v>
      </c>
      <c r="H288" s="170">
        <v>2</v>
      </c>
      <c r="I288" s="171"/>
      <c r="J288" s="172">
        <f>ROUND(I288*H288,2)</f>
        <v>0</v>
      </c>
      <c r="K288" s="168" t="s">
        <v>127</v>
      </c>
      <c r="L288" s="35"/>
      <c r="M288" s="173" t="s">
        <v>20</v>
      </c>
      <c r="N288" s="174" t="s">
        <v>44</v>
      </c>
      <c r="O288" s="36"/>
      <c r="P288" s="175">
        <f>O288*H288</f>
        <v>0</v>
      </c>
      <c r="Q288" s="175">
        <v>0.10702212</v>
      </c>
      <c r="R288" s="175">
        <f>Q288*H288</f>
        <v>0.21404424</v>
      </c>
      <c r="S288" s="175">
        <v>0</v>
      </c>
      <c r="T288" s="176">
        <f>S288*H288</f>
        <v>0</v>
      </c>
      <c r="AR288" s="18" t="s">
        <v>128</v>
      </c>
      <c r="AT288" s="18" t="s">
        <v>123</v>
      </c>
      <c r="AU288" s="18" t="s">
        <v>81</v>
      </c>
      <c r="AY288" s="18" t="s">
        <v>121</v>
      </c>
      <c r="BE288" s="177">
        <f>IF(N288="základní",J288,0)</f>
        <v>0</v>
      </c>
      <c r="BF288" s="177">
        <f>IF(N288="snížená",J288,0)</f>
        <v>0</v>
      </c>
      <c r="BG288" s="177">
        <f>IF(N288="zákl. přenesená",J288,0)</f>
        <v>0</v>
      </c>
      <c r="BH288" s="177">
        <f>IF(N288="sníž. přenesená",J288,0)</f>
        <v>0</v>
      </c>
      <c r="BI288" s="177">
        <f>IF(N288="nulová",J288,0)</f>
        <v>0</v>
      </c>
      <c r="BJ288" s="18" t="s">
        <v>22</v>
      </c>
      <c r="BK288" s="177">
        <f>ROUND(I288*H288,2)</f>
        <v>0</v>
      </c>
      <c r="BL288" s="18" t="s">
        <v>128</v>
      </c>
      <c r="BM288" s="18" t="s">
        <v>416</v>
      </c>
    </row>
    <row r="289" spans="2:47" s="1" customFormat="1" ht="30" customHeight="1">
      <c r="B289" s="35"/>
      <c r="D289" s="178" t="s">
        <v>130</v>
      </c>
      <c r="F289" s="179" t="s">
        <v>417</v>
      </c>
      <c r="I289" s="139"/>
      <c r="L289" s="35"/>
      <c r="M289" s="64"/>
      <c r="N289" s="36"/>
      <c r="O289" s="36"/>
      <c r="P289" s="36"/>
      <c r="Q289" s="36"/>
      <c r="R289" s="36"/>
      <c r="S289" s="36"/>
      <c r="T289" s="65"/>
      <c r="AT289" s="18" t="s">
        <v>130</v>
      </c>
      <c r="AU289" s="18" t="s">
        <v>81</v>
      </c>
    </row>
    <row r="290" spans="2:47" s="1" customFormat="1" ht="30" customHeight="1">
      <c r="B290" s="35"/>
      <c r="D290" s="178" t="s">
        <v>131</v>
      </c>
      <c r="F290" s="180" t="s">
        <v>376</v>
      </c>
      <c r="I290" s="139"/>
      <c r="L290" s="35"/>
      <c r="M290" s="64"/>
      <c r="N290" s="36"/>
      <c r="O290" s="36"/>
      <c r="P290" s="36"/>
      <c r="Q290" s="36"/>
      <c r="R290" s="36"/>
      <c r="S290" s="36"/>
      <c r="T290" s="65"/>
      <c r="AT290" s="18" t="s">
        <v>131</v>
      </c>
      <c r="AU290" s="18" t="s">
        <v>81</v>
      </c>
    </row>
    <row r="291" spans="2:51" s="11" customFormat="1" ht="22.5" customHeight="1">
      <c r="B291" s="181"/>
      <c r="D291" s="190" t="s">
        <v>133</v>
      </c>
      <c r="E291" s="215" t="s">
        <v>20</v>
      </c>
      <c r="F291" s="216" t="s">
        <v>418</v>
      </c>
      <c r="H291" s="217">
        <v>2</v>
      </c>
      <c r="I291" s="185"/>
      <c r="L291" s="181"/>
      <c r="M291" s="186"/>
      <c r="N291" s="187"/>
      <c r="O291" s="187"/>
      <c r="P291" s="187"/>
      <c r="Q291" s="187"/>
      <c r="R291" s="187"/>
      <c r="S291" s="187"/>
      <c r="T291" s="188"/>
      <c r="AT291" s="182" t="s">
        <v>133</v>
      </c>
      <c r="AU291" s="182" t="s">
        <v>81</v>
      </c>
      <c r="AV291" s="11" t="s">
        <v>81</v>
      </c>
      <c r="AW291" s="11" t="s">
        <v>37</v>
      </c>
      <c r="AX291" s="11" t="s">
        <v>22</v>
      </c>
      <c r="AY291" s="182" t="s">
        <v>121</v>
      </c>
    </row>
    <row r="292" spans="2:65" s="1" customFormat="1" ht="22.5" customHeight="1">
      <c r="B292" s="165"/>
      <c r="C292" s="166" t="s">
        <v>419</v>
      </c>
      <c r="D292" s="166" t="s">
        <v>123</v>
      </c>
      <c r="E292" s="167" t="s">
        <v>420</v>
      </c>
      <c r="F292" s="168" t="s">
        <v>421</v>
      </c>
      <c r="G292" s="169" t="s">
        <v>126</v>
      </c>
      <c r="H292" s="170">
        <v>2</v>
      </c>
      <c r="I292" s="171"/>
      <c r="J292" s="172">
        <f>ROUND(I292*H292,2)</f>
        <v>0</v>
      </c>
      <c r="K292" s="168" t="s">
        <v>20</v>
      </c>
      <c r="L292" s="35"/>
      <c r="M292" s="173" t="s">
        <v>20</v>
      </c>
      <c r="N292" s="174" t="s">
        <v>44</v>
      </c>
      <c r="O292" s="36"/>
      <c r="P292" s="175">
        <f>O292*H292</f>
        <v>0</v>
      </c>
      <c r="Q292" s="175">
        <v>0.14702</v>
      </c>
      <c r="R292" s="175">
        <f>Q292*H292</f>
        <v>0.29404</v>
      </c>
      <c r="S292" s="175">
        <v>0</v>
      </c>
      <c r="T292" s="176">
        <f>S292*H292</f>
        <v>0</v>
      </c>
      <c r="AR292" s="18" t="s">
        <v>128</v>
      </c>
      <c r="AT292" s="18" t="s">
        <v>123</v>
      </c>
      <c r="AU292" s="18" t="s">
        <v>81</v>
      </c>
      <c r="AY292" s="18" t="s">
        <v>121</v>
      </c>
      <c r="BE292" s="177">
        <f>IF(N292="základní",J292,0)</f>
        <v>0</v>
      </c>
      <c r="BF292" s="177">
        <f>IF(N292="snížená",J292,0)</f>
        <v>0</v>
      </c>
      <c r="BG292" s="177">
        <f>IF(N292="zákl. přenesená",J292,0)</f>
        <v>0</v>
      </c>
      <c r="BH292" s="177">
        <f>IF(N292="sníž. přenesená",J292,0)</f>
        <v>0</v>
      </c>
      <c r="BI292" s="177">
        <f>IF(N292="nulová",J292,0)</f>
        <v>0</v>
      </c>
      <c r="BJ292" s="18" t="s">
        <v>22</v>
      </c>
      <c r="BK292" s="177">
        <f>ROUND(I292*H292,2)</f>
        <v>0</v>
      </c>
      <c r="BL292" s="18" t="s">
        <v>128</v>
      </c>
      <c r="BM292" s="18" t="s">
        <v>422</v>
      </c>
    </row>
    <row r="293" spans="2:47" s="1" customFormat="1" ht="42" customHeight="1">
      <c r="B293" s="35"/>
      <c r="D293" s="178" t="s">
        <v>130</v>
      </c>
      <c r="F293" s="179" t="s">
        <v>423</v>
      </c>
      <c r="I293" s="139"/>
      <c r="L293" s="35"/>
      <c r="M293" s="64"/>
      <c r="N293" s="36"/>
      <c r="O293" s="36"/>
      <c r="P293" s="36"/>
      <c r="Q293" s="36"/>
      <c r="R293" s="36"/>
      <c r="S293" s="36"/>
      <c r="T293" s="65"/>
      <c r="AT293" s="18" t="s">
        <v>130</v>
      </c>
      <c r="AU293" s="18" t="s">
        <v>81</v>
      </c>
    </row>
    <row r="294" spans="2:47" s="1" customFormat="1" ht="30" customHeight="1">
      <c r="B294" s="35"/>
      <c r="D294" s="178" t="s">
        <v>131</v>
      </c>
      <c r="F294" s="180" t="s">
        <v>376</v>
      </c>
      <c r="I294" s="139"/>
      <c r="L294" s="35"/>
      <c r="M294" s="64"/>
      <c r="N294" s="36"/>
      <c r="O294" s="36"/>
      <c r="P294" s="36"/>
      <c r="Q294" s="36"/>
      <c r="R294" s="36"/>
      <c r="S294" s="36"/>
      <c r="T294" s="65"/>
      <c r="AT294" s="18" t="s">
        <v>131</v>
      </c>
      <c r="AU294" s="18" t="s">
        <v>81</v>
      </c>
    </row>
    <row r="295" spans="2:51" s="11" customFormat="1" ht="22.5" customHeight="1">
      <c r="B295" s="181"/>
      <c r="D295" s="190" t="s">
        <v>133</v>
      </c>
      <c r="E295" s="215" t="s">
        <v>20</v>
      </c>
      <c r="F295" s="216" t="s">
        <v>424</v>
      </c>
      <c r="H295" s="217">
        <v>2</v>
      </c>
      <c r="I295" s="185"/>
      <c r="L295" s="181"/>
      <c r="M295" s="186"/>
      <c r="N295" s="187"/>
      <c r="O295" s="187"/>
      <c r="P295" s="187"/>
      <c r="Q295" s="187"/>
      <c r="R295" s="187"/>
      <c r="S295" s="187"/>
      <c r="T295" s="188"/>
      <c r="AT295" s="182" t="s">
        <v>133</v>
      </c>
      <c r="AU295" s="182" t="s">
        <v>81</v>
      </c>
      <c r="AV295" s="11" t="s">
        <v>81</v>
      </c>
      <c r="AW295" s="11" t="s">
        <v>37</v>
      </c>
      <c r="AX295" s="11" t="s">
        <v>22</v>
      </c>
      <c r="AY295" s="182" t="s">
        <v>121</v>
      </c>
    </row>
    <row r="296" spans="2:65" s="1" customFormat="1" ht="22.5" customHeight="1">
      <c r="B296" s="165"/>
      <c r="C296" s="166" t="s">
        <v>425</v>
      </c>
      <c r="D296" s="166" t="s">
        <v>123</v>
      </c>
      <c r="E296" s="167" t="s">
        <v>426</v>
      </c>
      <c r="F296" s="168" t="s">
        <v>427</v>
      </c>
      <c r="G296" s="169" t="s">
        <v>126</v>
      </c>
      <c r="H296" s="170">
        <v>1</v>
      </c>
      <c r="I296" s="171"/>
      <c r="J296" s="172">
        <f>ROUND(I296*H296,2)</f>
        <v>0</v>
      </c>
      <c r="K296" s="168" t="s">
        <v>127</v>
      </c>
      <c r="L296" s="35"/>
      <c r="M296" s="173" t="s">
        <v>20</v>
      </c>
      <c r="N296" s="174" t="s">
        <v>44</v>
      </c>
      <c r="O296" s="36"/>
      <c r="P296" s="175">
        <f>O296*H296</f>
        <v>0</v>
      </c>
      <c r="Q296" s="175">
        <v>0.10903502</v>
      </c>
      <c r="R296" s="175">
        <f>Q296*H296</f>
        <v>0.10903502</v>
      </c>
      <c r="S296" s="175">
        <v>0</v>
      </c>
      <c r="T296" s="176">
        <f>S296*H296</f>
        <v>0</v>
      </c>
      <c r="AR296" s="18" t="s">
        <v>128</v>
      </c>
      <c r="AT296" s="18" t="s">
        <v>123</v>
      </c>
      <c r="AU296" s="18" t="s">
        <v>81</v>
      </c>
      <c r="AY296" s="18" t="s">
        <v>121</v>
      </c>
      <c r="BE296" s="177">
        <f>IF(N296="základní",J296,0)</f>
        <v>0</v>
      </c>
      <c r="BF296" s="177">
        <f>IF(N296="snížená",J296,0)</f>
        <v>0</v>
      </c>
      <c r="BG296" s="177">
        <f>IF(N296="zákl. přenesená",J296,0)</f>
        <v>0</v>
      </c>
      <c r="BH296" s="177">
        <f>IF(N296="sníž. přenesená",J296,0)</f>
        <v>0</v>
      </c>
      <c r="BI296" s="177">
        <f>IF(N296="nulová",J296,0)</f>
        <v>0</v>
      </c>
      <c r="BJ296" s="18" t="s">
        <v>22</v>
      </c>
      <c r="BK296" s="177">
        <f>ROUND(I296*H296,2)</f>
        <v>0</v>
      </c>
      <c r="BL296" s="18" t="s">
        <v>128</v>
      </c>
      <c r="BM296" s="18" t="s">
        <v>428</v>
      </c>
    </row>
    <row r="297" spans="2:47" s="1" customFormat="1" ht="30" customHeight="1">
      <c r="B297" s="35"/>
      <c r="D297" s="178" t="s">
        <v>130</v>
      </c>
      <c r="F297" s="179" t="s">
        <v>429</v>
      </c>
      <c r="I297" s="139"/>
      <c r="L297" s="35"/>
      <c r="M297" s="64"/>
      <c r="N297" s="36"/>
      <c r="O297" s="36"/>
      <c r="P297" s="36"/>
      <c r="Q297" s="36"/>
      <c r="R297" s="36"/>
      <c r="S297" s="36"/>
      <c r="T297" s="65"/>
      <c r="AT297" s="18" t="s">
        <v>130</v>
      </c>
      <c r="AU297" s="18" t="s">
        <v>81</v>
      </c>
    </row>
    <row r="298" spans="2:47" s="1" customFormat="1" ht="30" customHeight="1">
      <c r="B298" s="35"/>
      <c r="D298" s="178" t="s">
        <v>131</v>
      </c>
      <c r="F298" s="180" t="s">
        <v>376</v>
      </c>
      <c r="I298" s="139"/>
      <c r="L298" s="35"/>
      <c r="M298" s="64"/>
      <c r="N298" s="36"/>
      <c r="O298" s="36"/>
      <c r="P298" s="36"/>
      <c r="Q298" s="36"/>
      <c r="R298" s="36"/>
      <c r="S298" s="36"/>
      <c r="T298" s="65"/>
      <c r="AT298" s="18" t="s">
        <v>131</v>
      </c>
      <c r="AU298" s="18" t="s">
        <v>81</v>
      </c>
    </row>
    <row r="299" spans="2:51" s="11" customFormat="1" ht="22.5" customHeight="1">
      <c r="B299" s="181"/>
      <c r="D299" s="190" t="s">
        <v>133</v>
      </c>
      <c r="E299" s="215" t="s">
        <v>20</v>
      </c>
      <c r="F299" s="216" t="s">
        <v>430</v>
      </c>
      <c r="H299" s="217">
        <v>1</v>
      </c>
      <c r="I299" s="185"/>
      <c r="L299" s="181"/>
      <c r="M299" s="186"/>
      <c r="N299" s="187"/>
      <c r="O299" s="187"/>
      <c r="P299" s="187"/>
      <c r="Q299" s="187"/>
      <c r="R299" s="187"/>
      <c r="S299" s="187"/>
      <c r="T299" s="188"/>
      <c r="AT299" s="182" t="s">
        <v>133</v>
      </c>
      <c r="AU299" s="182" t="s">
        <v>81</v>
      </c>
      <c r="AV299" s="11" t="s">
        <v>81</v>
      </c>
      <c r="AW299" s="11" t="s">
        <v>37</v>
      </c>
      <c r="AX299" s="11" t="s">
        <v>22</v>
      </c>
      <c r="AY299" s="182" t="s">
        <v>121</v>
      </c>
    </row>
    <row r="300" spans="2:65" s="1" customFormat="1" ht="22.5" customHeight="1">
      <c r="B300" s="165"/>
      <c r="C300" s="166" t="s">
        <v>431</v>
      </c>
      <c r="D300" s="166" t="s">
        <v>123</v>
      </c>
      <c r="E300" s="167" t="s">
        <v>432</v>
      </c>
      <c r="F300" s="168" t="s">
        <v>433</v>
      </c>
      <c r="G300" s="169" t="s">
        <v>126</v>
      </c>
      <c r="H300" s="170">
        <v>1</v>
      </c>
      <c r="I300" s="171"/>
      <c r="J300" s="172">
        <f>ROUND(I300*H300,2)</f>
        <v>0</v>
      </c>
      <c r="K300" s="168" t="s">
        <v>20</v>
      </c>
      <c r="L300" s="35"/>
      <c r="M300" s="173" t="s">
        <v>20</v>
      </c>
      <c r="N300" s="174" t="s">
        <v>44</v>
      </c>
      <c r="O300" s="36"/>
      <c r="P300" s="175">
        <f>O300*H300</f>
        <v>0</v>
      </c>
      <c r="Q300" s="175">
        <v>0.50443</v>
      </c>
      <c r="R300" s="175">
        <f>Q300*H300</f>
        <v>0.50443</v>
      </c>
      <c r="S300" s="175">
        <v>0</v>
      </c>
      <c r="T300" s="176">
        <f>S300*H300</f>
        <v>0</v>
      </c>
      <c r="AR300" s="18" t="s">
        <v>128</v>
      </c>
      <c r="AT300" s="18" t="s">
        <v>123</v>
      </c>
      <c r="AU300" s="18" t="s">
        <v>81</v>
      </c>
      <c r="AY300" s="18" t="s">
        <v>121</v>
      </c>
      <c r="BE300" s="177">
        <f>IF(N300="základní",J300,0)</f>
        <v>0</v>
      </c>
      <c r="BF300" s="177">
        <f>IF(N300="snížená",J300,0)</f>
        <v>0</v>
      </c>
      <c r="BG300" s="177">
        <f>IF(N300="zákl. přenesená",J300,0)</f>
        <v>0</v>
      </c>
      <c r="BH300" s="177">
        <f>IF(N300="sníž. přenesená",J300,0)</f>
        <v>0</v>
      </c>
      <c r="BI300" s="177">
        <f>IF(N300="nulová",J300,0)</f>
        <v>0</v>
      </c>
      <c r="BJ300" s="18" t="s">
        <v>22</v>
      </c>
      <c r="BK300" s="177">
        <f>ROUND(I300*H300,2)</f>
        <v>0</v>
      </c>
      <c r="BL300" s="18" t="s">
        <v>128</v>
      </c>
      <c r="BM300" s="18" t="s">
        <v>434</v>
      </c>
    </row>
    <row r="301" spans="2:47" s="1" customFormat="1" ht="42" customHeight="1">
      <c r="B301" s="35"/>
      <c r="D301" s="190" t="s">
        <v>130</v>
      </c>
      <c r="F301" s="235" t="s">
        <v>435</v>
      </c>
      <c r="I301" s="139"/>
      <c r="L301" s="35"/>
      <c r="M301" s="64"/>
      <c r="N301" s="36"/>
      <c r="O301" s="36"/>
      <c r="P301" s="36"/>
      <c r="Q301" s="36"/>
      <c r="R301" s="36"/>
      <c r="S301" s="36"/>
      <c r="T301" s="65"/>
      <c r="AT301" s="18" t="s">
        <v>130</v>
      </c>
      <c r="AU301" s="18" t="s">
        <v>81</v>
      </c>
    </row>
    <row r="302" spans="2:65" s="1" customFormat="1" ht="22.5" customHeight="1">
      <c r="B302" s="165"/>
      <c r="C302" s="166" t="s">
        <v>436</v>
      </c>
      <c r="D302" s="166" t="s">
        <v>123</v>
      </c>
      <c r="E302" s="167" t="s">
        <v>437</v>
      </c>
      <c r="F302" s="168" t="s">
        <v>438</v>
      </c>
      <c r="G302" s="169" t="s">
        <v>126</v>
      </c>
      <c r="H302" s="170">
        <v>1</v>
      </c>
      <c r="I302" s="171"/>
      <c r="J302" s="172">
        <f>ROUND(I302*H302,2)</f>
        <v>0</v>
      </c>
      <c r="K302" s="168" t="s">
        <v>20</v>
      </c>
      <c r="L302" s="35"/>
      <c r="M302" s="173" t="s">
        <v>20</v>
      </c>
      <c r="N302" s="174" t="s">
        <v>44</v>
      </c>
      <c r="O302" s="36"/>
      <c r="P302" s="175">
        <f>O302*H302</f>
        <v>0</v>
      </c>
      <c r="Q302" s="175">
        <v>0.50443</v>
      </c>
      <c r="R302" s="175">
        <f>Q302*H302</f>
        <v>0.50443</v>
      </c>
      <c r="S302" s="175">
        <v>0</v>
      </c>
      <c r="T302" s="176">
        <f>S302*H302</f>
        <v>0</v>
      </c>
      <c r="AR302" s="18" t="s">
        <v>128</v>
      </c>
      <c r="AT302" s="18" t="s">
        <v>123</v>
      </c>
      <c r="AU302" s="18" t="s">
        <v>81</v>
      </c>
      <c r="AY302" s="18" t="s">
        <v>121</v>
      </c>
      <c r="BE302" s="177">
        <f>IF(N302="základní",J302,0)</f>
        <v>0</v>
      </c>
      <c r="BF302" s="177">
        <f>IF(N302="snížená",J302,0)</f>
        <v>0</v>
      </c>
      <c r="BG302" s="177">
        <f>IF(N302="zákl. přenesená",J302,0)</f>
        <v>0</v>
      </c>
      <c r="BH302" s="177">
        <f>IF(N302="sníž. přenesená",J302,0)</f>
        <v>0</v>
      </c>
      <c r="BI302" s="177">
        <f>IF(N302="nulová",J302,0)</f>
        <v>0</v>
      </c>
      <c r="BJ302" s="18" t="s">
        <v>22</v>
      </c>
      <c r="BK302" s="177">
        <f>ROUND(I302*H302,2)</f>
        <v>0</v>
      </c>
      <c r="BL302" s="18" t="s">
        <v>128</v>
      </c>
      <c r="BM302" s="18" t="s">
        <v>439</v>
      </c>
    </row>
    <row r="303" spans="2:47" s="1" customFormat="1" ht="42" customHeight="1">
      <c r="B303" s="35"/>
      <c r="D303" s="190" t="s">
        <v>130</v>
      </c>
      <c r="F303" s="235" t="s">
        <v>440</v>
      </c>
      <c r="I303" s="139"/>
      <c r="L303" s="35"/>
      <c r="M303" s="64"/>
      <c r="N303" s="36"/>
      <c r="O303" s="36"/>
      <c r="P303" s="36"/>
      <c r="Q303" s="36"/>
      <c r="R303" s="36"/>
      <c r="S303" s="36"/>
      <c r="T303" s="65"/>
      <c r="AT303" s="18" t="s">
        <v>130</v>
      </c>
      <c r="AU303" s="18" t="s">
        <v>81</v>
      </c>
    </row>
    <row r="304" spans="2:65" s="1" customFormat="1" ht="22.5" customHeight="1">
      <c r="B304" s="165"/>
      <c r="C304" s="166" t="s">
        <v>441</v>
      </c>
      <c r="D304" s="166" t="s">
        <v>123</v>
      </c>
      <c r="E304" s="167" t="s">
        <v>442</v>
      </c>
      <c r="F304" s="168" t="s">
        <v>443</v>
      </c>
      <c r="G304" s="169" t="s">
        <v>126</v>
      </c>
      <c r="H304" s="170">
        <v>1</v>
      </c>
      <c r="I304" s="171"/>
      <c r="J304" s="172">
        <f>ROUND(I304*H304,2)</f>
        <v>0</v>
      </c>
      <c r="K304" s="168" t="s">
        <v>20</v>
      </c>
      <c r="L304" s="35"/>
      <c r="M304" s="173" t="s">
        <v>20</v>
      </c>
      <c r="N304" s="174" t="s">
        <v>44</v>
      </c>
      <c r="O304" s="36"/>
      <c r="P304" s="175">
        <f>O304*H304</f>
        <v>0</v>
      </c>
      <c r="Q304" s="175">
        <v>0.50443</v>
      </c>
      <c r="R304" s="175">
        <f>Q304*H304</f>
        <v>0.50443</v>
      </c>
      <c r="S304" s="175">
        <v>0</v>
      </c>
      <c r="T304" s="176">
        <f>S304*H304</f>
        <v>0</v>
      </c>
      <c r="AR304" s="18" t="s">
        <v>128</v>
      </c>
      <c r="AT304" s="18" t="s">
        <v>123</v>
      </c>
      <c r="AU304" s="18" t="s">
        <v>81</v>
      </c>
      <c r="AY304" s="18" t="s">
        <v>121</v>
      </c>
      <c r="BE304" s="177">
        <f>IF(N304="základní",J304,0)</f>
        <v>0</v>
      </c>
      <c r="BF304" s="177">
        <f>IF(N304="snížená",J304,0)</f>
        <v>0</v>
      </c>
      <c r="BG304" s="177">
        <f>IF(N304="zákl. přenesená",J304,0)</f>
        <v>0</v>
      </c>
      <c r="BH304" s="177">
        <f>IF(N304="sníž. přenesená",J304,0)</f>
        <v>0</v>
      </c>
      <c r="BI304" s="177">
        <f>IF(N304="nulová",J304,0)</f>
        <v>0</v>
      </c>
      <c r="BJ304" s="18" t="s">
        <v>22</v>
      </c>
      <c r="BK304" s="177">
        <f>ROUND(I304*H304,2)</f>
        <v>0</v>
      </c>
      <c r="BL304" s="18" t="s">
        <v>128</v>
      </c>
      <c r="BM304" s="18" t="s">
        <v>444</v>
      </c>
    </row>
    <row r="305" spans="2:47" s="1" customFormat="1" ht="42" customHeight="1">
      <c r="B305" s="35"/>
      <c r="D305" s="190" t="s">
        <v>130</v>
      </c>
      <c r="F305" s="235" t="s">
        <v>445</v>
      </c>
      <c r="I305" s="139"/>
      <c r="L305" s="35"/>
      <c r="M305" s="64"/>
      <c r="N305" s="36"/>
      <c r="O305" s="36"/>
      <c r="P305" s="36"/>
      <c r="Q305" s="36"/>
      <c r="R305" s="36"/>
      <c r="S305" s="36"/>
      <c r="T305" s="65"/>
      <c r="AT305" s="18" t="s">
        <v>130</v>
      </c>
      <c r="AU305" s="18" t="s">
        <v>81</v>
      </c>
    </row>
    <row r="306" spans="2:65" s="1" customFormat="1" ht="22.5" customHeight="1">
      <c r="B306" s="165"/>
      <c r="C306" s="166" t="s">
        <v>446</v>
      </c>
      <c r="D306" s="166" t="s">
        <v>123</v>
      </c>
      <c r="E306" s="167" t="s">
        <v>447</v>
      </c>
      <c r="F306" s="168" t="s">
        <v>448</v>
      </c>
      <c r="G306" s="169" t="s">
        <v>126</v>
      </c>
      <c r="H306" s="170">
        <v>1</v>
      </c>
      <c r="I306" s="171"/>
      <c r="J306" s="172">
        <f>ROUND(I306*H306,2)</f>
        <v>0</v>
      </c>
      <c r="K306" s="168" t="s">
        <v>20</v>
      </c>
      <c r="L306" s="35"/>
      <c r="M306" s="173" t="s">
        <v>20</v>
      </c>
      <c r="N306" s="174" t="s">
        <v>44</v>
      </c>
      <c r="O306" s="36"/>
      <c r="P306" s="175">
        <f>O306*H306</f>
        <v>0</v>
      </c>
      <c r="Q306" s="175">
        <v>0.02492</v>
      </c>
      <c r="R306" s="175">
        <f>Q306*H306</f>
        <v>0.02492</v>
      </c>
      <c r="S306" s="175">
        <v>0</v>
      </c>
      <c r="T306" s="176">
        <f>S306*H306</f>
        <v>0</v>
      </c>
      <c r="AR306" s="18" t="s">
        <v>128</v>
      </c>
      <c r="AT306" s="18" t="s">
        <v>123</v>
      </c>
      <c r="AU306" s="18" t="s">
        <v>81</v>
      </c>
      <c r="AY306" s="18" t="s">
        <v>121</v>
      </c>
      <c r="BE306" s="177">
        <f>IF(N306="základní",J306,0)</f>
        <v>0</v>
      </c>
      <c r="BF306" s="177">
        <f>IF(N306="snížená",J306,0)</f>
        <v>0</v>
      </c>
      <c r="BG306" s="177">
        <f>IF(N306="zákl. přenesená",J306,0)</f>
        <v>0</v>
      </c>
      <c r="BH306" s="177">
        <f>IF(N306="sníž. přenesená",J306,0)</f>
        <v>0</v>
      </c>
      <c r="BI306" s="177">
        <f>IF(N306="nulová",J306,0)</f>
        <v>0</v>
      </c>
      <c r="BJ306" s="18" t="s">
        <v>22</v>
      </c>
      <c r="BK306" s="177">
        <f>ROUND(I306*H306,2)</f>
        <v>0</v>
      </c>
      <c r="BL306" s="18" t="s">
        <v>128</v>
      </c>
      <c r="BM306" s="18" t="s">
        <v>449</v>
      </c>
    </row>
    <row r="307" spans="2:47" s="1" customFormat="1" ht="22.5" customHeight="1">
      <c r="B307" s="35"/>
      <c r="D307" s="178" t="s">
        <v>130</v>
      </c>
      <c r="F307" s="179" t="s">
        <v>450</v>
      </c>
      <c r="I307" s="139"/>
      <c r="L307" s="35"/>
      <c r="M307" s="64"/>
      <c r="N307" s="36"/>
      <c r="O307" s="36"/>
      <c r="P307" s="36"/>
      <c r="Q307" s="36"/>
      <c r="R307" s="36"/>
      <c r="S307" s="36"/>
      <c r="T307" s="65"/>
      <c r="AT307" s="18" t="s">
        <v>130</v>
      </c>
      <c r="AU307" s="18" t="s">
        <v>81</v>
      </c>
    </row>
    <row r="308" spans="2:47" s="1" customFormat="1" ht="222" customHeight="1">
      <c r="B308" s="35"/>
      <c r="D308" s="178" t="s">
        <v>131</v>
      </c>
      <c r="F308" s="180" t="s">
        <v>451</v>
      </c>
      <c r="I308" s="139"/>
      <c r="L308" s="35"/>
      <c r="M308" s="64"/>
      <c r="N308" s="36"/>
      <c r="O308" s="36"/>
      <c r="P308" s="36"/>
      <c r="Q308" s="36"/>
      <c r="R308" s="36"/>
      <c r="S308" s="36"/>
      <c r="T308" s="65"/>
      <c r="AT308" s="18" t="s">
        <v>131</v>
      </c>
      <c r="AU308" s="18" t="s">
        <v>81</v>
      </c>
    </row>
    <row r="309" spans="2:51" s="11" customFormat="1" ht="22.5" customHeight="1">
      <c r="B309" s="181"/>
      <c r="D309" s="190" t="s">
        <v>133</v>
      </c>
      <c r="E309" s="215" t="s">
        <v>20</v>
      </c>
      <c r="F309" s="216" t="s">
        <v>452</v>
      </c>
      <c r="H309" s="217">
        <v>1</v>
      </c>
      <c r="I309" s="185"/>
      <c r="L309" s="181"/>
      <c r="M309" s="186"/>
      <c r="N309" s="187"/>
      <c r="O309" s="187"/>
      <c r="P309" s="187"/>
      <c r="Q309" s="187"/>
      <c r="R309" s="187"/>
      <c r="S309" s="187"/>
      <c r="T309" s="188"/>
      <c r="AT309" s="182" t="s">
        <v>133</v>
      </c>
      <c r="AU309" s="182" t="s">
        <v>81</v>
      </c>
      <c r="AV309" s="11" t="s">
        <v>81</v>
      </c>
      <c r="AW309" s="11" t="s">
        <v>37</v>
      </c>
      <c r="AX309" s="11" t="s">
        <v>22</v>
      </c>
      <c r="AY309" s="182" t="s">
        <v>121</v>
      </c>
    </row>
    <row r="310" spans="2:65" s="1" customFormat="1" ht="22.5" customHeight="1">
      <c r="B310" s="165"/>
      <c r="C310" s="166" t="s">
        <v>453</v>
      </c>
      <c r="D310" s="166" t="s">
        <v>123</v>
      </c>
      <c r="E310" s="167" t="s">
        <v>454</v>
      </c>
      <c r="F310" s="168" t="s">
        <v>455</v>
      </c>
      <c r="G310" s="169" t="s">
        <v>139</v>
      </c>
      <c r="H310" s="170">
        <v>19.867</v>
      </c>
      <c r="I310" s="171"/>
      <c r="J310" s="172">
        <f>ROUND(I310*H310,2)</f>
        <v>0</v>
      </c>
      <c r="K310" s="168" t="s">
        <v>20</v>
      </c>
      <c r="L310" s="35"/>
      <c r="M310" s="173" t="s">
        <v>20</v>
      </c>
      <c r="N310" s="174" t="s">
        <v>44</v>
      </c>
      <c r="O310" s="36"/>
      <c r="P310" s="175">
        <f>O310*H310</f>
        <v>0</v>
      </c>
      <c r="Q310" s="175">
        <v>2.25634</v>
      </c>
      <c r="R310" s="175">
        <f>Q310*H310</f>
        <v>44.826706779999995</v>
      </c>
      <c r="S310" s="175">
        <v>0</v>
      </c>
      <c r="T310" s="176">
        <f>S310*H310</f>
        <v>0</v>
      </c>
      <c r="AR310" s="18" t="s">
        <v>128</v>
      </c>
      <c r="AT310" s="18" t="s">
        <v>123</v>
      </c>
      <c r="AU310" s="18" t="s">
        <v>81</v>
      </c>
      <c r="AY310" s="18" t="s">
        <v>121</v>
      </c>
      <c r="BE310" s="177">
        <f>IF(N310="základní",J310,0)</f>
        <v>0</v>
      </c>
      <c r="BF310" s="177">
        <f>IF(N310="snížená",J310,0)</f>
        <v>0</v>
      </c>
      <c r="BG310" s="177">
        <f>IF(N310="zákl. přenesená",J310,0)</f>
        <v>0</v>
      </c>
      <c r="BH310" s="177">
        <f>IF(N310="sníž. přenesená",J310,0)</f>
        <v>0</v>
      </c>
      <c r="BI310" s="177">
        <f>IF(N310="nulová",J310,0)</f>
        <v>0</v>
      </c>
      <c r="BJ310" s="18" t="s">
        <v>22</v>
      </c>
      <c r="BK310" s="177">
        <f>ROUND(I310*H310,2)</f>
        <v>0</v>
      </c>
      <c r="BL310" s="18" t="s">
        <v>128</v>
      </c>
      <c r="BM310" s="18" t="s">
        <v>456</v>
      </c>
    </row>
    <row r="311" spans="2:47" s="1" customFormat="1" ht="22.5" customHeight="1">
      <c r="B311" s="35"/>
      <c r="D311" s="178" t="s">
        <v>130</v>
      </c>
      <c r="F311" s="179" t="s">
        <v>455</v>
      </c>
      <c r="I311" s="139"/>
      <c r="L311" s="35"/>
      <c r="M311" s="64"/>
      <c r="N311" s="36"/>
      <c r="O311" s="36"/>
      <c r="P311" s="36"/>
      <c r="Q311" s="36"/>
      <c r="R311" s="36"/>
      <c r="S311" s="36"/>
      <c r="T311" s="65"/>
      <c r="AT311" s="18" t="s">
        <v>130</v>
      </c>
      <c r="AU311" s="18" t="s">
        <v>81</v>
      </c>
    </row>
    <row r="312" spans="2:47" s="1" customFormat="1" ht="42" customHeight="1">
      <c r="B312" s="35"/>
      <c r="D312" s="178" t="s">
        <v>131</v>
      </c>
      <c r="F312" s="180" t="s">
        <v>457</v>
      </c>
      <c r="I312" s="139"/>
      <c r="L312" s="35"/>
      <c r="M312" s="64"/>
      <c r="N312" s="36"/>
      <c r="O312" s="36"/>
      <c r="P312" s="36"/>
      <c r="Q312" s="36"/>
      <c r="R312" s="36"/>
      <c r="S312" s="36"/>
      <c r="T312" s="65"/>
      <c r="AT312" s="18" t="s">
        <v>131</v>
      </c>
      <c r="AU312" s="18" t="s">
        <v>81</v>
      </c>
    </row>
    <row r="313" spans="2:51" s="13" customFormat="1" ht="22.5" customHeight="1">
      <c r="B313" s="199"/>
      <c r="D313" s="178" t="s">
        <v>133</v>
      </c>
      <c r="E313" s="200" t="s">
        <v>20</v>
      </c>
      <c r="F313" s="201" t="s">
        <v>458</v>
      </c>
      <c r="H313" s="202" t="s">
        <v>20</v>
      </c>
      <c r="I313" s="203"/>
      <c r="L313" s="199"/>
      <c r="M313" s="204"/>
      <c r="N313" s="205"/>
      <c r="O313" s="205"/>
      <c r="P313" s="205"/>
      <c r="Q313" s="205"/>
      <c r="R313" s="205"/>
      <c r="S313" s="205"/>
      <c r="T313" s="206"/>
      <c r="AT313" s="202" t="s">
        <v>133</v>
      </c>
      <c r="AU313" s="202" t="s">
        <v>81</v>
      </c>
      <c r="AV313" s="13" t="s">
        <v>22</v>
      </c>
      <c r="AW313" s="13" t="s">
        <v>37</v>
      </c>
      <c r="AX313" s="13" t="s">
        <v>73</v>
      </c>
      <c r="AY313" s="202" t="s">
        <v>121</v>
      </c>
    </row>
    <row r="314" spans="2:51" s="11" customFormat="1" ht="22.5" customHeight="1">
      <c r="B314" s="181"/>
      <c r="D314" s="178" t="s">
        <v>133</v>
      </c>
      <c r="E314" s="182" t="s">
        <v>20</v>
      </c>
      <c r="F314" s="183" t="s">
        <v>459</v>
      </c>
      <c r="H314" s="184">
        <v>6.256</v>
      </c>
      <c r="I314" s="185"/>
      <c r="L314" s="181"/>
      <c r="M314" s="186"/>
      <c r="N314" s="187"/>
      <c r="O314" s="187"/>
      <c r="P314" s="187"/>
      <c r="Q314" s="187"/>
      <c r="R314" s="187"/>
      <c r="S314" s="187"/>
      <c r="T314" s="188"/>
      <c r="AT314" s="182" t="s">
        <v>133</v>
      </c>
      <c r="AU314" s="182" t="s">
        <v>81</v>
      </c>
      <c r="AV314" s="11" t="s">
        <v>81</v>
      </c>
      <c r="AW314" s="11" t="s">
        <v>37</v>
      </c>
      <c r="AX314" s="11" t="s">
        <v>73</v>
      </c>
      <c r="AY314" s="182" t="s">
        <v>121</v>
      </c>
    </row>
    <row r="315" spans="2:51" s="11" customFormat="1" ht="22.5" customHeight="1">
      <c r="B315" s="181"/>
      <c r="D315" s="178" t="s">
        <v>133</v>
      </c>
      <c r="E315" s="182" t="s">
        <v>20</v>
      </c>
      <c r="F315" s="183" t="s">
        <v>460</v>
      </c>
      <c r="H315" s="184">
        <v>8.092</v>
      </c>
      <c r="I315" s="185"/>
      <c r="L315" s="181"/>
      <c r="M315" s="186"/>
      <c r="N315" s="187"/>
      <c r="O315" s="187"/>
      <c r="P315" s="187"/>
      <c r="Q315" s="187"/>
      <c r="R315" s="187"/>
      <c r="S315" s="187"/>
      <c r="T315" s="188"/>
      <c r="AT315" s="182" t="s">
        <v>133</v>
      </c>
      <c r="AU315" s="182" t="s">
        <v>81</v>
      </c>
      <c r="AV315" s="11" t="s">
        <v>81</v>
      </c>
      <c r="AW315" s="11" t="s">
        <v>37</v>
      </c>
      <c r="AX315" s="11" t="s">
        <v>73</v>
      </c>
      <c r="AY315" s="182" t="s">
        <v>121</v>
      </c>
    </row>
    <row r="316" spans="2:51" s="11" customFormat="1" ht="22.5" customHeight="1">
      <c r="B316" s="181"/>
      <c r="D316" s="178" t="s">
        <v>133</v>
      </c>
      <c r="E316" s="182" t="s">
        <v>20</v>
      </c>
      <c r="F316" s="183" t="s">
        <v>461</v>
      </c>
      <c r="H316" s="184">
        <v>5.124</v>
      </c>
      <c r="I316" s="185"/>
      <c r="L316" s="181"/>
      <c r="M316" s="186"/>
      <c r="N316" s="187"/>
      <c r="O316" s="187"/>
      <c r="P316" s="187"/>
      <c r="Q316" s="187"/>
      <c r="R316" s="187"/>
      <c r="S316" s="187"/>
      <c r="T316" s="188"/>
      <c r="AT316" s="182" t="s">
        <v>133</v>
      </c>
      <c r="AU316" s="182" t="s">
        <v>81</v>
      </c>
      <c r="AV316" s="11" t="s">
        <v>81</v>
      </c>
      <c r="AW316" s="11" t="s">
        <v>37</v>
      </c>
      <c r="AX316" s="11" t="s">
        <v>73</v>
      </c>
      <c r="AY316" s="182" t="s">
        <v>121</v>
      </c>
    </row>
    <row r="317" spans="2:51" s="11" customFormat="1" ht="22.5" customHeight="1">
      <c r="B317" s="181"/>
      <c r="D317" s="178" t="s">
        <v>133</v>
      </c>
      <c r="E317" s="182" t="s">
        <v>20</v>
      </c>
      <c r="F317" s="183" t="s">
        <v>462</v>
      </c>
      <c r="H317" s="184">
        <v>0.395</v>
      </c>
      <c r="I317" s="185"/>
      <c r="L317" s="181"/>
      <c r="M317" s="186"/>
      <c r="N317" s="187"/>
      <c r="O317" s="187"/>
      <c r="P317" s="187"/>
      <c r="Q317" s="187"/>
      <c r="R317" s="187"/>
      <c r="S317" s="187"/>
      <c r="T317" s="188"/>
      <c r="AT317" s="182" t="s">
        <v>133</v>
      </c>
      <c r="AU317" s="182" t="s">
        <v>81</v>
      </c>
      <c r="AV317" s="11" t="s">
        <v>81</v>
      </c>
      <c r="AW317" s="11" t="s">
        <v>37</v>
      </c>
      <c r="AX317" s="11" t="s">
        <v>73</v>
      </c>
      <c r="AY317" s="182" t="s">
        <v>121</v>
      </c>
    </row>
    <row r="318" spans="2:51" s="12" customFormat="1" ht="22.5" customHeight="1">
      <c r="B318" s="189"/>
      <c r="D318" s="178" t="s">
        <v>133</v>
      </c>
      <c r="E318" s="232" t="s">
        <v>20</v>
      </c>
      <c r="F318" s="233" t="s">
        <v>136</v>
      </c>
      <c r="H318" s="234">
        <v>19.867</v>
      </c>
      <c r="I318" s="194"/>
      <c r="L318" s="189"/>
      <c r="M318" s="195"/>
      <c r="N318" s="196"/>
      <c r="O318" s="196"/>
      <c r="P318" s="196"/>
      <c r="Q318" s="196"/>
      <c r="R318" s="196"/>
      <c r="S318" s="196"/>
      <c r="T318" s="197"/>
      <c r="AT318" s="198" t="s">
        <v>133</v>
      </c>
      <c r="AU318" s="198" t="s">
        <v>81</v>
      </c>
      <c r="AV318" s="12" t="s">
        <v>128</v>
      </c>
      <c r="AW318" s="12" t="s">
        <v>37</v>
      </c>
      <c r="AX318" s="12" t="s">
        <v>22</v>
      </c>
      <c r="AY318" s="198" t="s">
        <v>121</v>
      </c>
    </row>
    <row r="319" spans="2:63" s="10" customFormat="1" ht="29.25" customHeight="1">
      <c r="B319" s="151"/>
      <c r="D319" s="162" t="s">
        <v>72</v>
      </c>
      <c r="E319" s="163" t="s">
        <v>195</v>
      </c>
      <c r="F319" s="163" t="s">
        <v>463</v>
      </c>
      <c r="I319" s="154"/>
      <c r="J319" s="164">
        <f>BK319</f>
        <v>0</v>
      </c>
      <c r="L319" s="151"/>
      <c r="M319" s="156"/>
      <c r="N319" s="157"/>
      <c r="O319" s="157"/>
      <c r="P319" s="158">
        <f>SUM(P320:P340)</f>
        <v>0</v>
      </c>
      <c r="Q319" s="157"/>
      <c r="R319" s="158">
        <f>SUM(R320:R340)</f>
        <v>0</v>
      </c>
      <c r="S319" s="157"/>
      <c r="T319" s="159">
        <f>SUM(T320:T340)</f>
        <v>193.66368</v>
      </c>
      <c r="AR319" s="152" t="s">
        <v>22</v>
      </c>
      <c r="AT319" s="160" t="s">
        <v>72</v>
      </c>
      <c r="AU319" s="160" t="s">
        <v>22</v>
      </c>
      <c r="AY319" s="152" t="s">
        <v>121</v>
      </c>
      <c r="BK319" s="161">
        <f>SUM(BK320:BK340)</f>
        <v>0</v>
      </c>
    </row>
    <row r="320" spans="2:65" s="1" customFormat="1" ht="22.5" customHeight="1">
      <c r="B320" s="165"/>
      <c r="C320" s="166" t="s">
        <v>464</v>
      </c>
      <c r="D320" s="166" t="s">
        <v>123</v>
      </c>
      <c r="E320" s="167" t="s">
        <v>465</v>
      </c>
      <c r="F320" s="168" t="s">
        <v>466</v>
      </c>
      <c r="G320" s="169" t="s">
        <v>237</v>
      </c>
      <c r="H320" s="170">
        <v>8000</v>
      </c>
      <c r="I320" s="171"/>
      <c r="J320" s="172">
        <f>ROUND(I320*H320,2)</f>
        <v>0</v>
      </c>
      <c r="K320" s="168" t="s">
        <v>127</v>
      </c>
      <c r="L320" s="35"/>
      <c r="M320" s="173" t="s">
        <v>20</v>
      </c>
      <c r="N320" s="174" t="s">
        <v>44</v>
      </c>
      <c r="O320" s="36"/>
      <c r="P320" s="175">
        <f>O320*H320</f>
        <v>0</v>
      </c>
      <c r="Q320" s="175">
        <v>0</v>
      </c>
      <c r="R320" s="175">
        <f>Q320*H320</f>
        <v>0</v>
      </c>
      <c r="S320" s="175">
        <v>0.02</v>
      </c>
      <c r="T320" s="176">
        <f>S320*H320</f>
        <v>160</v>
      </c>
      <c r="AR320" s="18" t="s">
        <v>128</v>
      </c>
      <c r="AT320" s="18" t="s">
        <v>123</v>
      </c>
      <c r="AU320" s="18" t="s">
        <v>81</v>
      </c>
      <c r="AY320" s="18" t="s">
        <v>121</v>
      </c>
      <c r="BE320" s="177">
        <f>IF(N320="základní",J320,0)</f>
        <v>0</v>
      </c>
      <c r="BF320" s="177">
        <f>IF(N320="snížená",J320,0)</f>
        <v>0</v>
      </c>
      <c r="BG320" s="177">
        <f>IF(N320="zákl. přenesená",J320,0)</f>
        <v>0</v>
      </c>
      <c r="BH320" s="177">
        <f>IF(N320="sníž. přenesená",J320,0)</f>
        <v>0</v>
      </c>
      <c r="BI320" s="177">
        <f>IF(N320="nulová",J320,0)</f>
        <v>0</v>
      </c>
      <c r="BJ320" s="18" t="s">
        <v>22</v>
      </c>
      <c r="BK320" s="177">
        <f>ROUND(I320*H320,2)</f>
        <v>0</v>
      </c>
      <c r="BL320" s="18" t="s">
        <v>128</v>
      </c>
      <c r="BM320" s="18" t="s">
        <v>467</v>
      </c>
    </row>
    <row r="321" spans="2:47" s="1" customFormat="1" ht="42" customHeight="1">
      <c r="B321" s="35"/>
      <c r="D321" s="178" t="s">
        <v>130</v>
      </c>
      <c r="F321" s="179" t="s">
        <v>468</v>
      </c>
      <c r="I321" s="139"/>
      <c r="L321" s="35"/>
      <c r="M321" s="64"/>
      <c r="N321" s="36"/>
      <c r="O321" s="36"/>
      <c r="P321" s="36"/>
      <c r="Q321" s="36"/>
      <c r="R321" s="36"/>
      <c r="S321" s="36"/>
      <c r="T321" s="65"/>
      <c r="AT321" s="18" t="s">
        <v>130</v>
      </c>
      <c r="AU321" s="18" t="s">
        <v>81</v>
      </c>
    </row>
    <row r="322" spans="2:47" s="1" customFormat="1" ht="66" customHeight="1">
      <c r="B322" s="35"/>
      <c r="D322" s="178" t="s">
        <v>131</v>
      </c>
      <c r="F322" s="180" t="s">
        <v>469</v>
      </c>
      <c r="I322" s="139"/>
      <c r="L322" s="35"/>
      <c r="M322" s="64"/>
      <c r="N322" s="36"/>
      <c r="O322" s="36"/>
      <c r="P322" s="36"/>
      <c r="Q322" s="36"/>
      <c r="R322" s="36"/>
      <c r="S322" s="36"/>
      <c r="T322" s="65"/>
      <c r="AT322" s="18" t="s">
        <v>131</v>
      </c>
      <c r="AU322" s="18" t="s">
        <v>81</v>
      </c>
    </row>
    <row r="323" spans="2:51" s="11" customFormat="1" ht="22.5" customHeight="1">
      <c r="B323" s="181"/>
      <c r="D323" s="190" t="s">
        <v>133</v>
      </c>
      <c r="E323" s="215" t="s">
        <v>20</v>
      </c>
      <c r="F323" s="216" t="s">
        <v>470</v>
      </c>
      <c r="H323" s="217">
        <v>8000</v>
      </c>
      <c r="I323" s="185"/>
      <c r="L323" s="181"/>
      <c r="M323" s="186"/>
      <c r="N323" s="187"/>
      <c r="O323" s="187"/>
      <c r="P323" s="187"/>
      <c r="Q323" s="187"/>
      <c r="R323" s="187"/>
      <c r="S323" s="187"/>
      <c r="T323" s="188"/>
      <c r="AT323" s="182" t="s">
        <v>133</v>
      </c>
      <c r="AU323" s="182" t="s">
        <v>81</v>
      </c>
      <c r="AV323" s="11" t="s">
        <v>81</v>
      </c>
      <c r="AW323" s="11" t="s">
        <v>37</v>
      </c>
      <c r="AX323" s="11" t="s">
        <v>22</v>
      </c>
      <c r="AY323" s="182" t="s">
        <v>121</v>
      </c>
    </row>
    <row r="324" spans="2:65" s="1" customFormat="1" ht="22.5" customHeight="1">
      <c r="B324" s="165"/>
      <c r="C324" s="166" t="s">
        <v>471</v>
      </c>
      <c r="D324" s="166" t="s">
        <v>123</v>
      </c>
      <c r="E324" s="167" t="s">
        <v>472</v>
      </c>
      <c r="F324" s="168" t="s">
        <v>473</v>
      </c>
      <c r="G324" s="169" t="s">
        <v>166</v>
      </c>
      <c r="H324" s="170">
        <v>211.2</v>
      </c>
      <c r="I324" s="171"/>
      <c r="J324" s="172">
        <f>ROUND(I324*H324,2)</f>
        <v>0</v>
      </c>
      <c r="K324" s="168" t="s">
        <v>20</v>
      </c>
      <c r="L324" s="35"/>
      <c r="M324" s="173" t="s">
        <v>20</v>
      </c>
      <c r="N324" s="174" t="s">
        <v>44</v>
      </c>
      <c r="O324" s="36"/>
      <c r="P324" s="175">
        <f>O324*H324</f>
        <v>0</v>
      </c>
      <c r="Q324" s="175">
        <v>0</v>
      </c>
      <c r="R324" s="175">
        <f>Q324*H324</f>
        <v>0</v>
      </c>
      <c r="S324" s="175">
        <v>0.03</v>
      </c>
      <c r="T324" s="176">
        <f>S324*H324</f>
        <v>6.335999999999999</v>
      </c>
      <c r="AR324" s="18" t="s">
        <v>128</v>
      </c>
      <c r="AT324" s="18" t="s">
        <v>123</v>
      </c>
      <c r="AU324" s="18" t="s">
        <v>81</v>
      </c>
      <c r="AY324" s="18" t="s">
        <v>121</v>
      </c>
      <c r="BE324" s="177">
        <f>IF(N324="základní",J324,0)</f>
        <v>0</v>
      </c>
      <c r="BF324" s="177">
        <f>IF(N324="snížená",J324,0)</f>
        <v>0</v>
      </c>
      <c r="BG324" s="177">
        <f>IF(N324="zákl. přenesená",J324,0)</f>
        <v>0</v>
      </c>
      <c r="BH324" s="177">
        <f>IF(N324="sníž. přenesená",J324,0)</f>
        <v>0</v>
      </c>
      <c r="BI324" s="177">
        <f>IF(N324="nulová",J324,0)</f>
        <v>0</v>
      </c>
      <c r="BJ324" s="18" t="s">
        <v>22</v>
      </c>
      <c r="BK324" s="177">
        <f>ROUND(I324*H324,2)</f>
        <v>0</v>
      </c>
      <c r="BL324" s="18" t="s">
        <v>128</v>
      </c>
      <c r="BM324" s="18" t="s">
        <v>474</v>
      </c>
    </row>
    <row r="325" spans="2:47" s="1" customFormat="1" ht="22.5" customHeight="1">
      <c r="B325" s="35"/>
      <c r="D325" s="178" t="s">
        <v>130</v>
      </c>
      <c r="F325" s="179" t="s">
        <v>475</v>
      </c>
      <c r="I325" s="139"/>
      <c r="L325" s="35"/>
      <c r="M325" s="64"/>
      <c r="N325" s="36"/>
      <c r="O325" s="36"/>
      <c r="P325" s="36"/>
      <c r="Q325" s="36"/>
      <c r="R325" s="36"/>
      <c r="S325" s="36"/>
      <c r="T325" s="65"/>
      <c r="AT325" s="18" t="s">
        <v>130</v>
      </c>
      <c r="AU325" s="18" t="s">
        <v>81</v>
      </c>
    </row>
    <row r="326" spans="2:51" s="13" customFormat="1" ht="22.5" customHeight="1">
      <c r="B326" s="199"/>
      <c r="D326" s="178" t="s">
        <v>133</v>
      </c>
      <c r="E326" s="200" t="s">
        <v>20</v>
      </c>
      <c r="F326" s="201" t="s">
        <v>476</v>
      </c>
      <c r="H326" s="202" t="s">
        <v>20</v>
      </c>
      <c r="I326" s="203"/>
      <c r="L326" s="199"/>
      <c r="M326" s="204"/>
      <c r="N326" s="205"/>
      <c r="O326" s="205"/>
      <c r="P326" s="205"/>
      <c r="Q326" s="205"/>
      <c r="R326" s="205"/>
      <c r="S326" s="205"/>
      <c r="T326" s="206"/>
      <c r="AT326" s="202" t="s">
        <v>133</v>
      </c>
      <c r="AU326" s="202" t="s">
        <v>81</v>
      </c>
      <c r="AV326" s="13" t="s">
        <v>22</v>
      </c>
      <c r="AW326" s="13" t="s">
        <v>37</v>
      </c>
      <c r="AX326" s="13" t="s">
        <v>73</v>
      </c>
      <c r="AY326" s="202" t="s">
        <v>121</v>
      </c>
    </row>
    <row r="327" spans="2:51" s="11" customFormat="1" ht="22.5" customHeight="1">
      <c r="B327" s="181"/>
      <c r="D327" s="190" t="s">
        <v>133</v>
      </c>
      <c r="E327" s="215" t="s">
        <v>20</v>
      </c>
      <c r="F327" s="216" t="s">
        <v>477</v>
      </c>
      <c r="H327" s="217">
        <v>211.2</v>
      </c>
      <c r="I327" s="185"/>
      <c r="L327" s="181"/>
      <c r="M327" s="186"/>
      <c r="N327" s="187"/>
      <c r="O327" s="187"/>
      <c r="P327" s="187"/>
      <c r="Q327" s="187"/>
      <c r="R327" s="187"/>
      <c r="S327" s="187"/>
      <c r="T327" s="188"/>
      <c r="AT327" s="182" t="s">
        <v>133</v>
      </c>
      <c r="AU327" s="182" t="s">
        <v>81</v>
      </c>
      <c r="AV327" s="11" t="s">
        <v>81</v>
      </c>
      <c r="AW327" s="11" t="s">
        <v>37</v>
      </c>
      <c r="AX327" s="11" t="s">
        <v>22</v>
      </c>
      <c r="AY327" s="182" t="s">
        <v>121</v>
      </c>
    </row>
    <row r="328" spans="2:65" s="1" customFormat="1" ht="22.5" customHeight="1">
      <c r="B328" s="165"/>
      <c r="C328" s="166" t="s">
        <v>478</v>
      </c>
      <c r="D328" s="166" t="s">
        <v>123</v>
      </c>
      <c r="E328" s="167" t="s">
        <v>479</v>
      </c>
      <c r="F328" s="168" t="s">
        <v>480</v>
      </c>
      <c r="G328" s="169" t="s">
        <v>166</v>
      </c>
      <c r="H328" s="170">
        <v>248</v>
      </c>
      <c r="I328" s="171"/>
      <c r="J328" s="172">
        <f>ROUND(I328*H328,2)</f>
        <v>0</v>
      </c>
      <c r="K328" s="168" t="s">
        <v>20</v>
      </c>
      <c r="L328" s="35"/>
      <c r="M328" s="173" t="s">
        <v>20</v>
      </c>
      <c r="N328" s="174" t="s">
        <v>44</v>
      </c>
      <c r="O328" s="36"/>
      <c r="P328" s="175">
        <f>O328*H328</f>
        <v>0</v>
      </c>
      <c r="Q328" s="175">
        <v>0</v>
      </c>
      <c r="R328" s="175">
        <f>Q328*H328</f>
        <v>0</v>
      </c>
      <c r="S328" s="175">
        <v>0.04</v>
      </c>
      <c r="T328" s="176">
        <f>S328*H328</f>
        <v>9.92</v>
      </c>
      <c r="AR328" s="18" t="s">
        <v>128</v>
      </c>
      <c r="AT328" s="18" t="s">
        <v>123</v>
      </c>
      <c r="AU328" s="18" t="s">
        <v>81</v>
      </c>
      <c r="AY328" s="18" t="s">
        <v>121</v>
      </c>
      <c r="BE328" s="177">
        <f>IF(N328="základní",J328,0)</f>
        <v>0</v>
      </c>
      <c r="BF328" s="177">
        <f>IF(N328="snížená",J328,0)</f>
        <v>0</v>
      </c>
      <c r="BG328" s="177">
        <f>IF(N328="zákl. přenesená",J328,0)</f>
        <v>0</v>
      </c>
      <c r="BH328" s="177">
        <f>IF(N328="sníž. přenesená",J328,0)</f>
        <v>0</v>
      </c>
      <c r="BI328" s="177">
        <f>IF(N328="nulová",J328,0)</f>
        <v>0</v>
      </c>
      <c r="BJ328" s="18" t="s">
        <v>22</v>
      </c>
      <c r="BK328" s="177">
        <f>ROUND(I328*H328,2)</f>
        <v>0</v>
      </c>
      <c r="BL328" s="18" t="s">
        <v>128</v>
      </c>
      <c r="BM328" s="18" t="s">
        <v>481</v>
      </c>
    </row>
    <row r="329" spans="2:47" s="1" customFormat="1" ht="30" customHeight="1">
      <c r="B329" s="35"/>
      <c r="D329" s="178" t="s">
        <v>130</v>
      </c>
      <c r="F329" s="179" t="s">
        <v>482</v>
      </c>
      <c r="I329" s="139"/>
      <c r="L329" s="35"/>
      <c r="M329" s="64"/>
      <c r="N329" s="36"/>
      <c r="O329" s="36"/>
      <c r="P329" s="36"/>
      <c r="Q329" s="36"/>
      <c r="R329" s="36"/>
      <c r="S329" s="36"/>
      <c r="T329" s="65"/>
      <c r="AT329" s="18" t="s">
        <v>130</v>
      </c>
      <c r="AU329" s="18" t="s">
        <v>81</v>
      </c>
    </row>
    <row r="330" spans="2:51" s="13" customFormat="1" ht="22.5" customHeight="1">
      <c r="B330" s="199"/>
      <c r="D330" s="178" t="s">
        <v>133</v>
      </c>
      <c r="E330" s="200" t="s">
        <v>20</v>
      </c>
      <c r="F330" s="201" t="s">
        <v>483</v>
      </c>
      <c r="H330" s="202" t="s">
        <v>20</v>
      </c>
      <c r="I330" s="203"/>
      <c r="L330" s="199"/>
      <c r="M330" s="204"/>
      <c r="N330" s="205"/>
      <c r="O330" s="205"/>
      <c r="P330" s="205"/>
      <c r="Q330" s="205"/>
      <c r="R330" s="205"/>
      <c r="S330" s="205"/>
      <c r="T330" s="206"/>
      <c r="AT330" s="202" t="s">
        <v>133</v>
      </c>
      <c r="AU330" s="202" t="s">
        <v>81</v>
      </c>
      <c r="AV330" s="13" t="s">
        <v>22</v>
      </c>
      <c r="AW330" s="13" t="s">
        <v>37</v>
      </c>
      <c r="AX330" s="13" t="s">
        <v>73</v>
      </c>
      <c r="AY330" s="202" t="s">
        <v>121</v>
      </c>
    </row>
    <row r="331" spans="2:51" s="11" customFormat="1" ht="22.5" customHeight="1">
      <c r="B331" s="181"/>
      <c r="D331" s="190" t="s">
        <v>133</v>
      </c>
      <c r="E331" s="215" t="s">
        <v>20</v>
      </c>
      <c r="F331" s="216" t="s">
        <v>484</v>
      </c>
      <c r="H331" s="217">
        <v>248</v>
      </c>
      <c r="I331" s="185"/>
      <c r="L331" s="181"/>
      <c r="M331" s="186"/>
      <c r="N331" s="187"/>
      <c r="O331" s="187"/>
      <c r="P331" s="187"/>
      <c r="Q331" s="187"/>
      <c r="R331" s="187"/>
      <c r="S331" s="187"/>
      <c r="T331" s="188"/>
      <c r="AT331" s="182" t="s">
        <v>133</v>
      </c>
      <c r="AU331" s="182" t="s">
        <v>81</v>
      </c>
      <c r="AV331" s="11" t="s">
        <v>81</v>
      </c>
      <c r="AW331" s="11" t="s">
        <v>37</v>
      </c>
      <c r="AX331" s="11" t="s">
        <v>22</v>
      </c>
      <c r="AY331" s="182" t="s">
        <v>121</v>
      </c>
    </row>
    <row r="332" spans="2:65" s="1" customFormat="1" ht="22.5" customHeight="1">
      <c r="B332" s="165"/>
      <c r="C332" s="166" t="s">
        <v>485</v>
      </c>
      <c r="D332" s="166" t="s">
        <v>123</v>
      </c>
      <c r="E332" s="167" t="s">
        <v>486</v>
      </c>
      <c r="F332" s="168" t="s">
        <v>487</v>
      </c>
      <c r="G332" s="169" t="s">
        <v>166</v>
      </c>
      <c r="H332" s="170">
        <v>63</v>
      </c>
      <c r="I332" s="171"/>
      <c r="J332" s="172">
        <f>ROUND(I332*H332,2)</f>
        <v>0</v>
      </c>
      <c r="K332" s="168" t="s">
        <v>20</v>
      </c>
      <c r="L332" s="35"/>
      <c r="M332" s="173" t="s">
        <v>20</v>
      </c>
      <c r="N332" s="174" t="s">
        <v>44</v>
      </c>
      <c r="O332" s="36"/>
      <c r="P332" s="175">
        <f>O332*H332</f>
        <v>0</v>
      </c>
      <c r="Q332" s="175">
        <v>0</v>
      </c>
      <c r="R332" s="175">
        <f>Q332*H332</f>
        <v>0</v>
      </c>
      <c r="S332" s="175">
        <v>0.2368</v>
      </c>
      <c r="T332" s="176">
        <f>S332*H332</f>
        <v>14.9184</v>
      </c>
      <c r="AR332" s="18" t="s">
        <v>128</v>
      </c>
      <c r="AT332" s="18" t="s">
        <v>123</v>
      </c>
      <c r="AU332" s="18" t="s">
        <v>81</v>
      </c>
      <c r="AY332" s="18" t="s">
        <v>121</v>
      </c>
      <c r="BE332" s="177">
        <f>IF(N332="základní",J332,0)</f>
        <v>0</v>
      </c>
      <c r="BF332" s="177">
        <f>IF(N332="snížená",J332,0)</f>
        <v>0</v>
      </c>
      <c r="BG332" s="177">
        <f>IF(N332="zákl. přenesená",J332,0)</f>
        <v>0</v>
      </c>
      <c r="BH332" s="177">
        <f>IF(N332="sníž. přenesená",J332,0)</f>
        <v>0</v>
      </c>
      <c r="BI332" s="177">
        <f>IF(N332="nulová",J332,0)</f>
        <v>0</v>
      </c>
      <c r="BJ332" s="18" t="s">
        <v>22</v>
      </c>
      <c r="BK332" s="177">
        <f>ROUND(I332*H332,2)</f>
        <v>0</v>
      </c>
      <c r="BL332" s="18" t="s">
        <v>128</v>
      </c>
      <c r="BM332" s="18" t="s">
        <v>488</v>
      </c>
    </row>
    <row r="333" spans="2:47" s="1" customFormat="1" ht="22.5" customHeight="1">
      <c r="B333" s="35"/>
      <c r="D333" s="190" t="s">
        <v>130</v>
      </c>
      <c r="F333" s="235" t="s">
        <v>489</v>
      </c>
      <c r="I333" s="139"/>
      <c r="L333" s="35"/>
      <c r="M333" s="64"/>
      <c r="N333" s="36"/>
      <c r="O333" s="36"/>
      <c r="P333" s="36"/>
      <c r="Q333" s="36"/>
      <c r="R333" s="36"/>
      <c r="S333" s="36"/>
      <c r="T333" s="65"/>
      <c r="AT333" s="18" t="s">
        <v>130</v>
      </c>
      <c r="AU333" s="18" t="s">
        <v>81</v>
      </c>
    </row>
    <row r="334" spans="2:65" s="1" customFormat="1" ht="22.5" customHeight="1">
      <c r="B334" s="165"/>
      <c r="C334" s="166" t="s">
        <v>490</v>
      </c>
      <c r="D334" s="166" t="s">
        <v>123</v>
      </c>
      <c r="E334" s="167" t="s">
        <v>491</v>
      </c>
      <c r="F334" s="168" t="s">
        <v>492</v>
      </c>
      <c r="G334" s="169" t="s">
        <v>166</v>
      </c>
      <c r="H334" s="170">
        <v>3</v>
      </c>
      <c r="I334" s="171"/>
      <c r="J334" s="172">
        <f>ROUND(I334*H334,2)</f>
        <v>0</v>
      </c>
      <c r="K334" s="168" t="s">
        <v>20</v>
      </c>
      <c r="L334" s="35"/>
      <c r="M334" s="173" t="s">
        <v>20</v>
      </c>
      <c r="N334" s="174" t="s">
        <v>44</v>
      </c>
      <c r="O334" s="36"/>
      <c r="P334" s="175">
        <f>O334*H334</f>
        <v>0</v>
      </c>
      <c r="Q334" s="175">
        <v>0</v>
      </c>
      <c r="R334" s="175">
        <f>Q334*H334</f>
        <v>0</v>
      </c>
      <c r="S334" s="175">
        <v>0.5024</v>
      </c>
      <c r="T334" s="176">
        <f>S334*H334</f>
        <v>1.5071999999999999</v>
      </c>
      <c r="AR334" s="18" t="s">
        <v>128</v>
      </c>
      <c r="AT334" s="18" t="s">
        <v>123</v>
      </c>
      <c r="AU334" s="18" t="s">
        <v>81</v>
      </c>
      <c r="AY334" s="18" t="s">
        <v>121</v>
      </c>
      <c r="BE334" s="177">
        <f>IF(N334="základní",J334,0)</f>
        <v>0</v>
      </c>
      <c r="BF334" s="177">
        <f>IF(N334="snížená",J334,0)</f>
        <v>0</v>
      </c>
      <c r="BG334" s="177">
        <f>IF(N334="zákl. přenesená",J334,0)</f>
        <v>0</v>
      </c>
      <c r="BH334" s="177">
        <f>IF(N334="sníž. přenesená",J334,0)</f>
        <v>0</v>
      </c>
      <c r="BI334" s="177">
        <f>IF(N334="nulová",J334,0)</f>
        <v>0</v>
      </c>
      <c r="BJ334" s="18" t="s">
        <v>22</v>
      </c>
      <c r="BK334" s="177">
        <f>ROUND(I334*H334,2)</f>
        <v>0</v>
      </c>
      <c r="BL334" s="18" t="s">
        <v>128</v>
      </c>
      <c r="BM334" s="18" t="s">
        <v>493</v>
      </c>
    </row>
    <row r="335" spans="2:47" s="1" customFormat="1" ht="22.5" customHeight="1">
      <c r="B335" s="35"/>
      <c r="D335" s="178" t="s">
        <v>130</v>
      </c>
      <c r="F335" s="179" t="s">
        <v>494</v>
      </c>
      <c r="I335" s="139"/>
      <c r="L335" s="35"/>
      <c r="M335" s="64"/>
      <c r="N335" s="36"/>
      <c r="O335" s="36"/>
      <c r="P335" s="36"/>
      <c r="Q335" s="36"/>
      <c r="R335" s="36"/>
      <c r="S335" s="36"/>
      <c r="T335" s="65"/>
      <c r="AT335" s="18" t="s">
        <v>130</v>
      </c>
      <c r="AU335" s="18" t="s">
        <v>81</v>
      </c>
    </row>
    <row r="336" spans="2:51" s="11" customFormat="1" ht="22.5" customHeight="1">
      <c r="B336" s="181"/>
      <c r="D336" s="190" t="s">
        <v>133</v>
      </c>
      <c r="E336" s="215" t="s">
        <v>20</v>
      </c>
      <c r="F336" s="216" t="s">
        <v>145</v>
      </c>
      <c r="H336" s="217">
        <v>3</v>
      </c>
      <c r="I336" s="185"/>
      <c r="L336" s="181"/>
      <c r="M336" s="186"/>
      <c r="N336" s="187"/>
      <c r="O336" s="187"/>
      <c r="P336" s="187"/>
      <c r="Q336" s="187"/>
      <c r="R336" s="187"/>
      <c r="S336" s="187"/>
      <c r="T336" s="188"/>
      <c r="AT336" s="182" t="s">
        <v>133</v>
      </c>
      <c r="AU336" s="182" t="s">
        <v>81</v>
      </c>
      <c r="AV336" s="11" t="s">
        <v>81</v>
      </c>
      <c r="AW336" s="11" t="s">
        <v>37</v>
      </c>
      <c r="AX336" s="11" t="s">
        <v>22</v>
      </c>
      <c r="AY336" s="182" t="s">
        <v>121</v>
      </c>
    </row>
    <row r="337" spans="2:65" s="1" customFormat="1" ht="22.5" customHeight="1">
      <c r="B337" s="165"/>
      <c r="C337" s="166" t="s">
        <v>495</v>
      </c>
      <c r="D337" s="166" t="s">
        <v>123</v>
      </c>
      <c r="E337" s="167" t="s">
        <v>496</v>
      </c>
      <c r="F337" s="168" t="s">
        <v>497</v>
      </c>
      <c r="G337" s="169" t="s">
        <v>166</v>
      </c>
      <c r="H337" s="170">
        <v>496</v>
      </c>
      <c r="I337" s="171"/>
      <c r="J337" s="172">
        <f>ROUND(I337*H337,2)</f>
        <v>0</v>
      </c>
      <c r="K337" s="168" t="s">
        <v>20</v>
      </c>
      <c r="L337" s="35"/>
      <c r="M337" s="173" t="s">
        <v>20</v>
      </c>
      <c r="N337" s="174" t="s">
        <v>44</v>
      </c>
      <c r="O337" s="36"/>
      <c r="P337" s="175">
        <f>O337*H337</f>
        <v>0</v>
      </c>
      <c r="Q337" s="175">
        <v>0</v>
      </c>
      <c r="R337" s="175">
        <f>Q337*H337</f>
        <v>0</v>
      </c>
      <c r="S337" s="175">
        <v>0.00198</v>
      </c>
      <c r="T337" s="176">
        <f>S337*H337</f>
        <v>0.98208</v>
      </c>
      <c r="AR337" s="18" t="s">
        <v>128</v>
      </c>
      <c r="AT337" s="18" t="s">
        <v>123</v>
      </c>
      <c r="AU337" s="18" t="s">
        <v>81</v>
      </c>
      <c r="AY337" s="18" t="s">
        <v>121</v>
      </c>
      <c r="BE337" s="177">
        <f>IF(N337="základní",J337,0)</f>
        <v>0</v>
      </c>
      <c r="BF337" s="177">
        <f>IF(N337="snížená",J337,0)</f>
        <v>0</v>
      </c>
      <c r="BG337" s="177">
        <f>IF(N337="zákl. přenesená",J337,0)</f>
        <v>0</v>
      </c>
      <c r="BH337" s="177">
        <f>IF(N337="sníž. přenesená",J337,0)</f>
        <v>0</v>
      </c>
      <c r="BI337" s="177">
        <f>IF(N337="nulová",J337,0)</f>
        <v>0</v>
      </c>
      <c r="BJ337" s="18" t="s">
        <v>22</v>
      </c>
      <c r="BK337" s="177">
        <f>ROUND(I337*H337,2)</f>
        <v>0</v>
      </c>
      <c r="BL337" s="18" t="s">
        <v>128</v>
      </c>
      <c r="BM337" s="18" t="s">
        <v>498</v>
      </c>
    </row>
    <row r="338" spans="2:47" s="1" customFormat="1" ht="22.5" customHeight="1">
      <c r="B338" s="35"/>
      <c r="D338" s="178" t="s">
        <v>130</v>
      </c>
      <c r="F338" s="179" t="s">
        <v>499</v>
      </c>
      <c r="I338" s="139"/>
      <c r="L338" s="35"/>
      <c r="M338" s="64"/>
      <c r="N338" s="36"/>
      <c r="O338" s="36"/>
      <c r="P338" s="36"/>
      <c r="Q338" s="36"/>
      <c r="R338" s="36"/>
      <c r="S338" s="36"/>
      <c r="T338" s="65"/>
      <c r="AT338" s="18" t="s">
        <v>130</v>
      </c>
      <c r="AU338" s="18" t="s">
        <v>81</v>
      </c>
    </row>
    <row r="339" spans="2:47" s="1" customFormat="1" ht="30" customHeight="1">
      <c r="B339" s="35"/>
      <c r="D339" s="178" t="s">
        <v>131</v>
      </c>
      <c r="F339" s="180" t="s">
        <v>500</v>
      </c>
      <c r="I339" s="139"/>
      <c r="L339" s="35"/>
      <c r="M339" s="64"/>
      <c r="N339" s="36"/>
      <c r="O339" s="36"/>
      <c r="P339" s="36"/>
      <c r="Q339" s="36"/>
      <c r="R339" s="36"/>
      <c r="S339" s="36"/>
      <c r="T339" s="65"/>
      <c r="AT339" s="18" t="s">
        <v>131</v>
      </c>
      <c r="AU339" s="18" t="s">
        <v>81</v>
      </c>
    </row>
    <row r="340" spans="2:51" s="11" customFormat="1" ht="31.5" customHeight="1">
      <c r="B340" s="181"/>
      <c r="D340" s="178" t="s">
        <v>133</v>
      </c>
      <c r="E340" s="182" t="s">
        <v>20</v>
      </c>
      <c r="F340" s="183" t="s">
        <v>501</v>
      </c>
      <c r="H340" s="184">
        <v>496</v>
      </c>
      <c r="I340" s="185"/>
      <c r="L340" s="181"/>
      <c r="M340" s="186"/>
      <c r="N340" s="187"/>
      <c r="O340" s="187"/>
      <c r="P340" s="187"/>
      <c r="Q340" s="187"/>
      <c r="R340" s="187"/>
      <c r="S340" s="187"/>
      <c r="T340" s="188"/>
      <c r="AT340" s="182" t="s">
        <v>133</v>
      </c>
      <c r="AU340" s="182" t="s">
        <v>81</v>
      </c>
      <c r="AV340" s="11" t="s">
        <v>81</v>
      </c>
      <c r="AW340" s="11" t="s">
        <v>37</v>
      </c>
      <c r="AX340" s="11" t="s">
        <v>22</v>
      </c>
      <c r="AY340" s="182" t="s">
        <v>121</v>
      </c>
    </row>
    <row r="341" spans="2:63" s="10" customFormat="1" ht="29.25" customHeight="1">
      <c r="B341" s="151"/>
      <c r="D341" s="162" t="s">
        <v>72</v>
      </c>
      <c r="E341" s="163" t="s">
        <v>502</v>
      </c>
      <c r="F341" s="163" t="s">
        <v>503</v>
      </c>
      <c r="I341" s="154"/>
      <c r="J341" s="164">
        <f>BK341</f>
        <v>0</v>
      </c>
      <c r="L341" s="151"/>
      <c r="M341" s="156"/>
      <c r="N341" s="157"/>
      <c r="O341" s="157"/>
      <c r="P341" s="158">
        <f>SUM(P342:P343)</f>
        <v>0</v>
      </c>
      <c r="Q341" s="157"/>
      <c r="R341" s="158">
        <f>SUM(R342:R343)</f>
        <v>0</v>
      </c>
      <c r="S341" s="157"/>
      <c r="T341" s="159">
        <f>SUM(T342:T343)</f>
        <v>0</v>
      </c>
      <c r="AR341" s="152" t="s">
        <v>22</v>
      </c>
      <c r="AT341" s="160" t="s">
        <v>72</v>
      </c>
      <c r="AU341" s="160" t="s">
        <v>22</v>
      </c>
      <c r="AY341" s="152" t="s">
        <v>121</v>
      </c>
      <c r="BK341" s="161">
        <f>SUM(BK342:BK343)</f>
        <v>0</v>
      </c>
    </row>
    <row r="342" spans="2:65" s="1" customFormat="1" ht="22.5" customHeight="1">
      <c r="B342" s="165"/>
      <c r="C342" s="166" t="s">
        <v>504</v>
      </c>
      <c r="D342" s="166" t="s">
        <v>123</v>
      </c>
      <c r="E342" s="167" t="s">
        <v>505</v>
      </c>
      <c r="F342" s="168" t="s">
        <v>506</v>
      </c>
      <c r="G342" s="169" t="s">
        <v>507</v>
      </c>
      <c r="H342" s="170">
        <v>33.664</v>
      </c>
      <c r="I342" s="171"/>
      <c r="J342" s="172">
        <f>ROUND(I342*H342,2)</f>
        <v>0</v>
      </c>
      <c r="K342" s="168" t="s">
        <v>20</v>
      </c>
      <c r="L342" s="35"/>
      <c r="M342" s="173" t="s">
        <v>20</v>
      </c>
      <c r="N342" s="174" t="s">
        <v>44</v>
      </c>
      <c r="O342" s="36"/>
      <c r="P342" s="175">
        <f>O342*H342</f>
        <v>0</v>
      </c>
      <c r="Q342" s="175">
        <v>0</v>
      </c>
      <c r="R342" s="175">
        <f>Q342*H342</f>
        <v>0</v>
      </c>
      <c r="S342" s="175">
        <v>0</v>
      </c>
      <c r="T342" s="176">
        <f>S342*H342</f>
        <v>0</v>
      </c>
      <c r="AR342" s="18" t="s">
        <v>128</v>
      </c>
      <c r="AT342" s="18" t="s">
        <v>123</v>
      </c>
      <c r="AU342" s="18" t="s">
        <v>81</v>
      </c>
      <c r="AY342" s="18" t="s">
        <v>121</v>
      </c>
      <c r="BE342" s="177">
        <f>IF(N342="základní",J342,0)</f>
        <v>0</v>
      </c>
      <c r="BF342" s="177">
        <f>IF(N342="snížená",J342,0)</f>
        <v>0</v>
      </c>
      <c r="BG342" s="177">
        <f>IF(N342="zákl. přenesená",J342,0)</f>
        <v>0</v>
      </c>
      <c r="BH342" s="177">
        <f>IF(N342="sníž. přenesená",J342,0)</f>
        <v>0</v>
      </c>
      <c r="BI342" s="177">
        <f>IF(N342="nulová",J342,0)</f>
        <v>0</v>
      </c>
      <c r="BJ342" s="18" t="s">
        <v>22</v>
      </c>
      <c r="BK342" s="177">
        <f>ROUND(I342*H342,2)</f>
        <v>0</v>
      </c>
      <c r="BL342" s="18" t="s">
        <v>128</v>
      </c>
      <c r="BM342" s="18" t="s">
        <v>508</v>
      </c>
    </row>
    <row r="343" spans="2:47" s="1" customFormat="1" ht="30" customHeight="1">
      <c r="B343" s="35"/>
      <c r="D343" s="178" t="s">
        <v>130</v>
      </c>
      <c r="F343" s="179" t="s">
        <v>509</v>
      </c>
      <c r="I343" s="139"/>
      <c r="L343" s="35"/>
      <c r="M343" s="64"/>
      <c r="N343" s="36"/>
      <c r="O343" s="36"/>
      <c r="P343" s="36"/>
      <c r="Q343" s="36"/>
      <c r="R343" s="36"/>
      <c r="S343" s="36"/>
      <c r="T343" s="65"/>
      <c r="AT343" s="18" t="s">
        <v>130</v>
      </c>
      <c r="AU343" s="18" t="s">
        <v>81</v>
      </c>
    </row>
    <row r="344" spans="2:63" s="10" customFormat="1" ht="29.25" customHeight="1">
      <c r="B344" s="151"/>
      <c r="D344" s="162" t="s">
        <v>72</v>
      </c>
      <c r="E344" s="163" t="s">
        <v>510</v>
      </c>
      <c r="F344" s="163" t="s">
        <v>511</v>
      </c>
      <c r="I344" s="154"/>
      <c r="J344" s="164">
        <f>BK344</f>
        <v>0</v>
      </c>
      <c r="L344" s="151"/>
      <c r="M344" s="156"/>
      <c r="N344" s="157"/>
      <c r="O344" s="157"/>
      <c r="P344" s="158">
        <f>SUM(P345:P347)</f>
        <v>0</v>
      </c>
      <c r="Q344" s="157"/>
      <c r="R344" s="158">
        <f>SUM(R345:R347)</f>
        <v>0</v>
      </c>
      <c r="S344" s="157"/>
      <c r="T344" s="159">
        <f>SUM(T345:T347)</f>
        <v>0</v>
      </c>
      <c r="AR344" s="152" t="s">
        <v>22</v>
      </c>
      <c r="AT344" s="160" t="s">
        <v>72</v>
      </c>
      <c r="AU344" s="160" t="s">
        <v>22</v>
      </c>
      <c r="AY344" s="152" t="s">
        <v>121</v>
      </c>
      <c r="BK344" s="161">
        <f>SUM(BK345:BK347)</f>
        <v>0</v>
      </c>
    </row>
    <row r="345" spans="2:65" s="1" customFormat="1" ht="22.5" customHeight="1">
      <c r="B345" s="165"/>
      <c r="C345" s="166" t="s">
        <v>512</v>
      </c>
      <c r="D345" s="166" t="s">
        <v>123</v>
      </c>
      <c r="E345" s="167" t="s">
        <v>513</v>
      </c>
      <c r="F345" s="168" t="s">
        <v>514</v>
      </c>
      <c r="G345" s="169" t="s">
        <v>507</v>
      </c>
      <c r="H345" s="170">
        <v>3200.537</v>
      </c>
      <c r="I345" s="171"/>
      <c r="J345" s="172">
        <f>ROUND(I345*H345,2)</f>
        <v>0</v>
      </c>
      <c r="K345" s="168" t="s">
        <v>127</v>
      </c>
      <c r="L345" s="35"/>
      <c r="M345" s="173" t="s">
        <v>20</v>
      </c>
      <c r="N345" s="174" t="s">
        <v>44</v>
      </c>
      <c r="O345" s="36"/>
      <c r="P345" s="175">
        <f>O345*H345</f>
        <v>0</v>
      </c>
      <c r="Q345" s="175">
        <v>0</v>
      </c>
      <c r="R345" s="175">
        <f>Q345*H345</f>
        <v>0</v>
      </c>
      <c r="S345" s="175">
        <v>0</v>
      </c>
      <c r="T345" s="176">
        <f>S345*H345</f>
        <v>0</v>
      </c>
      <c r="AR345" s="18" t="s">
        <v>128</v>
      </c>
      <c r="AT345" s="18" t="s">
        <v>123</v>
      </c>
      <c r="AU345" s="18" t="s">
        <v>81</v>
      </c>
      <c r="AY345" s="18" t="s">
        <v>121</v>
      </c>
      <c r="BE345" s="177">
        <f>IF(N345="základní",J345,0)</f>
        <v>0</v>
      </c>
      <c r="BF345" s="177">
        <f>IF(N345="snížená",J345,0)</f>
        <v>0</v>
      </c>
      <c r="BG345" s="177">
        <f>IF(N345="zákl. přenesená",J345,0)</f>
        <v>0</v>
      </c>
      <c r="BH345" s="177">
        <f>IF(N345="sníž. přenesená",J345,0)</f>
        <v>0</v>
      </c>
      <c r="BI345" s="177">
        <f>IF(N345="nulová",J345,0)</f>
        <v>0</v>
      </c>
      <c r="BJ345" s="18" t="s">
        <v>22</v>
      </c>
      <c r="BK345" s="177">
        <f>ROUND(I345*H345,2)</f>
        <v>0</v>
      </c>
      <c r="BL345" s="18" t="s">
        <v>128</v>
      </c>
      <c r="BM345" s="18" t="s">
        <v>515</v>
      </c>
    </row>
    <row r="346" spans="2:47" s="1" customFormat="1" ht="22.5" customHeight="1">
      <c r="B346" s="35"/>
      <c r="D346" s="178" t="s">
        <v>130</v>
      </c>
      <c r="F346" s="179" t="s">
        <v>516</v>
      </c>
      <c r="I346" s="139"/>
      <c r="L346" s="35"/>
      <c r="M346" s="64"/>
      <c r="N346" s="36"/>
      <c r="O346" s="36"/>
      <c r="P346" s="36"/>
      <c r="Q346" s="36"/>
      <c r="R346" s="36"/>
      <c r="S346" s="36"/>
      <c r="T346" s="65"/>
      <c r="AT346" s="18" t="s">
        <v>130</v>
      </c>
      <c r="AU346" s="18" t="s">
        <v>81</v>
      </c>
    </row>
    <row r="347" spans="2:47" s="1" customFormat="1" ht="30" customHeight="1">
      <c r="B347" s="35"/>
      <c r="D347" s="178" t="s">
        <v>131</v>
      </c>
      <c r="F347" s="180" t="s">
        <v>517</v>
      </c>
      <c r="I347" s="139"/>
      <c r="L347" s="35"/>
      <c r="M347" s="236"/>
      <c r="N347" s="237"/>
      <c r="O347" s="237"/>
      <c r="P347" s="237"/>
      <c r="Q347" s="237"/>
      <c r="R347" s="237"/>
      <c r="S347" s="237"/>
      <c r="T347" s="238"/>
      <c r="AT347" s="18" t="s">
        <v>131</v>
      </c>
      <c r="AU347" s="18" t="s">
        <v>81</v>
      </c>
    </row>
    <row r="348" spans="2:12" s="1" customFormat="1" ht="6.75" customHeight="1">
      <c r="B348" s="50"/>
      <c r="C348" s="51"/>
      <c r="D348" s="51"/>
      <c r="E348" s="51"/>
      <c r="F348" s="51"/>
      <c r="G348" s="51"/>
      <c r="H348" s="51"/>
      <c r="I348" s="117"/>
      <c r="J348" s="51"/>
      <c r="K348" s="51"/>
      <c r="L348" s="35"/>
    </row>
    <row r="349" ht="13.5">
      <c r="AT349" s="239"/>
    </row>
  </sheetData>
  <sheetProtection password="CE39" sheet="1" formatColumns="0" formatRows="0" sort="0" autoFilter="0"/>
  <autoFilter ref="C85:K85"/>
  <mergeCells count="9">
    <mergeCell ref="E78:H78"/>
    <mergeCell ref="G1:H1"/>
    <mergeCell ref="L2:V2"/>
    <mergeCell ref="E7:H7"/>
    <mergeCell ref="E9:H9"/>
    <mergeCell ref="E24:H24"/>
    <mergeCell ref="E45:H45"/>
    <mergeCell ref="E47:H47"/>
    <mergeCell ref="E76:H76"/>
  </mergeCells>
  <hyperlinks>
    <hyperlink ref="F1:G1" location="C2" tooltip="Krycí list soupisu" display="1) Krycí list soupisu"/>
    <hyperlink ref="G1:H1" location="C54" tooltip="Rekapitulace" display="2) Rekapitulace"/>
    <hyperlink ref="J1" location="C8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codeName="List3">
    <pageSetUpPr fitToPage="1"/>
  </sheetPr>
  <dimension ref="A1:BR349"/>
  <sheetViews>
    <sheetView showGridLines="0" zoomScalePageLayoutView="0" workbookViewId="0" topLeftCell="A1">
      <pane ySplit="1" topLeftCell="A60" activePane="bottomLeft" state="frozen"/>
      <selection pane="topLeft" activeCell="A1" sqref="A1"/>
      <selection pane="bottomLeft" activeCell="I83" sqref="I83"/>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3"/>
      <c r="C1" s="243"/>
      <c r="D1" s="242" t="s">
        <v>1</v>
      </c>
      <c r="E1" s="243"/>
      <c r="F1" s="244" t="s">
        <v>593</v>
      </c>
      <c r="G1" s="368" t="s">
        <v>594</v>
      </c>
      <c r="H1" s="368"/>
      <c r="I1" s="249"/>
      <c r="J1" s="244" t="s">
        <v>595</v>
      </c>
      <c r="K1" s="242" t="s">
        <v>86</v>
      </c>
      <c r="L1" s="244" t="s">
        <v>596</v>
      </c>
      <c r="M1" s="244"/>
      <c r="N1" s="244"/>
      <c r="O1" s="244"/>
      <c r="P1" s="244"/>
      <c r="Q1" s="244"/>
      <c r="R1" s="244"/>
      <c r="S1" s="244"/>
      <c r="T1" s="244"/>
      <c r="U1" s="240"/>
      <c r="V1" s="24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3"/>
      <c r="M2" s="333"/>
      <c r="N2" s="333"/>
      <c r="O2" s="333"/>
      <c r="P2" s="333"/>
      <c r="Q2" s="333"/>
      <c r="R2" s="333"/>
      <c r="S2" s="333"/>
      <c r="T2" s="333"/>
      <c r="U2" s="333"/>
      <c r="V2" s="333"/>
      <c r="AT2" s="18" t="s">
        <v>84</v>
      </c>
    </row>
    <row r="3" spans="2:46" ht="6.75" customHeight="1">
      <c r="B3" s="19"/>
      <c r="C3" s="20"/>
      <c r="D3" s="20"/>
      <c r="E3" s="20"/>
      <c r="F3" s="20"/>
      <c r="G3" s="20"/>
      <c r="H3" s="20"/>
      <c r="I3" s="94"/>
      <c r="J3" s="20"/>
      <c r="K3" s="21"/>
      <c r="AT3" s="18" t="s">
        <v>81</v>
      </c>
    </row>
    <row r="4" spans="2:46" ht="36.75" customHeight="1">
      <c r="B4" s="22"/>
      <c r="C4" s="23"/>
      <c r="D4" s="24" t="s">
        <v>87</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9" t="str">
        <f>'Rekapitulace stavby'!K6</f>
        <v>Jasenná, Jásenná ,oprava dlažeb, ř.km 6,600-7,580</v>
      </c>
      <c r="F7" s="337"/>
      <c r="G7" s="337"/>
      <c r="H7" s="337"/>
      <c r="I7" s="95"/>
      <c r="J7" s="23"/>
      <c r="K7" s="25"/>
    </row>
    <row r="8" spans="2:11" s="1" customFormat="1" ht="15">
      <c r="B8" s="35"/>
      <c r="C8" s="36"/>
      <c r="D8" s="31" t="s">
        <v>88</v>
      </c>
      <c r="E8" s="36"/>
      <c r="F8" s="36"/>
      <c r="G8" s="36"/>
      <c r="H8" s="36"/>
      <c r="I8" s="96"/>
      <c r="J8" s="36"/>
      <c r="K8" s="39"/>
    </row>
    <row r="9" spans="2:11" s="1" customFormat="1" ht="36.75" customHeight="1">
      <c r="B9" s="35"/>
      <c r="C9" s="36"/>
      <c r="D9" s="36"/>
      <c r="E9" s="370" t="s">
        <v>518</v>
      </c>
      <c r="F9" s="344"/>
      <c r="G9" s="344"/>
      <c r="H9" s="34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24.6.2016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20</v>
      </c>
      <c r="K14" s="39"/>
    </row>
    <row r="15" spans="2:11" s="1" customFormat="1" ht="18" customHeight="1">
      <c r="B15" s="35"/>
      <c r="C15" s="36"/>
      <c r="D15" s="36"/>
      <c r="E15" s="29" t="s">
        <v>31</v>
      </c>
      <c r="F15" s="36"/>
      <c r="G15" s="36"/>
      <c r="H15" s="36"/>
      <c r="I15" s="97" t="s">
        <v>32</v>
      </c>
      <c r="J15" s="29" t="s">
        <v>20</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33</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32</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35</v>
      </c>
      <c r="E20" s="36"/>
      <c r="F20" s="36"/>
      <c r="G20" s="36"/>
      <c r="H20" s="36"/>
      <c r="I20" s="97" t="s">
        <v>30</v>
      </c>
      <c r="J20" s="29" t="s">
        <v>20</v>
      </c>
      <c r="K20" s="39"/>
    </row>
    <row r="21" spans="2:11" s="1" customFormat="1" ht="18" customHeight="1">
      <c r="B21" s="35"/>
      <c r="C21" s="36"/>
      <c r="D21" s="36"/>
      <c r="E21" s="29" t="s">
        <v>36</v>
      </c>
      <c r="F21" s="36"/>
      <c r="G21" s="36"/>
      <c r="H21" s="36"/>
      <c r="I21" s="97" t="s">
        <v>32</v>
      </c>
      <c r="J21" s="29" t="s">
        <v>20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38</v>
      </c>
      <c r="E23" s="36"/>
      <c r="F23" s="36"/>
      <c r="G23" s="36"/>
      <c r="H23" s="36"/>
      <c r="I23" s="96"/>
      <c r="J23" s="36"/>
      <c r="K23" s="39"/>
    </row>
    <row r="24" spans="2:11" s="6" customFormat="1" ht="22.5" customHeight="1">
      <c r="B24" s="99"/>
      <c r="C24" s="100"/>
      <c r="D24" s="100"/>
      <c r="E24" s="340" t="s">
        <v>20</v>
      </c>
      <c r="F24" s="371"/>
      <c r="G24" s="371"/>
      <c r="H24" s="37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39</v>
      </c>
      <c r="E27" s="36"/>
      <c r="F27" s="36"/>
      <c r="G27" s="36"/>
      <c r="H27" s="36"/>
      <c r="I27" s="96"/>
      <c r="J27" s="106">
        <f>ROUND(J80,2)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41</v>
      </c>
      <c r="G29" s="36"/>
      <c r="H29" s="36"/>
      <c r="I29" s="107" t="s">
        <v>40</v>
      </c>
      <c r="J29" s="40" t="s">
        <v>42</v>
      </c>
      <c r="K29" s="39"/>
    </row>
    <row r="30" spans="2:11" s="1" customFormat="1" ht="14.25" customHeight="1">
      <c r="B30" s="35"/>
      <c r="C30" s="36"/>
      <c r="D30" s="43" t="s">
        <v>43</v>
      </c>
      <c r="E30" s="43" t="s">
        <v>44</v>
      </c>
      <c r="F30" s="108">
        <f>ROUND(SUM(BE80:BE125),2)</f>
        <v>0</v>
      </c>
      <c r="G30" s="36"/>
      <c r="H30" s="36"/>
      <c r="I30" s="109">
        <v>0.21</v>
      </c>
      <c r="J30" s="108">
        <f>ROUND(ROUND((SUM(BE80:BE125)),2)*I30,2)</f>
        <v>0</v>
      </c>
      <c r="K30" s="39"/>
    </row>
    <row r="31" spans="2:11" s="1" customFormat="1" ht="14.25" customHeight="1">
      <c r="B31" s="35"/>
      <c r="C31" s="36"/>
      <c r="D31" s="36"/>
      <c r="E31" s="43" t="s">
        <v>45</v>
      </c>
      <c r="F31" s="108">
        <f>ROUND(SUM(BF80:BF125),2)</f>
        <v>0</v>
      </c>
      <c r="G31" s="36"/>
      <c r="H31" s="36"/>
      <c r="I31" s="109">
        <v>0.15</v>
      </c>
      <c r="J31" s="108">
        <f>ROUND(ROUND((SUM(BF80:BF125)),2)*I31,2)</f>
        <v>0</v>
      </c>
      <c r="K31" s="39"/>
    </row>
    <row r="32" spans="2:11" s="1" customFormat="1" ht="14.25" customHeight="1" hidden="1">
      <c r="B32" s="35"/>
      <c r="C32" s="36"/>
      <c r="D32" s="36"/>
      <c r="E32" s="43" t="s">
        <v>46</v>
      </c>
      <c r="F32" s="108">
        <f>ROUND(SUM(BG80:BG125),2)</f>
        <v>0</v>
      </c>
      <c r="G32" s="36"/>
      <c r="H32" s="36"/>
      <c r="I32" s="109">
        <v>0.21</v>
      </c>
      <c r="J32" s="108">
        <v>0</v>
      </c>
      <c r="K32" s="39"/>
    </row>
    <row r="33" spans="2:11" s="1" customFormat="1" ht="14.25" customHeight="1" hidden="1">
      <c r="B33" s="35"/>
      <c r="C33" s="36"/>
      <c r="D33" s="36"/>
      <c r="E33" s="43" t="s">
        <v>47</v>
      </c>
      <c r="F33" s="108">
        <f>ROUND(SUM(BH80:BH125),2)</f>
        <v>0</v>
      </c>
      <c r="G33" s="36"/>
      <c r="H33" s="36"/>
      <c r="I33" s="109">
        <v>0.15</v>
      </c>
      <c r="J33" s="108">
        <v>0</v>
      </c>
      <c r="K33" s="39"/>
    </row>
    <row r="34" spans="2:11" s="1" customFormat="1" ht="14.25" customHeight="1" hidden="1">
      <c r="B34" s="35"/>
      <c r="C34" s="36"/>
      <c r="D34" s="36"/>
      <c r="E34" s="43" t="s">
        <v>48</v>
      </c>
      <c r="F34" s="108">
        <f>ROUND(SUM(BI80:BI125),2)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49</v>
      </c>
      <c r="E36" s="66"/>
      <c r="F36" s="66"/>
      <c r="G36" s="112" t="s">
        <v>50</v>
      </c>
      <c r="H36" s="113" t="s">
        <v>51</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90</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9" t="str">
        <f>E7</f>
        <v>Jasenná, Jásenná ,oprava dlažeb, ř.km 6,600-7,580</v>
      </c>
      <c r="F45" s="344"/>
      <c r="G45" s="344"/>
      <c r="H45" s="344"/>
      <c r="I45" s="96"/>
      <c r="J45" s="36"/>
      <c r="K45" s="39"/>
    </row>
    <row r="46" spans="2:11" s="1" customFormat="1" ht="14.25" customHeight="1">
      <c r="B46" s="35"/>
      <c r="C46" s="31" t="s">
        <v>88</v>
      </c>
      <c r="D46" s="36"/>
      <c r="E46" s="36"/>
      <c r="F46" s="36"/>
      <c r="G46" s="36"/>
      <c r="H46" s="36"/>
      <c r="I46" s="96"/>
      <c r="J46" s="36"/>
      <c r="K46" s="39"/>
    </row>
    <row r="47" spans="2:11" s="1" customFormat="1" ht="23.25" customHeight="1">
      <c r="B47" s="35"/>
      <c r="C47" s="36"/>
      <c r="D47" s="36"/>
      <c r="E47" s="370" t="str">
        <f>E9</f>
        <v>02 - VON - vedlejší a ostatní náklady </v>
      </c>
      <c r="F47" s="344"/>
      <c r="G47" s="344"/>
      <c r="H47" s="34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 </v>
      </c>
      <c r="G49" s="36"/>
      <c r="H49" s="36"/>
      <c r="I49" s="97" t="s">
        <v>25</v>
      </c>
      <c r="J49" s="98" t="str">
        <f>IF(J12="","",J12)</f>
        <v>24.6.2016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s.p. Hradec Králové</v>
      </c>
      <c r="G51" s="36"/>
      <c r="H51" s="36"/>
      <c r="I51" s="97" t="s">
        <v>35</v>
      </c>
      <c r="J51" s="29" t="str">
        <f>E21</f>
        <v>Ing. Světlana Vitvarová, Běluň 53, Heřmanice</v>
      </c>
      <c r="K51" s="39"/>
    </row>
    <row r="52" spans="2:11" s="1" customFormat="1" ht="14.25" customHeight="1">
      <c r="B52" s="35"/>
      <c r="C52" s="31" t="s">
        <v>33</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91</v>
      </c>
      <c r="D54" s="110"/>
      <c r="E54" s="110"/>
      <c r="F54" s="110"/>
      <c r="G54" s="110"/>
      <c r="H54" s="110"/>
      <c r="I54" s="121"/>
      <c r="J54" s="122" t="s">
        <v>92</v>
      </c>
      <c r="K54" s="123"/>
    </row>
    <row r="55" spans="2:11" s="1" customFormat="1" ht="9.75" customHeight="1">
      <c r="B55" s="35"/>
      <c r="C55" s="36"/>
      <c r="D55" s="36"/>
      <c r="E55" s="36"/>
      <c r="F55" s="36"/>
      <c r="G55" s="36"/>
      <c r="H55" s="36"/>
      <c r="I55" s="96"/>
      <c r="J55" s="36"/>
      <c r="K55" s="39"/>
    </row>
    <row r="56" spans="2:47" s="1" customFormat="1" ht="29.25" customHeight="1">
      <c r="B56" s="35"/>
      <c r="C56" s="124" t="s">
        <v>93</v>
      </c>
      <c r="D56" s="36"/>
      <c r="E56" s="36"/>
      <c r="F56" s="36"/>
      <c r="G56" s="36"/>
      <c r="H56" s="36"/>
      <c r="I56" s="96"/>
      <c r="J56" s="106">
        <f>J80</f>
        <v>0</v>
      </c>
      <c r="K56" s="39"/>
      <c r="AU56" s="18" t="s">
        <v>94</v>
      </c>
    </row>
    <row r="57" spans="2:11" s="7" customFormat="1" ht="24.75" customHeight="1">
      <c r="B57" s="125"/>
      <c r="C57" s="126"/>
      <c r="D57" s="127" t="s">
        <v>519</v>
      </c>
      <c r="E57" s="128"/>
      <c r="F57" s="128"/>
      <c r="G57" s="128"/>
      <c r="H57" s="128"/>
      <c r="I57" s="129"/>
      <c r="J57" s="130">
        <f>J81</f>
        <v>0</v>
      </c>
      <c r="K57" s="131"/>
    </row>
    <row r="58" spans="2:11" s="8" customFormat="1" ht="19.5" customHeight="1">
      <c r="B58" s="132"/>
      <c r="C58" s="133"/>
      <c r="D58" s="134" t="s">
        <v>520</v>
      </c>
      <c r="E58" s="135"/>
      <c r="F58" s="135"/>
      <c r="G58" s="135"/>
      <c r="H58" s="135"/>
      <c r="I58" s="136"/>
      <c r="J58" s="137">
        <f>J82</f>
        <v>0</v>
      </c>
      <c r="K58" s="138"/>
    </row>
    <row r="59" spans="2:11" s="8" customFormat="1" ht="19.5" customHeight="1">
      <c r="B59" s="132"/>
      <c r="C59" s="133"/>
      <c r="D59" s="134" t="s">
        <v>521</v>
      </c>
      <c r="E59" s="135"/>
      <c r="F59" s="135"/>
      <c r="G59" s="135"/>
      <c r="H59" s="135"/>
      <c r="I59" s="136"/>
      <c r="J59" s="137">
        <f>J106</f>
        <v>0</v>
      </c>
      <c r="K59" s="138"/>
    </row>
    <row r="60" spans="2:11" s="8" customFormat="1" ht="19.5" customHeight="1">
      <c r="B60" s="132"/>
      <c r="C60" s="133"/>
      <c r="D60" s="134" t="s">
        <v>522</v>
      </c>
      <c r="E60" s="135"/>
      <c r="F60" s="135"/>
      <c r="G60" s="135"/>
      <c r="H60" s="135"/>
      <c r="I60" s="136"/>
      <c r="J60" s="137">
        <f>J119</f>
        <v>0</v>
      </c>
      <c r="K60" s="138"/>
    </row>
    <row r="61" spans="2:11" s="1" customFormat="1" ht="21.75" customHeight="1">
      <c r="B61" s="35"/>
      <c r="C61" s="36"/>
      <c r="D61" s="36"/>
      <c r="E61" s="36"/>
      <c r="F61" s="36"/>
      <c r="G61" s="36"/>
      <c r="H61" s="36"/>
      <c r="I61" s="96"/>
      <c r="J61" s="36"/>
      <c r="K61" s="39"/>
    </row>
    <row r="62" spans="2:11" s="1" customFormat="1" ht="6.75" customHeight="1">
      <c r="B62" s="50"/>
      <c r="C62" s="51"/>
      <c r="D62" s="51"/>
      <c r="E62" s="51"/>
      <c r="F62" s="51"/>
      <c r="G62" s="51"/>
      <c r="H62" s="51"/>
      <c r="I62" s="117"/>
      <c r="J62" s="51"/>
      <c r="K62" s="52"/>
    </row>
    <row r="66" spans="2:12" s="1" customFormat="1" ht="6.75" customHeight="1">
      <c r="B66" s="53"/>
      <c r="C66" s="54"/>
      <c r="D66" s="54"/>
      <c r="E66" s="54"/>
      <c r="F66" s="54"/>
      <c r="G66" s="54"/>
      <c r="H66" s="54"/>
      <c r="I66" s="118"/>
      <c r="J66" s="54"/>
      <c r="K66" s="54"/>
      <c r="L66" s="35"/>
    </row>
    <row r="67" spans="2:12" s="1" customFormat="1" ht="36.75" customHeight="1">
      <c r="B67" s="35"/>
      <c r="C67" s="55" t="s">
        <v>105</v>
      </c>
      <c r="I67" s="139"/>
      <c r="L67" s="35"/>
    </row>
    <row r="68" spans="2:12" s="1" customFormat="1" ht="6.75" customHeight="1">
      <c r="B68" s="35"/>
      <c r="I68" s="139"/>
      <c r="L68" s="35"/>
    </row>
    <row r="69" spans="2:12" s="1" customFormat="1" ht="14.25" customHeight="1">
      <c r="B69" s="35"/>
      <c r="C69" s="57" t="s">
        <v>16</v>
      </c>
      <c r="I69" s="139"/>
      <c r="L69" s="35"/>
    </row>
    <row r="70" spans="2:12" s="1" customFormat="1" ht="22.5" customHeight="1">
      <c r="B70" s="35"/>
      <c r="E70" s="372" t="str">
        <f>E7</f>
        <v>Jasenná, Jásenná ,oprava dlažeb, ř.km 6,600-7,580</v>
      </c>
      <c r="F70" s="334"/>
      <c r="G70" s="334"/>
      <c r="H70" s="334"/>
      <c r="I70" s="139"/>
      <c r="L70" s="35"/>
    </row>
    <row r="71" spans="2:12" s="1" customFormat="1" ht="14.25" customHeight="1">
      <c r="B71" s="35"/>
      <c r="C71" s="57" t="s">
        <v>88</v>
      </c>
      <c r="I71" s="139"/>
      <c r="L71" s="35"/>
    </row>
    <row r="72" spans="2:12" s="1" customFormat="1" ht="23.25" customHeight="1">
      <c r="B72" s="35"/>
      <c r="E72" s="352" t="str">
        <f>E9</f>
        <v>02 - VON - vedlejší a ostatní náklady </v>
      </c>
      <c r="F72" s="334"/>
      <c r="G72" s="334"/>
      <c r="H72" s="334"/>
      <c r="I72" s="139"/>
      <c r="L72" s="35"/>
    </row>
    <row r="73" spans="2:12" s="1" customFormat="1" ht="6.75" customHeight="1">
      <c r="B73" s="35"/>
      <c r="I73" s="139"/>
      <c r="L73" s="35"/>
    </row>
    <row r="74" spans="2:12" s="1" customFormat="1" ht="18" customHeight="1">
      <c r="B74" s="35"/>
      <c r="C74" s="57" t="s">
        <v>23</v>
      </c>
      <c r="F74" s="140" t="str">
        <f>F12</f>
        <v> </v>
      </c>
      <c r="I74" s="141" t="s">
        <v>25</v>
      </c>
      <c r="J74" s="61" t="str">
        <f>IF(J12="","",J12)</f>
        <v>24.6.2016</v>
      </c>
      <c r="L74" s="35"/>
    </row>
    <row r="75" spans="2:12" s="1" customFormat="1" ht="6.75" customHeight="1">
      <c r="B75" s="35"/>
      <c r="I75" s="139"/>
      <c r="L75" s="35"/>
    </row>
    <row r="76" spans="2:12" s="1" customFormat="1" ht="15">
      <c r="B76" s="35"/>
      <c r="C76" s="57" t="s">
        <v>29</v>
      </c>
      <c r="F76" s="140" t="str">
        <f>E15</f>
        <v>Povodí Labe s.p. Hradec Králové</v>
      </c>
      <c r="I76" s="141" t="s">
        <v>35</v>
      </c>
      <c r="J76" s="140" t="str">
        <f>E21</f>
        <v>Ing. Světlana Vitvarová, Běluň 53, Heřmanice</v>
      </c>
      <c r="L76" s="35"/>
    </row>
    <row r="77" spans="2:12" s="1" customFormat="1" ht="14.25" customHeight="1">
      <c r="B77" s="35"/>
      <c r="C77" s="57" t="s">
        <v>33</v>
      </c>
      <c r="F77" s="140">
        <f>IF(E18="","",E18)</f>
      </c>
      <c r="I77" s="139"/>
      <c r="L77" s="35"/>
    </row>
    <row r="78" spans="2:12" s="1" customFormat="1" ht="9.75" customHeight="1">
      <c r="B78" s="35"/>
      <c r="I78" s="139"/>
      <c r="L78" s="35"/>
    </row>
    <row r="79" spans="2:20" s="9" customFormat="1" ht="29.25" customHeight="1">
      <c r="B79" s="142"/>
      <c r="C79" s="143" t="s">
        <v>106</v>
      </c>
      <c r="D79" s="144" t="s">
        <v>58</v>
      </c>
      <c r="E79" s="144" t="s">
        <v>54</v>
      </c>
      <c r="F79" s="144" t="s">
        <v>107</v>
      </c>
      <c r="G79" s="144" t="s">
        <v>108</v>
      </c>
      <c r="H79" s="144" t="s">
        <v>109</v>
      </c>
      <c r="I79" s="145" t="s">
        <v>110</v>
      </c>
      <c r="J79" s="144" t="s">
        <v>92</v>
      </c>
      <c r="K79" s="146" t="s">
        <v>111</v>
      </c>
      <c r="L79" s="142"/>
      <c r="M79" s="68" t="s">
        <v>112</v>
      </c>
      <c r="N79" s="69" t="s">
        <v>43</v>
      </c>
      <c r="O79" s="69" t="s">
        <v>113</v>
      </c>
      <c r="P79" s="69" t="s">
        <v>114</v>
      </c>
      <c r="Q79" s="69" t="s">
        <v>115</v>
      </c>
      <c r="R79" s="69" t="s">
        <v>116</v>
      </c>
      <c r="S79" s="69" t="s">
        <v>117</v>
      </c>
      <c r="T79" s="70" t="s">
        <v>118</v>
      </c>
    </row>
    <row r="80" spans="2:63" s="1" customFormat="1" ht="29.25" customHeight="1">
      <c r="B80" s="35"/>
      <c r="C80" s="72" t="s">
        <v>93</v>
      </c>
      <c r="I80" s="139"/>
      <c r="J80" s="147">
        <f>BK80</f>
        <v>0</v>
      </c>
      <c r="L80" s="35"/>
      <c r="M80" s="71"/>
      <c r="N80" s="62"/>
      <c r="O80" s="62"/>
      <c r="P80" s="148">
        <f>P81</f>
        <v>0</v>
      </c>
      <c r="Q80" s="62"/>
      <c r="R80" s="148">
        <f>R81</f>
        <v>0</v>
      </c>
      <c r="S80" s="62"/>
      <c r="T80" s="149">
        <f>T81</f>
        <v>0</v>
      </c>
      <c r="AT80" s="18" t="s">
        <v>72</v>
      </c>
      <c r="AU80" s="18" t="s">
        <v>94</v>
      </c>
      <c r="BK80" s="150">
        <f>BK81</f>
        <v>0</v>
      </c>
    </row>
    <row r="81" spans="2:63" s="10" customFormat="1" ht="36.75" customHeight="1">
      <c r="B81" s="151"/>
      <c r="D81" s="152" t="s">
        <v>72</v>
      </c>
      <c r="E81" s="153" t="s">
        <v>523</v>
      </c>
      <c r="F81" s="153" t="s">
        <v>524</v>
      </c>
      <c r="I81" s="154"/>
      <c r="J81" s="155">
        <f>BK81</f>
        <v>0</v>
      </c>
      <c r="L81" s="151"/>
      <c r="M81" s="156"/>
      <c r="N81" s="157"/>
      <c r="O81" s="157"/>
      <c r="P81" s="158">
        <f>P82+P106+P119</f>
        <v>0</v>
      </c>
      <c r="Q81" s="157"/>
      <c r="R81" s="158">
        <f>R82+R106+R119</f>
        <v>0</v>
      </c>
      <c r="S81" s="157"/>
      <c r="T81" s="159">
        <f>T82+T106+T119</f>
        <v>0</v>
      </c>
      <c r="AR81" s="152" t="s">
        <v>128</v>
      </c>
      <c r="AT81" s="160" t="s">
        <v>72</v>
      </c>
      <c r="AU81" s="160" t="s">
        <v>73</v>
      </c>
      <c r="AY81" s="152" t="s">
        <v>121</v>
      </c>
      <c r="BK81" s="161">
        <f>BK82+BK106+BK119</f>
        <v>0</v>
      </c>
    </row>
    <row r="82" spans="2:63" s="10" customFormat="1" ht="19.5" customHeight="1">
      <c r="B82" s="151"/>
      <c r="D82" s="162" t="s">
        <v>72</v>
      </c>
      <c r="E82" s="163" t="s">
        <v>77</v>
      </c>
      <c r="F82" s="163" t="s">
        <v>525</v>
      </c>
      <c r="I82" s="154"/>
      <c r="J82" s="164">
        <f>BK82</f>
        <v>0</v>
      </c>
      <c r="L82" s="151"/>
      <c r="M82" s="156"/>
      <c r="N82" s="157"/>
      <c r="O82" s="157"/>
      <c r="P82" s="158">
        <f>SUM(P83:P105)</f>
        <v>0</v>
      </c>
      <c r="Q82" s="157"/>
      <c r="R82" s="158">
        <f>SUM(R83:R105)</f>
        <v>0</v>
      </c>
      <c r="S82" s="157"/>
      <c r="T82" s="159">
        <f>SUM(T83:T105)</f>
        <v>0</v>
      </c>
      <c r="AR82" s="152" t="s">
        <v>128</v>
      </c>
      <c r="AT82" s="160" t="s">
        <v>72</v>
      </c>
      <c r="AU82" s="160" t="s">
        <v>22</v>
      </c>
      <c r="AY82" s="152" t="s">
        <v>121</v>
      </c>
      <c r="BK82" s="161">
        <f>SUM(BK83:BK105)</f>
        <v>0</v>
      </c>
    </row>
    <row r="83" spans="2:65" s="1" customFormat="1" ht="22.5" customHeight="1">
      <c r="B83" s="165"/>
      <c r="C83" s="166" t="s">
        <v>22</v>
      </c>
      <c r="D83" s="166" t="s">
        <v>123</v>
      </c>
      <c r="E83" s="167" t="s">
        <v>526</v>
      </c>
      <c r="F83" s="168" t="s">
        <v>527</v>
      </c>
      <c r="G83" s="169" t="s">
        <v>528</v>
      </c>
      <c r="H83" s="170">
        <v>1</v>
      </c>
      <c r="I83" s="171"/>
      <c r="J83" s="172">
        <f>ROUND(I83*H83,2)</f>
        <v>0</v>
      </c>
      <c r="K83" s="168" t="s">
        <v>20</v>
      </c>
      <c r="L83" s="35"/>
      <c r="M83" s="173" t="s">
        <v>20</v>
      </c>
      <c r="N83" s="174" t="s">
        <v>44</v>
      </c>
      <c r="O83" s="36"/>
      <c r="P83" s="175">
        <f>O83*H83</f>
        <v>0</v>
      </c>
      <c r="Q83" s="175">
        <v>0</v>
      </c>
      <c r="R83" s="175">
        <f>Q83*H83</f>
        <v>0</v>
      </c>
      <c r="S83" s="175">
        <v>0</v>
      </c>
      <c r="T83" s="176">
        <f>S83*H83</f>
        <v>0</v>
      </c>
      <c r="AR83" s="18" t="s">
        <v>529</v>
      </c>
      <c r="AT83" s="18" t="s">
        <v>123</v>
      </c>
      <c r="AU83" s="18" t="s">
        <v>81</v>
      </c>
      <c r="AY83" s="18" t="s">
        <v>121</v>
      </c>
      <c r="BE83" s="177">
        <f>IF(N83="základní",J83,0)</f>
        <v>0</v>
      </c>
      <c r="BF83" s="177">
        <f>IF(N83="snížená",J83,0)</f>
        <v>0</v>
      </c>
      <c r="BG83" s="177">
        <f>IF(N83="zákl. přenesená",J83,0)</f>
        <v>0</v>
      </c>
      <c r="BH83" s="177">
        <f>IF(N83="sníž. přenesená",J83,0)</f>
        <v>0</v>
      </c>
      <c r="BI83" s="177">
        <f>IF(N83="nulová",J83,0)</f>
        <v>0</v>
      </c>
      <c r="BJ83" s="18" t="s">
        <v>22</v>
      </c>
      <c r="BK83" s="177">
        <f>ROUND(I83*H83,2)</f>
        <v>0</v>
      </c>
      <c r="BL83" s="18" t="s">
        <v>529</v>
      </c>
      <c r="BM83" s="18" t="s">
        <v>530</v>
      </c>
    </row>
    <row r="84" spans="2:47" s="1" customFormat="1" ht="22.5" customHeight="1">
      <c r="B84" s="35"/>
      <c r="D84" s="178" t="s">
        <v>130</v>
      </c>
      <c r="F84" s="179" t="s">
        <v>527</v>
      </c>
      <c r="I84" s="139"/>
      <c r="L84" s="35"/>
      <c r="M84" s="64"/>
      <c r="N84" s="36"/>
      <c r="O84" s="36"/>
      <c r="P84" s="36"/>
      <c r="Q84" s="36"/>
      <c r="R84" s="36"/>
      <c r="S84" s="36"/>
      <c r="T84" s="65"/>
      <c r="AT84" s="18" t="s">
        <v>130</v>
      </c>
      <c r="AU84" s="18" t="s">
        <v>81</v>
      </c>
    </row>
    <row r="85" spans="2:51" s="13" customFormat="1" ht="22.5" customHeight="1">
      <c r="B85" s="199"/>
      <c r="D85" s="178" t="s">
        <v>133</v>
      </c>
      <c r="E85" s="200" t="s">
        <v>20</v>
      </c>
      <c r="F85" s="201" t="s">
        <v>531</v>
      </c>
      <c r="H85" s="202" t="s">
        <v>20</v>
      </c>
      <c r="I85" s="203"/>
      <c r="L85" s="199"/>
      <c r="M85" s="204"/>
      <c r="N85" s="205"/>
      <c r="O85" s="205"/>
      <c r="P85" s="205"/>
      <c r="Q85" s="205"/>
      <c r="R85" s="205"/>
      <c r="S85" s="205"/>
      <c r="T85" s="206"/>
      <c r="AT85" s="202" t="s">
        <v>133</v>
      </c>
      <c r="AU85" s="202" t="s">
        <v>81</v>
      </c>
      <c r="AV85" s="13" t="s">
        <v>22</v>
      </c>
      <c r="AW85" s="13" t="s">
        <v>37</v>
      </c>
      <c r="AX85" s="13" t="s">
        <v>73</v>
      </c>
      <c r="AY85" s="202" t="s">
        <v>121</v>
      </c>
    </row>
    <row r="86" spans="2:51" s="13" customFormat="1" ht="22.5" customHeight="1">
      <c r="B86" s="199"/>
      <c r="D86" s="178" t="s">
        <v>133</v>
      </c>
      <c r="E86" s="200" t="s">
        <v>20</v>
      </c>
      <c r="F86" s="201" t="s">
        <v>532</v>
      </c>
      <c r="H86" s="202" t="s">
        <v>20</v>
      </c>
      <c r="I86" s="203"/>
      <c r="L86" s="199"/>
      <c r="M86" s="204"/>
      <c r="N86" s="205"/>
      <c r="O86" s="205"/>
      <c r="P86" s="205"/>
      <c r="Q86" s="205"/>
      <c r="R86" s="205"/>
      <c r="S86" s="205"/>
      <c r="T86" s="206"/>
      <c r="AT86" s="202" t="s">
        <v>133</v>
      </c>
      <c r="AU86" s="202" t="s">
        <v>81</v>
      </c>
      <c r="AV86" s="13" t="s">
        <v>22</v>
      </c>
      <c r="AW86" s="13" t="s">
        <v>37</v>
      </c>
      <c r="AX86" s="13" t="s">
        <v>73</v>
      </c>
      <c r="AY86" s="202" t="s">
        <v>121</v>
      </c>
    </row>
    <row r="87" spans="2:51" s="13" customFormat="1" ht="22.5" customHeight="1">
      <c r="B87" s="199"/>
      <c r="D87" s="178" t="s">
        <v>133</v>
      </c>
      <c r="E87" s="200" t="s">
        <v>20</v>
      </c>
      <c r="F87" s="201" t="s">
        <v>533</v>
      </c>
      <c r="H87" s="202" t="s">
        <v>20</v>
      </c>
      <c r="I87" s="203"/>
      <c r="L87" s="199"/>
      <c r="M87" s="204"/>
      <c r="N87" s="205"/>
      <c r="O87" s="205"/>
      <c r="P87" s="205"/>
      <c r="Q87" s="205"/>
      <c r="R87" s="205"/>
      <c r="S87" s="205"/>
      <c r="T87" s="206"/>
      <c r="AT87" s="202" t="s">
        <v>133</v>
      </c>
      <c r="AU87" s="202" t="s">
        <v>81</v>
      </c>
      <c r="AV87" s="13" t="s">
        <v>22</v>
      </c>
      <c r="AW87" s="13" t="s">
        <v>37</v>
      </c>
      <c r="AX87" s="13" t="s">
        <v>73</v>
      </c>
      <c r="AY87" s="202" t="s">
        <v>121</v>
      </c>
    </row>
    <row r="88" spans="2:51" s="13" customFormat="1" ht="31.5" customHeight="1">
      <c r="B88" s="199"/>
      <c r="D88" s="178" t="s">
        <v>133</v>
      </c>
      <c r="E88" s="200" t="s">
        <v>20</v>
      </c>
      <c r="F88" s="201" t="s">
        <v>534</v>
      </c>
      <c r="H88" s="202" t="s">
        <v>20</v>
      </c>
      <c r="I88" s="203"/>
      <c r="L88" s="199"/>
      <c r="M88" s="204"/>
      <c r="N88" s="205"/>
      <c r="O88" s="205"/>
      <c r="P88" s="205"/>
      <c r="Q88" s="205"/>
      <c r="R88" s="205"/>
      <c r="S88" s="205"/>
      <c r="T88" s="206"/>
      <c r="AT88" s="202" t="s">
        <v>133</v>
      </c>
      <c r="AU88" s="202" t="s">
        <v>81</v>
      </c>
      <c r="AV88" s="13" t="s">
        <v>22</v>
      </c>
      <c r="AW88" s="13" t="s">
        <v>37</v>
      </c>
      <c r="AX88" s="13" t="s">
        <v>73</v>
      </c>
      <c r="AY88" s="202" t="s">
        <v>121</v>
      </c>
    </row>
    <row r="89" spans="2:51" s="13" customFormat="1" ht="22.5" customHeight="1">
      <c r="B89" s="199"/>
      <c r="D89" s="178" t="s">
        <v>133</v>
      </c>
      <c r="E89" s="200" t="s">
        <v>20</v>
      </c>
      <c r="F89" s="201" t="s">
        <v>535</v>
      </c>
      <c r="H89" s="202" t="s">
        <v>20</v>
      </c>
      <c r="I89" s="203"/>
      <c r="L89" s="199"/>
      <c r="M89" s="204"/>
      <c r="N89" s="205"/>
      <c r="O89" s="205"/>
      <c r="P89" s="205"/>
      <c r="Q89" s="205"/>
      <c r="R89" s="205"/>
      <c r="S89" s="205"/>
      <c r="T89" s="206"/>
      <c r="AT89" s="202" t="s">
        <v>133</v>
      </c>
      <c r="AU89" s="202" t="s">
        <v>81</v>
      </c>
      <c r="AV89" s="13" t="s">
        <v>22</v>
      </c>
      <c r="AW89" s="13" t="s">
        <v>37</v>
      </c>
      <c r="AX89" s="13" t="s">
        <v>73</v>
      </c>
      <c r="AY89" s="202" t="s">
        <v>121</v>
      </c>
    </row>
    <row r="90" spans="2:51" s="13" customFormat="1" ht="31.5" customHeight="1">
      <c r="B90" s="199"/>
      <c r="D90" s="178" t="s">
        <v>133</v>
      </c>
      <c r="E90" s="200" t="s">
        <v>20</v>
      </c>
      <c r="F90" s="201" t="s">
        <v>536</v>
      </c>
      <c r="H90" s="202" t="s">
        <v>20</v>
      </c>
      <c r="I90" s="203"/>
      <c r="L90" s="199"/>
      <c r="M90" s="204"/>
      <c r="N90" s="205"/>
      <c r="O90" s="205"/>
      <c r="P90" s="205"/>
      <c r="Q90" s="205"/>
      <c r="R90" s="205"/>
      <c r="S90" s="205"/>
      <c r="T90" s="206"/>
      <c r="AT90" s="202" t="s">
        <v>133</v>
      </c>
      <c r="AU90" s="202" t="s">
        <v>81</v>
      </c>
      <c r="AV90" s="13" t="s">
        <v>22</v>
      </c>
      <c r="AW90" s="13" t="s">
        <v>37</v>
      </c>
      <c r="AX90" s="13" t="s">
        <v>73</v>
      </c>
      <c r="AY90" s="202" t="s">
        <v>121</v>
      </c>
    </row>
    <row r="91" spans="2:51" s="13" customFormat="1" ht="22.5" customHeight="1">
      <c r="B91" s="199"/>
      <c r="D91" s="178" t="s">
        <v>133</v>
      </c>
      <c r="E91" s="200" t="s">
        <v>20</v>
      </c>
      <c r="F91" s="201" t="s">
        <v>537</v>
      </c>
      <c r="H91" s="202" t="s">
        <v>20</v>
      </c>
      <c r="I91" s="203"/>
      <c r="L91" s="199"/>
      <c r="M91" s="204"/>
      <c r="N91" s="205"/>
      <c r="O91" s="205"/>
      <c r="P91" s="205"/>
      <c r="Q91" s="205"/>
      <c r="R91" s="205"/>
      <c r="S91" s="205"/>
      <c r="T91" s="206"/>
      <c r="AT91" s="202" t="s">
        <v>133</v>
      </c>
      <c r="AU91" s="202" t="s">
        <v>81</v>
      </c>
      <c r="AV91" s="13" t="s">
        <v>22</v>
      </c>
      <c r="AW91" s="13" t="s">
        <v>37</v>
      </c>
      <c r="AX91" s="13" t="s">
        <v>73</v>
      </c>
      <c r="AY91" s="202" t="s">
        <v>121</v>
      </c>
    </row>
    <row r="92" spans="2:51" s="13" customFormat="1" ht="31.5" customHeight="1">
      <c r="B92" s="199"/>
      <c r="D92" s="178" t="s">
        <v>133</v>
      </c>
      <c r="E92" s="200" t="s">
        <v>20</v>
      </c>
      <c r="F92" s="201" t="s">
        <v>538</v>
      </c>
      <c r="H92" s="202" t="s">
        <v>20</v>
      </c>
      <c r="I92" s="203"/>
      <c r="L92" s="199"/>
      <c r="M92" s="204"/>
      <c r="N92" s="205"/>
      <c r="O92" s="205"/>
      <c r="P92" s="205"/>
      <c r="Q92" s="205"/>
      <c r="R92" s="205"/>
      <c r="S92" s="205"/>
      <c r="T92" s="206"/>
      <c r="AT92" s="202" t="s">
        <v>133</v>
      </c>
      <c r="AU92" s="202" t="s">
        <v>81</v>
      </c>
      <c r="AV92" s="13" t="s">
        <v>22</v>
      </c>
      <c r="AW92" s="13" t="s">
        <v>37</v>
      </c>
      <c r="AX92" s="13" t="s">
        <v>73</v>
      </c>
      <c r="AY92" s="202" t="s">
        <v>121</v>
      </c>
    </row>
    <row r="93" spans="2:51" s="13" customFormat="1" ht="31.5" customHeight="1">
      <c r="B93" s="199"/>
      <c r="D93" s="178" t="s">
        <v>133</v>
      </c>
      <c r="E93" s="200" t="s">
        <v>20</v>
      </c>
      <c r="F93" s="201" t="s">
        <v>539</v>
      </c>
      <c r="H93" s="202" t="s">
        <v>20</v>
      </c>
      <c r="I93" s="203"/>
      <c r="L93" s="199"/>
      <c r="M93" s="204"/>
      <c r="N93" s="205"/>
      <c r="O93" s="205"/>
      <c r="P93" s="205"/>
      <c r="Q93" s="205"/>
      <c r="R93" s="205"/>
      <c r="S93" s="205"/>
      <c r="T93" s="206"/>
      <c r="AT93" s="202" t="s">
        <v>133</v>
      </c>
      <c r="AU93" s="202" t="s">
        <v>81</v>
      </c>
      <c r="AV93" s="13" t="s">
        <v>22</v>
      </c>
      <c r="AW93" s="13" t="s">
        <v>37</v>
      </c>
      <c r="AX93" s="13" t="s">
        <v>73</v>
      </c>
      <c r="AY93" s="202" t="s">
        <v>121</v>
      </c>
    </row>
    <row r="94" spans="2:51" s="13" customFormat="1" ht="31.5" customHeight="1">
      <c r="B94" s="199"/>
      <c r="D94" s="178" t="s">
        <v>133</v>
      </c>
      <c r="E94" s="200" t="s">
        <v>20</v>
      </c>
      <c r="F94" s="201" t="s">
        <v>540</v>
      </c>
      <c r="H94" s="202" t="s">
        <v>20</v>
      </c>
      <c r="I94" s="203"/>
      <c r="L94" s="199"/>
      <c r="M94" s="204"/>
      <c r="N94" s="205"/>
      <c r="O94" s="205"/>
      <c r="P94" s="205"/>
      <c r="Q94" s="205"/>
      <c r="R94" s="205"/>
      <c r="S94" s="205"/>
      <c r="T94" s="206"/>
      <c r="AT94" s="202" t="s">
        <v>133</v>
      </c>
      <c r="AU94" s="202" t="s">
        <v>81</v>
      </c>
      <c r="AV94" s="13" t="s">
        <v>22</v>
      </c>
      <c r="AW94" s="13" t="s">
        <v>37</v>
      </c>
      <c r="AX94" s="13" t="s">
        <v>73</v>
      </c>
      <c r="AY94" s="202" t="s">
        <v>121</v>
      </c>
    </row>
    <row r="95" spans="2:51" s="13" customFormat="1" ht="31.5" customHeight="1">
      <c r="B95" s="199"/>
      <c r="D95" s="178" t="s">
        <v>133</v>
      </c>
      <c r="E95" s="200" t="s">
        <v>20</v>
      </c>
      <c r="F95" s="201" t="s">
        <v>541</v>
      </c>
      <c r="H95" s="202" t="s">
        <v>20</v>
      </c>
      <c r="I95" s="203"/>
      <c r="L95" s="199"/>
      <c r="M95" s="204"/>
      <c r="N95" s="205"/>
      <c r="O95" s="205"/>
      <c r="P95" s="205"/>
      <c r="Q95" s="205"/>
      <c r="R95" s="205"/>
      <c r="S95" s="205"/>
      <c r="T95" s="206"/>
      <c r="AT95" s="202" t="s">
        <v>133</v>
      </c>
      <c r="AU95" s="202" t="s">
        <v>81</v>
      </c>
      <c r="AV95" s="13" t="s">
        <v>22</v>
      </c>
      <c r="AW95" s="13" t="s">
        <v>37</v>
      </c>
      <c r="AX95" s="13" t="s">
        <v>73</v>
      </c>
      <c r="AY95" s="202" t="s">
        <v>121</v>
      </c>
    </row>
    <row r="96" spans="2:51" s="11" customFormat="1" ht="22.5" customHeight="1">
      <c r="B96" s="181"/>
      <c r="D96" s="190" t="s">
        <v>133</v>
      </c>
      <c r="E96" s="215" t="s">
        <v>20</v>
      </c>
      <c r="F96" s="216" t="s">
        <v>22</v>
      </c>
      <c r="H96" s="217">
        <v>1</v>
      </c>
      <c r="I96" s="185"/>
      <c r="L96" s="181"/>
      <c r="M96" s="186"/>
      <c r="N96" s="187"/>
      <c r="O96" s="187"/>
      <c r="P96" s="187"/>
      <c r="Q96" s="187"/>
      <c r="R96" s="187"/>
      <c r="S96" s="187"/>
      <c r="T96" s="188"/>
      <c r="AT96" s="182" t="s">
        <v>133</v>
      </c>
      <c r="AU96" s="182" t="s">
        <v>81</v>
      </c>
      <c r="AV96" s="11" t="s">
        <v>81</v>
      </c>
      <c r="AW96" s="11" t="s">
        <v>37</v>
      </c>
      <c r="AX96" s="11" t="s">
        <v>22</v>
      </c>
      <c r="AY96" s="182" t="s">
        <v>121</v>
      </c>
    </row>
    <row r="97" spans="2:65" s="1" customFormat="1" ht="22.5" customHeight="1">
      <c r="B97" s="165"/>
      <c r="C97" s="166" t="s">
        <v>81</v>
      </c>
      <c r="D97" s="166" t="s">
        <v>123</v>
      </c>
      <c r="E97" s="167" t="s">
        <v>542</v>
      </c>
      <c r="F97" s="168" t="s">
        <v>543</v>
      </c>
      <c r="G97" s="169" t="s">
        <v>528</v>
      </c>
      <c r="H97" s="170">
        <v>1</v>
      </c>
      <c r="I97" s="171"/>
      <c r="J97" s="172">
        <f>ROUND(I97*H97,2)</f>
        <v>0</v>
      </c>
      <c r="K97" s="168" t="s">
        <v>20</v>
      </c>
      <c r="L97" s="35"/>
      <c r="M97" s="173" t="s">
        <v>20</v>
      </c>
      <c r="N97" s="174" t="s">
        <v>44</v>
      </c>
      <c r="O97" s="36"/>
      <c r="P97" s="175">
        <f>O97*H97</f>
        <v>0</v>
      </c>
      <c r="Q97" s="175">
        <v>0</v>
      </c>
      <c r="R97" s="175">
        <f>Q97*H97</f>
        <v>0</v>
      </c>
      <c r="S97" s="175">
        <v>0</v>
      </c>
      <c r="T97" s="176">
        <f>S97*H97</f>
        <v>0</v>
      </c>
      <c r="AR97" s="18" t="s">
        <v>529</v>
      </c>
      <c r="AT97" s="18" t="s">
        <v>123</v>
      </c>
      <c r="AU97" s="18" t="s">
        <v>81</v>
      </c>
      <c r="AY97" s="18" t="s">
        <v>121</v>
      </c>
      <c r="BE97" s="177">
        <f>IF(N97="základní",J97,0)</f>
        <v>0</v>
      </c>
      <c r="BF97" s="177">
        <f>IF(N97="snížená",J97,0)</f>
        <v>0</v>
      </c>
      <c r="BG97" s="177">
        <f>IF(N97="zákl. přenesená",J97,0)</f>
        <v>0</v>
      </c>
      <c r="BH97" s="177">
        <f>IF(N97="sníž. přenesená",J97,0)</f>
        <v>0</v>
      </c>
      <c r="BI97" s="177">
        <f>IF(N97="nulová",J97,0)</f>
        <v>0</v>
      </c>
      <c r="BJ97" s="18" t="s">
        <v>22</v>
      </c>
      <c r="BK97" s="177">
        <f>ROUND(I97*H97,2)</f>
        <v>0</v>
      </c>
      <c r="BL97" s="18" t="s">
        <v>529</v>
      </c>
      <c r="BM97" s="18" t="s">
        <v>544</v>
      </c>
    </row>
    <row r="98" spans="2:47" s="1" customFormat="1" ht="22.5" customHeight="1">
      <c r="B98" s="35"/>
      <c r="D98" s="178" t="s">
        <v>130</v>
      </c>
      <c r="F98" s="179" t="s">
        <v>545</v>
      </c>
      <c r="I98" s="139"/>
      <c r="L98" s="35"/>
      <c r="M98" s="64"/>
      <c r="N98" s="36"/>
      <c r="O98" s="36"/>
      <c r="P98" s="36"/>
      <c r="Q98" s="36"/>
      <c r="R98" s="36"/>
      <c r="S98" s="36"/>
      <c r="T98" s="65"/>
      <c r="AT98" s="18" t="s">
        <v>130</v>
      </c>
      <c r="AU98" s="18" t="s">
        <v>81</v>
      </c>
    </row>
    <row r="99" spans="2:51" s="13" customFormat="1" ht="22.5" customHeight="1">
      <c r="B99" s="199"/>
      <c r="D99" s="178" t="s">
        <v>133</v>
      </c>
      <c r="E99" s="200" t="s">
        <v>20</v>
      </c>
      <c r="F99" s="201" t="s">
        <v>546</v>
      </c>
      <c r="H99" s="202" t="s">
        <v>20</v>
      </c>
      <c r="I99" s="203"/>
      <c r="L99" s="199"/>
      <c r="M99" s="204"/>
      <c r="N99" s="205"/>
      <c r="O99" s="205"/>
      <c r="P99" s="205"/>
      <c r="Q99" s="205"/>
      <c r="R99" s="205"/>
      <c r="S99" s="205"/>
      <c r="T99" s="206"/>
      <c r="AT99" s="202" t="s">
        <v>133</v>
      </c>
      <c r="AU99" s="202" t="s">
        <v>81</v>
      </c>
      <c r="AV99" s="13" t="s">
        <v>22</v>
      </c>
      <c r="AW99" s="13" t="s">
        <v>37</v>
      </c>
      <c r="AX99" s="13" t="s">
        <v>73</v>
      </c>
      <c r="AY99" s="202" t="s">
        <v>121</v>
      </c>
    </row>
    <row r="100" spans="2:51" s="11" customFormat="1" ht="22.5" customHeight="1">
      <c r="B100" s="181"/>
      <c r="D100" s="190" t="s">
        <v>133</v>
      </c>
      <c r="E100" s="215" t="s">
        <v>20</v>
      </c>
      <c r="F100" s="216" t="s">
        <v>22</v>
      </c>
      <c r="H100" s="217">
        <v>1</v>
      </c>
      <c r="I100" s="185"/>
      <c r="L100" s="181"/>
      <c r="M100" s="186"/>
      <c r="N100" s="187"/>
      <c r="O100" s="187"/>
      <c r="P100" s="187"/>
      <c r="Q100" s="187"/>
      <c r="R100" s="187"/>
      <c r="S100" s="187"/>
      <c r="T100" s="188"/>
      <c r="AT100" s="182" t="s">
        <v>133</v>
      </c>
      <c r="AU100" s="182" t="s">
        <v>81</v>
      </c>
      <c r="AV100" s="11" t="s">
        <v>81</v>
      </c>
      <c r="AW100" s="11" t="s">
        <v>37</v>
      </c>
      <c r="AX100" s="11" t="s">
        <v>22</v>
      </c>
      <c r="AY100" s="182" t="s">
        <v>121</v>
      </c>
    </row>
    <row r="101" spans="2:65" s="1" customFormat="1" ht="22.5" customHeight="1">
      <c r="B101" s="165"/>
      <c r="C101" s="166" t="s">
        <v>145</v>
      </c>
      <c r="D101" s="166" t="s">
        <v>123</v>
      </c>
      <c r="E101" s="167" t="s">
        <v>547</v>
      </c>
      <c r="F101" s="168" t="s">
        <v>548</v>
      </c>
      <c r="G101" s="169" t="s">
        <v>528</v>
      </c>
      <c r="H101" s="170">
        <v>1</v>
      </c>
      <c r="I101" s="171"/>
      <c r="J101" s="172">
        <f>ROUND(I101*H101,2)</f>
        <v>0</v>
      </c>
      <c r="K101" s="168" t="s">
        <v>20</v>
      </c>
      <c r="L101" s="35"/>
      <c r="M101" s="173" t="s">
        <v>20</v>
      </c>
      <c r="N101" s="174" t="s">
        <v>44</v>
      </c>
      <c r="O101" s="36"/>
      <c r="P101" s="175">
        <f>O101*H101</f>
        <v>0</v>
      </c>
      <c r="Q101" s="175">
        <v>0</v>
      </c>
      <c r="R101" s="175">
        <f>Q101*H101</f>
        <v>0</v>
      </c>
      <c r="S101" s="175">
        <v>0</v>
      </c>
      <c r="T101" s="176">
        <f>S101*H101</f>
        <v>0</v>
      </c>
      <c r="AR101" s="18" t="s">
        <v>529</v>
      </c>
      <c r="AT101" s="18" t="s">
        <v>123</v>
      </c>
      <c r="AU101" s="18" t="s">
        <v>81</v>
      </c>
      <c r="AY101" s="18" t="s">
        <v>121</v>
      </c>
      <c r="BE101" s="177">
        <f>IF(N101="základní",J101,0)</f>
        <v>0</v>
      </c>
      <c r="BF101" s="177">
        <f>IF(N101="snížená",J101,0)</f>
        <v>0</v>
      </c>
      <c r="BG101" s="177">
        <f>IF(N101="zákl. přenesená",J101,0)</f>
        <v>0</v>
      </c>
      <c r="BH101" s="177">
        <f>IF(N101="sníž. přenesená",J101,0)</f>
        <v>0</v>
      </c>
      <c r="BI101" s="177">
        <f>IF(N101="nulová",J101,0)</f>
        <v>0</v>
      </c>
      <c r="BJ101" s="18" t="s">
        <v>22</v>
      </c>
      <c r="BK101" s="177">
        <f>ROUND(I101*H101,2)</f>
        <v>0</v>
      </c>
      <c r="BL101" s="18" t="s">
        <v>529</v>
      </c>
      <c r="BM101" s="18" t="s">
        <v>549</v>
      </c>
    </row>
    <row r="102" spans="2:47" s="1" customFormat="1" ht="22.5" customHeight="1">
      <c r="B102" s="35"/>
      <c r="D102" s="178" t="s">
        <v>130</v>
      </c>
      <c r="F102" s="179" t="s">
        <v>550</v>
      </c>
      <c r="I102" s="139"/>
      <c r="L102" s="35"/>
      <c r="M102" s="64"/>
      <c r="N102" s="36"/>
      <c r="O102" s="36"/>
      <c r="P102" s="36"/>
      <c r="Q102" s="36"/>
      <c r="R102" s="36"/>
      <c r="S102" s="36"/>
      <c r="T102" s="65"/>
      <c r="AT102" s="18" t="s">
        <v>130</v>
      </c>
      <c r="AU102" s="18" t="s">
        <v>81</v>
      </c>
    </row>
    <row r="103" spans="2:51" s="13" customFormat="1" ht="22.5" customHeight="1">
      <c r="B103" s="199"/>
      <c r="D103" s="178" t="s">
        <v>133</v>
      </c>
      <c r="E103" s="200" t="s">
        <v>20</v>
      </c>
      <c r="F103" s="201" t="s">
        <v>551</v>
      </c>
      <c r="H103" s="202" t="s">
        <v>20</v>
      </c>
      <c r="I103" s="203"/>
      <c r="L103" s="199"/>
      <c r="M103" s="204"/>
      <c r="N103" s="205"/>
      <c r="O103" s="205"/>
      <c r="P103" s="205"/>
      <c r="Q103" s="205"/>
      <c r="R103" s="205"/>
      <c r="S103" s="205"/>
      <c r="T103" s="206"/>
      <c r="AT103" s="202" t="s">
        <v>133</v>
      </c>
      <c r="AU103" s="202" t="s">
        <v>81</v>
      </c>
      <c r="AV103" s="13" t="s">
        <v>22</v>
      </c>
      <c r="AW103" s="13" t="s">
        <v>37</v>
      </c>
      <c r="AX103" s="13" t="s">
        <v>73</v>
      </c>
      <c r="AY103" s="202" t="s">
        <v>121</v>
      </c>
    </row>
    <row r="104" spans="2:51" s="13" customFormat="1" ht="22.5" customHeight="1">
      <c r="B104" s="199"/>
      <c r="D104" s="178" t="s">
        <v>133</v>
      </c>
      <c r="E104" s="200" t="s">
        <v>20</v>
      </c>
      <c r="F104" s="201" t="s">
        <v>552</v>
      </c>
      <c r="H104" s="202" t="s">
        <v>20</v>
      </c>
      <c r="I104" s="203"/>
      <c r="L104" s="199"/>
      <c r="M104" s="204"/>
      <c r="N104" s="205"/>
      <c r="O104" s="205"/>
      <c r="P104" s="205"/>
      <c r="Q104" s="205"/>
      <c r="R104" s="205"/>
      <c r="S104" s="205"/>
      <c r="T104" s="206"/>
      <c r="AT104" s="202" t="s">
        <v>133</v>
      </c>
      <c r="AU104" s="202" t="s">
        <v>81</v>
      </c>
      <c r="AV104" s="13" t="s">
        <v>22</v>
      </c>
      <c r="AW104" s="13" t="s">
        <v>37</v>
      </c>
      <c r="AX104" s="13" t="s">
        <v>73</v>
      </c>
      <c r="AY104" s="202" t="s">
        <v>121</v>
      </c>
    </row>
    <row r="105" spans="2:51" s="11" customFormat="1" ht="22.5" customHeight="1">
      <c r="B105" s="181"/>
      <c r="D105" s="178" t="s">
        <v>133</v>
      </c>
      <c r="E105" s="182" t="s">
        <v>20</v>
      </c>
      <c r="F105" s="183" t="s">
        <v>22</v>
      </c>
      <c r="H105" s="184">
        <v>1</v>
      </c>
      <c r="I105" s="185"/>
      <c r="L105" s="181"/>
      <c r="M105" s="186"/>
      <c r="N105" s="187"/>
      <c r="O105" s="187"/>
      <c r="P105" s="187"/>
      <c r="Q105" s="187"/>
      <c r="R105" s="187"/>
      <c r="S105" s="187"/>
      <c r="T105" s="188"/>
      <c r="AT105" s="182" t="s">
        <v>133</v>
      </c>
      <c r="AU105" s="182" t="s">
        <v>81</v>
      </c>
      <c r="AV105" s="11" t="s">
        <v>81</v>
      </c>
      <c r="AW105" s="11" t="s">
        <v>37</v>
      </c>
      <c r="AX105" s="11" t="s">
        <v>22</v>
      </c>
      <c r="AY105" s="182" t="s">
        <v>121</v>
      </c>
    </row>
    <row r="106" spans="2:63" s="10" customFormat="1" ht="29.25" customHeight="1">
      <c r="B106" s="151"/>
      <c r="D106" s="162" t="s">
        <v>72</v>
      </c>
      <c r="E106" s="163" t="s">
        <v>82</v>
      </c>
      <c r="F106" s="163" t="s">
        <v>553</v>
      </c>
      <c r="I106" s="154"/>
      <c r="J106" s="164">
        <f>BK106</f>
        <v>0</v>
      </c>
      <c r="L106" s="151"/>
      <c r="M106" s="156"/>
      <c r="N106" s="157"/>
      <c r="O106" s="157"/>
      <c r="P106" s="158">
        <f>SUM(P107:P118)</f>
        <v>0</v>
      </c>
      <c r="Q106" s="157"/>
      <c r="R106" s="158">
        <f>SUM(R107:R118)</f>
        <v>0</v>
      </c>
      <c r="S106" s="157"/>
      <c r="T106" s="159">
        <f>SUM(T107:T118)</f>
        <v>0</v>
      </c>
      <c r="AR106" s="152" t="s">
        <v>128</v>
      </c>
      <c r="AT106" s="160" t="s">
        <v>72</v>
      </c>
      <c r="AU106" s="160" t="s">
        <v>22</v>
      </c>
      <c r="AY106" s="152" t="s">
        <v>121</v>
      </c>
      <c r="BK106" s="161">
        <f>SUM(BK107:BK118)</f>
        <v>0</v>
      </c>
    </row>
    <row r="107" spans="2:65" s="1" customFormat="1" ht="22.5" customHeight="1">
      <c r="B107" s="165"/>
      <c r="C107" s="166" t="s">
        <v>128</v>
      </c>
      <c r="D107" s="166" t="s">
        <v>123</v>
      </c>
      <c r="E107" s="167" t="s">
        <v>554</v>
      </c>
      <c r="F107" s="168" t="s">
        <v>555</v>
      </c>
      <c r="G107" s="169" t="s">
        <v>556</v>
      </c>
      <c r="H107" s="170">
        <v>1</v>
      </c>
      <c r="I107" s="171"/>
      <c r="J107" s="172">
        <f>ROUND(I107*H107,2)</f>
        <v>0</v>
      </c>
      <c r="K107" s="168" t="s">
        <v>127</v>
      </c>
      <c r="L107" s="35"/>
      <c r="M107" s="173" t="s">
        <v>20</v>
      </c>
      <c r="N107" s="174" t="s">
        <v>44</v>
      </c>
      <c r="O107" s="36"/>
      <c r="P107" s="175">
        <f>O107*H107</f>
        <v>0</v>
      </c>
      <c r="Q107" s="175">
        <v>0</v>
      </c>
      <c r="R107" s="175">
        <f>Q107*H107</f>
        <v>0</v>
      </c>
      <c r="S107" s="175">
        <v>0</v>
      </c>
      <c r="T107" s="176">
        <f>S107*H107</f>
        <v>0</v>
      </c>
      <c r="AR107" s="18" t="s">
        <v>529</v>
      </c>
      <c r="AT107" s="18" t="s">
        <v>123</v>
      </c>
      <c r="AU107" s="18" t="s">
        <v>81</v>
      </c>
      <c r="AY107" s="18" t="s">
        <v>121</v>
      </c>
      <c r="BE107" s="177">
        <f>IF(N107="základní",J107,0)</f>
        <v>0</v>
      </c>
      <c r="BF107" s="177">
        <f>IF(N107="snížená",J107,0)</f>
        <v>0</v>
      </c>
      <c r="BG107" s="177">
        <f>IF(N107="zákl. přenesená",J107,0)</f>
        <v>0</v>
      </c>
      <c r="BH107" s="177">
        <f>IF(N107="sníž. přenesená",J107,0)</f>
        <v>0</v>
      </c>
      <c r="BI107" s="177">
        <f>IF(N107="nulová",J107,0)</f>
        <v>0</v>
      </c>
      <c r="BJ107" s="18" t="s">
        <v>22</v>
      </c>
      <c r="BK107" s="177">
        <f>ROUND(I107*H107,2)</f>
        <v>0</v>
      </c>
      <c r="BL107" s="18" t="s">
        <v>529</v>
      </c>
      <c r="BM107" s="18" t="s">
        <v>557</v>
      </c>
    </row>
    <row r="108" spans="2:47" s="1" customFormat="1" ht="30" customHeight="1">
      <c r="B108" s="35"/>
      <c r="D108" s="190" t="s">
        <v>130</v>
      </c>
      <c r="F108" s="235" t="s">
        <v>558</v>
      </c>
      <c r="I108" s="139"/>
      <c r="L108" s="35"/>
      <c r="M108" s="64"/>
      <c r="N108" s="36"/>
      <c r="O108" s="36"/>
      <c r="P108" s="36"/>
      <c r="Q108" s="36"/>
      <c r="R108" s="36"/>
      <c r="S108" s="36"/>
      <c r="T108" s="65"/>
      <c r="AT108" s="18" t="s">
        <v>130</v>
      </c>
      <c r="AU108" s="18" t="s">
        <v>81</v>
      </c>
    </row>
    <row r="109" spans="2:65" s="1" customFormat="1" ht="22.5" customHeight="1">
      <c r="B109" s="165"/>
      <c r="C109" s="166" t="s">
        <v>163</v>
      </c>
      <c r="D109" s="166" t="s">
        <v>123</v>
      </c>
      <c r="E109" s="167" t="s">
        <v>559</v>
      </c>
      <c r="F109" s="168" t="s">
        <v>560</v>
      </c>
      <c r="G109" s="169" t="s">
        <v>556</v>
      </c>
      <c r="H109" s="170">
        <v>1</v>
      </c>
      <c r="I109" s="171"/>
      <c r="J109" s="172">
        <f>ROUND(I109*H109,2)</f>
        <v>0</v>
      </c>
      <c r="K109" s="168" t="s">
        <v>20</v>
      </c>
      <c r="L109" s="35"/>
      <c r="M109" s="173" t="s">
        <v>20</v>
      </c>
      <c r="N109" s="174" t="s">
        <v>44</v>
      </c>
      <c r="O109" s="36"/>
      <c r="P109" s="175">
        <f>O109*H109</f>
        <v>0</v>
      </c>
      <c r="Q109" s="175">
        <v>0</v>
      </c>
      <c r="R109" s="175">
        <f>Q109*H109</f>
        <v>0</v>
      </c>
      <c r="S109" s="175">
        <v>0</v>
      </c>
      <c r="T109" s="176">
        <f>S109*H109</f>
        <v>0</v>
      </c>
      <c r="AR109" s="18" t="s">
        <v>529</v>
      </c>
      <c r="AT109" s="18" t="s">
        <v>123</v>
      </c>
      <c r="AU109" s="18" t="s">
        <v>81</v>
      </c>
      <c r="AY109" s="18" t="s">
        <v>121</v>
      </c>
      <c r="BE109" s="177">
        <f>IF(N109="základní",J109,0)</f>
        <v>0</v>
      </c>
      <c r="BF109" s="177">
        <f>IF(N109="snížená",J109,0)</f>
        <v>0</v>
      </c>
      <c r="BG109" s="177">
        <f>IF(N109="zákl. přenesená",J109,0)</f>
        <v>0</v>
      </c>
      <c r="BH109" s="177">
        <f>IF(N109="sníž. přenesená",J109,0)</f>
        <v>0</v>
      </c>
      <c r="BI109" s="177">
        <f>IF(N109="nulová",J109,0)</f>
        <v>0</v>
      </c>
      <c r="BJ109" s="18" t="s">
        <v>22</v>
      </c>
      <c r="BK109" s="177">
        <f>ROUND(I109*H109,2)</f>
        <v>0</v>
      </c>
      <c r="BL109" s="18" t="s">
        <v>529</v>
      </c>
      <c r="BM109" s="18" t="s">
        <v>561</v>
      </c>
    </row>
    <row r="110" spans="2:47" s="1" customFormat="1" ht="22.5" customHeight="1">
      <c r="B110" s="35"/>
      <c r="D110" s="190" t="s">
        <v>130</v>
      </c>
      <c r="F110" s="235" t="s">
        <v>560</v>
      </c>
      <c r="I110" s="139"/>
      <c r="L110" s="35"/>
      <c r="M110" s="64"/>
      <c r="N110" s="36"/>
      <c r="O110" s="36"/>
      <c r="P110" s="36"/>
      <c r="Q110" s="36"/>
      <c r="R110" s="36"/>
      <c r="S110" s="36"/>
      <c r="T110" s="65"/>
      <c r="AT110" s="18" t="s">
        <v>130</v>
      </c>
      <c r="AU110" s="18" t="s">
        <v>81</v>
      </c>
    </row>
    <row r="111" spans="2:65" s="1" customFormat="1" ht="31.5" customHeight="1">
      <c r="B111" s="165"/>
      <c r="C111" s="166" t="s">
        <v>171</v>
      </c>
      <c r="D111" s="166" t="s">
        <v>123</v>
      </c>
      <c r="E111" s="167" t="s">
        <v>562</v>
      </c>
      <c r="F111" s="168" t="s">
        <v>563</v>
      </c>
      <c r="G111" s="169" t="s">
        <v>556</v>
      </c>
      <c r="H111" s="170">
        <v>1</v>
      </c>
      <c r="I111" s="171"/>
      <c r="J111" s="172">
        <f>ROUND(I111*H111,2)</f>
        <v>0</v>
      </c>
      <c r="K111" s="168" t="s">
        <v>20</v>
      </c>
      <c r="L111" s="35"/>
      <c r="M111" s="173" t="s">
        <v>20</v>
      </c>
      <c r="N111" s="174" t="s">
        <v>44</v>
      </c>
      <c r="O111" s="36"/>
      <c r="P111" s="175">
        <f>O111*H111</f>
        <v>0</v>
      </c>
      <c r="Q111" s="175">
        <v>0</v>
      </c>
      <c r="R111" s="175">
        <f>Q111*H111</f>
        <v>0</v>
      </c>
      <c r="S111" s="175">
        <v>0</v>
      </c>
      <c r="T111" s="176">
        <f>S111*H111</f>
        <v>0</v>
      </c>
      <c r="AR111" s="18" t="s">
        <v>529</v>
      </c>
      <c r="AT111" s="18" t="s">
        <v>123</v>
      </c>
      <c r="AU111" s="18" t="s">
        <v>81</v>
      </c>
      <c r="AY111" s="18" t="s">
        <v>121</v>
      </c>
      <c r="BE111" s="177">
        <f>IF(N111="základní",J111,0)</f>
        <v>0</v>
      </c>
      <c r="BF111" s="177">
        <f>IF(N111="snížená",J111,0)</f>
        <v>0</v>
      </c>
      <c r="BG111" s="177">
        <f>IF(N111="zákl. přenesená",J111,0)</f>
        <v>0</v>
      </c>
      <c r="BH111" s="177">
        <f>IF(N111="sníž. přenesená",J111,0)</f>
        <v>0</v>
      </c>
      <c r="BI111" s="177">
        <f>IF(N111="nulová",J111,0)</f>
        <v>0</v>
      </c>
      <c r="BJ111" s="18" t="s">
        <v>22</v>
      </c>
      <c r="BK111" s="177">
        <f>ROUND(I111*H111,2)</f>
        <v>0</v>
      </c>
      <c r="BL111" s="18" t="s">
        <v>529</v>
      </c>
      <c r="BM111" s="18" t="s">
        <v>564</v>
      </c>
    </row>
    <row r="112" spans="2:47" s="1" customFormat="1" ht="42" customHeight="1">
      <c r="B112" s="35"/>
      <c r="D112" s="190" t="s">
        <v>130</v>
      </c>
      <c r="F112" s="235" t="s">
        <v>565</v>
      </c>
      <c r="I112" s="139"/>
      <c r="L112" s="35"/>
      <c r="M112" s="64"/>
      <c r="N112" s="36"/>
      <c r="O112" s="36"/>
      <c r="P112" s="36"/>
      <c r="Q112" s="36"/>
      <c r="R112" s="36"/>
      <c r="S112" s="36"/>
      <c r="T112" s="65"/>
      <c r="AT112" s="18" t="s">
        <v>130</v>
      </c>
      <c r="AU112" s="18" t="s">
        <v>81</v>
      </c>
    </row>
    <row r="113" spans="2:65" s="1" customFormat="1" ht="22.5" customHeight="1">
      <c r="B113" s="165"/>
      <c r="C113" s="166" t="s">
        <v>178</v>
      </c>
      <c r="D113" s="166" t="s">
        <v>123</v>
      </c>
      <c r="E113" s="167" t="s">
        <v>566</v>
      </c>
      <c r="F113" s="168" t="s">
        <v>567</v>
      </c>
      <c r="G113" s="169" t="s">
        <v>556</v>
      </c>
      <c r="H113" s="170">
        <v>1</v>
      </c>
      <c r="I113" s="171"/>
      <c r="J113" s="172">
        <f>ROUND(I113*H113,2)</f>
        <v>0</v>
      </c>
      <c r="K113" s="168" t="s">
        <v>127</v>
      </c>
      <c r="L113" s="35"/>
      <c r="M113" s="173" t="s">
        <v>20</v>
      </c>
      <c r="N113" s="174" t="s">
        <v>44</v>
      </c>
      <c r="O113" s="36"/>
      <c r="P113" s="175">
        <f>O113*H113</f>
        <v>0</v>
      </c>
      <c r="Q113" s="175">
        <v>0</v>
      </c>
      <c r="R113" s="175">
        <f>Q113*H113</f>
        <v>0</v>
      </c>
      <c r="S113" s="175">
        <v>0</v>
      </c>
      <c r="T113" s="176">
        <f>S113*H113</f>
        <v>0</v>
      </c>
      <c r="AR113" s="18" t="s">
        <v>529</v>
      </c>
      <c r="AT113" s="18" t="s">
        <v>123</v>
      </c>
      <c r="AU113" s="18" t="s">
        <v>81</v>
      </c>
      <c r="AY113" s="18" t="s">
        <v>121</v>
      </c>
      <c r="BE113" s="177">
        <f>IF(N113="základní",J113,0)</f>
        <v>0</v>
      </c>
      <c r="BF113" s="177">
        <f>IF(N113="snížená",J113,0)</f>
        <v>0</v>
      </c>
      <c r="BG113" s="177">
        <f>IF(N113="zákl. přenesená",J113,0)</f>
        <v>0</v>
      </c>
      <c r="BH113" s="177">
        <f>IF(N113="sníž. přenesená",J113,0)</f>
        <v>0</v>
      </c>
      <c r="BI113" s="177">
        <f>IF(N113="nulová",J113,0)</f>
        <v>0</v>
      </c>
      <c r="BJ113" s="18" t="s">
        <v>22</v>
      </c>
      <c r="BK113" s="177">
        <f>ROUND(I113*H113,2)</f>
        <v>0</v>
      </c>
      <c r="BL113" s="18" t="s">
        <v>529</v>
      </c>
      <c r="BM113" s="18" t="s">
        <v>568</v>
      </c>
    </row>
    <row r="114" spans="2:47" s="1" customFormat="1" ht="30" customHeight="1">
      <c r="B114" s="35"/>
      <c r="D114" s="190" t="s">
        <v>130</v>
      </c>
      <c r="F114" s="235" t="s">
        <v>569</v>
      </c>
      <c r="I114" s="139"/>
      <c r="L114" s="35"/>
      <c r="M114" s="64"/>
      <c r="N114" s="36"/>
      <c r="O114" s="36"/>
      <c r="P114" s="36"/>
      <c r="Q114" s="36"/>
      <c r="R114" s="36"/>
      <c r="S114" s="36"/>
      <c r="T114" s="65"/>
      <c r="AT114" s="18" t="s">
        <v>130</v>
      </c>
      <c r="AU114" s="18" t="s">
        <v>81</v>
      </c>
    </row>
    <row r="115" spans="2:65" s="1" customFormat="1" ht="22.5" customHeight="1">
      <c r="B115" s="165"/>
      <c r="C115" s="166" t="s">
        <v>185</v>
      </c>
      <c r="D115" s="166" t="s">
        <v>123</v>
      </c>
      <c r="E115" s="167" t="s">
        <v>570</v>
      </c>
      <c r="F115" s="168" t="s">
        <v>571</v>
      </c>
      <c r="G115" s="169" t="s">
        <v>126</v>
      </c>
      <c r="H115" s="170">
        <v>1</v>
      </c>
      <c r="I115" s="171"/>
      <c r="J115" s="172">
        <f>ROUND(I115*H115,2)</f>
        <v>0</v>
      </c>
      <c r="K115" s="168" t="s">
        <v>20</v>
      </c>
      <c r="L115" s="35"/>
      <c r="M115" s="173" t="s">
        <v>20</v>
      </c>
      <c r="N115" s="174" t="s">
        <v>44</v>
      </c>
      <c r="O115" s="36"/>
      <c r="P115" s="175">
        <f>O115*H115</f>
        <v>0</v>
      </c>
      <c r="Q115" s="175">
        <v>0</v>
      </c>
      <c r="R115" s="175">
        <f>Q115*H115</f>
        <v>0</v>
      </c>
      <c r="S115" s="175">
        <v>0</v>
      </c>
      <c r="T115" s="176">
        <f>S115*H115</f>
        <v>0</v>
      </c>
      <c r="AR115" s="18" t="s">
        <v>529</v>
      </c>
      <c r="AT115" s="18" t="s">
        <v>123</v>
      </c>
      <c r="AU115" s="18" t="s">
        <v>81</v>
      </c>
      <c r="AY115" s="18" t="s">
        <v>121</v>
      </c>
      <c r="BE115" s="177">
        <f>IF(N115="základní",J115,0)</f>
        <v>0</v>
      </c>
      <c r="BF115" s="177">
        <f>IF(N115="snížená",J115,0)</f>
        <v>0</v>
      </c>
      <c r="BG115" s="177">
        <f>IF(N115="zákl. přenesená",J115,0)</f>
        <v>0</v>
      </c>
      <c r="BH115" s="177">
        <f>IF(N115="sníž. přenesená",J115,0)</f>
        <v>0</v>
      </c>
      <c r="BI115" s="177">
        <f>IF(N115="nulová",J115,0)</f>
        <v>0</v>
      </c>
      <c r="BJ115" s="18" t="s">
        <v>22</v>
      </c>
      <c r="BK115" s="177">
        <f>ROUND(I115*H115,2)</f>
        <v>0</v>
      </c>
      <c r="BL115" s="18" t="s">
        <v>529</v>
      </c>
      <c r="BM115" s="18" t="s">
        <v>572</v>
      </c>
    </row>
    <row r="116" spans="2:47" s="1" customFormat="1" ht="30" customHeight="1">
      <c r="B116" s="35"/>
      <c r="D116" s="190" t="s">
        <v>130</v>
      </c>
      <c r="F116" s="235" t="s">
        <v>573</v>
      </c>
      <c r="I116" s="139"/>
      <c r="L116" s="35"/>
      <c r="M116" s="64"/>
      <c r="N116" s="36"/>
      <c r="O116" s="36"/>
      <c r="P116" s="36"/>
      <c r="Q116" s="36"/>
      <c r="R116" s="36"/>
      <c r="S116" s="36"/>
      <c r="T116" s="65"/>
      <c r="AT116" s="18" t="s">
        <v>130</v>
      </c>
      <c r="AU116" s="18" t="s">
        <v>81</v>
      </c>
    </row>
    <row r="117" spans="2:65" s="1" customFormat="1" ht="31.5" customHeight="1">
      <c r="B117" s="165"/>
      <c r="C117" s="166" t="s">
        <v>195</v>
      </c>
      <c r="D117" s="166" t="s">
        <v>123</v>
      </c>
      <c r="E117" s="167" t="s">
        <v>574</v>
      </c>
      <c r="F117" s="168" t="s">
        <v>575</v>
      </c>
      <c r="G117" s="169" t="s">
        <v>126</v>
      </c>
      <c r="H117" s="170">
        <v>1</v>
      </c>
      <c r="I117" s="171"/>
      <c r="J117" s="172">
        <f>ROUND(I117*H117,2)</f>
        <v>0</v>
      </c>
      <c r="K117" s="168" t="s">
        <v>20</v>
      </c>
      <c r="L117" s="35"/>
      <c r="M117" s="173" t="s">
        <v>20</v>
      </c>
      <c r="N117" s="174" t="s">
        <v>44</v>
      </c>
      <c r="O117" s="36"/>
      <c r="P117" s="175">
        <f>O117*H117</f>
        <v>0</v>
      </c>
      <c r="Q117" s="175">
        <v>0</v>
      </c>
      <c r="R117" s="175">
        <f>Q117*H117</f>
        <v>0</v>
      </c>
      <c r="S117" s="175">
        <v>0</v>
      </c>
      <c r="T117" s="176">
        <f>S117*H117</f>
        <v>0</v>
      </c>
      <c r="AR117" s="18" t="s">
        <v>529</v>
      </c>
      <c r="AT117" s="18" t="s">
        <v>123</v>
      </c>
      <c r="AU117" s="18" t="s">
        <v>81</v>
      </c>
      <c r="AY117" s="18" t="s">
        <v>121</v>
      </c>
      <c r="BE117" s="177">
        <f>IF(N117="základní",J117,0)</f>
        <v>0</v>
      </c>
      <c r="BF117" s="177">
        <f>IF(N117="snížená",J117,0)</f>
        <v>0</v>
      </c>
      <c r="BG117" s="177">
        <f>IF(N117="zákl. přenesená",J117,0)</f>
        <v>0</v>
      </c>
      <c r="BH117" s="177">
        <f>IF(N117="sníž. přenesená",J117,0)</f>
        <v>0</v>
      </c>
      <c r="BI117" s="177">
        <f>IF(N117="nulová",J117,0)</f>
        <v>0</v>
      </c>
      <c r="BJ117" s="18" t="s">
        <v>22</v>
      </c>
      <c r="BK117" s="177">
        <f>ROUND(I117*H117,2)</f>
        <v>0</v>
      </c>
      <c r="BL117" s="18" t="s">
        <v>529</v>
      </c>
      <c r="BM117" s="18" t="s">
        <v>576</v>
      </c>
    </row>
    <row r="118" spans="2:47" s="1" customFormat="1" ht="30" customHeight="1">
      <c r="B118" s="35"/>
      <c r="D118" s="178" t="s">
        <v>130</v>
      </c>
      <c r="F118" s="179" t="s">
        <v>575</v>
      </c>
      <c r="I118" s="139"/>
      <c r="L118" s="35"/>
      <c r="M118" s="64"/>
      <c r="N118" s="36"/>
      <c r="O118" s="36"/>
      <c r="P118" s="36"/>
      <c r="Q118" s="36"/>
      <c r="R118" s="36"/>
      <c r="S118" s="36"/>
      <c r="T118" s="65"/>
      <c r="AT118" s="18" t="s">
        <v>130</v>
      </c>
      <c r="AU118" s="18" t="s">
        <v>81</v>
      </c>
    </row>
    <row r="119" spans="2:63" s="10" customFormat="1" ht="29.25" customHeight="1">
      <c r="B119" s="151"/>
      <c r="D119" s="162" t="s">
        <v>72</v>
      </c>
      <c r="E119" s="163" t="s">
        <v>577</v>
      </c>
      <c r="F119" s="163" t="s">
        <v>578</v>
      </c>
      <c r="I119" s="154"/>
      <c r="J119" s="164">
        <f>BK119</f>
        <v>0</v>
      </c>
      <c r="L119" s="151"/>
      <c r="M119" s="156"/>
      <c r="N119" s="157"/>
      <c r="O119" s="157"/>
      <c r="P119" s="158">
        <f>SUM(P120:P125)</f>
        <v>0</v>
      </c>
      <c r="Q119" s="157"/>
      <c r="R119" s="158">
        <f>SUM(R120:R125)</f>
        <v>0</v>
      </c>
      <c r="S119" s="157"/>
      <c r="T119" s="159">
        <f>SUM(T120:T125)</f>
        <v>0</v>
      </c>
      <c r="AR119" s="152" t="s">
        <v>128</v>
      </c>
      <c r="AT119" s="160" t="s">
        <v>72</v>
      </c>
      <c r="AU119" s="160" t="s">
        <v>22</v>
      </c>
      <c r="AY119" s="152" t="s">
        <v>121</v>
      </c>
      <c r="BK119" s="161">
        <f>SUM(BK120:BK125)</f>
        <v>0</v>
      </c>
    </row>
    <row r="120" spans="2:65" s="1" customFormat="1" ht="44.25" customHeight="1">
      <c r="B120" s="165"/>
      <c r="C120" s="166" t="s">
        <v>27</v>
      </c>
      <c r="D120" s="166" t="s">
        <v>123</v>
      </c>
      <c r="E120" s="167" t="s">
        <v>579</v>
      </c>
      <c r="F120" s="168" t="s">
        <v>580</v>
      </c>
      <c r="G120" s="169" t="s">
        <v>528</v>
      </c>
      <c r="H120" s="170">
        <v>1</v>
      </c>
      <c r="I120" s="171"/>
      <c r="J120" s="172">
        <f>ROUND(I120*H120,2)</f>
        <v>0</v>
      </c>
      <c r="K120" s="168" t="s">
        <v>20</v>
      </c>
      <c r="L120" s="35"/>
      <c r="M120" s="173" t="s">
        <v>20</v>
      </c>
      <c r="N120" s="174" t="s">
        <v>44</v>
      </c>
      <c r="O120" s="36"/>
      <c r="P120" s="175">
        <f>O120*H120</f>
        <v>0</v>
      </c>
      <c r="Q120" s="175">
        <v>0</v>
      </c>
      <c r="R120" s="175">
        <f>Q120*H120</f>
        <v>0</v>
      </c>
      <c r="S120" s="175">
        <v>0</v>
      </c>
      <c r="T120" s="176">
        <f>S120*H120</f>
        <v>0</v>
      </c>
      <c r="AR120" s="18" t="s">
        <v>581</v>
      </c>
      <c r="AT120" s="18" t="s">
        <v>123</v>
      </c>
      <c r="AU120" s="18" t="s">
        <v>81</v>
      </c>
      <c r="AY120" s="18" t="s">
        <v>121</v>
      </c>
      <c r="BE120" s="177">
        <f>IF(N120="základní",J120,0)</f>
        <v>0</v>
      </c>
      <c r="BF120" s="177">
        <f>IF(N120="snížená",J120,0)</f>
        <v>0</v>
      </c>
      <c r="BG120" s="177">
        <f>IF(N120="zákl. přenesená",J120,0)</f>
        <v>0</v>
      </c>
      <c r="BH120" s="177">
        <f>IF(N120="sníž. přenesená",J120,0)</f>
        <v>0</v>
      </c>
      <c r="BI120" s="177">
        <f>IF(N120="nulová",J120,0)</f>
        <v>0</v>
      </c>
      <c r="BJ120" s="18" t="s">
        <v>22</v>
      </c>
      <c r="BK120" s="177">
        <f>ROUND(I120*H120,2)</f>
        <v>0</v>
      </c>
      <c r="BL120" s="18" t="s">
        <v>581</v>
      </c>
      <c r="BM120" s="18" t="s">
        <v>582</v>
      </c>
    </row>
    <row r="121" spans="2:47" s="1" customFormat="1" ht="30" customHeight="1">
      <c r="B121" s="35"/>
      <c r="D121" s="190" t="s">
        <v>130</v>
      </c>
      <c r="F121" s="235" t="s">
        <v>580</v>
      </c>
      <c r="I121" s="139"/>
      <c r="L121" s="35"/>
      <c r="M121" s="64"/>
      <c r="N121" s="36"/>
      <c r="O121" s="36"/>
      <c r="P121" s="36"/>
      <c r="Q121" s="36"/>
      <c r="R121" s="36"/>
      <c r="S121" s="36"/>
      <c r="T121" s="65"/>
      <c r="AT121" s="18" t="s">
        <v>130</v>
      </c>
      <c r="AU121" s="18" t="s">
        <v>81</v>
      </c>
    </row>
    <row r="122" spans="2:65" s="1" customFormat="1" ht="22.5" customHeight="1">
      <c r="B122" s="165"/>
      <c r="C122" s="166" t="s">
        <v>209</v>
      </c>
      <c r="D122" s="166" t="s">
        <v>123</v>
      </c>
      <c r="E122" s="167" t="s">
        <v>583</v>
      </c>
      <c r="F122" s="168" t="s">
        <v>584</v>
      </c>
      <c r="G122" s="169" t="s">
        <v>126</v>
      </c>
      <c r="H122" s="170">
        <v>1</v>
      </c>
      <c r="I122" s="171"/>
      <c r="J122" s="172">
        <f>ROUND(I122*H122,2)</f>
        <v>0</v>
      </c>
      <c r="K122" s="168" t="s">
        <v>20</v>
      </c>
      <c r="L122" s="35"/>
      <c r="M122" s="173" t="s">
        <v>20</v>
      </c>
      <c r="N122" s="174" t="s">
        <v>44</v>
      </c>
      <c r="O122" s="36"/>
      <c r="P122" s="175">
        <f>O122*H122</f>
        <v>0</v>
      </c>
      <c r="Q122" s="175">
        <v>0</v>
      </c>
      <c r="R122" s="175">
        <f>Q122*H122</f>
        <v>0</v>
      </c>
      <c r="S122" s="175">
        <v>0</v>
      </c>
      <c r="T122" s="176">
        <f>S122*H122</f>
        <v>0</v>
      </c>
      <c r="AR122" s="18" t="s">
        <v>581</v>
      </c>
      <c r="AT122" s="18" t="s">
        <v>123</v>
      </c>
      <c r="AU122" s="18" t="s">
        <v>81</v>
      </c>
      <c r="AY122" s="18" t="s">
        <v>121</v>
      </c>
      <c r="BE122" s="177">
        <f>IF(N122="základní",J122,0)</f>
        <v>0</v>
      </c>
      <c r="BF122" s="177">
        <f>IF(N122="snížená",J122,0)</f>
        <v>0</v>
      </c>
      <c r="BG122" s="177">
        <f>IF(N122="zákl. přenesená",J122,0)</f>
        <v>0</v>
      </c>
      <c r="BH122" s="177">
        <f>IF(N122="sníž. přenesená",J122,0)</f>
        <v>0</v>
      </c>
      <c r="BI122" s="177">
        <f>IF(N122="nulová",J122,0)</f>
        <v>0</v>
      </c>
      <c r="BJ122" s="18" t="s">
        <v>22</v>
      </c>
      <c r="BK122" s="177">
        <f>ROUND(I122*H122,2)</f>
        <v>0</v>
      </c>
      <c r="BL122" s="18" t="s">
        <v>581</v>
      </c>
      <c r="BM122" s="18" t="s">
        <v>585</v>
      </c>
    </row>
    <row r="123" spans="2:47" s="1" customFormat="1" ht="22.5" customHeight="1">
      <c r="B123" s="35"/>
      <c r="D123" s="190" t="s">
        <v>130</v>
      </c>
      <c r="F123" s="235" t="s">
        <v>586</v>
      </c>
      <c r="I123" s="139"/>
      <c r="L123" s="35"/>
      <c r="M123" s="64"/>
      <c r="N123" s="36"/>
      <c r="O123" s="36"/>
      <c r="P123" s="36"/>
      <c r="Q123" s="36"/>
      <c r="R123" s="36"/>
      <c r="S123" s="36"/>
      <c r="T123" s="65"/>
      <c r="AT123" s="18" t="s">
        <v>130</v>
      </c>
      <c r="AU123" s="18" t="s">
        <v>81</v>
      </c>
    </row>
    <row r="124" spans="2:65" s="1" customFormat="1" ht="31.5" customHeight="1">
      <c r="B124" s="165"/>
      <c r="C124" s="166" t="s">
        <v>214</v>
      </c>
      <c r="D124" s="166" t="s">
        <v>123</v>
      </c>
      <c r="E124" s="167" t="s">
        <v>587</v>
      </c>
      <c r="F124" s="168" t="s">
        <v>588</v>
      </c>
      <c r="G124" s="169" t="s">
        <v>528</v>
      </c>
      <c r="H124" s="170">
        <v>1</v>
      </c>
      <c r="I124" s="171"/>
      <c r="J124" s="172">
        <f>ROUND(I124*H124,2)</f>
        <v>0</v>
      </c>
      <c r="K124" s="168" t="s">
        <v>20</v>
      </c>
      <c r="L124" s="35"/>
      <c r="M124" s="173" t="s">
        <v>20</v>
      </c>
      <c r="N124" s="174" t="s">
        <v>44</v>
      </c>
      <c r="O124" s="36"/>
      <c r="P124" s="175">
        <f>O124*H124</f>
        <v>0</v>
      </c>
      <c r="Q124" s="175">
        <v>0</v>
      </c>
      <c r="R124" s="175">
        <f>Q124*H124</f>
        <v>0</v>
      </c>
      <c r="S124" s="175">
        <v>0</v>
      </c>
      <c r="T124" s="176">
        <f>S124*H124</f>
        <v>0</v>
      </c>
      <c r="AR124" s="18" t="s">
        <v>581</v>
      </c>
      <c r="AT124" s="18" t="s">
        <v>123</v>
      </c>
      <c r="AU124" s="18" t="s">
        <v>81</v>
      </c>
      <c r="AY124" s="18" t="s">
        <v>121</v>
      </c>
      <c r="BE124" s="177">
        <f>IF(N124="základní",J124,0)</f>
        <v>0</v>
      </c>
      <c r="BF124" s="177">
        <f>IF(N124="snížená",J124,0)</f>
        <v>0</v>
      </c>
      <c r="BG124" s="177">
        <f>IF(N124="zákl. přenesená",J124,0)</f>
        <v>0</v>
      </c>
      <c r="BH124" s="177">
        <f>IF(N124="sníž. přenesená",J124,0)</f>
        <v>0</v>
      </c>
      <c r="BI124" s="177">
        <f>IF(N124="nulová",J124,0)</f>
        <v>0</v>
      </c>
      <c r="BJ124" s="18" t="s">
        <v>22</v>
      </c>
      <c r="BK124" s="177">
        <f>ROUND(I124*H124,2)</f>
        <v>0</v>
      </c>
      <c r="BL124" s="18" t="s">
        <v>581</v>
      </c>
      <c r="BM124" s="18" t="s">
        <v>589</v>
      </c>
    </row>
    <row r="125" spans="2:47" s="1" customFormat="1" ht="30" customHeight="1">
      <c r="B125" s="35"/>
      <c r="D125" s="178" t="s">
        <v>130</v>
      </c>
      <c r="F125" s="179" t="s">
        <v>588</v>
      </c>
      <c r="I125" s="139"/>
      <c r="L125" s="35"/>
      <c r="M125" s="236"/>
      <c r="N125" s="237"/>
      <c r="O125" s="237"/>
      <c r="P125" s="237"/>
      <c r="Q125" s="237"/>
      <c r="R125" s="237"/>
      <c r="S125" s="237"/>
      <c r="T125" s="238"/>
      <c r="AT125" s="18" t="s">
        <v>130</v>
      </c>
      <c r="AU125" s="18" t="s">
        <v>81</v>
      </c>
    </row>
    <row r="126" spans="2:12" s="1" customFormat="1" ht="6.75" customHeight="1">
      <c r="B126" s="50"/>
      <c r="C126" s="51"/>
      <c r="D126" s="51"/>
      <c r="E126" s="51"/>
      <c r="F126" s="51"/>
      <c r="G126" s="51"/>
      <c r="H126" s="51"/>
      <c r="I126" s="117"/>
      <c r="J126" s="51"/>
      <c r="K126" s="51"/>
      <c r="L126" s="35"/>
    </row>
    <row r="349" ht="13.5">
      <c r="AT349" s="239"/>
    </row>
  </sheetData>
  <sheetProtection password="CE39" sheet="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codeName="List5">
    <pageSetUpPr fitToPage="1"/>
  </sheetPr>
  <dimension ref="B2:K212"/>
  <sheetViews>
    <sheetView showGridLines="0" workbookViewId="0" topLeftCell="A1">
      <selection activeCell="A1" sqref="A1"/>
    </sheetView>
  </sheetViews>
  <sheetFormatPr defaultColWidth="9.140625" defaultRowHeight="13.5"/>
  <cols>
    <col min="1" max="1" width="7.140625" style="250" customWidth="1"/>
    <col min="2" max="2" width="1.421875" style="250" customWidth="1"/>
    <col min="3" max="4" width="4.28125" style="250" customWidth="1"/>
    <col min="5" max="5" width="10.00390625" style="250" customWidth="1"/>
    <col min="6" max="6" width="7.8515625" style="250" customWidth="1"/>
    <col min="7" max="7" width="4.28125" style="250" customWidth="1"/>
    <col min="8" max="8" width="66.7109375" style="250" customWidth="1"/>
    <col min="9" max="10" width="17.140625" style="250" customWidth="1"/>
    <col min="11" max="11" width="1.421875" style="250" customWidth="1"/>
    <col min="12" max="16384" width="9.140625" style="250" customWidth="1"/>
  </cols>
  <sheetData>
    <row r="1" ht="37.5" customHeight="1"/>
    <row r="2" spans="2:11" ht="7.5" customHeight="1">
      <c r="B2" s="251"/>
      <c r="C2" s="252"/>
      <c r="D2" s="252"/>
      <c r="E2" s="252"/>
      <c r="F2" s="252"/>
      <c r="G2" s="252"/>
      <c r="H2" s="252"/>
      <c r="I2" s="252"/>
      <c r="J2" s="252"/>
      <c r="K2" s="253"/>
    </row>
    <row r="3" spans="2:11" s="256" customFormat="1" ht="45" customHeight="1">
      <c r="B3" s="254"/>
      <c r="C3" s="373" t="s">
        <v>597</v>
      </c>
      <c r="D3" s="373"/>
      <c r="E3" s="373"/>
      <c r="F3" s="373"/>
      <c r="G3" s="373"/>
      <c r="H3" s="373"/>
      <c r="I3" s="373"/>
      <c r="J3" s="373"/>
      <c r="K3" s="255"/>
    </row>
    <row r="4" spans="2:11" ht="25.5" customHeight="1">
      <c r="B4" s="257"/>
      <c r="C4" s="374" t="s">
        <v>598</v>
      </c>
      <c r="D4" s="374"/>
      <c r="E4" s="374"/>
      <c r="F4" s="374"/>
      <c r="G4" s="374"/>
      <c r="H4" s="374"/>
      <c r="I4" s="374"/>
      <c r="J4" s="374"/>
      <c r="K4" s="258"/>
    </row>
    <row r="5" spans="2:11" ht="5.25" customHeight="1">
      <c r="B5" s="257"/>
      <c r="C5" s="259"/>
      <c r="D5" s="259"/>
      <c r="E5" s="259"/>
      <c r="F5" s="259"/>
      <c r="G5" s="259"/>
      <c r="H5" s="259"/>
      <c r="I5" s="259"/>
      <c r="J5" s="259"/>
      <c r="K5" s="258"/>
    </row>
    <row r="6" spans="2:11" ht="15" customHeight="1">
      <c r="B6" s="257"/>
      <c r="C6" s="375" t="s">
        <v>599</v>
      </c>
      <c r="D6" s="375"/>
      <c r="E6" s="375"/>
      <c r="F6" s="375"/>
      <c r="G6" s="375"/>
      <c r="H6" s="375"/>
      <c r="I6" s="375"/>
      <c r="J6" s="375"/>
      <c r="K6" s="258"/>
    </row>
    <row r="7" spans="2:11" ht="15" customHeight="1">
      <c r="B7" s="261"/>
      <c r="C7" s="375" t="s">
        <v>600</v>
      </c>
      <c r="D7" s="375"/>
      <c r="E7" s="375"/>
      <c r="F7" s="375"/>
      <c r="G7" s="375"/>
      <c r="H7" s="375"/>
      <c r="I7" s="375"/>
      <c r="J7" s="375"/>
      <c r="K7" s="258"/>
    </row>
    <row r="8" spans="2:11" ht="12.75" customHeight="1">
      <c r="B8" s="261"/>
      <c r="C8" s="260"/>
      <c r="D8" s="260"/>
      <c r="E8" s="260"/>
      <c r="F8" s="260"/>
      <c r="G8" s="260"/>
      <c r="H8" s="260"/>
      <c r="I8" s="260"/>
      <c r="J8" s="260"/>
      <c r="K8" s="258"/>
    </row>
    <row r="9" spans="2:11" ht="15" customHeight="1">
      <c r="B9" s="261"/>
      <c r="C9" s="375" t="s">
        <v>601</v>
      </c>
      <c r="D9" s="375"/>
      <c r="E9" s="375"/>
      <c r="F9" s="375"/>
      <c r="G9" s="375"/>
      <c r="H9" s="375"/>
      <c r="I9" s="375"/>
      <c r="J9" s="375"/>
      <c r="K9" s="258"/>
    </row>
    <row r="10" spans="2:11" ht="15" customHeight="1">
      <c r="B10" s="261"/>
      <c r="C10" s="260"/>
      <c r="D10" s="375" t="s">
        <v>602</v>
      </c>
      <c r="E10" s="375"/>
      <c r="F10" s="375"/>
      <c r="G10" s="375"/>
      <c r="H10" s="375"/>
      <c r="I10" s="375"/>
      <c r="J10" s="375"/>
      <c r="K10" s="258"/>
    </row>
    <row r="11" spans="2:11" ht="15" customHeight="1">
      <c r="B11" s="261"/>
      <c r="C11" s="262"/>
      <c r="D11" s="375" t="s">
        <v>603</v>
      </c>
      <c r="E11" s="375"/>
      <c r="F11" s="375"/>
      <c r="G11" s="375"/>
      <c r="H11" s="375"/>
      <c r="I11" s="375"/>
      <c r="J11" s="375"/>
      <c r="K11" s="258"/>
    </row>
    <row r="12" spans="2:11" ht="12.75" customHeight="1">
      <c r="B12" s="261"/>
      <c r="C12" s="262"/>
      <c r="D12" s="262"/>
      <c r="E12" s="262"/>
      <c r="F12" s="262"/>
      <c r="G12" s="262"/>
      <c r="H12" s="262"/>
      <c r="I12" s="262"/>
      <c r="J12" s="262"/>
      <c r="K12" s="258"/>
    </row>
    <row r="13" spans="2:11" ht="15" customHeight="1">
      <c r="B13" s="261"/>
      <c r="C13" s="262"/>
      <c r="D13" s="375" t="s">
        <v>604</v>
      </c>
      <c r="E13" s="375"/>
      <c r="F13" s="375"/>
      <c r="G13" s="375"/>
      <c r="H13" s="375"/>
      <c r="I13" s="375"/>
      <c r="J13" s="375"/>
      <c r="K13" s="258"/>
    </row>
    <row r="14" spans="2:11" ht="15" customHeight="1">
      <c r="B14" s="261"/>
      <c r="C14" s="262"/>
      <c r="D14" s="375" t="s">
        <v>605</v>
      </c>
      <c r="E14" s="375"/>
      <c r="F14" s="375"/>
      <c r="G14" s="375"/>
      <c r="H14" s="375"/>
      <c r="I14" s="375"/>
      <c r="J14" s="375"/>
      <c r="K14" s="258"/>
    </row>
    <row r="15" spans="2:11" ht="15" customHeight="1">
      <c r="B15" s="261"/>
      <c r="C15" s="262"/>
      <c r="D15" s="375" t="s">
        <v>606</v>
      </c>
      <c r="E15" s="375"/>
      <c r="F15" s="375"/>
      <c r="G15" s="375"/>
      <c r="H15" s="375"/>
      <c r="I15" s="375"/>
      <c r="J15" s="375"/>
      <c r="K15" s="258"/>
    </row>
    <row r="16" spans="2:11" ht="15" customHeight="1">
      <c r="B16" s="261"/>
      <c r="C16" s="262"/>
      <c r="D16" s="262"/>
      <c r="E16" s="263" t="s">
        <v>79</v>
      </c>
      <c r="F16" s="375" t="s">
        <v>607</v>
      </c>
      <c r="G16" s="375"/>
      <c r="H16" s="375"/>
      <c r="I16" s="375"/>
      <c r="J16" s="375"/>
      <c r="K16" s="258"/>
    </row>
    <row r="17" spans="2:11" ht="15" customHeight="1">
      <c r="B17" s="261"/>
      <c r="C17" s="262"/>
      <c r="D17" s="262"/>
      <c r="E17" s="263" t="s">
        <v>608</v>
      </c>
      <c r="F17" s="375" t="s">
        <v>609</v>
      </c>
      <c r="G17" s="375"/>
      <c r="H17" s="375"/>
      <c r="I17" s="375"/>
      <c r="J17" s="375"/>
      <c r="K17" s="258"/>
    </row>
    <row r="18" spans="2:11" ht="15" customHeight="1">
      <c r="B18" s="261"/>
      <c r="C18" s="262"/>
      <c r="D18" s="262"/>
      <c r="E18" s="263" t="s">
        <v>610</v>
      </c>
      <c r="F18" s="375" t="s">
        <v>611</v>
      </c>
      <c r="G18" s="375"/>
      <c r="H18" s="375"/>
      <c r="I18" s="375"/>
      <c r="J18" s="375"/>
      <c r="K18" s="258"/>
    </row>
    <row r="19" spans="2:11" ht="15" customHeight="1">
      <c r="B19" s="261"/>
      <c r="C19" s="262"/>
      <c r="D19" s="262"/>
      <c r="E19" s="263" t="s">
        <v>612</v>
      </c>
      <c r="F19" s="375" t="s">
        <v>613</v>
      </c>
      <c r="G19" s="375"/>
      <c r="H19" s="375"/>
      <c r="I19" s="375"/>
      <c r="J19" s="375"/>
      <c r="K19" s="258"/>
    </row>
    <row r="20" spans="2:11" ht="15" customHeight="1">
      <c r="B20" s="261"/>
      <c r="C20" s="262"/>
      <c r="D20" s="262"/>
      <c r="E20" s="263" t="s">
        <v>523</v>
      </c>
      <c r="F20" s="375" t="s">
        <v>614</v>
      </c>
      <c r="G20" s="375"/>
      <c r="H20" s="375"/>
      <c r="I20" s="375"/>
      <c r="J20" s="375"/>
      <c r="K20" s="258"/>
    </row>
    <row r="21" spans="2:11" ht="15" customHeight="1">
      <c r="B21" s="261"/>
      <c r="C21" s="262"/>
      <c r="D21" s="262"/>
      <c r="E21" s="263" t="s">
        <v>615</v>
      </c>
      <c r="F21" s="375" t="s">
        <v>616</v>
      </c>
      <c r="G21" s="375"/>
      <c r="H21" s="375"/>
      <c r="I21" s="375"/>
      <c r="J21" s="375"/>
      <c r="K21" s="258"/>
    </row>
    <row r="22" spans="2:11" ht="12.75" customHeight="1">
      <c r="B22" s="261"/>
      <c r="C22" s="262"/>
      <c r="D22" s="262"/>
      <c r="E22" s="262"/>
      <c r="F22" s="262"/>
      <c r="G22" s="262"/>
      <c r="H22" s="262"/>
      <c r="I22" s="262"/>
      <c r="J22" s="262"/>
      <c r="K22" s="258"/>
    </row>
    <row r="23" spans="2:11" ht="15" customHeight="1">
      <c r="B23" s="261"/>
      <c r="C23" s="375" t="s">
        <v>617</v>
      </c>
      <c r="D23" s="375"/>
      <c r="E23" s="375"/>
      <c r="F23" s="375"/>
      <c r="G23" s="375"/>
      <c r="H23" s="375"/>
      <c r="I23" s="375"/>
      <c r="J23" s="375"/>
      <c r="K23" s="258"/>
    </row>
    <row r="24" spans="2:11" ht="15" customHeight="1">
      <c r="B24" s="261"/>
      <c r="C24" s="375" t="s">
        <v>618</v>
      </c>
      <c r="D24" s="375"/>
      <c r="E24" s="375"/>
      <c r="F24" s="375"/>
      <c r="G24" s="375"/>
      <c r="H24" s="375"/>
      <c r="I24" s="375"/>
      <c r="J24" s="375"/>
      <c r="K24" s="258"/>
    </row>
    <row r="25" spans="2:11" ht="15" customHeight="1">
      <c r="B25" s="261"/>
      <c r="C25" s="260"/>
      <c r="D25" s="375" t="s">
        <v>619</v>
      </c>
      <c r="E25" s="375"/>
      <c r="F25" s="375"/>
      <c r="G25" s="375"/>
      <c r="H25" s="375"/>
      <c r="I25" s="375"/>
      <c r="J25" s="375"/>
      <c r="K25" s="258"/>
    </row>
    <row r="26" spans="2:11" ht="15" customHeight="1">
      <c r="B26" s="261"/>
      <c r="C26" s="262"/>
      <c r="D26" s="375" t="s">
        <v>620</v>
      </c>
      <c r="E26" s="375"/>
      <c r="F26" s="375"/>
      <c r="G26" s="375"/>
      <c r="H26" s="375"/>
      <c r="I26" s="375"/>
      <c r="J26" s="375"/>
      <c r="K26" s="258"/>
    </row>
    <row r="27" spans="2:11" ht="12.75" customHeight="1">
      <c r="B27" s="261"/>
      <c r="C27" s="262"/>
      <c r="D27" s="262"/>
      <c r="E27" s="262"/>
      <c r="F27" s="262"/>
      <c r="G27" s="262"/>
      <c r="H27" s="262"/>
      <c r="I27" s="262"/>
      <c r="J27" s="262"/>
      <c r="K27" s="258"/>
    </row>
    <row r="28" spans="2:11" ht="15" customHeight="1">
      <c r="B28" s="261"/>
      <c r="C28" s="262"/>
      <c r="D28" s="375" t="s">
        <v>621</v>
      </c>
      <c r="E28" s="375"/>
      <c r="F28" s="375"/>
      <c r="G28" s="375"/>
      <c r="H28" s="375"/>
      <c r="I28" s="375"/>
      <c r="J28" s="375"/>
      <c r="K28" s="258"/>
    </row>
    <row r="29" spans="2:11" ht="15" customHeight="1">
      <c r="B29" s="261"/>
      <c r="C29" s="262"/>
      <c r="D29" s="375" t="s">
        <v>622</v>
      </c>
      <c r="E29" s="375"/>
      <c r="F29" s="375"/>
      <c r="G29" s="375"/>
      <c r="H29" s="375"/>
      <c r="I29" s="375"/>
      <c r="J29" s="375"/>
      <c r="K29" s="258"/>
    </row>
    <row r="30" spans="2:11" ht="12.75" customHeight="1">
      <c r="B30" s="261"/>
      <c r="C30" s="262"/>
      <c r="D30" s="262"/>
      <c r="E30" s="262"/>
      <c r="F30" s="262"/>
      <c r="G30" s="262"/>
      <c r="H30" s="262"/>
      <c r="I30" s="262"/>
      <c r="J30" s="262"/>
      <c r="K30" s="258"/>
    </row>
    <row r="31" spans="2:11" ht="15" customHeight="1">
      <c r="B31" s="261"/>
      <c r="C31" s="262"/>
      <c r="D31" s="375" t="s">
        <v>623</v>
      </c>
      <c r="E31" s="375"/>
      <c r="F31" s="375"/>
      <c r="G31" s="375"/>
      <c r="H31" s="375"/>
      <c r="I31" s="375"/>
      <c r="J31" s="375"/>
      <c r="K31" s="258"/>
    </row>
    <row r="32" spans="2:11" ht="15" customHeight="1">
      <c r="B32" s="261"/>
      <c r="C32" s="262"/>
      <c r="D32" s="375" t="s">
        <v>624</v>
      </c>
      <c r="E32" s="375"/>
      <c r="F32" s="375"/>
      <c r="G32" s="375"/>
      <c r="H32" s="375"/>
      <c r="I32" s="375"/>
      <c r="J32" s="375"/>
      <c r="K32" s="258"/>
    </row>
    <row r="33" spans="2:11" ht="15" customHeight="1">
      <c r="B33" s="261"/>
      <c r="C33" s="262"/>
      <c r="D33" s="375" t="s">
        <v>625</v>
      </c>
      <c r="E33" s="375"/>
      <c r="F33" s="375"/>
      <c r="G33" s="375"/>
      <c r="H33" s="375"/>
      <c r="I33" s="375"/>
      <c r="J33" s="375"/>
      <c r="K33" s="258"/>
    </row>
    <row r="34" spans="2:11" ht="15" customHeight="1">
      <c r="B34" s="261"/>
      <c r="C34" s="262"/>
      <c r="D34" s="260"/>
      <c r="E34" s="264" t="s">
        <v>106</v>
      </c>
      <c r="F34" s="260"/>
      <c r="G34" s="375" t="s">
        <v>626</v>
      </c>
      <c r="H34" s="375"/>
      <c r="I34" s="375"/>
      <c r="J34" s="375"/>
      <c r="K34" s="258"/>
    </row>
    <row r="35" spans="2:11" ht="30.75" customHeight="1">
      <c r="B35" s="261"/>
      <c r="C35" s="262"/>
      <c r="D35" s="260"/>
      <c r="E35" s="264" t="s">
        <v>627</v>
      </c>
      <c r="F35" s="260"/>
      <c r="G35" s="375" t="s">
        <v>628</v>
      </c>
      <c r="H35" s="375"/>
      <c r="I35" s="375"/>
      <c r="J35" s="375"/>
      <c r="K35" s="258"/>
    </row>
    <row r="36" spans="2:11" ht="15" customHeight="1">
      <c r="B36" s="261"/>
      <c r="C36" s="262"/>
      <c r="D36" s="260"/>
      <c r="E36" s="264" t="s">
        <v>54</v>
      </c>
      <c r="F36" s="260"/>
      <c r="G36" s="375" t="s">
        <v>629</v>
      </c>
      <c r="H36" s="375"/>
      <c r="I36" s="375"/>
      <c r="J36" s="375"/>
      <c r="K36" s="258"/>
    </row>
    <row r="37" spans="2:11" ht="15" customHeight="1">
      <c r="B37" s="261"/>
      <c r="C37" s="262"/>
      <c r="D37" s="260"/>
      <c r="E37" s="264" t="s">
        <v>107</v>
      </c>
      <c r="F37" s="260"/>
      <c r="G37" s="375" t="s">
        <v>630</v>
      </c>
      <c r="H37" s="375"/>
      <c r="I37" s="375"/>
      <c r="J37" s="375"/>
      <c r="K37" s="258"/>
    </row>
    <row r="38" spans="2:11" ht="15" customHeight="1">
      <c r="B38" s="261"/>
      <c r="C38" s="262"/>
      <c r="D38" s="260"/>
      <c r="E38" s="264" t="s">
        <v>108</v>
      </c>
      <c r="F38" s="260"/>
      <c r="G38" s="375" t="s">
        <v>631</v>
      </c>
      <c r="H38" s="375"/>
      <c r="I38" s="375"/>
      <c r="J38" s="375"/>
      <c r="K38" s="258"/>
    </row>
    <row r="39" spans="2:11" ht="15" customHeight="1">
      <c r="B39" s="261"/>
      <c r="C39" s="262"/>
      <c r="D39" s="260"/>
      <c r="E39" s="264" t="s">
        <v>109</v>
      </c>
      <c r="F39" s="260"/>
      <c r="G39" s="375" t="s">
        <v>632</v>
      </c>
      <c r="H39" s="375"/>
      <c r="I39" s="375"/>
      <c r="J39" s="375"/>
      <c r="K39" s="258"/>
    </row>
    <row r="40" spans="2:11" ht="15" customHeight="1">
      <c r="B40" s="261"/>
      <c r="C40" s="262"/>
      <c r="D40" s="260"/>
      <c r="E40" s="264" t="s">
        <v>633</v>
      </c>
      <c r="F40" s="260"/>
      <c r="G40" s="375" t="s">
        <v>634</v>
      </c>
      <c r="H40" s="375"/>
      <c r="I40" s="375"/>
      <c r="J40" s="375"/>
      <c r="K40" s="258"/>
    </row>
    <row r="41" spans="2:11" ht="15" customHeight="1">
      <c r="B41" s="261"/>
      <c r="C41" s="262"/>
      <c r="D41" s="260"/>
      <c r="E41" s="264"/>
      <c r="F41" s="260"/>
      <c r="G41" s="375" t="s">
        <v>635</v>
      </c>
      <c r="H41" s="375"/>
      <c r="I41" s="375"/>
      <c r="J41" s="375"/>
      <c r="K41" s="258"/>
    </row>
    <row r="42" spans="2:11" ht="15" customHeight="1">
      <c r="B42" s="261"/>
      <c r="C42" s="262"/>
      <c r="D42" s="260"/>
      <c r="E42" s="264" t="s">
        <v>636</v>
      </c>
      <c r="F42" s="260"/>
      <c r="G42" s="375" t="s">
        <v>637</v>
      </c>
      <c r="H42" s="375"/>
      <c r="I42" s="375"/>
      <c r="J42" s="375"/>
      <c r="K42" s="258"/>
    </row>
    <row r="43" spans="2:11" ht="15" customHeight="1">
      <c r="B43" s="261"/>
      <c r="C43" s="262"/>
      <c r="D43" s="260"/>
      <c r="E43" s="264" t="s">
        <v>111</v>
      </c>
      <c r="F43" s="260"/>
      <c r="G43" s="375" t="s">
        <v>638</v>
      </c>
      <c r="H43" s="375"/>
      <c r="I43" s="375"/>
      <c r="J43" s="375"/>
      <c r="K43" s="258"/>
    </row>
    <row r="44" spans="2:11" ht="12.75" customHeight="1">
      <c r="B44" s="261"/>
      <c r="C44" s="262"/>
      <c r="D44" s="260"/>
      <c r="E44" s="260"/>
      <c r="F44" s="260"/>
      <c r="G44" s="260"/>
      <c r="H44" s="260"/>
      <c r="I44" s="260"/>
      <c r="J44" s="260"/>
      <c r="K44" s="258"/>
    </row>
    <row r="45" spans="2:11" ht="15" customHeight="1">
      <c r="B45" s="261"/>
      <c r="C45" s="262"/>
      <c r="D45" s="375" t="s">
        <v>639</v>
      </c>
      <c r="E45" s="375"/>
      <c r="F45" s="375"/>
      <c r="G45" s="375"/>
      <c r="H45" s="375"/>
      <c r="I45" s="375"/>
      <c r="J45" s="375"/>
      <c r="K45" s="258"/>
    </row>
    <row r="46" spans="2:11" ht="15" customHeight="1">
      <c r="B46" s="261"/>
      <c r="C46" s="262"/>
      <c r="D46" s="262"/>
      <c r="E46" s="375" t="s">
        <v>640</v>
      </c>
      <c r="F46" s="375"/>
      <c r="G46" s="375"/>
      <c r="H46" s="375"/>
      <c r="I46" s="375"/>
      <c r="J46" s="375"/>
      <c r="K46" s="258"/>
    </row>
    <row r="47" spans="2:11" ht="15" customHeight="1">
      <c r="B47" s="261"/>
      <c r="C47" s="262"/>
      <c r="D47" s="262"/>
      <c r="E47" s="375" t="s">
        <v>641</v>
      </c>
      <c r="F47" s="375"/>
      <c r="G47" s="375"/>
      <c r="H47" s="375"/>
      <c r="I47" s="375"/>
      <c r="J47" s="375"/>
      <c r="K47" s="258"/>
    </row>
    <row r="48" spans="2:11" ht="15" customHeight="1">
      <c r="B48" s="261"/>
      <c r="C48" s="262"/>
      <c r="D48" s="262"/>
      <c r="E48" s="375" t="s">
        <v>642</v>
      </c>
      <c r="F48" s="375"/>
      <c r="G48" s="375"/>
      <c r="H48" s="375"/>
      <c r="I48" s="375"/>
      <c r="J48" s="375"/>
      <c r="K48" s="258"/>
    </row>
    <row r="49" spans="2:11" ht="15" customHeight="1">
      <c r="B49" s="261"/>
      <c r="C49" s="262"/>
      <c r="D49" s="375" t="s">
        <v>643</v>
      </c>
      <c r="E49" s="375"/>
      <c r="F49" s="375"/>
      <c r="G49" s="375"/>
      <c r="H49" s="375"/>
      <c r="I49" s="375"/>
      <c r="J49" s="375"/>
      <c r="K49" s="258"/>
    </row>
    <row r="50" spans="2:11" ht="25.5" customHeight="1">
      <c r="B50" s="257"/>
      <c r="C50" s="374" t="s">
        <v>644</v>
      </c>
      <c r="D50" s="374"/>
      <c r="E50" s="374"/>
      <c r="F50" s="374"/>
      <c r="G50" s="374"/>
      <c r="H50" s="374"/>
      <c r="I50" s="374"/>
      <c r="J50" s="374"/>
      <c r="K50" s="258"/>
    </row>
    <row r="51" spans="2:11" ht="5.25" customHeight="1">
      <c r="B51" s="257"/>
      <c r="C51" s="259"/>
      <c r="D51" s="259"/>
      <c r="E51" s="259"/>
      <c r="F51" s="259"/>
      <c r="G51" s="259"/>
      <c r="H51" s="259"/>
      <c r="I51" s="259"/>
      <c r="J51" s="259"/>
      <c r="K51" s="258"/>
    </row>
    <row r="52" spans="2:11" ht="15" customHeight="1">
      <c r="B52" s="257"/>
      <c r="C52" s="375" t="s">
        <v>645</v>
      </c>
      <c r="D52" s="375"/>
      <c r="E52" s="375"/>
      <c r="F52" s="375"/>
      <c r="G52" s="375"/>
      <c r="H52" s="375"/>
      <c r="I52" s="375"/>
      <c r="J52" s="375"/>
      <c r="K52" s="258"/>
    </row>
    <row r="53" spans="2:11" ht="15" customHeight="1">
      <c r="B53" s="257"/>
      <c r="C53" s="375" t="s">
        <v>646</v>
      </c>
      <c r="D53" s="375"/>
      <c r="E53" s="375"/>
      <c r="F53" s="375"/>
      <c r="G53" s="375"/>
      <c r="H53" s="375"/>
      <c r="I53" s="375"/>
      <c r="J53" s="375"/>
      <c r="K53" s="258"/>
    </row>
    <row r="54" spans="2:11" ht="12.75" customHeight="1">
      <c r="B54" s="257"/>
      <c r="C54" s="260"/>
      <c r="D54" s="260"/>
      <c r="E54" s="260"/>
      <c r="F54" s="260"/>
      <c r="G54" s="260"/>
      <c r="H54" s="260"/>
      <c r="I54" s="260"/>
      <c r="J54" s="260"/>
      <c r="K54" s="258"/>
    </row>
    <row r="55" spans="2:11" ht="15" customHeight="1">
      <c r="B55" s="257"/>
      <c r="C55" s="375" t="s">
        <v>647</v>
      </c>
      <c r="D55" s="375"/>
      <c r="E55" s="375"/>
      <c r="F55" s="375"/>
      <c r="G55" s="375"/>
      <c r="H55" s="375"/>
      <c r="I55" s="375"/>
      <c r="J55" s="375"/>
      <c r="K55" s="258"/>
    </row>
    <row r="56" spans="2:11" ht="15" customHeight="1">
      <c r="B56" s="257"/>
      <c r="C56" s="262"/>
      <c r="D56" s="375" t="s">
        <v>648</v>
      </c>
      <c r="E56" s="375"/>
      <c r="F56" s="375"/>
      <c r="G56" s="375"/>
      <c r="H56" s="375"/>
      <c r="I56" s="375"/>
      <c r="J56" s="375"/>
      <c r="K56" s="258"/>
    </row>
    <row r="57" spans="2:11" ht="15" customHeight="1">
      <c r="B57" s="257"/>
      <c r="C57" s="262"/>
      <c r="D57" s="375" t="s">
        <v>649</v>
      </c>
      <c r="E57" s="375"/>
      <c r="F57" s="375"/>
      <c r="G57" s="375"/>
      <c r="H57" s="375"/>
      <c r="I57" s="375"/>
      <c r="J57" s="375"/>
      <c r="K57" s="258"/>
    </row>
    <row r="58" spans="2:11" ht="15" customHeight="1">
      <c r="B58" s="257"/>
      <c r="C58" s="262"/>
      <c r="D58" s="375" t="s">
        <v>650</v>
      </c>
      <c r="E58" s="375"/>
      <c r="F58" s="375"/>
      <c r="G58" s="375"/>
      <c r="H58" s="375"/>
      <c r="I58" s="375"/>
      <c r="J58" s="375"/>
      <c r="K58" s="258"/>
    </row>
    <row r="59" spans="2:11" ht="15" customHeight="1">
      <c r="B59" s="257"/>
      <c r="C59" s="262"/>
      <c r="D59" s="375" t="s">
        <v>651</v>
      </c>
      <c r="E59" s="375"/>
      <c r="F59" s="375"/>
      <c r="G59" s="375"/>
      <c r="H59" s="375"/>
      <c r="I59" s="375"/>
      <c r="J59" s="375"/>
      <c r="K59" s="258"/>
    </row>
    <row r="60" spans="2:11" ht="15" customHeight="1">
      <c r="B60" s="257"/>
      <c r="C60" s="262"/>
      <c r="D60" s="376" t="s">
        <v>652</v>
      </c>
      <c r="E60" s="376"/>
      <c r="F60" s="376"/>
      <c r="G60" s="376"/>
      <c r="H60" s="376"/>
      <c r="I60" s="376"/>
      <c r="J60" s="376"/>
      <c r="K60" s="258"/>
    </row>
    <row r="61" spans="2:11" ht="15" customHeight="1">
      <c r="B61" s="257"/>
      <c r="C61" s="262"/>
      <c r="D61" s="375" t="s">
        <v>653</v>
      </c>
      <c r="E61" s="375"/>
      <c r="F61" s="375"/>
      <c r="G61" s="375"/>
      <c r="H61" s="375"/>
      <c r="I61" s="375"/>
      <c r="J61" s="375"/>
      <c r="K61" s="258"/>
    </row>
    <row r="62" spans="2:11" ht="12.75" customHeight="1">
      <c r="B62" s="257"/>
      <c r="C62" s="262"/>
      <c r="D62" s="262"/>
      <c r="E62" s="265"/>
      <c r="F62" s="262"/>
      <c r="G62" s="262"/>
      <c r="H62" s="262"/>
      <c r="I62" s="262"/>
      <c r="J62" s="262"/>
      <c r="K62" s="258"/>
    </row>
    <row r="63" spans="2:11" ht="15" customHeight="1">
      <c r="B63" s="257"/>
      <c r="C63" s="262"/>
      <c r="D63" s="375" t="s">
        <v>654</v>
      </c>
      <c r="E63" s="375"/>
      <c r="F63" s="375"/>
      <c r="G63" s="375"/>
      <c r="H63" s="375"/>
      <c r="I63" s="375"/>
      <c r="J63" s="375"/>
      <c r="K63" s="258"/>
    </row>
    <row r="64" spans="2:11" ht="15" customHeight="1">
      <c r="B64" s="257"/>
      <c r="C64" s="262"/>
      <c r="D64" s="376" t="s">
        <v>655</v>
      </c>
      <c r="E64" s="376"/>
      <c r="F64" s="376"/>
      <c r="G64" s="376"/>
      <c r="H64" s="376"/>
      <c r="I64" s="376"/>
      <c r="J64" s="376"/>
      <c r="K64" s="258"/>
    </row>
    <row r="65" spans="2:11" ht="15" customHeight="1">
      <c r="B65" s="257"/>
      <c r="C65" s="262"/>
      <c r="D65" s="375" t="s">
        <v>656</v>
      </c>
      <c r="E65" s="375"/>
      <c r="F65" s="375"/>
      <c r="G65" s="375"/>
      <c r="H65" s="375"/>
      <c r="I65" s="375"/>
      <c r="J65" s="375"/>
      <c r="K65" s="258"/>
    </row>
    <row r="66" spans="2:11" ht="15" customHeight="1">
      <c r="B66" s="257"/>
      <c r="C66" s="262"/>
      <c r="D66" s="375" t="s">
        <v>657</v>
      </c>
      <c r="E66" s="375"/>
      <c r="F66" s="375"/>
      <c r="G66" s="375"/>
      <c r="H66" s="375"/>
      <c r="I66" s="375"/>
      <c r="J66" s="375"/>
      <c r="K66" s="258"/>
    </row>
    <row r="67" spans="2:11" ht="15" customHeight="1">
      <c r="B67" s="257"/>
      <c r="C67" s="262"/>
      <c r="D67" s="375" t="s">
        <v>658</v>
      </c>
      <c r="E67" s="375"/>
      <c r="F67" s="375"/>
      <c r="G67" s="375"/>
      <c r="H67" s="375"/>
      <c r="I67" s="375"/>
      <c r="J67" s="375"/>
      <c r="K67" s="258"/>
    </row>
    <row r="68" spans="2:11" ht="15" customHeight="1">
      <c r="B68" s="257"/>
      <c r="C68" s="262"/>
      <c r="D68" s="375" t="s">
        <v>659</v>
      </c>
      <c r="E68" s="375"/>
      <c r="F68" s="375"/>
      <c r="G68" s="375"/>
      <c r="H68" s="375"/>
      <c r="I68" s="375"/>
      <c r="J68" s="375"/>
      <c r="K68" s="258"/>
    </row>
    <row r="69" spans="2:11" ht="12.75" customHeight="1">
      <c r="B69" s="266"/>
      <c r="C69" s="267"/>
      <c r="D69" s="267"/>
      <c r="E69" s="267"/>
      <c r="F69" s="267"/>
      <c r="G69" s="267"/>
      <c r="H69" s="267"/>
      <c r="I69" s="267"/>
      <c r="J69" s="267"/>
      <c r="K69" s="268"/>
    </row>
    <row r="70" spans="2:11" ht="18.75" customHeight="1">
      <c r="B70" s="269"/>
      <c r="C70" s="269"/>
      <c r="D70" s="269"/>
      <c r="E70" s="269"/>
      <c r="F70" s="269"/>
      <c r="G70" s="269"/>
      <c r="H70" s="269"/>
      <c r="I70" s="269"/>
      <c r="J70" s="269"/>
      <c r="K70" s="270"/>
    </row>
    <row r="71" spans="2:11" ht="18.75" customHeight="1">
      <c r="B71" s="270"/>
      <c r="C71" s="270"/>
      <c r="D71" s="270"/>
      <c r="E71" s="270"/>
      <c r="F71" s="270"/>
      <c r="G71" s="270"/>
      <c r="H71" s="270"/>
      <c r="I71" s="270"/>
      <c r="J71" s="270"/>
      <c r="K71" s="270"/>
    </row>
    <row r="72" spans="2:11" ht="7.5" customHeight="1">
      <c r="B72" s="271"/>
      <c r="C72" s="272"/>
      <c r="D72" s="272"/>
      <c r="E72" s="272"/>
      <c r="F72" s="272"/>
      <c r="G72" s="272"/>
      <c r="H72" s="272"/>
      <c r="I72" s="272"/>
      <c r="J72" s="272"/>
      <c r="K72" s="273"/>
    </row>
    <row r="73" spans="2:11" ht="45" customHeight="1">
      <c r="B73" s="274"/>
      <c r="C73" s="377" t="s">
        <v>596</v>
      </c>
      <c r="D73" s="377"/>
      <c r="E73" s="377"/>
      <c r="F73" s="377"/>
      <c r="G73" s="377"/>
      <c r="H73" s="377"/>
      <c r="I73" s="377"/>
      <c r="J73" s="377"/>
      <c r="K73" s="275"/>
    </row>
    <row r="74" spans="2:11" ht="17.25" customHeight="1">
      <c r="B74" s="274"/>
      <c r="C74" s="276" t="s">
        <v>660</v>
      </c>
      <c r="D74" s="276"/>
      <c r="E74" s="276"/>
      <c r="F74" s="276" t="s">
        <v>661</v>
      </c>
      <c r="G74" s="277"/>
      <c r="H74" s="276" t="s">
        <v>107</v>
      </c>
      <c r="I74" s="276" t="s">
        <v>58</v>
      </c>
      <c r="J74" s="276" t="s">
        <v>662</v>
      </c>
      <c r="K74" s="275"/>
    </row>
    <row r="75" spans="2:11" ht="17.25" customHeight="1">
      <c r="B75" s="274"/>
      <c r="C75" s="278" t="s">
        <v>663</v>
      </c>
      <c r="D75" s="278"/>
      <c r="E75" s="278"/>
      <c r="F75" s="279" t="s">
        <v>664</v>
      </c>
      <c r="G75" s="280"/>
      <c r="H75" s="278"/>
      <c r="I75" s="278"/>
      <c r="J75" s="278" t="s">
        <v>665</v>
      </c>
      <c r="K75" s="275"/>
    </row>
    <row r="76" spans="2:11" ht="5.25" customHeight="1">
      <c r="B76" s="274"/>
      <c r="C76" s="281"/>
      <c r="D76" s="281"/>
      <c r="E76" s="281"/>
      <c r="F76" s="281"/>
      <c r="G76" s="282"/>
      <c r="H76" s="281"/>
      <c r="I76" s="281"/>
      <c r="J76" s="281"/>
      <c r="K76" s="275"/>
    </row>
    <row r="77" spans="2:11" ht="15" customHeight="1">
      <c r="B77" s="274"/>
      <c r="C77" s="264" t="s">
        <v>54</v>
      </c>
      <c r="D77" s="281"/>
      <c r="E77" s="281"/>
      <c r="F77" s="283" t="s">
        <v>666</v>
      </c>
      <c r="G77" s="282"/>
      <c r="H77" s="264" t="s">
        <v>667</v>
      </c>
      <c r="I77" s="264" t="s">
        <v>668</v>
      </c>
      <c r="J77" s="264">
        <v>20</v>
      </c>
      <c r="K77" s="275"/>
    </row>
    <row r="78" spans="2:11" ht="15" customHeight="1">
      <c r="B78" s="274"/>
      <c r="C78" s="264" t="s">
        <v>669</v>
      </c>
      <c r="D78" s="264"/>
      <c r="E78" s="264"/>
      <c r="F78" s="283" t="s">
        <v>666</v>
      </c>
      <c r="G78" s="282"/>
      <c r="H78" s="264" t="s">
        <v>670</v>
      </c>
      <c r="I78" s="264" t="s">
        <v>668</v>
      </c>
      <c r="J78" s="264">
        <v>120</v>
      </c>
      <c r="K78" s="275"/>
    </row>
    <row r="79" spans="2:11" ht="15" customHeight="1">
      <c r="B79" s="284"/>
      <c r="C79" s="264" t="s">
        <v>671</v>
      </c>
      <c r="D79" s="264"/>
      <c r="E79" s="264"/>
      <c r="F79" s="283" t="s">
        <v>672</v>
      </c>
      <c r="G79" s="282"/>
      <c r="H79" s="264" t="s">
        <v>673</v>
      </c>
      <c r="I79" s="264" t="s">
        <v>668</v>
      </c>
      <c r="J79" s="264">
        <v>50</v>
      </c>
      <c r="K79" s="275"/>
    </row>
    <row r="80" spans="2:11" ht="15" customHeight="1">
      <c r="B80" s="284"/>
      <c r="C80" s="264" t="s">
        <v>674</v>
      </c>
      <c r="D80" s="264"/>
      <c r="E80" s="264"/>
      <c r="F80" s="283" t="s">
        <v>666</v>
      </c>
      <c r="G80" s="282"/>
      <c r="H80" s="264" t="s">
        <v>675</v>
      </c>
      <c r="I80" s="264" t="s">
        <v>676</v>
      </c>
      <c r="J80" s="264"/>
      <c r="K80" s="275"/>
    </row>
    <row r="81" spans="2:11" ht="15" customHeight="1">
      <c r="B81" s="284"/>
      <c r="C81" s="285" t="s">
        <v>677</v>
      </c>
      <c r="D81" s="285"/>
      <c r="E81" s="285"/>
      <c r="F81" s="286" t="s">
        <v>672</v>
      </c>
      <c r="G81" s="285"/>
      <c r="H81" s="285" t="s">
        <v>678</v>
      </c>
      <c r="I81" s="285" t="s">
        <v>668</v>
      </c>
      <c r="J81" s="285">
        <v>15</v>
      </c>
      <c r="K81" s="275"/>
    </row>
    <row r="82" spans="2:11" ht="15" customHeight="1">
      <c r="B82" s="284"/>
      <c r="C82" s="285" t="s">
        <v>679</v>
      </c>
      <c r="D82" s="285"/>
      <c r="E82" s="285"/>
      <c r="F82" s="286" t="s">
        <v>672</v>
      </c>
      <c r="G82" s="285"/>
      <c r="H82" s="285" t="s">
        <v>680</v>
      </c>
      <c r="I82" s="285" t="s">
        <v>668</v>
      </c>
      <c r="J82" s="285">
        <v>15</v>
      </c>
      <c r="K82" s="275"/>
    </row>
    <row r="83" spans="2:11" ht="15" customHeight="1">
      <c r="B83" s="284"/>
      <c r="C83" s="285" t="s">
        <v>681</v>
      </c>
      <c r="D83" s="285"/>
      <c r="E83" s="285"/>
      <c r="F83" s="286" t="s">
        <v>672</v>
      </c>
      <c r="G83" s="285"/>
      <c r="H83" s="285" t="s">
        <v>682</v>
      </c>
      <c r="I83" s="285" t="s">
        <v>668</v>
      </c>
      <c r="J83" s="285">
        <v>20</v>
      </c>
      <c r="K83" s="275"/>
    </row>
    <row r="84" spans="2:11" ht="15" customHeight="1">
      <c r="B84" s="284"/>
      <c r="C84" s="285" t="s">
        <v>683</v>
      </c>
      <c r="D84" s="285"/>
      <c r="E84" s="285"/>
      <c r="F84" s="286" t="s">
        <v>672</v>
      </c>
      <c r="G84" s="285"/>
      <c r="H84" s="285" t="s">
        <v>684</v>
      </c>
      <c r="I84" s="285" t="s">
        <v>668</v>
      </c>
      <c r="J84" s="285">
        <v>20</v>
      </c>
      <c r="K84" s="275"/>
    </row>
    <row r="85" spans="2:11" ht="15" customHeight="1">
      <c r="B85" s="284"/>
      <c r="C85" s="264" t="s">
        <v>685</v>
      </c>
      <c r="D85" s="264"/>
      <c r="E85" s="264"/>
      <c r="F85" s="283" t="s">
        <v>672</v>
      </c>
      <c r="G85" s="282"/>
      <c r="H85" s="264" t="s">
        <v>686</v>
      </c>
      <c r="I85" s="264" t="s">
        <v>668</v>
      </c>
      <c r="J85" s="264">
        <v>50</v>
      </c>
      <c r="K85" s="275"/>
    </row>
    <row r="86" spans="2:11" ht="15" customHeight="1">
      <c r="B86" s="284"/>
      <c r="C86" s="264" t="s">
        <v>687</v>
      </c>
      <c r="D86" s="264"/>
      <c r="E86" s="264"/>
      <c r="F86" s="283" t="s">
        <v>672</v>
      </c>
      <c r="G86" s="282"/>
      <c r="H86" s="264" t="s">
        <v>688</v>
      </c>
      <c r="I86" s="264" t="s">
        <v>668</v>
      </c>
      <c r="J86" s="264">
        <v>20</v>
      </c>
      <c r="K86" s="275"/>
    </row>
    <row r="87" spans="2:11" ht="15" customHeight="1">
      <c r="B87" s="284"/>
      <c r="C87" s="264" t="s">
        <v>689</v>
      </c>
      <c r="D87" s="264"/>
      <c r="E87" s="264"/>
      <c r="F87" s="283" t="s">
        <v>672</v>
      </c>
      <c r="G87" s="282"/>
      <c r="H87" s="264" t="s">
        <v>690</v>
      </c>
      <c r="I87" s="264" t="s">
        <v>668</v>
      </c>
      <c r="J87" s="264">
        <v>20</v>
      </c>
      <c r="K87" s="275"/>
    </row>
    <row r="88" spans="2:11" ht="15" customHeight="1">
      <c r="B88" s="284"/>
      <c r="C88" s="264" t="s">
        <v>691</v>
      </c>
      <c r="D88" s="264"/>
      <c r="E88" s="264"/>
      <c r="F88" s="283" t="s">
        <v>672</v>
      </c>
      <c r="G88" s="282"/>
      <c r="H88" s="264" t="s">
        <v>692</v>
      </c>
      <c r="I88" s="264" t="s">
        <v>668</v>
      </c>
      <c r="J88" s="264">
        <v>50</v>
      </c>
      <c r="K88" s="275"/>
    </row>
    <row r="89" spans="2:11" ht="15" customHeight="1">
      <c r="B89" s="284"/>
      <c r="C89" s="264" t="s">
        <v>693</v>
      </c>
      <c r="D89" s="264"/>
      <c r="E89" s="264"/>
      <c r="F89" s="283" t="s">
        <v>672</v>
      </c>
      <c r="G89" s="282"/>
      <c r="H89" s="264" t="s">
        <v>693</v>
      </c>
      <c r="I89" s="264" t="s">
        <v>668</v>
      </c>
      <c r="J89" s="264">
        <v>50</v>
      </c>
      <c r="K89" s="275"/>
    </row>
    <row r="90" spans="2:11" ht="15" customHeight="1">
      <c r="B90" s="284"/>
      <c r="C90" s="264" t="s">
        <v>112</v>
      </c>
      <c r="D90" s="264"/>
      <c r="E90" s="264"/>
      <c r="F90" s="283" t="s">
        <v>672</v>
      </c>
      <c r="G90" s="282"/>
      <c r="H90" s="264" t="s">
        <v>694</v>
      </c>
      <c r="I90" s="264" t="s">
        <v>668</v>
      </c>
      <c r="J90" s="264">
        <v>255</v>
      </c>
      <c r="K90" s="275"/>
    </row>
    <row r="91" spans="2:11" ht="15" customHeight="1">
      <c r="B91" s="284"/>
      <c r="C91" s="264" t="s">
        <v>695</v>
      </c>
      <c r="D91" s="264"/>
      <c r="E91" s="264"/>
      <c r="F91" s="283" t="s">
        <v>666</v>
      </c>
      <c r="G91" s="282"/>
      <c r="H91" s="264" t="s">
        <v>696</v>
      </c>
      <c r="I91" s="264" t="s">
        <v>697</v>
      </c>
      <c r="J91" s="264"/>
      <c r="K91" s="275"/>
    </row>
    <row r="92" spans="2:11" ht="15" customHeight="1">
      <c r="B92" s="284"/>
      <c r="C92" s="264" t="s">
        <v>698</v>
      </c>
      <c r="D92" s="264"/>
      <c r="E92" s="264"/>
      <c r="F92" s="283" t="s">
        <v>666</v>
      </c>
      <c r="G92" s="282"/>
      <c r="H92" s="264" t="s">
        <v>699</v>
      </c>
      <c r="I92" s="264" t="s">
        <v>700</v>
      </c>
      <c r="J92" s="264"/>
      <c r="K92" s="275"/>
    </row>
    <row r="93" spans="2:11" ht="15" customHeight="1">
      <c r="B93" s="284"/>
      <c r="C93" s="264" t="s">
        <v>701</v>
      </c>
      <c r="D93" s="264"/>
      <c r="E93" s="264"/>
      <c r="F93" s="283" t="s">
        <v>666</v>
      </c>
      <c r="G93" s="282"/>
      <c r="H93" s="264" t="s">
        <v>701</v>
      </c>
      <c r="I93" s="264" t="s">
        <v>700</v>
      </c>
      <c r="J93" s="264"/>
      <c r="K93" s="275"/>
    </row>
    <row r="94" spans="2:11" ht="15" customHeight="1">
      <c r="B94" s="284"/>
      <c r="C94" s="264" t="s">
        <v>39</v>
      </c>
      <c r="D94" s="264"/>
      <c r="E94" s="264"/>
      <c r="F94" s="283" t="s">
        <v>666</v>
      </c>
      <c r="G94" s="282"/>
      <c r="H94" s="264" t="s">
        <v>702</v>
      </c>
      <c r="I94" s="264" t="s">
        <v>700</v>
      </c>
      <c r="J94" s="264"/>
      <c r="K94" s="275"/>
    </row>
    <row r="95" spans="2:11" ht="15" customHeight="1">
      <c r="B95" s="284"/>
      <c r="C95" s="264" t="s">
        <v>49</v>
      </c>
      <c r="D95" s="264"/>
      <c r="E95" s="264"/>
      <c r="F95" s="283" t="s">
        <v>666</v>
      </c>
      <c r="G95" s="282"/>
      <c r="H95" s="264" t="s">
        <v>703</v>
      </c>
      <c r="I95" s="264" t="s">
        <v>700</v>
      </c>
      <c r="J95" s="264"/>
      <c r="K95" s="275"/>
    </row>
    <row r="96" spans="2:11" ht="15" customHeight="1">
      <c r="B96" s="287"/>
      <c r="C96" s="288"/>
      <c r="D96" s="288"/>
      <c r="E96" s="288"/>
      <c r="F96" s="288"/>
      <c r="G96" s="288"/>
      <c r="H96" s="288"/>
      <c r="I96" s="288"/>
      <c r="J96" s="288"/>
      <c r="K96" s="289"/>
    </row>
    <row r="97" spans="2:11" ht="18.75" customHeight="1">
      <c r="B97" s="290"/>
      <c r="C97" s="291"/>
      <c r="D97" s="291"/>
      <c r="E97" s="291"/>
      <c r="F97" s="291"/>
      <c r="G97" s="291"/>
      <c r="H97" s="291"/>
      <c r="I97" s="291"/>
      <c r="J97" s="291"/>
      <c r="K97" s="290"/>
    </row>
    <row r="98" spans="2:11" ht="18.75" customHeight="1">
      <c r="B98" s="270"/>
      <c r="C98" s="270"/>
      <c r="D98" s="270"/>
      <c r="E98" s="270"/>
      <c r="F98" s="270"/>
      <c r="G98" s="270"/>
      <c r="H98" s="270"/>
      <c r="I98" s="270"/>
      <c r="J98" s="270"/>
      <c r="K98" s="270"/>
    </row>
    <row r="99" spans="2:11" ht="7.5" customHeight="1">
      <c r="B99" s="271"/>
      <c r="C99" s="272"/>
      <c r="D99" s="272"/>
      <c r="E99" s="272"/>
      <c r="F99" s="272"/>
      <c r="G99" s="272"/>
      <c r="H99" s="272"/>
      <c r="I99" s="272"/>
      <c r="J99" s="272"/>
      <c r="K99" s="273"/>
    </row>
    <row r="100" spans="2:11" ht="45" customHeight="1">
      <c r="B100" s="274"/>
      <c r="C100" s="377" t="s">
        <v>704</v>
      </c>
      <c r="D100" s="377"/>
      <c r="E100" s="377"/>
      <c r="F100" s="377"/>
      <c r="G100" s="377"/>
      <c r="H100" s="377"/>
      <c r="I100" s="377"/>
      <c r="J100" s="377"/>
      <c r="K100" s="275"/>
    </row>
    <row r="101" spans="2:11" ht="17.25" customHeight="1">
      <c r="B101" s="274"/>
      <c r="C101" s="276" t="s">
        <v>660</v>
      </c>
      <c r="D101" s="276"/>
      <c r="E101" s="276"/>
      <c r="F101" s="276" t="s">
        <v>661</v>
      </c>
      <c r="G101" s="277"/>
      <c r="H101" s="276" t="s">
        <v>107</v>
      </c>
      <c r="I101" s="276" t="s">
        <v>58</v>
      </c>
      <c r="J101" s="276" t="s">
        <v>662</v>
      </c>
      <c r="K101" s="275"/>
    </row>
    <row r="102" spans="2:11" ht="17.25" customHeight="1">
      <c r="B102" s="274"/>
      <c r="C102" s="278" t="s">
        <v>663</v>
      </c>
      <c r="D102" s="278"/>
      <c r="E102" s="278"/>
      <c r="F102" s="279" t="s">
        <v>664</v>
      </c>
      <c r="G102" s="280"/>
      <c r="H102" s="278"/>
      <c r="I102" s="278"/>
      <c r="J102" s="278" t="s">
        <v>665</v>
      </c>
      <c r="K102" s="275"/>
    </row>
    <row r="103" spans="2:11" ht="5.25" customHeight="1">
      <c r="B103" s="274"/>
      <c r="C103" s="276"/>
      <c r="D103" s="276"/>
      <c r="E103" s="276"/>
      <c r="F103" s="276"/>
      <c r="G103" s="292"/>
      <c r="H103" s="276"/>
      <c r="I103" s="276"/>
      <c r="J103" s="276"/>
      <c r="K103" s="275"/>
    </row>
    <row r="104" spans="2:11" ht="15" customHeight="1">
      <c r="B104" s="274"/>
      <c r="C104" s="264" t="s">
        <v>54</v>
      </c>
      <c r="D104" s="281"/>
      <c r="E104" s="281"/>
      <c r="F104" s="283" t="s">
        <v>666</v>
      </c>
      <c r="G104" s="292"/>
      <c r="H104" s="264" t="s">
        <v>705</v>
      </c>
      <c r="I104" s="264" t="s">
        <v>668</v>
      </c>
      <c r="J104" s="264">
        <v>20</v>
      </c>
      <c r="K104" s="275"/>
    </row>
    <row r="105" spans="2:11" ht="15" customHeight="1">
      <c r="B105" s="274"/>
      <c r="C105" s="264" t="s">
        <v>669</v>
      </c>
      <c r="D105" s="264"/>
      <c r="E105" s="264"/>
      <c r="F105" s="283" t="s">
        <v>666</v>
      </c>
      <c r="G105" s="264"/>
      <c r="H105" s="264" t="s">
        <v>705</v>
      </c>
      <c r="I105" s="264" t="s">
        <v>668</v>
      </c>
      <c r="J105" s="264">
        <v>120</v>
      </c>
      <c r="K105" s="275"/>
    </row>
    <row r="106" spans="2:11" ht="15" customHeight="1">
      <c r="B106" s="284"/>
      <c r="C106" s="264" t="s">
        <v>671</v>
      </c>
      <c r="D106" s="264"/>
      <c r="E106" s="264"/>
      <c r="F106" s="283" t="s">
        <v>672</v>
      </c>
      <c r="G106" s="264"/>
      <c r="H106" s="264" t="s">
        <v>705</v>
      </c>
      <c r="I106" s="264" t="s">
        <v>668</v>
      </c>
      <c r="J106" s="264">
        <v>50</v>
      </c>
      <c r="K106" s="275"/>
    </row>
    <row r="107" spans="2:11" ht="15" customHeight="1">
      <c r="B107" s="284"/>
      <c r="C107" s="264" t="s">
        <v>674</v>
      </c>
      <c r="D107" s="264"/>
      <c r="E107" s="264"/>
      <c r="F107" s="283" t="s">
        <v>666</v>
      </c>
      <c r="G107" s="264"/>
      <c r="H107" s="264" t="s">
        <v>705</v>
      </c>
      <c r="I107" s="264" t="s">
        <v>676</v>
      </c>
      <c r="J107" s="264"/>
      <c r="K107" s="275"/>
    </row>
    <row r="108" spans="2:11" ht="15" customHeight="1">
      <c r="B108" s="284"/>
      <c r="C108" s="264" t="s">
        <v>685</v>
      </c>
      <c r="D108" s="264"/>
      <c r="E108" s="264"/>
      <c r="F108" s="283" t="s">
        <v>672</v>
      </c>
      <c r="G108" s="264"/>
      <c r="H108" s="264" t="s">
        <v>705</v>
      </c>
      <c r="I108" s="264" t="s">
        <v>668</v>
      </c>
      <c r="J108" s="264">
        <v>50</v>
      </c>
      <c r="K108" s="275"/>
    </row>
    <row r="109" spans="2:11" ht="15" customHeight="1">
      <c r="B109" s="284"/>
      <c r="C109" s="264" t="s">
        <v>693</v>
      </c>
      <c r="D109" s="264"/>
      <c r="E109" s="264"/>
      <c r="F109" s="283" t="s">
        <v>672</v>
      </c>
      <c r="G109" s="264"/>
      <c r="H109" s="264" t="s">
        <v>705</v>
      </c>
      <c r="I109" s="264" t="s">
        <v>668</v>
      </c>
      <c r="J109" s="264">
        <v>50</v>
      </c>
      <c r="K109" s="275"/>
    </row>
    <row r="110" spans="2:11" ht="15" customHeight="1">
      <c r="B110" s="284"/>
      <c r="C110" s="264" t="s">
        <v>691</v>
      </c>
      <c r="D110" s="264"/>
      <c r="E110" s="264"/>
      <c r="F110" s="283" t="s">
        <v>672</v>
      </c>
      <c r="G110" s="264"/>
      <c r="H110" s="264" t="s">
        <v>705</v>
      </c>
      <c r="I110" s="264" t="s">
        <v>668</v>
      </c>
      <c r="J110" s="264">
        <v>50</v>
      </c>
      <c r="K110" s="275"/>
    </row>
    <row r="111" spans="2:11" ht="15" customHeight="1">
      <c r="B111" s="284"/>
      <c r="C111" s="264" t="s">
        <v>54</v>
      </c>
      <c r="D111" s="264"/>
      <c r="E111" s="264"/>
      <c r="F111" s="283" t="s">
        <v>666</v>
      </c>
      <c r="G111" s="264"/>
      <c r="H111" s="264" t="s">
        <v>706</v>
      </c>
      <c r="I111" s="264" t="s">
        <v>668</v>
      </c>
      <c r="J111" s="264">
        <v>20</v>
      </c>
      <c r="K111" s="275"/>
    </row>
    <row r="112" spans="2:11" ht="15" customHeight="1">
      <c r="B112" s="284"/>
      <c r="C112" s="264" t="s">
        <v>707</v>
      </c>
      <c r="D112" s="264"/>
      <c r="E112" s="264"/>
      <c r="F112" s="283" t="s">
        <v>666</v>
      </c>
      <c r="G112" s="264"/>
      <c r="H112" s="264" t="s">
        <v>708</v>
      </c>
      <c r="I112" s="264" t="s">
        <v>668</v>
      </c>
      <c r="J112" s="264">
        <v>120</v>
      </c>
      <c r="K112" s="275"/>
    </row>
    <row r="113" spans="2:11" ht="15" customHeight="1">
      <c r="B113" s="284"/>
      <c r="C113" s="264" t="s">
        <v>39</v>
      </c>
      <c r="D113" s="264"/>
      <c r="E113" s="264"/>
      <c r="F113" s="283" t="s">
        <v>666</v>
      </c>
      <c r="G113" s="264"/>
      <c r="H113" s="264" t="s">
        <v>709</v>
      </c>
      <c r="I113" s="264" t="s">
        <v>700</v>
      </c>
      <c r="J113" s="264"/>
      <c r="K113" s="275"/>
    </row>
    <row r="114" spans="2:11" ht="15" customHeight="1">
      <c r="B114" s="284"/>
      <c r="C114" s="264" t="s">
        <v>49</v>
      </c>
      <c r="D114" s="264"/>
      <c r="E114" s="264"/>
      <c r="F114" s="283" t="s">
        <v>666</v>
      </c>
      <c r="G114" s="264"/>
      <c r="H114" s="264" t="s">
        <v>710</v>
      </c>
      <c r="I114" s="264" t="s">
        <v>700</v>
      </c>
      <c r="J114" s="264"/>
      <c r="K114" s="275"/>
    </row>
    <row r="115" spans="2:11" ht="15" customHeight="1">
      <c r="B115" s="284"/>
      <c r="C115" s="264" t="s">
        <v>58</v>
      </c>
      <c r="D115" s="264"/>
      <c r="E115" s="264"/>
      <c r="F115" s="283" t="s">
        <v>666</v>
      </c>
      <c r="G115" s="264"/>
      <c r="H115" s="264" t="s">
        <v>711</v>
      </c>
      <c r="I115" s="264" t="s">
        <v>712</v>
      </c>
      <c r="J115" s="264"/>
      <c r="K115" s="275"/>
    </row>
    <row r="116" spans="2:11" ht="15" customHeight="1">
      <c r="B116" s="287"/>
      <c r="C116" s="293"/>
      <c r="D116" s="293"/>
      <c r="E116" s="293"/>
      <c r="F116" s="293"/>
      <c r="G116" s="293"/>
      <c r="H116" s="293"/>
      <c r="I116" s="293"/>
      <c r="J116" s="293"/>
      <c r="K116" s="289"/>
    </row>
    <row r="117" spans="2:11" ht="18.75" customHeight="1">
      <c r="B117" s="294"/>
      <c r="C117" s="260"/>
      <c r="D117" s="260"/>
      <c r="E117" s="260"/>
      <c r="F117" s="295"/>
      <c r="G117" s="260"/>
      <c r="H117" s="260"/>
      <c r="I117" s="260"/>
      <c r="J117" s="260"/>
      <c r="K117" s="294"/>
    </row>
    <row r="118" spans="2:11" ht="18.75" customHeight="1">
      <c r="B118" s="270"/>
      <c r="C118" s="270"/>
      <c r="D118" s="270"/>
      <c r="E118" s="270"/>
      <c r="F118" s="270"/>
      <c r="G118" s="270"/>
      <c r="H118" s="270"/>
      <c r="I118" s="270"/>
      <c r="J118" s="270"/>
      <c r="K118" s="270"/>
    </row>
    <row r="119" spans="2:11" ht="7.5" customHeight="1">
      <c r="B119" s="296"/>
      <c r="C119" s="297"/>
      <c r="D119" s="297"/>
      <c r="E119" s="297"/>
      <c r="F119" s="297"/>
      <c r="G119" s="297"/>
      <c r="H119" s="297"/>
      <c r="I119" s="297"/>
      <c r="J119" s="297"/>
      <c r="K119" s="298"/>
    </row>
    <row r="120" spans="2:11" ht="45" customHeight="1">
      <c r="B120" s="299"/>
      <c r="C120" s="373" t="s">
        <v>713</v>
      </c>
      <c r="D120" s="373"/>
      <c r="E120" s="373"/>
      <c r="F120" s="373"/>
      <c r="G120" s="373"/>
      <c r="H120" s="373"/>
      <c r="I120" s="373"/>
      <c r="J120" s="373"/>
      <c r="K120" s="300"/>
    </row>
    <row r="121" spans="2:11" ht="17.25" customHeight="1">
      <c r="B121" s="301"/>
      <c r="C121" s="276" t="s">
        <v>660</v>
      </c>
      <c r="D121" s="276"/>
      <c r="E121" s="276"/>
      <c r="F121" s="276" t="s">
        <v>661</v>
      </c>
      <c r="G121" s="277"/>
      <c r="H121" s="276" t="s">
        <v>107</v>
      </c>
      <c r="I121" s="276" t="s">
        <v>58</v>
      </c>
      <c r="J121" s="276" t="s">
        <v>662</v>
      </c>
      <c r="K121" s="302"/>
    </row>
    <row r="122" spans="2:11" ht="17.25" customHeight="1">
      <c r="B122" s="301"/>
      <c r="C122" s="278" t="s">
        <v>663</v>
      </c>
      <c r="D122" s="278"/>
      <c r="E122" s="278"/>
      <c r="F122" s="279" t="s">
        <v>664</v>
      </c>
      <c r="G122" s="280"/>
      <c r="H122" s="278"/>
      <c r="I122" s="278"/>
      <c r="J122" s="278" t="s">
        <v>665</v>
      </c>
      <c r="K122" s="302"/>
    </row>
    <row r="123" spans="2:11" ht="5.25" customHeight="1">
      <c r="B123" s="303"/>
      <c r="C123" s="281"/>
      <c r="D123" s="281"/>
      <c r="E123" s="281"/>
      <c r="F123" s="281"/>
      <c r="G123" s="264"/>
      <c r="H123" s="281"/>
      <c r="I123" s="281"/>
      <c r="J123" s="281"/>
      <c r="K123" s="304"/>
    </row>
    <row r="124" spans="2:11" ht="15" customHeight="1">
      <c r="B124" s="303"/>
      <c r="C124" s="264" t="s">
        <v>669</v>
      </c>
      <c r="D124" s="281"/>
      <c r="E124" s="281"/>
      <c r="F124" s="283" t="s">
        <v>666</v>
      </c>
      <c r="G124" s="264"/>
      <c r="H124" s="264" t="s">
        <v>705</v>
      </c>
      <c r="I124" s="264" t="s">
        <v>668</v>
      </c>
      <c r="J124" s="264">
        <v>120</v>
      </c>
      <c r="K124" s="305"/>
    </row>
    <row r="125" spans="2:11" ht="15" customHeight="1">
      <c r="B125" s="303"/>
      <c r="C125" s="264" t="s">
        <v>714</v>
      </c>
      <c r="D125" s="264"/>
      <c r="E125" s="264"/>
      <c r="F125" s="283" t="s">
        <v>666</v>
      </c>
      <c r="G125" s="264"/>
      <c r="H125" s="264" t="s">
        <v>715</v>
      </c>
      <c r="I125" s="264" t="s">
        <v>668</v>
      </c>
      <c r="J125" s="264" t="s">
        <v>716</v>
      </c>
      <c r="K125" s="305"/>
    </row>
    <row r="126" spans="2:11" ht="15" customHeight="1">
      <c r="B126" s="303"/>
      <c r="C126" s="264" t="s">
        <v>615</v>
      </c>
      <c r="D126" s="264"/>
      <c r="E126" s="264"/>
      <c r="F126" s="283" t="s">
        <v>666</v>
      </c>
      <c r="G126" s="264"/>
      <c r="H126" s="264" t="s">
        <v>717</v>
      </c>
      <c r="I126" s="264" t="s">
        <v>668</v>
      </c>
      <c r="J126" s="264" t="s">
        <v>716</v>
      </c>
      <c r="K126" s="305"/>
    </row>
    <row r="127" spans="2:11" ht="15" customHeight="1">
      <c r="B127" s="303"/>
      <c r="C127" s="264" t="s">
        <v>677</v>
      </c>
      <c r="D127" s="264"/>
      <c r="E127" s="264"/>
      <c r="F127" s="283" t="s">
        <v>672</v>
      </c>
      <c r="G127" s="264"/>
      <c r="H127" s="264" t="s">
        <v>678</v>
      </c>
      <c r="I127" s="264" t="s">
        <v>668</v>
      </c>
      <c r="J127" s="264">
        <v>15</v>
      </c>
      <c r="K127" s="305"/>
    </row>
    <row r="128" spans="2:11" ht="15" customHeight="1">
      <c r="B128" s="303"/>
      <c r="C128" s="285" t="s">
        <v>679</v>
      </c>
      <c r="D128" s="285"/>
      <c r="E128" s="285"/>
      <c r="F128" s="286" t="s">
        <v>672</v>
      </c>
      <c r="G128" s="285"/>
      <c r="H128" s="285" t="s">
        <v>680</v>
      </c>
      <c r="I128" s="285" t="s">
        <v>668</v>
      </c>
      <c r="J128" s="285">
        <v>15</v>
      </c>
      <c r="K128" s="305"/>
    </row>
    <row r="129" spans="2:11" ht="15" customHeight="1">
      <c r="B129" s="303"/>
      <c r="C129" s="285" t="s">
        <v>681</v>
      </c>
      <c r="D129" s="285"/>
      <c r="E129" s="285"/>
      <c r="F129" s="286" t="s">
        <v>672</v>
      </c>
      <c r="G129" s="285"/>
      <c r="H129" s="285" t="s">
        <v>682</v>
      </c>
      <c r="I129" s="285" t="s">
        <v>668</v>
      </c>
      <c r="J129" s="285">
        <v>20</v>
      </c>
      <c r="K129" s="305"/>
    </row>
    <row r="130" spans="2:11" ht="15" customHeight="1">
      <c r="B130" s="303"/>
      <c r="C130" s="285" t="s">
        <v>683</v>
      </c>
      <c r="D130" s="285"/>
      <c r="E130" s="285"/>
      <c r="F130" s="286" t="s">
        <v>672</v>
      </c>
      <c r="G130" s="285"/>
      <c r="H130" s="285" t="s">
        <v>684</v>
      </c>
      <c r="I130" s="285" t="s">
        <v>668</v>
      </c>
      <c r="J130" s="285">
        <v>20</v>
      </c>
      <c r="K130" s="305"/>
    </row>
    <row r="131" spans="2:11" ht="15" customHeight="1">
      <c r="B131" s="303"/>
      <c r="C131" s="264" t="s">
        <v>671</v>
      </c>
      <c r="D131" s="264"/>
      <c r="E131" s="264"/>
      <c r="F131" s="283" t="s">
        <v>672</v>
      </c>
      <c r="G131" s="264"/>
      <c r="H131" s="264" t="s">
        <v>705</v>
      </c>
      <c r="I131" s="264" t="s">
        <v>668</v>
      </c>
      <c r="J131" s="264">
        <v>50</v>
      </c>
      <c r="K131" s="305"/>
    </row>
    <row r="132" spans="2:11" ht="15" customHeight="1">
      <c r="B132" s="303"/>
      <c r="C132" s="264" t="s">
        <v>685</v>
      </c>
      <c r="D132" s="264"/>
      <c r="E132" s="264"/>
      <c r="F132" s="283" t="s">
        <v>672</v>
      </c>
      <c r="G132" s="264"/>
      <c r="H132" s="264" t="s">
        <v>705</v>
      </c>
      <c r="I132" s="264" t="s">
        <v>668</v>
      </c>
      <c r="J132" s="264">
        <v>50</v>
      </c>
      <c r="K132" s="305"/>
    </row>
    <row r="133" spans="2:11" ht="15" customHeight="1">
      <c r="B133" s="303"/>
      <c r="C133" s="264" t="s">
        <v>691</v>
      </c>
      <c r="D133" s="264"/>
      <c r="E133" s="264"/>
      <c r="F133" s="283" t="s">
        <v>672</v>
      </c>
      <c r="G133" s="264"/>
      <c r="H133" s="264" t="s">
        <v>705</v>
      </c>
      <c r="I133" s="264" t="s">
        <v>668</v>
      </c>
      <c r="J133" s="264">
        <v>50</v>
      </c>
      <c r="K133" s="305"/>
    </row>
    <row r="134" spans="2:11" ht="15" customHeight="1">
      <c r="B134" s="303"/>
      <c r="C134" s="264" t="s">
        <v>693</v>
      </c>
      <c r="D134" s="264"/>
      <c r="E134" s="264"/>
      <c r="F134" s="283" t="s">
        <v>672</v>
      </c>
      <c r="G134" s="264"/>
      <c r="H134" s="264" t="s">
        <v>705</v>
      </c>
      <c r="I134" s="264" t="s">
        <v>668</v>
      </c>
      <c r="J134" s="264">
        <v>50</v>
      </c>
      <c r="K134" s="305"/>
    </row>
    <row r="135" spans="2:11" ht="15" customHeight="1">
      <c r="B135" s="303"/>
      <c r="C135" s="264" t="s">
        <v>112</v>
      </c>
      <c r="D135" s="264"/>
      <c r="E135" s="264"/>
      <c r="F135" s="283" t="s">
        <v>672</v>
      </c>
      <c r="G135" s="264"/>
      <c r="H135" s="264" t="s">
        <v>718</v>
      </c>
      <c r="I135" s="264" t="s">
        <v>668</v>
      </c>
      <c r="J135" s="264">
        <v>255</v>
      </c>
      <c r="K135" s="305"/>
    </row>
    <row r="136" spans="2:11" ht="15" customHeight="1">
      <c r="B136" s="303"/>
      <c r="C136" s="264" t="s">
        <v>695</v>
      </c>
      <c r="D136" s="264"/>
      <c r="E136" s="264"/>
      <c r="F136" s="283" t="s">
        <v>666</v>
      </c>
      <c r="G136" s="264"/>
      <c r="H136" s="264" t="s">
        <v>719</v>
      </c>
      <c r="I136" s="264" t="s">
        <v>697</v>
      </c>
      <c r="J136" s="264"/>
      <c r="K136" s="305"/>
    </row>
    <row r="137" spans="2:11" ht="15" customHeight="1">
      <c r="B137" s="303"/>
      <c r="C137" s="264" t="s">
        <v>698</v>
      </c>
      <c r="D137" s="264"/>
      <c r="E137" s="264"/>
      <c r="F137" s="283" t="s">
        <v>666</v>
      </c>
      <c r="G137" s="264"/>
      <c r="H137" s="264" t="s">
        <v>720</v>
      </c>
      <c r="I137" s="264" t="s">
        <v>700</v>
      </c>
      <c r="J137" s="264"/>
      <c r="K137" s="305"/>
    </row>
    <row r="138" spans="2:11" ht="15" customHeight="1">
      <c r="B138" s="303"/>
      <c r="C138" s="264" t="s">
        <v>701</v>
      </c>
      <c r="D138" s="264"/>
      <c r="E138" s="264"/>
      <c r="F138" s="283" t="s">
        <v>666</v>
      </c>
      <c r="G138" s="264"/>
      <c r="H138" s="264" t="s">
        <v>701</v>
      </c>
      <c r="I138" s="264" t="s">
        <v>700</v>
      </c>
      <c r="J138" s="264"/>
      <c r="K138" s="305"/>
    </row>
    <row r="139" spans="2:11" ht="15" customHeight="1">
      <c r="B139" s="303"/>
      <c r="C139" s="264" t="s">
        <v>39</v>
      </c>
      <c r="D139" s="264"/>
      <c r="E139" s="264"/>
      <c r="F139" s="283" t="s">
        <v>666</v>
      </c>
      <c r="G139" s="264"/>
      <c r="H139" s="264" t="s">
        <v>721</v>
      </c>
      <c r="I139" s="264" t="s">
        <v>700</v>
      </c>
      <c r="J139" s="264"/>
      <c r="K139" s="305"/>
    </row>
    <row r="140" spans="2:11" ht="15" customHeight="1">
      <c r="B140" s="303"/>
      <c r="C140" s="264" t="s">
        <v>722</v>
      </c>
      <c r="D140" s="264"/>
      <c r="E140" s="264"/>
      <c r="F140" s="283" t="s">
        <v>666</v>
      </c>
      <c r="G140" s="264"/>
      <c r="H140" s="264" t="s">
        <v>723</v>
      </c>
      <c r="I140" s="264" t="s">
        <v>700</v>
      </c>
      <c r="J140" s="264"/>
      <c r="K140" s="305"/>
    </row>
    <row r="141" spans="2:11" ht="15" customHeight="1">
      <c r="B141" s="306"/>
      <c r="C141" s="307"/>
      <c r="D141" s="307"/>
      <c r="E141" s="307"/>
      <c r="F141" s="307"/>
      <c r="G141" s="307"/>
      <c r="H141" s="307"/>
      <c r="I141" s="307"/>
      <c r="J141" s="307"/>
      <c r="K141" s="308"/>
    </row>
    <row r="142" spans="2:11" ht="18.75" customHeight="1">
      <c r="B142" s="260"/>
      <c r="C142" s="260"/>
      <c r="D142" s="260"/>
      <c r="E142" s="260"/>
      <c r="F142" s="295"/>
      <c r="G142" s="260"/>
      <c r="H142" s="260"/>
      <c r="I142" s="260"/>
      <c r="J142" s="260"/>
      <c r="K142" s="260"/>
    </row>
    <row r="143" spans="2:11" ht="18.75" customHeight="1">
      <c r="B143" s="270"/>
      <c r="C143" s="270"/>
      <c r="D143" s="270"/>
      <c r="E143" s="270"/>
      <c r="F143" s="270"/>
      <c r="G143" s="270"/>
      <c r="H143" s="270"/>
      <c r="I143" s="270"/>
      <c r="J143" s="270"/>
      <c r="K143" s="270"/>
    </row>
    <row r="144" spans="2:11" ht="7.5" customHeight="1">
      <c r="B144" s="271"/>
      <c r="C144" s="272"/>
      <c r="D144" s="272"/>
      <c r="E144" s="272"/>
      <c r="F144" s="272"/>
      <c r="G144" s="272"/>
      <c r="H144" s="272"/>
      <c r="I144" s="272"/>
      <c r="J144" s="272"/>
      <c r="K144" s="273"/>
    </row>
    <row r="145" spans="2:11" ht="45" customHeight="1">
      <c r="B145" s="274"/>
      <c r="C145" s="377" t="s">
        <v>724</v>
      </c>
      <c r="D145" s="377"/>
      <c r="E145" s="377"/>
      <c r="F145" s="377"/>
      <c r="G145" s="377"/>
      <c r="H145" s="377"/>
      <c r="I145" s="377"/>
      <c r="J145" s="377"/>
      <c r="K145" s="275"/>
    </row>
    <row r="146" spans="2:11" ht="17.25" customHeight="1">
      <c r="B146" s="274"/>
      <c r="C146" s="276" t="s">
        <v>660</v>
      </c>
      <c r="D146" s="276"/>
      <c r="E146" s="276"/>
      <c r="F146" s="276" t="s">
        <v>661</v>
      </c>
      <c r="G146" s="277"/>
      <c r="H146" s="276" t="s">
        <v>107</v>
      </c>
      <c r="I146" s="276" t="s">
        <v>58</v>
      </c>
      <c r="J146" s="276" t="s">
        <v>662</v>
      </c>
      <c r="K146" s="275"/>
    </row>
    <row r="147" spans="2:11" ht="17.25" customHeight="1">
      <c r="B147" s="274"/>
      <c r="C147" s="278" t="s">
        <v>663</v>
      </c>
      <c r="D147" s="278"/>
      <c r="E147" s="278"/>
      <c r="F147" s="279" t="s">
        <v>664</v>
      </c>
      <c r="G147" s="280"/>
      <c r="H147" s="278"/>
      <c r="I147" s="278"/>
      <c r="J147" s="278" t="s">
        <v>665</v>
      </c>
      <c r="K147" s="275"/>
    </row>
    <row r="148" spans="2:11" ht="5.25" customHeight="1">
      <c r="B148" s="284"/>
      <c r="C148" s="281"/>
      <c r="D148" s="281"/>
      <c r="E148" s="281"/>
      <c r="F148" s="281"/>
      <c r="G148" s="282"/>
      <c r="H148" s="281"/>
      <c r="I148" s="281"/>
      <c r="J148" s="281"/>
      <c r="K148" s="305"/>
    </row>
    <row r="149" spans="2:11" ht="15" customHeight="1">
      <c r="B149" s="284"/>
      <c r="C149" s="309" t="s">
        <v>669</v>
      </c>
      <c r="D149" s="264"/>
      <c r="E149" s="264"/>
      <c r="F149" s="310" t="s">
        <v>666</v>
      </c>
      <c r="G149" s="264"/>
      <c r="H149" s="309" t="s">
        <v>705</v>
      </c>
      <c r="I149" s="309" t="s">
        <v>668</v>
      </c>
      <c r="J149" s="309">
        <v>120</v>
      </c>
      <c r="K149" s="305"/>
    </row>
    <row r="150" spans="2:11" ht="15" customHeight="1">
      <c r="B150" s="284"/>
      <c r="C150" s="309" t="s">
        <v>714</v>
      </c>
      <c r="D150" s="264"/>
      <c r="E150" s="264"/>
      <c r="F150" s="310" t="s">
        <v>666</v>
      </c>
      <c r="G150" s="264"/>
      <c r="H150" s="309" t="s">
        <v>725</v>
      </c>
      <c r="I150" s="309" t="s">
        <v>668</v>
      </c>
      <c r="J150" s="309" t="s">
        <v>716</v>
      </c>
      <c r="K150" s="305"/>
    </row>
    <row r="151" spans="2:11" ht="15" customHeight="1">
      <c r="B151" s="284"/>
      <c r="C151" s="309" t="s">
        <v>615</v>
      </c>
      <c r="D151" s="264"/>
      <c r="E151" s="264"/>
      <c r="F151" s="310" t="s">
        <v>666</v>
      </c>
      <c r="G151" s="264"/>
      <c r="H151" s="309" t="s">
        <v>726</v>
      </c>
      <c r="I151" s="309" t="s">
        <v>668</v>
      </c>
      <c r="J151" s="309" t="s">
        <v>716</v>
      </c>
      <c r="K151" s="305"/>
    </row>
    <row r="152" spans="2:11" ht="15" customHeight="1">
      <c r="B152" s="284"/>
      <c r="C152" s="309" t="s">
        <v>671</v>
      </c>
      <c r="D152" s="264"/>
      <c r="E152" s="264"/>
      <c r="F152" s="310" t="s">
        <v>672</v>
      </c>
      <c r="G152" s="264"/>
      <c r="H152" s="309" t="s">
        <v>705</v>
      </c>
      <c r="I152" s="309" t="s">
        <v>668</v>
      </c>
      <c r="J152" s="309">
        <v>50</v>
      </c>
      <c r="K152" s="305"/>
    </row>
    <row r="153" spans="2:11" ht="15" customHeight="1">
      <c r="B153" s="284"/>
      <c r="C153" s="309" t="s">
        <v>674</v>
      </c>
      <c r="D153" s="264"/>
      <c r="E153" s="264"/>
      <c r="F153" s="310" t="s">
        <v>666</v>
      </c>
      <c r="G153" s="264"/>
      <c r="H153" s="309" t="s">
        <v>705</v>
      </c>
      <c r="I153" s="309" t="s">
        <v>676</v>
      </c>
      <c r="J153" s="309"/>
      <c r="K153" s="305"/>
    </row>
    <row r="154" spans="2:11" ht="15" customHeight="1">
      <c r="B154" s="284"/>
      <c r="C154" s="309" t="s">
        <v>685</v>
      </c>
      <c r="D154" s="264"/>
      <c r="E154" s="264"/>
      <c r="F154" s="310" t="s">
        <v>672</v>
      </c>
      <c r="G154" s="264"/>
      <c r="H154" s="309" t="s">
        <v>705</v>
      </c>
      <c r="I154" s="309" t="s">
        <v>668</v>
      </c>
      <c r="J154" s="309">
        <v>50</v>
      </c>
      <c r="K154" s="305"/>
    </row>
    <row r="155" spans="2:11" ht="15" customHeight="1">
      <c r="B155" s="284"/>
      <c r="C155" s="309" t="s">
        <v>693</v>
      </c>
      <c r="D155" s="264"/>
      <c r="E155" s="264"/>
      <c r="F155" s="310" t="s">
        <v>672</v>
      </c>
      <c r="G155" s="264"/>
      <c r="H155" s="309" t="s">
        <v>705</v>
      </c>
      <c r="I155" s="309" t="s">
        <v>668</v>
      </c>
      <c r="J155" s="309">
        <v>50</v>
      </c>
      <c r="K155" s="305"/>
    </row>
    <row r="156" spans="2:11" ht="15" customHeight="1">
      <c r="B156" s="284"/>
      <c r="C156" s="309" t="s">
        <v>691</v>
      </c>
      <c r="D156" s="264"/>
      <c r="E156" s="264"/>
      <c r="F156" s="310" t="s">
        <v>672</v>
      </c>
      <c r="G156" s="264"/>
      <c r="H156" s="309" t="s">
        <v>705</v>
      </c>
      <c r="I156" s="309" t="s">
        <v>668</v>
      </c>
      <c r="J156" s="309">
        <v>50</v>
      </c>
      <c r="K156" s="305"/>
    </row>
    <row r="157" spans="2:11" ht="15" customHeight="1">
      <c r="B157" s="284"/>
      <c r="C157" s="309" t="s">
        <v>91</v>
      </c>
      <c r="D157" s="264"/>
      <c r="E157" s="264"/>
      <c r="F157" s="310" t="s">
        <v>666</v>
      </c>
      <c r="G157" s="264"/>
      <c r="H157" s="309" t="s">
        <v>727</v>
      </c>
      <c r="I157" s="309" t="s">
        <v>668</v>
      </c>
      <c r="J157" s="309" t="s">
        <v>728</v>
      </c>
      <c r="K157" s="305"/>
    </row>
    <row r="158" spans="2:11" ht="15" customHeight="1">
      <c r="B158" s="284"/>
      <c r="C158" s="309" t="s">
        <v>729</v>
      </c>
      <c r="D158" s="264"/>
      <c r="E158" s="264"/>
      <c r="F158" s="310" t="s">
        <v>666</v>
      </c>
      <c r="G158" s="264"/>
      <c r="H158" s="309" t="s">
        <v>730</v>
      </c>
      <c r="I158" s="309" t="s">
        <v>700</v>
      </c>
      <c r="J158" s="309"/>
      <c r="K158" s="305"/>
    </row>
    <row r="159" spans="2:11" ht="15" customHeight="1">
      <c r="B159" s="311"/>
      <c r="C159" s="293"/>
      <c r="D159" s="293"/>
      <c r="E159" s="293"/>
      <c r="F159" s="293"/>
      <c r="G159" s="293"/>
      <c r="H159" s="293"/>
      <c r="I159" s="293"/>
      <c r="J159" s="293"/>
      <c r="K159" s="312"/>
    </row>
    <row r="160" spans="2:11" ht="18.75" customHeight="1">
      <c r="B160" s="260"/>
      <c r="C160" s="264"/>
      <c r="D160" s="264"/>
      <c r="E160" s="264"/>
      <c r="F160" s="283"/>
      <c r="G160" s="264"/>
      <c r="H160" s="264"/>
      <c r="I160" s="264"/>
      <c r="J160" s="264"/>
      <c r="K160" s="260"/>
    </row>
    <row r="161" spans="2:11" ht="18.75" customHeight="1">
      <c r="B161" s="270"/>
      <c r="C161" s="270"/>
      <c r="D161" s="270"/>
      <c r="E161" s="270"/>
      <c r="F161" s="270"/>
      <c r="G161" s="270"/>
      <c r="H161" s="270"/>
      <c r="I161" s="270"/>
      <c r="J161" s="270"/>
      <c r="K161" s="270"/>
    </row>
    <row r="162" spans="2:11" ht="7.5" customHeight="1">
      <c r="B162" s="251"/>
      <c r="C162" s="252"/>
      <c r="D162" s="252"/>
      <c r="E162" s="252"/>
      <c r="F162" s="252"/>
      <c r="G162" s="252"/>
      <c r="H162" s="252"/>
      <c r="I162" s="252"/>
      <c r="J162" s="252"/>
      <c r="K162" s="253"/>
    </row>
    <row r="163" spans="2:11" ht="45" customHeight="1">
      <c r="B163" s="254"/>
      <c r="C163" s="373" t="s">
        <v>731</v>
      </c>
      <c r="D163" s="373"/>
      <c r="E163" s="373"/>
      <c r="F163" s="373"/>
      <c r="G163" s="373"/>
      <c r="H163" s="373"/>
      <c r="I163" s="373"/>
      <c r="J163" s="373"/>
      <c r="K163" s="255"/>
    </row>
    <row r="164" spans="2:11" ht="17.25" customHeight="1">
      <c r="B164" s="254"/>
      <c r="C164" s="276" t="s">
        <v>660</v>
      </c>
      <c r="D164" s="276"/>
      <c r="E164" s="276"/>
      <c r="F164" s="276" t="s">
        <v>661</v>
      </c>
      <c r="G164" s="313"/>
      <c r="H164" s="314" t="s">
        <v>107</v>
      </c>
      <c r="I164" s="314" t="s">
        <v>58</v>
      </c>
      <c r="J164" s="276" t="s">
        <v>662</v>
      </c>
      <c r="K164" s="255"/>
    </row>
    <row r="165" spans="2:11" ht="17.25" customHeight="1">
      <c r="B165" s="257"/>
      <c r="C165" s="278" t="s">
        <v>663</v>
      </c>
      <c r="D165" s="278"/>
      <c r="E165" s="278"/>
      <c r="F165" s="279" t="s">
        <v>664</v>
      </c>
      <c r="G165" s="315"/>
      <c r="H165" s="316"/>
      <c r="I165" s="316"/>
      <c r="J165" s="278" t="s">
        <v>665</v>
      </c>
      <c r="K165" s="258"/>
    </row>
    <row r="166" spans="2:11" ht="5.25" customHeight="1">
      <c r="B166" s="284"/>
      <c r="C166" s="281"/>
      <c r="D166" s="281"/>
      <c r="E166" s="281"/>
      <c r="F166" s="281"/>
      <c r="G166" s="282"/>
      <c r="H166" s="281"/>
      <c r="I166" s="281"/>
      <c r="J166" s="281"/>
      <c r="K166" s="305"/>
    </row>
    <row r="167" spans="2:11" ht="15" customHeight="1">
      <c r="B167" s="284"/>
      <c r="C167" s="264" t="s">
        <v>669</v>
      </c>
      <c r="D167" s="264"/>
      <c r="E167" s="264"/>
      <c r="F167" s="283" t="s">
        <v>666</v>
      </c>
      <c r="G167" s="264"/>
      <c r="H167" s="264" t="s">
        <v>705</v>
      </c>
      <c r="I167" s="264" t="s">
        <v>668</v>
      </c>
      <c r="J167" s="264">
        <v>120</v>
      </c>
      <c r="K167" s="305"/>
    </row>
    <row r="168" spans="2:11" ht="15" customHeight="1">
      <c r="B168" s="284"/>
      <c r="C168" s="264" t="s">
        <v>714</v>
      </c>
      <c r="D168" s="264"/>
      <c r="E168" s="264"/>
      <c r="F168" s="283" t="s">
        <v>666</v>
      </c>
      <c r="G168" s="264"/>
      <c r="H168" s="264" t="s">
        <v>715</v>
      </c>
      <c r="I168" s="264" t="s">
        <v>668</v>
      </c>
      <c r="J168" s="264" t="s">
        <v>716</v>
      </c>
      <c r="K168" s="305"/>
    </row>
    <row r="169" spans="2:11" ht="15" customHeight="1">
      <c r="B169" s="284"/>
      <c r="C169" s="264" t="s">
        <v>615</v>
      </c>
      <c r="D169" s="264"/>
      <c r="E169" s="264"/>
      <c r="F169" s="283" t="s">
        <v>666</v>
      </c>
      <c r="G169" s="264"/>
      <c r="H169" s="264" t="s">
        <v>732</v>
      </c>
      <c r="I169" s="264" t="s">
        <v>668</v>
      </c>
      <c r="J169" s="264" t="s">
        <v>716</v>
      </c>
      <c r="K169" s="305"/>
    </row>
    <row r="170" spans="2:11" ht="15" customHeight="1">
      <c r="B170" s="284"/>
      <c r="C170" s="264" t="s">
        <v>671</v>
      </c>
      <c r="D170" s="264"/>
      <c r="E170" s="264"/>
      <c r="F170" s="283" t="s">
        <v>672</v>
      </c>
      <c r="G170" s="264"/>
      <c r="H170" s="264" t="s">
        <v>732</v>
      </c>
      <c r="I170" s="264" t="s">
        <v>668</v>
      </c>
      <c r="J170" s="264">
        <v>50</v>
      </c>
      <c r="K170" s="305"/>
    </row>
    <row r="171" spans="2:11" ht="15" customHeight="1">
      <c r="B171" s="284"/>
      <c r="C171" s="264" t="s">
        <v>674</v>
      </c>
      <c r="D171" s="264"/>
      <c r="E171" s="264"/>
      <c r="F171" s="283" t="s">
        <v>666</v>
      </c>
      <c r="G171" s="264"/>
      <c r="H171" s="264" t="s">
        <v>732</v>
      </c>
      <c r="I171" s="264" t="s">
        <v>676</v>
      </c>
      <c r="J171" s="264"/>
      <c r="K171" s="305"/>
    </row>
    <row r="172" spans="2:11" ht="15" customHeight="1">
      <c r="B172" s="284"/>
      <c r="C172" s="264" t="s">
        <v>685</v>
      </c>
      <c r="D172" s="264"/>
      <c r="E172" s="264"/>
      <c r="F172" s="283" t="s">
        <v>672</v>
      </c>
      <c r="G172" s="264"/>
      <c r="H172" s="264" t="s">
        <v>732</v>
      </c>
      <c r="I172" s="264" t="s">
        <v>668</v>
      </c>
      <c r="J172" s="264">
        <v>50</v>
      </c>
      <c r="K172" s="305"/>
    </row>
    <row r="173" spans="2:11" ht="15" customHeight="1">
      <c r="B173" s="284"/>
      <c r="C173" s="264" t="s">
        <v>693</v>
      </c>
      <c r="D173" s="264"/>
      <c r="E173" s="264"/>
      <c r="F173" s="283" t="s">
        <v>672</v>
      </c>
      <c r="G173" s="264"/>
      <c r="H173" s="264" t="s">
        <v>732</v>
      </c>
      <c r="I173" s="264" t="s">
        <v>668</v>
      </c>
      <c r="J173" s="264">
        <v>50</v>
      </c>
      <c r="K173" s="305"/>
    </row>
    <row r="174" spans="2:11" ht="15" customHeight="1">
      <c r="B174" s="284"/>
      <c r="C174" s="264" t="s">
        <v>691</v>
      </c>
      <c r="D174" s="264"/>
      <c r="E174" s="264"/>
      <c r="F174" s="283" t="s">
        <v>672</v>
      </c>
      <c r="G174" s="264"/>
      <c r="H174" s="264" t="s">
        <v>732</v>
      </c>
      <c r="I174" s="264" t="s">
        <v>668</v>
      </c>
      <c r="J174" s="264">
        <v>50</v>
      </c>
      <c r="K174" s="305"/>
    </row>
    <row r="175" spans="2:11" ht="15" customHeight="1">
      <c r="B175" s="284"/>
      <c r="C175" s="264" t="s">
        <v>106</v>
      </c>
      <c r="D175" s="264"/>
      <c r="E175" s="264"/>
      <c r="F175" s="283" t="s">
        <v>666</v>
      </c>
      <c r="G175" s="264"/>
      <c r="H175" s="264" t="s">
        <v>733</v>
      </c>
      <c r="I175" s="264" t="s">
        <v>734</v>
      </c>
      <c r="J175" s="264"/>
      <c r="K175" s="305"/>
    </row>
    <row r="176" spans="2:11" ht="15" customHeight="1">
      <c r="B176" s="284"/>
      <c r="C176" s="264" t="s">
        <v>58</v>
      </c>
      <c r="D176" s="264"/>
      <c r="E176" s="264"/>
      <c r="F176" s="283" t="s">
        <v>666</v>
      </c>
      <c r="G176" s="264"/>
      <c r="H176" s="264" t="s">
        <v>735</v>
      </c>
      <c r="I176" s="264" t="s">
        <v>736</v>
      </c>
      <c r="J176" s="264">
        <v>1</v>
      </c>
      <c r="K176" s="305"/>
    </row>
    <row r="177" spans="2:11" ht="15" customHeight="1">
      <c r="B177" s="284"/>
      <c r="C177" s="264" t="s">
        <v>54</v>
      </c>
      <c r="D177" s="264"/>
      <c r="E177" s="264"/>
      <c r="F177" s="283" t="s">
        <v>666</v>
      </c>
      <c r="G177" s="264"/>
      <c r="H177" s="264" t="s">
        <v>737</v>
      </c>
      <c r="I177" s="264" t="s">
        <v>668</v>
      </c>
      <c r="J177" s="264">
        <v>20</v>
      </c>
      <c r="K177" s="305"/>
    </row>
    <row r="178" spans="2:11" ht="15" customHeight="1">
      <c r="B178" s="284"/>
      <c r="C178" s="264" t="s">
        <v>107</v>
      </c>
      <c r="D178" s="264"/>
      <c r="E178" s="264"/>
      <c r="F178" s="283" t="s">
        <v>666</v>
      </c>
      <c r="G178" s="264"/>
      <c r="H178" s="264" t="s">
        <v>738</v>
      </c>
      <c r="I178" s="264" t="s">
        <v>668</v>
      </c>
      <c r="J178" s="264">
        <v>255</v>
      </c>
      <c r="K178" s="305"/>
    </row>
    <row r="179" spans="2:11" ht="15" customHeight="1">
      <c r="B179" s="284"/>
      <c r="C179" s="264" t="s">
        <v>108</v>
      </c>
      <c r="D179" s="264"/>
      <c r="E179" s="264"/>
      <c r="F179" s="283" t="s">
        <v>666</v>
      </c>
      <c r="G179" s="264"/>
      <c r="H179" s="264" t="s">
        <v>631</v>
      </c>
      <c r="I179" s="264" t="s">
        <v>668</v>
      </c>
      <c r="J179" s="264">
        <v>10</v>
      </c>
      <c r="K179" s="305"/>
    </row>
    <row r="180" spans="2:11" ht="15" customHeight="1">
      <c r="B180" s="284"/>
      <c r="C180" s="264" t="s">
        <v>109</v>
      </c>
      <c r="D180" s="264"/>
      <c r="E180" s="264"/>
      <c r="F180" s="283" t="s">
        <v>666</v>
      </c>
      <c r="G180" s="264"/>
      <c r="H180" s="264" t="s">
        <v>739</v>
      </c>
      <c r="I180" s="264" t="s">
        <v>700</v>
      </c>
      <c r="J180" s="264"/>
      <c r="K180" s="305"/>
    </row>
    <row r="181" spans="2:11" ht="15" customHeight="1">
      <c r="B181" s="284"/>
      <c r="C181" s="264" t="s">
        <v>740</v>
      </c>
      <c r="D181" s="264"/>
      <c r="E181" s="264"/>
      <c r="F181" s="283" t="s">
        <v>666</v>
      </c>
      <c r="G181" s="264"/>
      <c r="H181" s="264" t="s">
        <v>741</v>
      </c>
      <c r="I181" s="264" t="s">
        <v>700</v>
      </c>
      <c r="J181" s="264"/>
      <c r="K181" s="305"/>
    </row>
    <row r="182" spans="2:11" ht="15" customHeight="1">
      <c r="B182" s="284"/>
      <c r="C182" s="264" t="s">
        <v>729</v>
      </c>
      <c r="D182" s="264"/>
      <c r="E182" s="264"/>
      <c r="F182" s="283" t="s">
        <v>666</v>
      </c>
      <c r="G182" s="264"/>
      <c r="H182" s="264" t="s">
        <v>742</v>
      </c>
      <c r="I182" s="264" t="s">
        <v>700</v>
      </c>
      <c r="J182" s="264"/>
      <c r="K182" s="305"/>
    </row>
    <row r="183" spans="2:11" ht="15" customHeight="1">
      <c r="B183" s="284"/>
      <c r="C183" s="264" t="s">
        <v>111</v>
      </c>
      <c r="D183" s="264"/>
      <c r="E183" s="264"/>
      <c r="F183" s="283" t="s">
        <v>672</v>
      </c>
      <c r="G183" s="264"/>
      <c r="H183" s="264" t="s">
        <v>743</v>
      </c>
      <c r="I183" s="264" t="s">
        <v>668</v>
      </c>
      <c r="J183" s="264">
        <v>50</v>
      </c>
      <c r="K183" s="305"/>
    </row>
    <row r="184" spans="2:11" ht="15" customHeight="1">
      <c r="B184" s="284"/>
      <c r="C184" s="264" t="s">
        <v>744</v>
      </c>
      <c r="D184" s="264"/>
      <c r="E184" s="264"/>
      <c r="F184" s="283" t="s">
        <v>672</v>
      </c>
      <c r="G184" s="264"/>
      <c r="H184" s="264" t="s">
        <v>745</v>
      </c>
      <c r="I184" s="264" t="s">
        <v>746</v>
      </c>
      <c r="J184" s="264"/>
      <c r="K184" s="305"/>
    </row>
    <row r="185" spans="2:11" ht="15" customHeight="1">
      <c r="B185" s="284"/>
      <c r="C185" s="264" t="s">
        <v>747</v>
      </c>
      <c r="D185" s="264"/>
      <c r="E185" s="264"/>
      <c r="F185" s="283" t="s">
        <v>672</v>
      </c>
      <c r="G185" s="264"/>
      <c r="H185" s="264" t="s">
        <v>748</v>
      </c>
      <c r="I185" s="264" t="s">
        <v>746</v>
      </c>
      <c r="J185" s="264"/>
      <c r="K185" s="305"/>
    </row>
    <row r="186" spans="2:11" ht="15" customHeight="1">
      <c r="B186" s="284"/>
      <c r="C186" s="264" t="s">
        <v>749</v>
      </c>
      <c r="D186" s="264"/>
      <c r="E186" s="264"/>
      <c r="F186" s="283" t="s">
        <v>672</v>
      </c>
      <c r="G186" s="264"/>
      <c r="H186" s="264" t="s">
        <v>750</v>
      </c>
      <c r="I186" s="264" t="s">
        <v>746</v>
      </c>
      <c r="J186" s="264"/>
      <c r="K186" s="305"/>
    </row>
    <row r="187" spans="2:11" ht="15" customHeight="1">
      <c r="B187" s="284"/>
      <c r="C187" s="317" t="s">
        <v>751</v>
      </c>
      <c r="D187" s="264"/>
      <c r="E187" s="264"/>
      <c r="F187" s="283" t="s">
        <v>672</v>
      </c>
      <c r="G187" s="264"/>
      <c r="H187" s="264" t="s">
        <v>752</v>
      </c>
      <c r="I187" s="264" t="s">
        <v>753</v>
      </c>
      <c r="J187" s="318" t="s">
        <v>754</v>
      </c>
      <c r="K187" s="305"/>
    </row>
    <row r="188" spans="2:11" ht="15" customHeight="1">
      <c r="B188" s="311"/>
      <c r="C188" s="319"/>
      <c r="D188" s="293"/>
      <c r="E188" s="293"/>
      <c r="F188" s="293"/>
      <c r="G188" s="293"/>
      <c r="H188" s="293"/>
      <c r="I188" s="293"/>
      <c r="J188" s="293"/>
      <c r="K188" s="312"/>
    </row>
    <row r="189" spans="2:11" ht="18.75" customHeight="1">
      <c r="B189" s="320"/>
      <c r="C189" s="321"/>
      <c r="D189" s="321"/>
      <c r="E189" s="321"/>
      <c r="F189" s="322"/>
      <c r="G189" s="264"/>
      <c r="H189" s="264"/>
      <c r="I189" s="264"/>
      <c r="J189" s="264"/>
      <c r="K189" s="260"/>
    </row>
    <row r="190" spans="2:11" ht="18.75" customHeight="1">
      <c r="B190" s="260"/>
      <c r="C190" s="264"/>
      <c r="D190" s="264"/>
      <c r="E190" s="264"/>
      <c r="F190" s="283"/>
      <c r="G190" s="264"/>
      <c r="H190" s="264"/>
      <c r="I190" s="264"/>
      <c r="J190" s="264"/>
      <c r="K190" s="260"/>
    </row>
    <row r="191" spans="2:11" ht="18.75" customHeight="1">
      <c r="B191" s="270"/>
      <c r="C191" s="270"/>
      <c r="D191" s="270"/>
      <c r="E191" s="270"/>
      <c r="F191" s="270"/>
      <c r="G191" s="270"/>
      <c r="H191" s="270"/>
      <c r="I191" s="270"/>
      <c r="J191" s="270"/>
      <c r="K191" s="270"/>
    </row>
    <row r="192" spans="2:11" ht="13.5">
      <c r="B192" s="251"/>
      <c r="C192" s="252"/>
      <c r="D192" s="252"/>
      <c r="E192" s="252"/>
      <c r="F192" s="252"/>
      <c r="G192" s="252"/>
      <c r="H192" s="252"/>
      <c r="I192" s="252"/>
      <c r="J192" s="252"/>
      <c r="K192" s="253"/>
    </row>
    <row r="193" spans="2:11" ht="21">
      <c r="B193" s="254"/>
      <c r="C193" s="373" t="s">
        <v>755</v>
      </c>
      <c r="D193" s="373"/>
      <c r="E193" s="373"/>
      <c r="F193" s="373"/>
      <c r="G193" s="373"/>
      <c r="H193" s="373"/>
      <c r="I193" s="373"/>
      <c r="J193" s="373"/>
      <c r="K193" s="255"/>
    </row>
    <row r="194" spans="2:11" ht="25.5" customHeight="1">
      <c r="B194" s="254"/>
      <c r="C194" s="323" t="s">
        <v>756</v>
      </c>
      <c r="D194" s="323"/>
      <c r="E194" s="323"/>
      <c r="F194" s="323" t="s">
        <v>757</v>
      </c>
      <c r="G194" s="324"/>
      <c r="H194" s="379" t="s">
        <v>758</v>
      </c>
      <c r="I194" s="379"/>
      <c r="J194" s="379"/>
      <c r="K194" s="255"/>
    </row>
    <row r="195" spans="2:11" ht="5.25" customHeight="1">
      <c r="B195" s="284"/>
      <c r="C195" s="281"/>
      <c r="D195" s="281"/>
      <c r="E195" s="281"/>
      <c r="F195" s="281"/>
      <c r="G195" s="264"/>
      <c r="H195" s="281"/>
      <c r="I195" s="281"/>
      <c r="J195" s="281"/>
      <c r="K195" s="305"/>
    </row>
    <row r="196" spans="2:11" ht="15" customHeight="1">
      <c r="B196" s="284"/>
      <c r="C196" s="264" t="s">
        <v>759</v>
      </c>
      <c r="D196" s="264"/>
      <c r="E196" s="264"/>
      <c r="F196" s="283" t="s">
        <v>44</v>
      </c>
      <c r="G196" s="264"/>
      <c r="H196" s="380" t="s">
        <v>760</v>
      </c>
      <c r="I196" s="380"/>
      <c r="J196" s="380"/>
      <c r="K196" s="305"/>
    </row>
    <row r="197" spans="2:11" ht="15" customHeight="1">
      <c r="B197" s="284"/>
      <c r="C197" s="290"/>
      <c r="D197" s="264"/>
      <c r="E197" s="264"/>
      <c r="F197" s="283" t="s">
        <v>45</v>
      </c>
      <c r="G197" s="264"/>
      <c r="H197" s="380" t="s">
        <v>761</v>
      </c>
      <c r="I197" s="380"/>
      <c r="J197" s="380"/>
      <c r="K197" s="305"/>
    </row>
    <row r="198" spans="2:11" ht="15" customHeight="1">
      <c r="B198" s="284"/>
      <c r="C198" s="290"/>
      <c r="D198" s="264"/>
      <c r="E198" s="264"/>
      <c r="F198" s="283" t="s">
        <v>48</v>
      </c>
      <c r="G198" s="264"/>
      <c r="H198" s="380" t="s">
        <v>762</v>
      </c>
      <c r="I198" s="380"/>
      <c r="J198" s="380"/>
      <c r="K198" s="305"/>
    </row>
    <row r="199" spans="2:11" ht="15" customHeight="1">
      <c r="B199" s="284"/>
      <c r="C199" s="264"/>
      <c r="D199" s="264"/>
      <c r="E199" s="264"/>
      <c r="F199" s="283" t="s">
        <v>46</v>
      </c>
      <c r="G199" s="264"/>
      <c r="H199" s="380" t="s">
        <v>763</v>
      </c>
      <c r="I199" s="380"/>
      <c r="J199" s="380"/>
      <c r="K199" s="305"/>
    </row>
    <row r="200" spans="2:11" ht="15" customHeight="1">
      <c r="B200" s="284"/>
      <c r="C200" s="264"/>
      <c r="D200" s="264"/>
      <c r="E200" s="264"/>
      <c r="F200" s="283" t="s">
        <v>47</v>
      </c>
      <c r="G200" s="264"/>
      <c r="H200" s="380" t="s">
        <v>764</v>
      </c>
      <c r="I200" s="380"/>
      <c r="J200" s="380"/>
      <c r="K200" s="305"/>
    </row>
    <row r="201" spans="2:11" ht="15" customHeight="1">
      <c r="B201" s="284"/>
      <c r="C201" s="264"/>
      <c r="D201" s="264"/>
      <c r="E201" s="264"/>
      <c r="F201" s="283"/>
      <c r="G201" s="264"/>
      <c r="H201" s="264"/>
      <c r="I201" s="264"/>
      <c r="J201" s="264"/>
      <c r="K201" s="305"/>
    </row>
    <row r="202" spans="2:11" ht="15" customHeight="1">
      <c r="B202" s="284"/>
      <c r="C202" s="264" t="s">
        <v>712</v>
      </c>
      <c r="D202" s="264"/>
      <c r="E202" s="264"/>
      <c r="F202" s="283" t="s">
        <v>79</v>
      </c>
      <c r="G202" s="264"/>
      <c r="H202" s="380" t="s">
        <v>765</v>
      </c>
      <c r="I202" s="380"/>
      <c r="J202" s="380"/>
      <c r="K202" s="305"/>
    </row>
    <row r="203" spans="2:11" ht="15" customHeight="1">
      <c r="B203" s="284"/>
      <c r="C203" s="290"/>
      <c r="D203" s="264"/>
      <c r="E203" s="264"/>
      <c r="F203" s="283" t="s">
        <v>610</v>
      </c>
      <c r="G203" s="264"/>
      <c r="H203" s="380" t="s">
        <v>611</v>
      </c>
      <c r="I203" s="380"/>
      <c r="J203" s="380"/>
      <c r="K203" s="305"/>
    </row>
    <row r="204" spans="2:11" ht="15" customHeight="1">
      <c r="B204" s="284"/>
      <c r="C204" s="264"/>
      <c r="D204" s="264"/>
      <c r="E204" s="264"/>
      <c r="F204" s="283" t="s">
        <v>608</v>
      </c>
      <c r="G204" s="264"/>
      <c r="H204" s="380" t="s">
        <v>766</v>
      </c>
      <c r="I204" s="380"/>
      <c r="J204" s="380"/>
      <c r="K204" s="305"/>
    </row>
    <row r="205" spans="2:11" ht="15" customHeight="1">
      <c r="B205" s="325"/>
      <c r="C205" s="290"/>
      <c r="D205" s="290"/>
      <c r="E205" s="290"/>
      <c r="F205" s="283" t="s">
        <v>612</v>
      </c>
      <c r="G205" s="269"/>
      <c r="H205" s="378" t="s">
        <v>613</v>
      </c>
      <c r="I205" s="378"/>
      <c r="J205" s="378"/>
      <c r="K205" s="326"/>
    </row>
    <row r="206" spans="2:11" ht="15" customHeight="1">
      <c r="B206" s="325"/>
      <c r="C206" s="290"/>
      <c r="D206" s="290"/>
      <c r="E206" s="290"/>
      <c r="F206" s="283" t="s">
        <v>523</v>
      </c>
      <c r="G206" s="269"/>
      <c r="H206" s="378" t="s">
        <v>578</v>
      </c>
      <c r="I206" s="378"/>
      <c r="J206" s="378"/>
      <c r="K206" s="326"/>
    </row>
    <row r="207" spans="2:11" ht="15" customHeight="1">
      <c r="B207" s="325"/>
      <c r="C207" s="290"/>
      <c r="D207" s="290"/>
      <c r="E207" s="290"/>
      <c r="F207" s="327"/>
      <c r="G207" s="269"/>
      <c r="H207" s="328"/>
      <c r="I207" s="328"/>
      <c r="J207" s="328"/>
      <c r="K207" s="326"/>
    </row>
    <row r="208" spans="2:11" ht="15" customHeight="1">
      <c r="B208" s="325"/>
      <c r="C208" s="264" t="s">
        <v>736</v>
      </c>
      <c r="D208" s="290"/>
      <c r="E208" s="290"/>
      <c r="F208" s="283">
        <v>1</v>
      </c>
      <c r="G208" s="269"/>
      <c r="H208" s="378" t="s">
        <v>767</v>
      </c>
      <c r="I208" s="378"/>
      <c r="J208" s="378"/>
      <c r="K208" s="326"/>
    </row>
    <row r="209" spans="2:11" ht="15" customHeight="1">
      <c r="B209" s="325"/>
      <c r="C209" s="290"/>
      <c r="D209" s="290"/>
      <c r="E209" s="290"/>
      <c r="F209" s="283">
        <v>2</v>
      </c>
      <c r="G209" s="269"/>
      <c r="H209" s="378" t="s">
        <v>768</v>
      </c>
      <c r="I209" s="378"/>
      <c r="J209" s="378"/>
      <c r="K209" s="326"/>
    </row>
    <row r="210" spans="2:11" ht="15" customHeight="1">
      <c r="B210" s="325"/>
      <c r="C210" s="290"/>
      <c r="D210" s="290"/>
      <c r="E210" s="290"/>
      <c r="F210" s="283">
        <v>3</v>
      </c>
      <c r="G210" s="269"/>
      <c r="H210" s="378" t="s">
        <v>769</v>
      </c>
      <c r="I210" s="378"/>
      <c r="J210" s="378"/>
      <c r="K210" s="326"/>
    </row>
    <row r="211" spans="2:11" ht="15" customHeight="1">
      <c r="B211" s="325"/>
      <c r="C211" s="290"/>
      <c r="D211" s="290"/>
      <c r="E211" s="290"/>
      <c r="F211" s="283">
        <v>4</v>
      </c>
      <c r="G211" s="269"/>
      <c r="H211" s="378" t="s">
        <v>770</v>
      </c>
      <c r="I211" s="378"/>
      <c r="J211" s="378"/>
      <c r="K211" s="326"/>
    </row>
    <row r="212" spans="2:11" ht="12.75" customHeight="1">
      <c r="B212" s="329"/>
      <c r="C212" s="330"/>
      <c r="D212" s="330"/>
      <c r="E212" s="330"/>
      <c r="F212" s="330"/>
      <c r="G212" s="330"/>
      <c r="H212" s="330"/>
      <c r="I212" s="330"/>
      <c r="J212" s="330"/>
      <c r="K212" s="331"/>
    </row>
  </sheetData>
  <sheetProtection password="CE39" sheet="1"/>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STAMPNACHOD\sofrova</dc:creator>
  <cp:keywords/>
  <dc:description/>
  <cp:lastModifiedBy>Lukáš Táborský</cp:lastModifiedBy>
  <dcterms:created xsi:type="dcterms:W3CDTF">2016-10-21T21:15:49Z</dcterms:created>
  <dcterms:modified xsi:type="dcterms:W3CDTF">2017-01-10T08:57:58Z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