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35" yWindow="525" windowWidth="15030" windowHeight="10260" activeTab="1"/>
  </bookViews>
  <sheets>
    <sheet name="Rekapitulace stavby" sheetId="1" r:id="rId1"/>
    <sheet name="Zevl105-17 - Povodí Labe,..." sheetId="2" r:id="rId2"/>
  </sheets>
  <definedNames>
    <definedName name="_xlnm.Print_Area" localSheetId="0">'Rekapitulace stavby'!$C$4:$AP$70,'Rekapitulace stavby'!$C$76:$AP$96</definedName>
    <definedName name="_xlnm.Print_Area" localSheetId="1">'Zevl105-17 - Povodí Labe,...'!$C$4:$Q$70,'Zevl105-17 - Povodí Labe,...'!$C$76:$Q$121,'Zevl105-17 - Povodí Labe,...'!$C$127:$Q$366</definedName>
    <definedName name="_xlnm.Print_Titles" localSheetId="0">'Rekapitulace stavby'!$85:$85</definedName>
  </definedNames>
  <calcPr calcId="152511"/>
</workbook>
</file>

<file path=xl/sharedStrings.xml><?xml version="1.0" encoding="utf-8"?>
<sst xmlns="http://schemas.openxmlformats.org/spreadsheetml/2006/main" count="2584" uniqueCount="563">
  <si>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</si>
  <si>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</si>
  <si>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</si>
  <si>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</si>
  <si>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</si>
  <si>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</si>
  <si>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</si>
  <si>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</si>
  <si>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</si>
  <si>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</si>
  <si>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</si>
  <si>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</si>
  <si>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</si>
  <si>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</si>
  <si>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</si>
  <si>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</si>
  <si>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</si>
  <si>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Zevl105/17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</si>
  <si>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</si>
  <si>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</si>
  <si>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Povodí Labe,Závod Pardubice- Demolice provozního objektu 02</t>
  </si>
  <si>
    <t>JKSO:</t>
  </si>
  <si>
    <t>CC-CZ:</t>
  </si>
  <si>
    <t>Místo:</t>
  </si>
  <si>
    <t xml:space="preserve"> </t>
  </si>
  <si>
    <t>Datum:</t>
  </si>
  <si>
    <t>21.2.2017</t>
  </si>
  <si>
    <t>Objednatel:</t>
  </si>
  <si>
    <t>IČ:</t>
  </si>
  <si>
    <t>Povodí Labe státní podnik, Hradec Králové</t>
  </si>
  <si>
    <t>DIČ:</t>
  </si>
  <si>
    <t>Zhotovitel:</t>
  </si>
  <si>
    <t>Vyplň údaj</t>
  </si>
  <si>
    <t>Projektant:</t>
  </si>
  <si>
    <t>Projekty, studie, statika ing Vladimír Zevl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</si>
  <si>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</si>
  <si>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</si>
  <si>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</si>
  <si>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</si>
  <si>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</si>
  <si>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</si>
  <si>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</si>
  <si>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</si>
  <si>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</si>
  <si>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</si>
  <si>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</si>
  <si>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</si>
  <si>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</si>
  <si>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</si>
  <si>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</si>
  <si>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</si>
  <si>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</si>
  <si>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</si>
  <si>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</si>
  <si>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</si>
  <si>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</si>
  <si>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</si>
  <si>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</si>
  <si>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</si>
  <si>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</si>
  <si>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</si>
  <si>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</si>
  <si>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</si>
  <si>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</si>
  <si>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</si>
  <si>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</si>
  <si>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</si>
  <si>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</si>
  <si>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</si>
  <si>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</si>
  <si>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</si>
  <si>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</si>
  <si>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</si>
  <si>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</si>
  <si>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</si>
  <si>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</si>
  <si>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</si>
  <si>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</si>
  <si>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</si>
  <si>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{d0ab78d2-eb7d-4a82-bd04-1d0ed747c30d}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</si>
  <si>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</si>
  <si>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</si>
  <si>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</si>
  <si>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</si>
  <si>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</si>
  <si>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</si>
  <si>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</si>
  <si>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</si>
  <si>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</si>
  <si>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</si>
  <si>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</si>
  <si>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</si>
  <si>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</si>
  <si>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</si>
  <si>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</si>
  <si>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</si>
  <si>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</si>
  <si>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</si>
  <si>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</si>
  <si>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</si>
  <si>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</si>
  <si>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</si>
  <si>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</si>
  <si>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</si>
  <si>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</si>
  <si>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</si>
  <si>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</si>
  <si>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</si>
  <si>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</si>
  <si>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</si>
  <si>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</si>
  <si>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</si>
  <si>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</si>
  <si>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</si>
  <si>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</si>
  <si>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</si>
  <si>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</si>
  <si>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</si>
  <si>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</si>
  <si>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</si>
  <si>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</si>
  <si>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</si>
  <si>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</si>
  <si>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</si>
  <si>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</si>
  <si>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</si>
  <si>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</si>
  <si>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</si>
  <si>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776 - Podlahy povlakové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</si>
  <si>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</si>
  <si>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</si>
  <si>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</si>
  <si>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</si>
  <si>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</si>
  <si>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</si>
  <si>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</si>
  <si>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</si>
  <si>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</si>
  <si>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</si>
  <si>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</si>
  <si>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</si>
  <si>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</si>
  <si>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</si>
  <si>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</si>
  <si>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</si>
  <si>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</si>
  <si>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</si>
  <si>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</si>
  <si>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</si>
  <si>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</si>
  <si>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</si>
  <si>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</si>
  <si>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</si>
  <si>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</si>
  <si>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</si>
  <si>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113106241</t>
  </si>
  <si>
    <t>Rozebrání vozovek ze silničních dílců</t>
  </si>
  <si>
    <t>m2</t>
  </si>
  <si>
    <t>4</t>
  </si>
  <si>
    <t>2093480259</t>
  </si>
  <si>
    <t>40*10</t>
  </si>
  <si>
    <t>VV</t>
  </si>
  <si>
    <t>113107121</t>
  </si>
  <si>
    <t>Odstranění podkladu pl do 50 m2 z kameniva drceného tl 100 mm</t>
  </si>
  <si>
    <t>1432163425</t>
  </si>
  <si>
    <t>"živičná plocha"</t>
  </si>
  <si>
    <t>(5,0+6,0)/2*7</t>
  </si>
  <si>
    <t>3</t>
  </si>
  <si>
    <t>113107143</t>
  </si>
  <si>
    <t>Odstranění podkladu pl do 50 m2 živičných tl 150 mm</t>
  </si>
  <si>
    <t>1450748779</t>
  </si>
  <si>
    <t>130901121</t>
  </si>
  <si>
    <t>Bourání kcí v hloubených vykopávkách ze zdiva z betonu prostého ručně</t>
  </si>
  <si>
    <t>m3</t>
  </si>
  <si>
    <t>-744522530</t>
  </si>
  <si>
    <t>"základ el skříň"1,5*0,8*0,8</t>
  </si>
  <si>
    <t>"šachty"3,14*0,5*0,5*0,15*2+2*3,14*0,5*0,15*1,8*2</t>
  </si>
  <si>
    <t>"podpory-teplovod"1,5*0,5*1,0*4+1,2*0,3*1,2*4</t>
  </si>
  <si>
    <t>Součet</t>
  </si>
  <si>
    <t>5</t>
  </si>
  <si>
    <t>131201101</t>
  </si>
  <si>
    <t>Hloubení jam nezapažených v hornině tř. 3 objemu do 100 m3</t>
  </si>
  <si>
    <t>-90341056</t>
  </si>
  <si>
    <t>2,95*3,25*1,2*2</t>
  </si>
  <si>
    <t>6</t>
  </si>
  <si>
    <t>131201109</t>
  </si>
  <si>
    <t>Příplatek za lepivost u hloubení jam nezapažených v hornině tř. 3</t>
  </si>
  <si>
    <t>1178013970</t>
  </si>
  <si>
    <t>7</t>
  </si>
  <si>
    <t>132201201</t>
  </si>
  <si>
    <t>Hloubení rýh š do 2000 mm v hornině tř. 3 objemu do 100 m3</t>
  </si>
  <si>
    <t>-1766213275</t>
  </si>
  <si>
    <t>"kanalizace"29*1,5*2,0</t>
  </si>
  <si>
    <t>8</t>
  </si>
  <si>
    <t>132201209</t>
  </si>
  <si>
    <t>Příplatek za lepivost k hloubení rýh š do 2000 mm v hornině tř. 3</t>
  </si>
  <si>
    <t>1128173160</t>
  </si>
  <si>
    <t>9</t>
  </si>
  <si>
    <t>162701105</t>
  </si>
  <si>
    <t>Vodorovné přemístění do 10000 m výkopku/sypaniny z horniny tř. 1 až 4</t>
  </si>
  <si>
    <t>-10113552</t>
  </si>
  <si>
    <t>"ornice"</t>
  </si>
  <si>
    <t>580,9*0,2</t>
  </si>
  <si>
    <t>10</t>
  </si>
  <si>
    <t>174101101</t>
  </si>
  <si>
    <t>Zásyp jam, šachet rýh nebo kolem objektů sypaninou se zhutněním</t>
  </si>
  <si>
    <t>-1784397898</t>
  </si>
  <si>
    <t>11</t>
  </si>
  <si>
    <t>181111131</t>
  </si>
  <si>
    <t>Plošná úprava terénu do 500 m2 zemina tř 1 až 4 nerovnosti do 200 mm v rovinně a svahu do 1:5</t>
  </si>
  <si>
    <t>615824333</t>
  </si>
  <si>
    <t>12</t>
  </si>
  <si>
    <t>181301103</t>
  </si>
  <si>
    <t>Rozprostření ornice tl vrstvy do 200 mm pl do 500 m2 v rovině nebo ve svahu do 1:5</t>
  </si>
  <si>
    <t>-1367372743</t>
  </si>
  <si>
    <t>45,2*12</t>
  </si>
  <si>
    <t>(5,0+6,0)/2*7,0</t>
  </si>
  <si>
    <t>13</t>
  </si>
  <si>
    <t>181411131</t>
  </si>
  <si>
    <t>Založení parkového trávníku výsevem plochy do 1000 m2 v rovině a ve svahu do 1:5</t>
  </si>
  <si>
    <t>-297497074</t>
  </si>
  <si>
    <t>14</t>
  </si>
  <si>
    <t>M</t>
  </si>
  <si>
    <t>005724100</t>
  </si>
  <si>
    <t>osivo směs travní parková</t>
  </si>
  <si>
    <t>kg</t>
  </si>
  <si>
    <t>-679351229</t>
  </si>
  <si>
    <t>183403153</t>
  </si>
  <si>
    <t>Obdělání půdy hrabáním v rovině a svahu do 1:5</t>
  </si>
  <si>
    <t>1861779510</t>
  </si>
  <si>
    <t>16</t>
  </si>
  <si>
    <t>183403161</t>
  </si>
  <si>
    <t>Obdělání půdy válením v rovině a svahu do 1:5</t>
  </si>
  <si>
    <t>355615858</t>
  </si>
  <si>
    <t>17</t>
  </si>
  <si>
    <t>103641010</t>
  </si>
  <si>
    <t>zemina pro terénní úpravy -  ornice vč dopravy</t>
  </si>
  <si>
    <t>t</t>
  </si>
  <si>
    <t>-89297248</t>
  </si>
  <si>
    <t>542,4*0,2*1,6</t>
  </si>
  <si>
    <t>18</t>
  </si>
  <si>
    <t>622225123</t>
  </si>
  <si>
    <t>Oprava kontaktního zateplení stěn z desek z minerální vlny tloušťky do 120 mm plochy do 0,5m2</t>
  </si>
  <si>
    <t>kus</t>
  </si>
  <si>
    <t>627043171</t>
  </si>
  <si>
    <t>"bytovka"2</t>
  </si>
  <si>
    <t>19</t>
  </si>
  <si>
    <t>622525104</t>
  </si>
  <si>
    <t>Tenkovrstvá omítka malých ploch do 1,0m2 na stěnách</t>
  </si>
  <si>
    <t>928991488</t>
  </si>
  <si>
    <t>20</t>
  </si>
  <si>
    <t>8791A1</t>
  </si>
  <si>
    <t>Odpojení a zaslepení  vodovodní přípojky na potrubí DN 32</t>
  </si>
  <si>
    <t>-414010106</t>
  </si>
  <si>
    <t>894812R</t>
  </si>
  <si>
    <t>Odpojení a zaslepení kanalizace</t>
  </si>
  <si>
    <t>-1998458142</t>
  </si>
  <si>
    <t>22</t>
  </si>
  <si>
    <t>895812R</t>
  </si>
  <si>
    <t xml:space="preserve">Demonáž potrubí teplovodu </t>
  </si>
  <si>
    <t>m</t>
  </si>
  <si>
    <t>-1866305448</t>
  </si>
  <si>
    <t>23</t>
  </si>
  <si>
    <t>941111131</t>
  </si>
  <si>
    <t>Montáž lešení řadového trubkového lehkého s podlahami zatížení do 200 kg/m2 š do 1,5 m v do 10 m</t>
  </si>
  <si>
    <t>-1839283500</t>
  </si>
  <si>
    <t>(43,2+10,0+1,5*4)*2*4,4</t>
  </si>
  <si>
    <t>24</t>
  </si>
  <si>
    <t>941111231</t>
  </si>
  <si>
    <t>Příplatek k lešení řadovému trubkovému lehkému s podlahami š 1,5 m v 10 m za první a ZKD den použití</t>
  </si>
  <si>
    <t>756979412</t>
  </si>
  <si>
    <t>520,96*40</t>
  </si>
  <si>
    <t>25</t>
  </si>
  <si>
    <t>941111831</t>
  </si>
  <si>
    <t>Demontáž lešení řadového trubkového lehkého s podlahami zatížení do 200 kg/m2 š do 1,5 m v do 10 m</t>
  </si>
  <si>
    <t>-1871460143</t>
  </si>
  <si>
    <t>26</t>
  </si>
  <si>
    <t>944611111</t>
  </si>
  <si>
    <t>Montáž ochranné plachty z textilie z umělých vláken</t>
  </si>
  <si>
    <t>-2049489440</t>
  </si>
  <si>
    <t>27</t>
  </si>
  <si>
    <t>944611211</t>
  </si>
  <si>
    <t>Příplatek k ochranné plachtě za první a ZKD den použití</t>
  </si>
  <si>
    <t>268734970</t>
  </si>
  <si>
    <t>28</t>
  </si>
  <si>
    <t>944611811</t>
  </si>
  <si>
    <t>Demontáž ochranné plachty z textilie z umělých vláken</t>
  </si>
  <si>
    <t>-131946119</t>
  </si>
  <si>
    <t>29</t>
  </si>
  <si>
    <t>961043111</t>
  </si>
  <si>
    <t>Bourání základů z betonu proloženého kamenem</t>
  </si>
  <si>
    <t>1896245453</t>
  </si>
  <si>
    <t>(3,6+2,75*2++1,2*2+3,6)*0,6*1,5</t>
  </si>
  <si>
    <t>8,4*0,5*1,5</t>
  </si>
  <si>
    <t>30</t>
  </si>
  <si>
    <t>962032231</t>
  </si>
  <si>
    <t>Bourání zdiva z cihel pálených nebo vápenopískových na MV nebo MVC přes 1 m3</t>
  </si>
  <si>
    <t>-331196546</t>
  </si>
  <si>
    <t>(3,6*2+8,6-1,8)*2,45*0,4</t>
  </si>
  <si>
    <t>-1,2*2,1*0,4</t>
  </si>
  <si>
    <t>-1,2*1,5*0,4*2</t>
  </si>
  <si>
    <t>31</t>
  </si>
  <si>
    <t>962089-R</t>
  </si>
  <si>
    <t>Bourání příček deskových  2x azbeatocement 2x dřevotříska  s polystyrén tl.50mm  celková  tl do 100 mm</t>
  </si>
  <si>
    <t>-815463809</t>
  </si>
  <si>
    <t>"vnější obvod"</t>
  </si>
  <si>
    <t>(39,6*2+9,4)*2,65</t>
  </si>
  <si>
    <t>-0,9*1,5*19</t>
  </si>
  <si>
    <t>-0,9*1,5*25</t>
  </si>
  <si>
    <t>-0,6*0,9*5</t>
  </si>
  <si>
    <t>-1,8*2,0</t>
  </si>
  <si>
    <t>32</t>
  </si>
  <si>
    <t>962084131</t>
  </si>
  <si>
    <t>Bourání příček deskových  tl do 100 mm</t>
  </si>
  <si>
    <t>-479966554</t>
  </si>
  <si>
    <t>3,6*2,65*17</t>
  </si>
  <si>
    <t>(39,6*2-3,7)*2,65</t>
  </si>
  <si>
    <t>-0,8*1,97*24</t>
  </si>
  <si>
    <t>33</t>
  </si>
  <si>
    <t>962086111</t>
  </si>
  <si>
    <t>Bourání příček z plynosilikátu tl do 150 mm</t>
  </si>
  <si>
    <t>1898903312</t>
  </si>
  <si>
    <t>(2,3*2+1,8*2)*2,5</t>
  </si>
  <si>
    <t>-1,6*1,97*2</t>
  </si>
  <si>
    <t>-0,8*1,97*2</t>
  </si>
  <si>
    <t>(2,125++1,1+2,25+3,6+2,25+1,7)*2,65</t>
  </si>
  <si>
    <t>3,6*2,65*2</t>
  </si>
  <si>
    <t>3,7*2,65</t>
  </si>
  <si>
    <t>-0,6*1,97*4</t>
  </si>
  <si>
    <t>34</t>
  </si>
  <si>
    <t>962086121</t>
  </si>
  <si>
    <t>Bourání příček z plynosilikátu tl přes 150 mm-do 300mm</t>
  </si>
  <si>
    <t>-303564743</t>
  </si>
  <si>
    <t>(3,25+0,15*2+3,25)*2,45</t>
  </si>
  <si>
    <t>3,6*2,65</t>
  </si>
  <si>
    <t>35</t>
  </si>
  <si>
    <t>963012510</t>
  </si>
  <si>
    <t>Bourání stropů z ŽB desek š do 300 mm tl do 140 mm</t>
  </si>
  <si>
    <t>1645862994</t>
  </si>
  <si>
    <t>9,4*3,6*0,15</t>
  </si>
  <si>
    <t>36</t>
  </si>
  <si>
    <t>963042819</t>
  </si>
  <si>
    <t>Bourání schodišťových stupňů betonových zhotovených na místě</t>
  </si>
  <si>
    <t>-464784553</t>
  </si>
  <si>
    <t>37</t>
  </si>
  <si>
    <t>965041341</t>
  </si>
  <si>
    <t>Bourání podkladů pod dlažby nebo mazanin škvárobetonových tl do 100 mm pl přes 4 m2</t>
  </si>
  <si>
    <t>1724728194</t>
  </si>
  <si>
    <t>"zděná přístavba"</t>
  </si>
  <si>
    <t>3,6*9,4*0,1</t>
  </si>
  <si>
    <t>"na panelech"400*0,07</t>
  </si>
  <si>
    <t>38</t>
  </si>
  <si>
    <t>965043341</t>
  </si>
  <si>
    <t>Bourání podkladů pod dlažby betonových s potěrem nebo teracem tl do 100 mm pl přes 4 m2</t>
  </si>
  <si>
    <t>1126713196</t>
  </si>
  <si>
    <t>"B"</t>
  </si>
  <si>
    <t>(31,1+13,12+12,24+9,59+4,14)*0,06</t>
  </si>
  <si>
    <t>"C"</t>
  </si>
  <si>
    <t>9,59*0,075</t>
  </si>
  <si>
    <t>"D"</t>
  </si>
  <si>
    <t>(4,95+1,26+1,32+5,06+3,94+1,53+2,13+5,85)*0,056</t>
  </si>
  <si>
    <t>39</t>
  </si>
  <si>
    <t>965045113</t>
  </si>
  <si>
    <t>Bourání potěrů cementových nebo pískocementových tl do 50 mm pl přes 4 m2</t>
  </si>
  <si>
    <t>-460792201</t>
  </si>
  <si>
    <t>"A"</t>
  </si>
  <si>
    <t>(2,76+12,6*5+10,44+14,76+19,26+8,1*2+14,4+11,88+13,58)</t>
  </si>
  <si>
    <t>21,24+12,6*2+10,52</t>
  </si>
  <si>
    <t>40</t>
  </si>
  <si>
    <t>966008212</t>
  </si>
  <si>
    <t>Bourání odvodňovacího žlabu z betonových příkopových tvárnic š do 800 mm</t>
  </si>
  <si>
    <t>1813262946</t>
  </si>
  <si>
    <t>44,8*2+10,0*2</t>
  </si>
  <si>
    <t>41</t>
  </si>
  <si>
    <t>968062354</t>
  </si>
  <si>
    <t>Vybourání dřevěných rámů oken dvojitých včetně křídel pl do 1 m2</t>
  </si>
  <si>
    <t>348851645</t>
  </si>
  <si>
    <t>0,9*0,6*5</t>
  </si>
  <si>
    <t>42</t>
  </si>
  <si>
    <t>968062355</t>
  </si>
  <si>
    <t>Vybourání dřevěných rámů oken dvojitých včetně křídel pl do 2 m2</t>
  </si>
  <si>
    <t>851866415</t>
  </si>
  <si>
    <t>0,9*1,5*19</t>
  </si>
  <si>
    <t>0,9*1,5*25</t>
  </si>
  <si>
    <t>1,2*1,5*2</t>
  </si>
  <si>
    <t>43</t>
  </si>
  <si>
    <t>968062455</t>
  </si>
  <si>
    <t>Vybourání dřevěných dveřních zárubní pl do 2 m2</t>
  </si>
  <si>
    <t>2083619707</t>
  </si>
  <si>
    <t>0,8*1,97*15</t>
  </si>
  <si>
    <t>0,8*1,97*13</t>
  </si>
  <si>
    <t>0,6*1,97*4</t>
  </si>
  <si>
    <t>44</t>
  </si>
  <si>
    <t>968062456</t>
  </si>
  <si>
    <t>Vybourání dřevěných dveřních zárubní pl přes 2 m2</t>
  </si>
  <si>
    <t>595221416</t>
  </si>
  <si>
    <t>1,6*2,0*3</t>
  </si>
  <si>
    <t>45</t>
  </si>
  <si>
    <t>968072456</t>
  </si>
  <si>
    <t>Vybourání kovových dveřních zárubní pl přes 2 m2</t>
  </si>
  <si>
    <t>1641673225</t>
  </si>
  <si>
    <t>"kotelna"1,2*2,1</t>
  </si>
  <si>
    <t>46</t>
  </si>
  <si>
    <t>969021121</t>
  </si>
  <si>
    <t>Vybourání kanalizačního potrubí DN do 200</t>
  </si>
  <si>
    <t>-49650699</t>
  </si>
  <si>
    <t>"dešťová"16+13</t>
  </si>
  <si>
    <t>47</t>
  </si>
  <si>
    <t>997013111</t>
  </si>
  <si>
    <t>Vnitrostaveništní doprava suti a vybouraných hmot pro budovy v do 6 m s použitím mechanizace</t>
  </si>
  <si>
    <t>1800247731</t>
  </si>
  <si>
    <t>48</t>
  </si>
  <si>
    <t>997013501</t>
  </si>
  <si>
    <t>Odvoz suti a vybouraných hmot na skládku nebo meziskládku do 1 km se složením</t>
  </si>
  <si>
    <t>1748888893</t>
  </si>
  <si>
    <t>49</t>
  </si>
  <si>
    <t>997013509</t>
  </si>
  <si>
    <t>Příplatek k odvozu suti a vybouraných hmot na skládku ZKD 1 km přes 1 km</t>
  </si>
  <si>
    <t>-1681125820</t>
  </si>
  <si>
    <t>517,398*9</t>
  </si>
  <si>
    <t>50</t>
  </si>
  <si>
    <t>997013801</t>
  </si>
  <si>
    <t>Poplatek za uložení stavebního betonového odpadu na skládce (skládkovné)</t>
  </si>
  <si>
    <t>1633993240</t>
  </si>
  <si>
    <t xml:space="preserve"> "z ood1"163,2+6,545+7.619*2,3</t>
  </si>
  <si>
    <t>"z ooddl 9"43,758+10,66+0,168+14,054+20,092+38,36</t>
  </si>
  <si>
    <t>51</t>
  </si>
  <si>
    <t>997013821</t>
  </si>
  <si>
    <t>Poplatek za uložení stavebního odpadu s azbestem na skládce (skládkovné)</t>
  </si>
  <si>
    <t>1373473084</t>
  </si>
  <si>
    <t>8,5</t>
  </si>
  <si>
    <t>52</t>
  </si>
  <si>
    <t>997013831</t>
  </si>
  <si>
    <t>Poplatek za uložení stavebního směsného odpadu na skládce (skládkovné)</t>
  </si>
  <si>
    <t>-780764829</t>
  </si>
  <si>
    <t>517,398-314,361-8,5</t>
  </si>
  <si>
    <t>53</t>
  </si>
  <si>
    <t>998011001</t>
  </si>
  <si>
    <t>Přesun hmot pro budovy zděné v do 6 m</t>
  </si>
  <si>
    <t>-354069581</t>
  </si>
  <si>
    <t>54</t>
  </si>
  <si>
    <t>711131811</t>
  </si>
  <si>
    <t>Odstranění izolace proti zemní vlhkosti vodorovné</t>
  </si>
  <si>
    <t>111733879</t>
  </si>
  <si>
    <t>40*10+3,6*9,4</t>
  </si>
  <si>
    <t>55</t>
  </si>
  <si>
    <t>712400831</t>
  </si>
  <si>
    <t>Odstranění povlakové krytiny střech do 30° jednovrstvé</t>
  </si>
  <si>
    <t>-1572005686</t>
  </si>
  <si>
    <t>56</t>
  </si>
  <si>
    <t>713110813</t>
  </si>
  <si>
    <t>Odstranění tepelné izolace stropů volně kladené z vláknitých materiálů tl přes 100 mm</t>
  </si>
  <si>
    <t>-1661201591</t>
  </si>
  <si>
    <t>43,2*9,4+9,4*3,6</t>
  </si>
  <si>
    <t>57</t>
  </si>
  <si>
    <t>713120811</t>
  </si>
  <si>
    <t>Odstranění tepelné izolace podlah volně kladené z vláknitých materiálů tl do 100 mm</t>
  </si>
  <si>
    <t>-535748921</t>
  </si>
  <si>
    <t>(31,1+13,12+12,24+9,59+4,14)</t>
  </si>
  <si>
    <t>9,59</t>
  </si>
  <si>
    <t>4,95+1,26+1,32+5,06+3,94+1,53+2,13+5,85</t>
  </si>
  <si>
    <t>58</t>
  </si>
  <si>
    <t>721140806</t>
  </si>
  <si>
    <t>Demontáž potrubí litinové do DN 200</t>
  </si>
  <si>
    <t>-683534270</t>
  </si>
  <si>
    <t>59</t>
  </si>
  <si>
    <t>722130801</t>
  </si>
  <si>
    <t>Demontáž potrubí ocelové pozinkované závitové do DN 25</t>
  </si>
  <si>
    <t>-1646876298</t>
  </si>
  <si>
    <t>9,0*4</t>
  </si>
  <si>
    <t>60</t>
  </si>
  <si>
    <t>725110811</t>
  </si>
  <si>
    <t>Demontáž klozetů splachovací s nádrží</t>
  </si>
  <si>
    <t>soubor</t>
  </si>
  <si>
    <t>1150730389</t>
  </si>
  <si>
    <t>61</t>
  </si>
  <si>
    <t>725122813</t>
  </si>
  <si>
    <t>Demontáž pisoárových stání s nádrží a jedním záchodkem</t>
  </si>
  <si>
    <t>-1855353378</t>
  </si>
  <si>
    <t>62</t>
  </si>
  <si>
    <t>725210821</t>
  </si>
  <si>
    <t>Demontáž umyvadel bez výtokových armatur</t>
  </si>
  <si>
    <t>-372485200</t>
  </si>
  <si>
    <t>63</t>
  </si>
  <si>
    <t>725230811</t>
  </si>
  <si>
    <t>Demontáž bidetů diturvitových</t>
  </si>
  <si>
    <t>-1729510917</t>
  </si>
  <si>
    <t>64</t>
  </si>
  <si>
    <t>725330820</t>
  </si>
  <si>
    <t>Demontáž výlevka diturvitová</t>
  </si>
  <si>
    <t>-447774185</t>
  </si>
  <si>
    <t>65</t>
  </si>
  <si>
    <t>725530823</t>
  </si>
  <si>
    <t>Demontáž ohřívač elektrický tlakový do 200 litrů</t>
  </si>
  <si>
    <t>-1044478420</t>
  </si>
  <si>
    <t>66</t>
  </si>
  <si>
    <t>731100809</t>
  </si>
  <si>
    <t>Demontáž kotle litinového</t>
  </si>
  <si>
    <t>980644759</t>
  </si>
  <si>
    <t>67</t>
  </si>
  <si>
    <t>733110806</t>
  </si>
  <si>
    <t xml:space="preserve">Demontáž potrubí ocelového závitového </t>
  </si>
  <si>
    <t>-1206505049</t>
  </si>
  <si>
    <t>44*4+9,4*4</t>
  </si>
  <si>
    <t>68</t>
  </si>
  <si>
    <t>735111810</t>
  </si>
  <si>
    <t xml:space="preserve">Demontáž otopného tělesa </t>
  </si>
  <si>
    <t>-92063118</t>
  </si>
  <si>
    <t>1,8*1,0*50</t>
  </si>
  <si>
    <t>69</t>
  </si>
  <si>
    <t>762341811</t>
  </si>
  <si>
    <t>Demontáž bednění střech z prken</t>
  </si>
  <si>
    <t>1441058303</t>
  </si>
  <si>
    <t>43,4*5,1*2</t>
  </si>
  <si>
    <t>70</t>
  </si>
  <si>
    <t>76245</t>
  </si>
  <si>
    <t>Demontáž vazníků</t>
  </si>
  <si>
    <t>-1752305013</t>
  </si>
  <si>
    <t>10*37</t>
  </si>
  <si>
    <t>71</t>
  </si>
  <si>
    <t>763131811</t>
  </si>
  <si>
    <t>Demontáž SDK podhledu s nosnou kcí dřevěnou opláštění jednoduché</t>
  </si>
  <si>
    <t>-1511544619</t>
  </si>
  <si>
    <t>"m1-17"</t>
  </si>
  <si>
    <t>4,95+2,78+1,26+1,32+5,06+3,94+1,53+2,13+5,85+12,6*5</t>
  </si>
  <si>
    <t>10,44+14,76+19,26</t>
  </si>
  <si>
    <t>"m19-30"</t>
  </si>
  <si>
    <t>31,1+8,1*2+13,12+14,4+11,88+12,24+13,58+21,24+12,6*2+10,52</t>
  </si>
  <si>
    <t>72</t>
  </si>
  <si>
    <t>764001841</t>
  </si>
  <si>
    <t>Demontáž krytiny ze šablon do suti</t>
  </si>
  <si>
    <t>2131107440</t>
  </si>
  <si>
    <t>73</t>
  </si>
  <si>
    <t>764002851</t>
  </si>
  <si>
    <t>Demontáž oplechování parapetů do suti</t>
  </si>
  <si>
    <t>892840083</t>
  </si>
  <si>
    <t>0,9*44+1,2*2+0,9*5</t>
  </si>
  <si>
    <t>74</t>
  </si>
  <si>
    <t>764004801</t>
  </si>
  <si>
    <t>Demontáž podokapního žlabu do suti</t>
  </si>
  <si>
    <t>1266260225</t>
  </si>
  <si>
    <t>75</t>
  </si>
  <si>
    <t>764004861</t>
  </si>
  <si>
    <t>Demontáž svodu do suti</t>
  </si>
  <si>
    <t>-1260400409</t>
  </si>
  <si>
    <t>3,0*4</t>
  </si>
  <si>
    <t>76</t>
  </si>
  <si>
    <t>767991912</t>
  </si>
  <si>
    <t>Opravy zámečnických konstrukcí ostatní - samostatné řezání plamenem</t>
  </si>
  <si>
    <t>1166571261</t>
  </si>
  <si>
    <t>"teplovod"2</t>
  </si>
  <si>
    <t>77</t>
  </si>
  <si>
    <t>771571810</t>
  </si>
  <si>
    <t>Demontáž podlah z dlaždic keramických kladených do malty</t>
  </si>
  <si>
    <t>-1463971706</t>
  </si>
  <si>
    <t>78</t>
  </si>
  <si>
    <t>776201812</t>
  </si>
  <si>
    <t>Demontáž lepených povlakových podlah s podložkou ručně</t>
  </si>
  <si>
    <t>421579226</t>
  </si>
  <si>
    <t>2,76+12,6*5+10,44+14,76+19,26+8,1*2+14,4+11,88+13,58</t>
  </si>
  <si>
    <t>31,1+13,12+12,24+9,59+4,14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</si>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</sst>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>
      <alignment vertical="center"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/>
    </xf>
    <xf numFmtId="166" fontId="35" fillId="0" borderId="12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Border="1" applyAlignment="1">
      <alignment vertical="center"/>
    </xf>
    <xf numFmtId="4" fontId="27" fillId="5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>
      <alignment vertical="center"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 wrapText="1"/>
    </xf>
    <xf numFmtId="0" fontId="34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15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R2" s="201" t="s">
        <v>8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15" t="s">
        <v>12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5"/>
      <c r="AS4" s="26" t="s">
        <v>13</v>
      </c>
      <c r="BE4" s="27" t="s">
        <v>14</v>
      </c>
      <c r="BS4" s="20" t="s">
        <v>15</v>
      </c>
    </row>
    <row r="5" spans="2:71" ht="14.4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35" t="s">
        <v>17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8"/>
      <c r="AQ5" s="25"/>
      <c r="BE5" s="233" t="s">
        <v>18</v>
      </c>
      <c r="BS5" s="20" t="s">
        <v>9</v>
      </c>
    </row>
    <row r="6" spans="2:71" ht="36.95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37" t="s">
        <v>20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8"/>
      <c r="AQ6" s="25"/>
      <c r="BE6" s="234"/>
      <c r="BS6" s="20" t="s">
        <v>9</v>
      </c>
    </row>
    <row r="7" spans="2:71" ht="14.45" customHeight="1">
      <c r="B7" s="24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5"/>
      <c r="BE7" s="234"/>
      <c r="BS7" s="20" t="s">
        <v>9</v>
      </c>
    </row>
    <row r="8" spans="2:71" ht="14.45" customHeight="1">
      <c r="B8" s="24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5"/>
      <c r="BE8" s="234"/>
      <c r="BS8" s="20" t="s">
        <v>9</v>
      </c>
    </row>
    <row r="9" spans="2:71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34"/>
      <c r="BS9" s="20" t="s">
        <v>9</v>
      </c>
    </row>
    <row r="10" spans="2:71" ht="14.45" customHeight="1">
      <c r="B10" s="24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5</v>
      </c>
      <c r="AO10" s="28"/>
      <c r="AP10" s="28"/>
      <c r="AQ10" s="25"/>
      <c r="BE10" s="234"/>
      <c r="BS10" s="20" t="s">
        <v>9</v>
      </c>
    </row>
    <row r="11" spans="2:71" ht="18.4" customHeight="1">
      <c r="B11" s="24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5</v>
      </c>
      <c r="AO11" s="28"/>
      <c r="AP11" s="28"/>
      <c r="AQ11" s="25"/>
      <c r="BE11" s="234"/>
      <c r="BS11" s="20" t="s">
        <v>9</v>
      </c>
    </row>
    <row r="12" spans="2:71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34"/>
      <c r="BS12" s="20" t="s">
        <v>9</v>
      </c>
    </row>
    <row r="13" spans="2:71" ht="14.45" customHeight="1">
      <c r="B13" s="24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32</v>
      </c>
      <c r="AO13" s="28"/>
      <c r="AP13" s="28"/>
      <c r="AQ13" s="25"/>
      <c r="BE13" s="234"/>
      <c r="BS13" s="20" t="s">
        <v>9</v>
      </c>
    </row>
    <row r="14" spans="2:71" ht="15">
      <c r="B14" s="24"/>
      <c r="C14" s="28"/>
      <c r="D14" s="28"/>
      <c r="E14" s="238" t="s">
        <v>32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32" t="s">
        <v>30</v>
      </c>
      <c r="AL14" s="28"/>
      <c r="AM14" s="28"/>
      <c r="AN14" s="34" t="s">
        <v>32</v>
      </c>
      <c r="AO14" s="28"/>
      <c r="AP14" s="28"/>
      <c r="AQ14" s="25"/>
      <c r="BE14" s="234"/>
      <c r="BS14" s="20" t="s">
        <v>9</v>
      </c>
    </row>
    <row r="15" spans="2:71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34"/>
      <c r="BS15" s="20" t="s">
        <v>6</v>
      </c>
    </row>
    <row r="16" spans="2:71" ht="14.45" customHeight="1">
      <c r="B16" s="24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5</v>
      </c>
      <c r="AO16" s="28"/>
      <c r="AP16" s="28"/>
      <c r="AQ16" s="25"/>
      <c r="BE16" s="234"/>
      <c r="BS16" s="20" t="s">
        <v>6</v>
      </c>
    </row>
    <row r="17" spans="2:71" ht="18.4" customHeight="1">
      <c r="B17" s="24"/>
      <c r="C17" s="28"/>
      <c r="D17" s="28"/>
      <c r="E17" s="30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5</v>
      </c>
      <c r="AO17" s="28"/>
      <c r="AP17" s="28"/>
      <c r="AQ17" s="25"/>
      <c r="BE17" s="234"/>
      <c r="BS17" s="20" t="s">
        <v>35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34"/>
      <c r="BS18" s="20" t="s">
        <v>9</v>
      </c>
    </row>
    <row r="19" spans="2:71" ht="14.45" customHeight="1">
      <c r="B19" s="24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5</v>
      </c>
      <c r="AO19" s="28"/>
      <c r="AP19" s="28"/>
      <c r="AQ19" s="25"/>
      <c r="BE19" s="234"/>
      <c r="BS19" s="20" t="s">
        <v>9</v>
      </c>
    </row>
    <row r="20" spans="2:57" ht="18.4" customHeight="1">
      <c r="B20" s="24"/>
      <c r="C20" s="28"/>
      <c r="D20" s="28"/>
      <c r="E20" s="30" t="s">
        <v>24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5"/>
      <c r="BE20" s="234"/>
    </row>
    <row r="21" spans="2:57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34"/>
    </row>
    <row r="22" spans="2:57" ht="15">
      <c r="B22" s="24"/>
      <c r="C22" s="28"/>
      <c r="D22" s="32" t="s">
        <v>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34"/>
    </row>
    <row r="23" spans="2:57" ht="22.5" customHeight="1">
      <c r="B23" s="24"/>
      <c r="C23" s="28"/>
      <c r="D23" s="28"/>
      <c r="E23" s="240" t="s">
        <v>5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8"/>
      <c r="AP23" s="28"/>
      <c r="AQ23" s="25"/>
      <c r="BE23" s="234"/>
    </row>
    <row r="24" spans="2:57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34"/>
    </row>
    <row r="25" spans="2:57" ht="6.95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34"/>
    </row>
    <row r="26" spans="2:57" ht="14.45" customHeight="1">
      <c r="B26" s="24"/>
      <c r="C26" s="28"/>
      <c r="D26" s="36" t="s">
        <v>38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1">
        <f>ROUND(AG87,2)</f>
        <v>0</v>
      </c>
      <c r="AL26" s="236"/>
      <c r="AM26" s="236"/>
      <c r="AN26" s="236"/>
      <c r="AO26" s="236"/>
      <c r="AP26" s="28"/>
      <c r="AQ26" s="25"/>
      <c r="BE26" s="234"/>
    </row>
    <row r="27" spans="2:57" ht="14.45" customHeight="1">
      <c r="B27" s="24"/>
      <c r="C27" s="28"/>
      <c r="D27" s="36" t="s">
        <v>39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1">
        <f>ROUND(AG90,2)</f>
        <v>0</v>
      </c>
      <c r="AL27" s="241"/>
      <c r="AM27" s="241"/>
      <c r="AN27" s="241"/>
      <c r="AO27" s="241"/>
      <c r="AP27" s="28"/>
      <c r="AQ27" s="25"/>
      <c r="BE27" s="234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34"/>
    </row>
    <row r="29" spans="2:57" s="1" customFormat="1" ht="25.9" customHeight="1">
      <c r="B29" s="37"/>
      <c r="C29" s="38"/>
      <c r="D29" s="40" t="s">
        <v>40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42">
        <f>ROUND(AK26+AK27,2)</f>
        <v>0</v>
      </c>
      <c r="AL29" s="243"/>
      <c r="AM29" s="243"/>
      <c r="AN29" s="243"/>
      <c r="AO29" s="243"/>
      <c r="AP29" s="38"/>
      <c r="AQ29" s="39"/>
      <c r="BE29" s="234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34"/>
    </row>
    <row r="31" spans="2:57" s="2" customFormat="1" ht="14.45" customHeight="1">
      <c r="B31" s="42"/>
      <c r="C31" s="43"/>
      <c r="D31" s="44" t="s">
        <v>41</v>
      </c>
      <c r="E31" s="43"/>
      <c r="F31" s="44" t="s">
        <v>42</v>
      </c>
      <c r="G31" s="43"/>
      <c r="H31" s="43"/>
      <c r="I31" s="43"/>
      <c r="J31" s="43"/>
      <c r="K31" s="43"/>
      <c r="L31" s="224">
        <v>0.21</v>
      </c>
      <c r="M31" s="225"/>
      <c r="N31" s="225"/>
      <c r="O31" s="225"/>
      <c r="P31" s="43"/>
      <c r="Q31" s="43"/>
      <c r="R31" s="43"/>
      <c r="S31" s="43"/>
      <c r="T31" s="46" t="s">
        <v>43</v>
      </c>
      <c r="U31" s="43"/>
      <c r="V31" s="43"/>
      <c r="W31" s="226">
        <f>ROUND(AZ87+SUM(CD91:CD95),2)</f>
        <v>0</v>
      </c>
      <c r="X31" s="225"/>
      <c r="Y31" s="225"/>
      <c r="Z31" s="225"/>
      <c r="AA31" s="225"/>
      <c r="AB31" s="225"/>
      <c r="AC31" s="225"/>
      <c r="AD31" s="225"/>
      <c r="AE31" s="225"/>
      <c r="AF31" s="43"/>
      <c r="AG31" s="43"/>
      <c r="AH31" s="43"/>
      <c r="AI31" s="43"/>
      <c r="AJ31" s="43"/>
      <c r="AK31" s="226">
        <f>ROUND(AV87+SUM(BY91:BY95),2)</f>
        <v>0</v>
      </c>
      <c r="AL31" s="225"/>
      <c r="AM31" s="225"/>
      <c r="AN31" s="225"/>
      <c r="AO31" s="225"/>
      <c r="AP31" s="43"/>
      <c r="AQ31" s="47"/>
      <c r="BE31" s="234"/>
    </row>
    <row r="32" spans="2:57" s="2" customFormat="1" ht="14.45" customHeight="1">
      <c r="B32" s="42"/>
      <c r="C32" s="43"/>
      <c r="D32" s="43"/>
      <c r="E32" s="43"/>
      <c r="F32" s="44" t="s">
        <v>44</v>
      </c>
      <c r="G32" s="43"/>
      <c r="H32" s="43"/>
      <c r="I32" s="43"/>
      <c r="J32" s="43"/>
      <c r="K32" s="43"/>
      <c r="L32" s="224">
        <v>0.15</v>
      </c>
      <c r="M32" s="225"/>
      <c r="N32" s="225"/>
      <c r="O32" s="225"/>
      <c r="P32" s="43"/>
      <c r="Q32" s="43"/>
      <c r="R32" s="43"/>
      <c r="S32" s="43"/>
      <c r="T32" s="46" t="s">
        <v>43</v>
      </c>
      <c r="U32" s="43"/>
      <c r="V32" s="43"/>
      <c r="W32" s="226">
        <f>ROUND(BA87+SUM(CE91:CE95),2)</f>
        <v>0</v>
      </c>
      <c r="X32" s="225"/>
      <c r="Y32" s="225"/>
      <c r="Z32" s="225"/>
      <c r="AA32" s="225"/>
      <c r="AB32" s="225"/>
      <c r="AC32" s="225"/>
      <c r="AD32" s="225"/>
      <c r="AE32" s="225"/>
      <c r="AF32" s="43"/>
      <c r="AG32" s="43"/>
      <c r="AH32" s="43"/>
      <c r="AI32" s="43"/>
      <c r="AJ32" s="43"/>
      <c r="AK32" s="226">
        <f>ROUND(AW87+SUM(BZ91:BZ95),2)</f>
        <v>0</v>
      </c>
      <c r="AL32" s="225"/>
      <c r="AM32" s="225"/>
      <c r="AN32" s="225"/>
      <c r="AO32" s="225"/>
      <c r="AP32" s="43"/>
      <c r="AQ32" s="47"/>
      <c r="BE32" s="234"/>
    </row>
    <row r="33" spans="2:57" s="2" customFormat="1" ht="14.45" customHeight="1" hidden="1">
      <c r="B33" s="42"/>
      <c r="C33" s="43"/>
      <c r="D33" s="43"/>
      <c r="E33" s="43"/>
      <c r="F33" s="44" t="s">
        <v>45</v>
      </c>
      <c r="G33" s="43"/>
      <c r="H33" s="43"/>
      <c r="I33" s="43"/>
      <c r="J33" s="43"/>
      <c r="K33" s="43"/>
      <c r="L33" s="224">
        <v>0.21</v>
      </c>
      <c r="M33" s="225"/>
      <c r="N33" s="225"/>
      <c r="O33" s="225"/>
      <c r="P33" s="43"/>
      <c r="Q33" s="43"/>
      <c r="R33" s="43"/>
      <c r="S33" s="43"/>
      <c r="T33" s="46" t="s">
        <v>43</v>
      </c>
      <c r="U33" s="43"/>
      <c r="V33" s="43"/>
      <c r="W33" s="226">
        <f>ROUND(BB87+SUM(CF91:CF95),2)</f>
        <v>0</v>
      </c>
      <c r="X33" s="225"/>
      <c r="Y33" s="225"/>
      <c r="Z33" s="225"/>
      <c r="AA33" s="225"/>
      <c r="AB33" s="225"/>
      <c r="AC33" s="225"/>
      <c r="AD33" s="225"/>
      <c r="AE33" s="225"/>
      <c r="AF33" s="43"/>
      <c r="AG33" s="43"/>
      <c r="AH33" s="43"/>
      <c r="AI33" s="43"/>
      <c r="AJ33" s="43"/>
      <c r="AK33" s="226">
        <v>0</v>
      </c>
      <c r="AL33" s="225"/>
      <c r="AM33" s="225"/>
      <c r="AN33" s="225"/>
      <c r="AO33" s="225"/>
      <c r="AP33" s="43"/>
      <c r="AQ33" s="47"/>
      <c r="BE33" s="234"/>
    </row>
    <row r="34" spans="2:57" s="2" customFormat="1" ht="14.45" customHeight="1" hidden="1">
      <c r="B34" s="42"/>
      <c r="C34" s="43"/>
      <c r="D34" s="43"/>
      <c r="E34" s="43"/>
      <c r="F34" s="44" t="s">
        <v>46</v>
      </c>
      <c r="G34" s="43"/>
      <c r="H34" s="43"/>
      <c r="I34" s="43"/>
      <c r="J34" s="43"/>
      <c r="K34" s="43"/>
      <c r="L34" s="224">
        <v>0.15</v>
      </c>
      <c r="M34" s="225"/>
      <c r="N34" s="225"/>
      <c r="O34" s="225"/>
      <c r="P34" s="43"/>
      <c r="Q34" s="43"/>
      <c r="R34" s="43"/>
      <c r="S34" s="43"/>
      <c r="T34" s="46" t="s">
        <v>43</v>
      </c>
      <c r="U34" s="43"/>
      <c r="V34" s="43"/>
      <c r="W34" s="226">
        <f>ROUND(BC87+SUM(CG91:CG95),2)</f>
        <v>0</v>
      </c>
      <c r="X34" s="225"/>
      <c r="Y34" s="225"/>
      <c r="Z34" s="225"/>
      <c r="AA34" s="225"/>
      <c r="AB34" s="225"/>
      <c r="AC34" s="225"/>
      <c r="AD34" s="225"/>
      <c r="AE34" s="225"/>
      <c r="AF34" s="43"/>
      <c r="AG34" s="43"/>
      <c r="AH34" s="43"/>
      <c r="AI34" s="43"/>
      <c r="AJ34" s="43"/>
      <c r="AK34" s="226">
        <v>0</v>
      </c>
      <c r="AL34" s="225"/>
      <c r="AM34" s="225"/>
      <c r="AN34" s="225"/>
      <c r="AO34" s="225"/>
      <c r="AP34" s="43"/>
      <c r="AQ34" s="47"/>
      <c r="BE34" s="234"/>
    </row>
    <row r="35" spans="2:43" s="2" customFormat="1" ht="14.45" customHeight="1" hidden="1">
      <c r="B35" s="42"/>
      <c r="C35" s="43"/>
      <c r="D35" s="43"/>
      <c r="E35" s="43"/>
      <c r="F35" s="44" t="s">
        <v>47</v>
      </c>
      <c r="G35" s="43"/>
      <c r="H35" s="43"/>
      <c r="I35" s="43"/>
      <c r="J35" s="43"/>
      <c r="K35" s="43"/>
      <c r="L35" s="224">
        <v>0</v>
      </c>
      <c r="M35" s="225"/>
      <c r="N35" s="225"/>
      <c r="O35" s="225"/>
      <c r="P35" s="43"/>
      <c r="Q35" s="43"/>
      <c r="R35" s="43"/>
      <c r="S35" s="43"/>
      <c r="T35" s="46" t="s">
        <v>43</v>
      </c>
      <c r="U35" s="43"/>
      <c r="V35" s="43"/>
      <c r="W35" s="226">
        <f>ROUND(BD87+SUM(CH91:CH95),2)</f>
        <v>0</v>
      </c>
      <c r="X35" s="225"/>
      <c r="Y35" s="225"/>
      <c r="Z35" s="225"/>
      <c r="AA35" s="225"/>
      <c r="AB35" s="225"/>
      <c r="AC35" s="225"/>
      <c r="AD35" s="225"/>
      <c r="AE35" s="225"/>
      <c r="AF35" s="43"/>
      <c r="AG35" s="43"/>
      <c r="AH35" s="43"/>
      <c r="AI35" s="43"/>
      <c r="AJ35" s="43"/>
      <c r="AK35" s="226">
        <v>0</v>
      </c>
      <c r="AL35" s="225"/>
      <c r="AM35" s="225"/>
      <c r="AN35" s="225"/>
      <c r="AO35" s="225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48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49</v>
      </c>
      <c r="U37" s="50"/>
      <c r="V37" s="50"/>
      <c r="W37" s="50"/>
      <c r="X37" s="227" t="s">
        <v>50</v>
      </c>
      <c r="Y37" s="228"/>
      <c r="Z37" s="228"/>
      <c r="AA37" s="228"/>
      <c r="AB37" s="228"/>
      <c r="AC37" s="50"/>
      <c r="AD37" s="50"/>
      <c r="AE37" s="50"/>
      <c r="AF37" s="50"/>
      <c r="AG37" s="50"/>
      <c r="AH37" s="50"/>
      <c r="AI37" s="50"/>
      <c r="AJ37" s="50"/>
      <c r="AK37" s="229">
        <f>SUM(AK29:AK35)</f>
        <v>0</v>
      </c>
      <c r="AL37" s="228"/>
      <c r="AM37" s="228"/>
      <c r="AN37" s="228"/>
      <c r="AO37" s="230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43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43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43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43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43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43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43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43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43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7"/>
      <c r="C49" s="38"/>
      <c r="D49" s="52" t="s">
        <v>51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52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 ht="13.5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 ht="13.5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 ht="13.5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 ht="13.5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 ht="13.5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 ht="13.5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 ht="13.5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 ht="15">
      <c r="B58" s="37"/>
      <c r="C58" s="38"/>
      <c r="D58" s="57" t="s">
        <v>53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54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53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54</v>
      </c>
      <c r="AN58" s="58"/>
      <c r="AO58" s="60"/>
      <c r="AP58" s="38"/>
      <c r="AQ58" s="39"/>
    </row>
    <row r="59" spans="2:43" ht="13.5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7"/>
      <c r="C60" s="38"/>
      <c r="D60" s="52" t="s">
        <v>55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56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 ht="13.5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 ht="13.5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 ht="13.5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 ht="13.5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 ht="13.5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 ht="13.5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 ht="13.5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 ht="15">
      <c r="B69" s="37"/>
      <c r="C69" s="38"/>
      <c r="D69" s="57" t="s">
        <v>53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54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53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54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15" t="s">
        <v>57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Zevl105/17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17" t="str">
        <f>K6</f>
        <v>Povodí Labe,Závod Pardubice- Demolice provozního objektu 02</v>
      </c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IF(AN8="","",AN8)</f>
        <v>21.2.2017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5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Povodí Labe státní podnik, Hradec Králové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19" t="str">
        <f>IF(E17="","",E17)</f>
        <v>Projekty, studie, statika ing Vladimír Zevl</v>
      </c>
      <c r="AN82" s="219"/>
      <c r="AO82" s="219"/>
      <c r="AP82" s="219"/>
      <c r="AQ82" s="39"/>
      <c r="AS82" s="220" t="s">
        <v>58</v>
      </c>
      <c r="AT82" s="221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2:56" s="1" customFormat="1" ht="15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19" t="str">
        <f>IF(E20="","",E20)</f>
        <v xml:space="preserve"> </v>
      </c>
      <c r="AN83" s="219"/>
      <c r="AO83" s="219"/>
      <c r="AP83" s="219"/>
      <c r="AQ83" s="39"/>
      <c r="AS83" s="222"/>
      <c r="AT83" s="223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2"/>
      <c r="AT84" s="223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2:56" s="1" customFormat="1" ht="29.25" customHeight="1">
      <c r="B85" s="37"/>
      <c r="C85" s="207" t="s">
        <v>59</v>
      </c>
      <c r="D85" s="208"/>
      <c r="E85" s="208"/>
      <c r="F85" s="208"/>
      <c r="G85" s="208"/>
      <c r="H85" s="77"/>
      <c r="I85" s="209" t="s">
        <v>60</v>
      </c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9" t="s">
        <v>61</v>
      </c>
      <c r="AH85" s="208"/>
      <c r="AI85" s="208"/>
      <c r="AJ85" s="208"/>
      <c r="AK85" s="208"/>
      <c r="AL85" s="208"/>
      <c r="AM85" s="208"/>
      <c r="AN85" s="209" t="s">
        <v>62</v>
      </c>
      <c r="AO85" s="208"/>
      <c r="AP85" s="210"/>
      <c r="AQ85" s="39"/>
      <c r="AS85" s="78" t="s">
        <v>63</v>
      </c>
      <c r="AT85" s="79" t="s">
        <v>64</v>
      </c>
      <c r="AU85" s="79" t="s">
        <v>65</v>
      </c>
      <c r="AV85" s="79" t="s">
        <v>66</v>
      </c>
      <c r="AW85" s="79" t="s">
        <v>67</v>
      </c>
      <c r="AX85" s="79" t="s">
        <v>68</v>
      </c>
      <c r="AY85" s="79" t="s">
        <v>69</v>
      </c>
      <c r="AZ85" s="79" t="s">
        <v>70</v>
      </c>
      <c r="BA85" s="79" t="s">
        <v>71</v>
      </c>
      <c r="BB85" s="79" t="s">
        <v>72</v>
      </c>
      <c r="BC85" s="79" t="s">
        <v>73</v>
      </c>
      <c r="BD85" s="80" t="s">
        <v>74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2" t="s">
        <v>75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14">
        <f>ROUND(AG88,2)</f>
        <v>0</v>
      </c>
      <c r="AH87" s="214"/>
      <c r="AI87" s="214"/>
      <c r="AJ87" s="214"/>
      <c r="AK87" s="214"/>
      <c r="AL87" s="214"/>
      <c r="AM87" s="214"/>
      <c r="AN87" s="199">
        <f>SUM(AG87,AT87)</f>
        <v>0</v>
      </c>
      <c r="AO87" s="199"/>
      <c r="AP87" s="199"/>
      <c r="AQ87" s="73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76</v>
      </c>
      <c r="BT87" s="88" t="s">
        <v>77</v>
      </c>
      <c r="BV87" s="88" t="s">
        <v>78</v>
      </c>
      <c r="BW87" s="88" t="s">
        <v>79</v>
      </c>
      <c r="BX87" s="88" t="s">
        <v>80</v>
      </c>
    </row>
    <row r="88" spans="1:76" s="5" customFormat="1" ht="37.5" customHeight="1">
      <c r="A88" s="89" t="s">
        <v>81</v>
      </c>
      <c r="B88" s="90"/>
      <c r="C88" s="91"/>
      <c r="D88" s="213" t="s">
        <v>17</v>
      </c>
      <c r="E88" s="213"/>
      <c r="F88" s="213"/>
      <c r="G88" s="213"/>
      <c r="H88" s="213"/>
      <c r="I88" s="92"/>
      <c r="J88" s="213" t="s">
        <v>20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1">
        <f>'Zevl105-17 - Povodí Labe,...'!M29</f>
        <v>0</v>
      </c>
      <c r="AH88" s="212"/>
      <c r="AI88" s="212"/>
      <c r="AJ88" s="212"/>
      <c r="AK88" s="212"/>
      <c r="AL88" s="212"/>
      <c r="AM88" s="212"/>
      <c r="AN88" s="211">
        <f>SUM(AG88,AT88)</f>
        <v>0</v>
      </c>
      <c r="AO88" s="212"/>
      <c r="AP88" s="212"/>
      <c r="AQ88" s="93"/>
      <c r="AS88" s="94">
        <f>'Zevl105-17 - Povodí Labe,...'!M27</f>
        <v>0</v>
      </c>
      <c r="AT88" s="95">
        <f>ROUND(SUM(AV88:AW88),2)</f>
        <v>0</v>
      </c>
      <c r="AU88" s="96">
        <f>'Zevl105-17 - Povodí Labe,...'!W137</f>
        <v>0</v>
      </c>
      <c r="AV88" s="95">
        <f>'Zevl105-17 - Povodí Labe,...'!M31</f>
        <v>0</v>
      </c>
      <c r="AW88" s="95">
        <f>'Zevl105-17 - Povodí Labe,...'!M32</f>
        <v>0</v>
      </c>
      <c r="AX88" s="95">
        <f>'Zevl105-17 - Povodí Labe,...'!M33</f>
        <v>0</v>
      </c>
      <c r="AY88" s="95">
        <f>'Zevl105-17 - Povodí Labe,...'!M34</f>
        <v>0</v>
      </c>
      <c r="AZ88" s="95">
        <f>'Zevl105-17 - Povodí Labe,...'!H31</f>
        <v>0</v>
      </c>
      <c r="BA88" s="95">
        <f>'Zevl105-17 - Povodí Labe,...'!H32</f>
        <v>0</v>
      </c>
      <c r="BB88" s="95">
        <f>'Zevl105-17 - Povodí Labe,...'!H33</f>
        <v>0</v>
      </c>
      <c r="BC88" s="95">
        <f>'Zevl105-17 - Povodí Labe,...'!H34</f>
        <v>0</v>
      </c>
      <c r="BD88" s="97">
        <f>'Zevl105-17 - Povodí Labe,...'!H35</f>
        <v>0</v>
      </c>
      <c r="BT88" s="98" t="s">
        <v>82</v>
      </c>
      <c r="BU88" s="98" t="s">
        <v>83</v>
      </c>
      <c r="BV88" s="98" t="s">
        <v>78</v>
      </c>
      <c r="BW88" s="98" t="s">
        <v>79</v>
      </c>
      <c r="BX88" s="98" t="s">
        <v>80</v>
      </c>
    </row>
    <row r="89" spans="2:43" ht="13.5">
      <c r="B89" s="2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5"/>
    </row>
    <row r="90" spans="2:48" s="1" customFormat="1" ht="30" customHeight="1">
      <c r="B90" s="37"/>
      <c r="C90" s="82" t="s">
        <v>84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199">
        <f>ROUND(SUM(AG91:AG94),2)</f>
        <v>0</v>
      </c>
      <c r="AH90" s="199"/>
      <c r="AI90" s="199"/>
      <c r="AJ90" s="199"/>
      <c r="AK90" s="199"/>
      <c r="AL90" s="199"/>
      <c r="AM90" s="199"/>
      <c r="AN90" s="199">
        <f>ROUND(SUM(AN91:AN94),2)</f>
        <v>0</v>
      </c>
      <c r="AO90" s="199"/>
      <c r="AP90" s="199"/>
      <c r="AQ90" s="39"/>
      <c r="AS90" s="78" t="s">
        <v>85</v>
      </c>
      <c r="AT90" s="79" t="s">
        <v>86</v>
      </c>
      <c r="AU90" s="79" t="s">
        <v>41</v>
      </c>
      <c r="AV90" s="80" t="s">
        <v>64</v>
      </c>
    </row>
    <row r="91" spans="2:89" s="1" customFormat="1" ht="19.9" customHeight="1">
      <c r="B91" s="37"/>
      <c r="C91" s="38"/>
      <c r="D91" s="99" t="s">
        <v>87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05">
        <f>ROUND(AG87*AS91,2)</f>
        <v>0</v>
      </c>
      <c r="AH91" s="206"/>
      <c r="AI91" s="206"/>
      <c r="AJ91" s="206"/>
      <c r="AK91" s="206"/>
      <c r="AL91" s="206"/>
      <c r="AM91" s="206"/>
      <c r="AN91" s="206">
        <f>ROUND(AG91+AV91,2)</f>
        <v>0</v>
      </c>
      <c r="AO91" s="206"/>
      <c r="AP91" s="206"/>
      <c r="AQ91" s="39"/>
      <c r="AS91" s="100">
        <v>0</v>
      </c>
      <c r="AT91" s="101" t="s">
        <v>88</v>
      </c>
      <c r="AU91" s="101" t="s">
        <v>42</v>
      </c>
      <c r="AV91" s="102">
        <f>ROUND(IF(AU91="základní",AG91*L31,IF(AU91="snížená",AG91*L32,0)),2)</f>
        <v>0</v>
      </c>
      <c r="BV91" s="20" t="s">
        <v>89</v>
      </c>
      <c r="BY91" s="103">
        <f>IF(AU91="základní",AV91,0)</f>
        <v>0</v>
      </c>
      <c r="BZ91" s="103">
        <f>IF(AU91="snížená",AV91,0)</f>
        <v>0</v>
      </c>
      <c r="CA91" s="103">
        <v>0</v>
      </c>
      <c r="CB91" s="103">
        <v>0</v>
      </c>
      <c r="CC91" s="103">
        <v>0</v>
      </c>
      <c r="CD91" s="103">
        <f>IF(AU91="základní",AG91,0)</f>
        <v>0</v>
      </c>
      <c r="CE91" s="103">
        <f>IF(AU91="snížená",AG91,0)</f>
        <v>0</v>
      </c>
      <c r="CF91" s="103">
        <f>IF(AU91="zákl. přenesená",AG91,0)</f>
        <v>0</v>
      </c>
      <c r="CG91" s="103">
        <f>IF(AU91="sníž. přenesená",AG91,0)</f>
        <v>0</v>
      </c>
      <c r="CH91" s="103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37"/>
      <c r="C92" s="38"/>
      <c r="D92" s="203" t="s">
        <v>90</v>
      </c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38"/>
      <c r="AD92" s="38"/>
      <c r="AE92" s="38"/>
      <c r="AF92" s="38"/>
      <c r="AG92" s="205">
        <f>AG87*AS92</f>
        <v>0</v>
      </c>
      <c r="AH92" s="206"/>
      <c r="AI92" s="206"/>
      <c r="AJ92" s="206"/>
      <c r="AK92" s="206"/>
      <c r="AL92" s="206"/>
      <c r="AM92" s="206"/>
      <c r="AN92" s="206">
        <f>AG92+AV92</f>
        <v>0</v>
      </c>
      <c r="AO92" s="206"/>
      <c r="AP92" s="206"/>
      <c r="AQ92" s="39"/>
      <c r="AS92" s="104">
        <v>0</v>
      </c>
      <c r="AT92" s="105" t="s">
        <v>88</v>
      </c>
      <c r="AU92" s="105" t="s">
        <v>42</v>
      </c>
      <c r="AV92" s="106">
        <f>ROUND(IF(AU92="nulová",0,IF(OR(AU92="základní",AU92="zákl. přenesená"),AG92*L31,AG92*L32)),2)</f>
        <v>0</v>
      </c>
      <c r="BV92" s="20" t="s">
        <v>91</v>
      </c>
      <c r="BY92" s="103">
        <f>IF(AU92="základní",AV92,0)</f>
        <v>0</v>
      </c>
      <c r="BZ92" s="103">
        <f>IF(AU92="snížená",AV92,0)</f>
        <v>0</v>
      </c>
      <c r="CA92" s="103">
        <f>IF(AU92="zákl. přenesená",AV92,0)</f>
        <v>0</v>
      </c>
      <c r="CB92" s="103">
        <f>IF(AU92="sníž. přenesená",AV92,0)</f>
        <v>0</v>
      </c>
      <c r="CC92" s="103">
        <f>IF(AU92="nulová",AV92,0)</f>
        <v>0</v>
      </c>
      <c r="CD92" s="103">
        <f>IF(AU92="základní",AG92,0)</f>
        <v>0</v>
      </c>
      <c r="CE92" s="103">
        <f>IF(AU92="snížená",AG92,0)</f>
        <v>0</v>
      </c>
      <c r="CF92" s="103">
        <f>IF(AU92="zákl. přenesená",AG92,0)</f>
        <v>0</v>
      </c>
      <c r="CG92" s="103">
        <f>IF(AU92="sníž. přenesená",AG92,0)</f>
        <v>0</v>
      </c>
      <c r="CH92" s="103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37"/>
      <c r="C93" s="38"/>
      <c r="D93" s="203" t="s">
        <v>90</v>
      </c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38"/>
      <c r="AD93" s="38"/>
      <c r="AE93" s="38"/>
      <c r="AF93" s="38"/>
      <c r="AG93" s="205">
        <f>AG87*AS93</f>
        <v>0</v>
      </c>
      <c r="AH93" s="206"/>
      <c r="AI93" s="206"/>
      <c r="AJ93" s="206"/>
      <c r="AK93" s="206"/>
      <c r="AL93" s="206"/>
      <c r="AM93" s="206"/>
      <c r="AN93" s="206">
        <f>AG93+AV93</f>
        <v>0</v>
      </c>
      <c r="AO93" s="206"/>
      <c r="AP93" s="206"/>
      <c r="AQ93" s="39"/>
      <c r="AS93" s="104">
        <v>0</v>
      </c>
      <c r="AT93" s="105" t="s">
        <v>88</v>
      </c>
      <c r="AU93" s="105" t="s">
        <v>42</v>
      </c>
      <c r="AV93" s="106">
        <f>ROUND(IF(AU93="nulová",0,IF(OR(AU93="základní",AU93="zákl. přenesená"),AG93*L31,AG93*L32)),2)</f>
        <v>0</v>
      </c>
      <c r="BV93" s="20" t="s">
        <v>91</v>
      </c>
      <c r="BY93" s="103">
        <f>IF(AU93="základní",AV93,0)</f>
        <v>0</v>
      </c>
      <c r="BZ93" s="103">
        <f>IF(AU93="snížená",AV93,0)</f>
        <v>0</v>
      </c>
      <c r="CA93" s="103">
        <f>IF(AU93="zákl. přenesená",AV93,0)</f>
        <v>0</v>
      </c>
      <c r="CB93" s="103">
        <f>IF(AU93="sníž. přenesená",AV93,0)</f>
        <v>0</v>
      </c>
      <c r="CC93" s="103">
        <f>IF(AU93="nulová",AV93,0)</f>
        <v>0</v>
      </c>
      <c r="CD93" s="103">
        <f>IF(AU93="základní",AG93,0)</f>
        <v>0</v>
      </c>
      <c r="CE93" s="103">
        <f>IF(AU93="snížená",AG93,0)</f>
        <v>0</v>
      </c>
      <c r="CF93" s="103">
        <f>IF(AU93="zákl. přenesená",AG93,0)</f>
        <v>0</v>
      </c>
      <c r="CG93" s="103">
        <f>IF(AU93="sníž. přenesená",AG93,0)</f>
        <v>0</v>
      </c>
      <c r="CH93" s="103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37"/>
      <c r="C94" s="38"/>
      <c r="D94" s="203" t="s">
        <v>90</v>
      </c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38"/>
      <c r="AD94" s="38"/>
      <c r="AE94" s="38"/>
      <c r="AF94" s="38"/>
      <c r="AG94" s="205">
        <f>AG87*AS94</f>
        <v>0</v>
      </c>
      <c r="AH94" s="206"/>
      <c r="AI94" s="206"/>
      <c r="AJ94" s="206"/>
      <c r="AK94" s="206"/>
      <c r="AL94" s="206"/>
      <c r="AM94" s="206"/>
      <c r="AN94" s="206">
        <f>AG94+AV94</f>
        <v>0</v>
      </c>
      <c r="AO94" s="206"/>
      <c r="AP94" s="206"/>
      <c r="AQ94" s="39"/>
      <c r="AS94" s="107">
        <v>0</v>
      </c>
      <c r="AT94" s="108" t="s">
        <v>88</v>
      </c>
      <c r="AU94" s="108" t="s">
        <v>42</v>
      </c>
      <c r="AV94" s="109">
        <f>ROUND(IF(AU94="nulová",0,IF(OR(AU94="základní",AU94="zákl. přenesená"),AG94*L31,AG94*L32)),2)</f>
        <v>0</v>
      </c>
      <c r="BV94" s="20" t="s">
        <v>91</v>
      </c>
      <c r="BY94" s="103">
        <f>IF(AU94="základní",AV94,0)</f>
        <v>0</v>
      </c>
      <c r="BZ94" s="103">
        <f>IF(AU94="snížená",AV94,0)</f>
        <v>0</v>
      </c>
      <c r="CA94" s="103">
        <f>IF(AU94="zákl. přenesená",AV94,0)</f>
        <v>0</v>
      </c>
      <c r="CB94" s="103">
        <f>IF(AU94="sníž. přenesená",AV94,0)</f>
        <v>0</v>
      </c>
      <c r="CC94" s="103">
        <f>IF(AU94="nulová",AV94,0)</f>
        <v>0</v>
      </c>
      <c r="CD94" s="103">
        <f>IF(AU94="základní",AG94,0)</f>
        <v>0</v>
      </c>
      <c r="CE94" s="103">
        <f>IF(AU94="snížená",AG94,0)</f>
        <v>0</v>
      </c>
      <c r="CF94" s="103">
        <f>IF(AU94="zákl. přenesená",AG94,0)</f>
        <v>0</v>
      </c>
      <c r="CG94" s="103">
        <f>IF(AU94="sníž. přenesená",AG94,0)</f>
        <v>0</v>
      </c>
      <c r="CH94" s="103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0" t="s">
        <v>92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200">
        <f>ROUND(AG87+AG90,2)</f>
        <v>0</v>
      </c>
      <c r="AH96" s="200"/>
      <c r="AI96" s="200"/>
      <c r="AJ96" s="200"/>
      <c r="AK96" s="200"/>
      <c r="AL96" s="200"/>
      <c r="AM96" s="200"/>
      <c r="AN96" s="200">
        <f>AN87+AN90</f>
        <v>0</v>
      </c>
      <c r="AO96" s="200"/>
      <c r="AP96" s="200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Zevl105-17 - Povodí Labe,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67"/>
  <sheetViews>
    <sheetView showGridLines="0" tabSelected="1" workbookViewId="0" topLeftCell="A1">
      <pane ySplit="1" topLeftCell="A34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2"/>
      <c r="B1" s="14"/>
      <c r="C1" s="14"/>
      <c r="D1" s="15" t="s">
        <v>1</v>
      </c>
      <c r="E1" s="14"/>
      <c r="F1" s="16" t="s">
        <v>93</v>
      </c>
      <c r="G1" s="16"/>
      <c r="H1" s="244" t="s">
        <v>94</v>
      </c>
      <c r="I1" s="244"/>
      <c r="J1" s="244"/>
      <c r="K1" s="244"/>
      <c r="L1" s="16" t="s">
        <v>95</v>
      </c>
      <c r="M1" s="14"/>
      <c r="N1" s="14"/>
      <c r="O1" s="15" t="s">
        <v>96</v>
      </c>
      <c r="P1" s="14"/>
      <c r="Q1" s="14"/>
      <c r="R1" s="14"/>
      <c r="S1" s="16" t="s">
        <v>97</v>
      </c>
      <c r="T1" s="16"/>
      <c r="U1" s="112"/>
      <c r="V1" s="11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20" t="s">
        <v>79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98</v>
      </c>
    </row>
    <row r="4" spans="2:46" ht="36.95" customHeight="1">
      <c r="B4" s="24"/>
      <c r="C4" s="215" t="s">
        <v>99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5"/>
      <c r="T4" s="26" t="s">
        <v>13</v>
      </c>
      <c r="AT4" s="20" t="s">
        <v>6</v>
      </c>
    </row>
    <row r="5" spans="2:18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s="1" customFormat="1" ht="32.85" customHeight="1">
      <c r="B6" s="37"/>
      <c r="C6" s="38"/>
      <c r="D6" s="31" t="s">
        <v>19</v>
      </c>
      <c r="E6" s="38"/>
      <c r="F6" s="237" t="s">
        <v>20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38"/>
      <c r="R6" s="39"/>
    </row>
    <row r="7" spans="2:18" s="1" customFormat="1" ht="14.45" customHeight="1">
      <c r="B7" s="37"/>
      <c r="C7" s="38"/>
      <c r="D7" s="32" t="s">
        <v>21</v>
      </c>
      <c r="E7" s="38"/>
      <c r="F7" s="30" t="s">
        <v>5</v>
      </c>
      <c r="G7" s="38"/>
      <c r="H7" s="38"/>
      <c r="I7" s="38"/>
      <c r="J7" s="38"/>
      <c r="K7" s="38"/>
      <c r="L7" s="38"/>
      <c r="M7" s="32" t="s">
        <v>22</v>
      </c>
      <c r="N7" s="38"/>
      <c r="O7" s="30" t="s">
        <v>5</v>
      </c>
      <c r="P7" s="38"/>
      <c r="Q7" s="38"/>
      <c r="R7" s="39"/>
    </row>
    <row r="8" spans="2:18" s="1" customFormat="1" ht="14.45" customHeight="1">
      <c r="B8" s="37"/>
      <c r="C8" s="38"/>
      <c r="D8" s="32" t="s">
        <v>23</v>
      </c>
      <c r="E8" s="38"/>
      <c r="F8" s="30" t="s">
        <v>24</v>
      </c>
      <c r="G8" s="38"/>
      <c r="H8" s="38"/>
      <c r="I8" s="38"/>
      <c r="J8" s="38"/>
      <c r="K8" s="38"/>
      <c r="L8" s="38"/>
      <c r="M8" s="32" t="s">
        <v>25</v>
      </c>
      <c r="N8" s="38"/>
      <c r="O8" s="292" t="str">
        <f>'Rekapitulace stavby'!AN8</f>
        <v>21.2.2017</v>
      </c>
      <c r="P8" s="276"/>
      <c r="Q8" s="38"/>
      <c r="R8" s="39"/>
    </row>
    <row r="9" spans="2:18" s="1" customFormat="1" ht="10.9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5" customHeight="1">
      <c r="B10" s="37"/>
      <c r="C10" s="38"/>
      <c r="D10" s="32" t="s">
        <v>27</v>
      </c>
      <c r="E10" s="38"/>
      <c r="F10" s="38"/>
      <c r="G10" s="38"/>
      <c r="H10" s="38"/>
      <c r="I10" s="38"/>
      <c r="J10" s="38"/>
      <c r="K10" s="38"/>
      <c r="L10" s="38"/>
      <c r="M10" s="32" t="s">
        <v>28</v>
      </c>
      <c r="N10" s="38"/>
      <c r="O10" s="235" t="s">
        <v>5</v>
      </c>
      <c r="P10" s="235"/>
      <c r="Q10" s="38"/>
      <c r="R10" s="39"/>
    </row>
    <row r="11" spans="2:18" s="1" customFormat="1" ht="18" customHeight="1">
      <c r="B11" s="37"/>
      <c r="C11" s="38"/>
      <c r="D11" s="38"/>
      <c r="E11" s="30" t="s">
        <v>29</v>
      </c>
      <c r="F11" s="38"/>
      <c r="G11" s="38"/>
      <c r="H11" s="38"/>
      <c r="I11" s="38"/>
      <c r="J11" s="38"/>
      <c r="K11" s="38"/>
      <c r="L11" s="38"/>
      <c r="M11" s="32" t="s">
        <v>30</v>
      </c>
      <c r="N11" s="38"/>
      <c r="O11" s="235" t="s">
        <v>5</v>
      </c>
      <c r="P11" s="235"/>
      <c r="Q11" s="38"/>
      <c r="R11" s="39"/>
    </row>
    <row r="12" spans="2:18" s="1" customFormat="1" ht="6.9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5" customHeight="1">
      <c r="B13" s="37"/>
      <c r="C13" s="38"/>
      <c r="D13" s="32" t="s">
        <v>31</v>
      </c>
      <c r="E13" s="38"/>
      <c r="F13" s="38"/>
      <c r="G13" s="38"/>
      <c r="H13" s="38"/>
      <c r="I13" s="38"/>
      <c r="J13" s="38"/>
      <c r="K13" s="38"/>
      <c r="L13" s="38"/>
      <c r="M13" s="32" t="s">
        <v>28</v>
      </c>
      <c r="N13" s="38"/>
      <c r="O13" s="293" t="str">
        <f>IF('Rekapitulace stavby'!AN13="","",'Rekapitulace stavby'!AN13)</f>
        <v>Vyplň údaj</v>
      </c>
      <c r="P13" s="235"/>
      <c r="Q13" s="38"/>
      <c r="R13" s="39"/>
    </row>
    <row r="14" spans="2:18" s="1" customFormat="1" ht="18" customHeight="1">
      <c r="B14" s="37"/>
      <c r="C14" s="38"/>
      <c r="D14" s="38"/>
      <c r="E14" s="293" t="str">
        <f>IF('Rekapitulace stavby'!E14="","",'Rekapitulace stavby'!E14)</f>
        <v>Vyplň údaj</v>
      </c>
      <c r="F14" s="294"/>
      <c r="G14" s="294"/>
      <c r="H14" s="294"/>
      <c r="I14" s="294"/>
      <c r="J14" s="294"/>
      <c r="K14" s="294"/>
      <c r="L14" s="294"/>
      <c r="M14" s="32" t="s">
        <v>30</v>
      </c>
      <c r="N14" s="38"/>
      <c r="O14" s="293" t="str">
        <f>IF('Rekapitulace stavby'!AN14="","",'Rekapitulace stavby'!AN14)</f>
        <v>Vyplň údaj</v>
      </c>
      <c r="P14" s="235"/>
      <c r="Q14" s="38"/>
      <c r="R14" s="39"/>
    </row>
    <row r="15" spans="2:18" s="1" customFormat="1" ht="6.95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5" customHeight="1">
      <c r="B16" s="37"/>
      <c r="C16" s="38"/>
      <c r="D16" s="32" t="s">
        <v>33</v>
      </c>
      <c r="E16" s="38"/>
      <c r="F16" s="38"/>
      <c r="G16" s="38"/>
      <c r="H16" s="38"/>
      <c r="I16" s="38"/>
      <c r="J16" s="38"/>
      <c r="K16" s="38"/>
      <c r="L16" s="38"/>
      <c r="M16" s="32" t="s">
        <v>28</v>
      </c>
      <c r="N16" s="38"/>
      <c r="O16" s="235" t="s">
        <v>5</v>
      </c>
      <c r="P16" s="235"/>
      <c r="Q16" s="38"/>
      <c r="R16" s="39"/>
    </row>
    <row r="17" spans="2:18" s="1" customFormat="1" ht="18" customHeight="1">
      <c r="B17" s="37"/>
      <c r="C17" s="38"/>
      <c r="D17" s="38"/>
      <c r="E17" s="30" t="s">
        <v>34</v>
      </c>
      <c r="F17" s="38"/>
      <c r="G17" s="38"/>
      <c r="H17" s="38"/>
      <c r="I17" s="38"/>
      <c r="J17" s="38"/>
      <c r="K17" s="38"/>
      <c r="L17" s="38"/>
      <c r="M17" s="32" t="s">
        <v>30</v>
      </c>
      <c r="N17" s="38"/>
      <c r="O17" s="235" t="s">
        <v>5</v>
      </c>
      <c r="P17" s="235"/>
      <c r="Q17" s="38"/>
      <c r="R17" s="39"/>
    </row>
    <row r="18" spans="2:18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5" customHeight="1">
      <c r="B19" s="37"/>
      <c r="C19" s="38"/>
      <c r="D19" s="32" t="s">
        <v>36</v>
      </c>
      <c r="E19" s="38"/>
      <c r="F19" s="38"/>
      <c r="G19" s="38"/>
      <c r="H19" s="38"/>
      <c r="I19" s="38"/>
      <c r="J19" s="38"/>
      <c r="K19" s="38"/>
      <c r="L19" s="38"/>
      <c r="M19" s="32" t="s">
        <v>28</v>
      </c>
      <c r="N19" s="38"/>
      <c r="O19" s="235" t="str">
        <f>IF('Rekapitulace stavby'!AN19="","",'Rekapitulace stavby'!AN19)</f>
        <v/>
      </c>
      <c r="P19" s="235"/>
      <c r="Q19" s="38"/>
      <c r="R19" s="39"/>
    </row>
    <row r="20" spans="2:18" s="1" customFormat="1" ht="18" customHeight="1">
      <c r="B20" s="37"/>
      <c r="C20" s="38"/>
      <c r="D20" s="38"/>
      <c r="E20" s="30" t="str">
        <f>IF('Rekapitulace stavby'!E20="","",'Rekapitulace stavby'!E20)</f>
        <v xml:space="preserve"> </v>
      </c>
      <c r="F20" s="38"/>
      <c r="G20" s="38"/>
      <c r="H20" s="38"/>
      <c r="I20" s="38"/>
      <c r="J20" s="38"/>
      <c r="K20" s="38"/>
      <c r="L20" s="38"/>
      <c r="M20" s="32" t="s">
        <v>30</v>
      </c>
      <c r="N20" s="38"/>
      <c r="O20" s="235" t="str">
        <f>IF('Rekapitulace stavby'!AN20="","",'Rekapitulace stavby'!AN20)</f>
        <v/>
      </c>
      <c r="P20" s="235"/>
      <c r="Q20" s="38"/>
      <c r="R20" s="39"/>
    </row>
    <row r="21" spans="2:18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5" customHeight="1">
      <c r="B22" s="37"/>
      <c r="C22" s="38"/>
      <c r="D22" s="32" t="s">
        <v>37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22.5" customHeight="1">
      <c r="B23" s="37"/>
      <c r="C23" s="38"/>
      <c r="D23" s="38"/>
      <c r="E23" s="240" t="s">
        <v>5</v>
      </c>
      <c r="F23" s="240"/>
      <c r="G23" s="240"/>
      <c r="H23" s="240"/>
      <c r="I23" s="240"/>
      <c r="J23" s="240"/>
      <c r="K23" s="240"/>
      <c r="L23" s="240"/>
      <c r="M23" s="38"/>
      <c r="N23" s="38"/>
      <c r="O23" s="38"/>
      <c r="P23" s="38"/>
      <c r="Q23" s="38"/>
      <c r="R23" s="39"/>
    </row>
    <row r="24" spans="2:18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5" customHeight="1">
      <c r="B26" s="37"/>
      <c r="C26" s="38"/>
      <c r="D26" s="113" t="s">
        <v>100</v>
      </c>
      <c r="E26" s="38"/>
      <c r="F26" s="38"/>
      <c r="G26" s="38"/>
      <c r="H26" s="38"/>
      <c r="I26" s="38"/>
      <c r="J26" s="38"/>
      <c r="K26" s="38"/>
      <c r="L26" s="38"/>
      <c r="M26" s="241">
        <f>N87</f>
        <v>0</v>
      </c>
      <c r="N26" s="241"/>
      <c r="O26" s="241"/>
      <c r="P26" s="241"/>
      <c r="Q26" s="38"/>
      <c r="R26" s="39"/>
    </row>
    <row r="27" spans="2:18" s="1" customFormat="1" ht="14.45" customHeight="1">
      <c r="B27" s="37"/>
      <c r="C27" s="38"/>
      <c r="D27" s="36" t="s">
        <v>87</v>
      </c>
      <c r="E27" s="38"/>
      <c r="F27" s="38"/>
      <c r="G27" s="38"/>
      <c r="H27" s="38"/>
      <c r="I27" s="38"/>
      <c r="J27" s="38"/>
      <c r="K27" s="38"/>
      <c r="L27" s="38"/>
      <c r="M27" s="241">
        <f>N113</f>
        <v>0</v>
      </c>
      <c r="N27" s="241"/>
      <c r="O27" s="241"/>
      <c r="P27" s="241"/>
      <c r="Q27" s="38"/>
      <c r="R27" s="39"/>
    </row>
    <row r="28" spans="2:18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4" t="s">
        <v>40</v>
      </c>
      <c r="E29" s="38"/>
      <c r="F29" s="38"/>
      <c r="G29" s="38"/>
      <c r="H29" s="38"/>
      <c r="I29" s="38"/>
      <c r="J29" s="38"/>
      <c r="K29" s="38"/>
      <c r="L29" s="38"/>
      <c r="M29" s="291">
        <f>ROUND(M26+M27,2)</f>
        <v>0</v>
      </c>
      <c r="N29" s="275"/>
      <c r="O29" s="275"/>
      <c r="P29" s="275"/>
      <c r="Q29" s="38"/>
      <c r="R29" s="39"/>
    </row>
    <row r="30" spans="2:18" s="1" customFormat="1" ht="6.95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5" customHeight="1">
      <c r="B31" s="37"/>
      <c r="C31" s="38"/>
      <c r="D31" s="44" t="s">
        <v>41</v>
      </c>
      <c r="E31" s="44" t="s">
        <v>42</v>
      </c>
      <c r="F31" s="45">
        <v>0.21</v>
      </c>
      <c r="G31" s="115" t="s">
        <v>43</v>
      </c>
      <c r="H31" s="288">
        <f>ROUND((((SUM(BE113:BE120)+SUM(BE137:BE360))+SUM(BE362:BE366))),2)</f>
        <v>0</v>
      </c>
      <c r="I31" s="275"/>
      <c r="J31" s="275"/>
      <c r="K31" s="38"/>
      <c r="L31" s="38"/>
      <c r="M31" s="288">
        <f>ROUND(((ROUND((SUM(BE113:BE120)+SUM(BE137:BE360)),2)*F31)+SUM(BE362:BE366)*F31),2)</f>
        <v>0</v>
      </c>
      <c r="N31" s="275"/>
      <c r="O31" s="275"/>
      <c r="P31" s="275"/>
      <c r="Q31" s="38"/>
      <c r="R31" s="39"/>
    </row>
    <row r="32" spans="2:18" s="1" customFormat="1" ht="14.45" customHeight="1">
      <c r="B32" s="37"/>
      <c r="C32" s="38"/>
      <c r="D32" s="38"/>
      <c r="E32" s="44" t="s">
        <v>44</v>
      </c>
      <c r="F32" s="45">
        <v>0.15</v>
      </c>
      <c r="G32" s="115" t="s">
        <v>43</v>
      </c>
      <c r="H32" s="288">
        <f>ROUND((((SUM(BF113:BF120)+SUM(BF137:BF360))+SUM(BF362:BF366))),2)</f>
        <v>0</v>
      </c>
      <c r="I32" s="275"/>
      <c r="J32" s="275"/>
      <c r="K32" s="38"/>
      <c r="L32" s="38"/>
      <c r="M32" s="288">
        <f>ROUND(((ROUND((SUM(BF113:BF120)+SUM(BF137:BF360)),2)*F32)+SUM(BF362:BF366)*F32),2)</f>
        <v>0</v>
      </c>
      <c r="N32" s="275"/>
      <c r="O32" s="275"/>
      <c r="P32" s="275"/>
      <c r="Q32" s="38"/>
      <c r="R32" s="39"/>
    </row>
    <row r="33" spans="2:18" s="1" customFormat="1" ht="14.45" customHeight="1" hidden="1">
      <c r="B33" s="37"/>
      <c r="C33" s="38"/>
      <c r="D33" s="38"/>
      <c r="E33" s="44" t="s">
        <v>45</v>
      </c>
      <c r="F33" s="45">
        <v>0.21</v>
      </c>
      <c r="G33" s="115" t="s">
        <v>43</v>
      </c>
      <c r="H33" s="288">
        <f>ROUND((((SUM(BG113:BG120)+SUM(BG137:BG360))+SUM(BG362:BG366))),2)</f>
        <v>0</v>
      </c>
      <c r="I33" s="275"/>
      <c r="J33" s="275"/>
      <c r="K33" s="38"/>
      <c r="L33" s="38"/>
      <c r="M33" s="288">
        <v>0</v>
      </c>
      <c r="N33" s="275"/>
      <c r="O33" s="275"/>
      <c r="P33" s="275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46</v>
      </c>
      <c r="F34" s="45">
        <v>0.15</v>
      </c>
      <c r="G34" s="115" t="s">
        <v>43</v>
      </c>
      <c r="H34" s="288">
        <f>ROUND((((SUM(BH113:BH120)+SUM(BH137:BH360))+SUM(BH362:BH366))),2)</f>
        <v>0</v>
      </c>
      <c r="I34" s="275"/>
      <c r="J34" s="275"/>
      <c r="K34" s="38"/>
      <c r="L34" s="38"/>
      <c r="M34" s="288">
        <v>0</v>
      </c>
      <c r="N34" s="275"/>
      <c r="O34" s="275"/>
      <c r="P34" s="275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47</v>
      </c>
      <c r="F35" s="45">
        <v>0</v>
      </c>
      <c r="G35" s="115" t="s">
        <v>43</v>
      </c>
      <c r="H35" s="288">
        <f>ROUND((((SUM(BI113:BI120)+SUM(BI137:BI360))+SUM(BI362:BI366))),2)</f>
        <v>0</v>
      </c>
      <c r="I35" s="275"/>
      <c r="J35" s="275"/>
      <c r="K35" s="38"/>
      <c r="L35" s="38"/>
      <c r="M35" s="288">
        <v>0</v>
      </c>
      <c r="N35" s="275"/>
      <c r="O35" s="275"/>
      <c r="P35" s="275"/>
      <c r="Q35" s="38"/>
      <c r="R35" s="39"/>
    </row>
    <row r="36" spans="2:18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1"/>
      <c r="D37" s="116" t="s">
        <v>48</v>
      </c>
      <c r="E37" s="77"/>
      <c r="F37" s="77"/>
      <c r="G37" s="117" t="s">
        <v>49</v>
      </c>
      <c r="H37" s="118" t="s">
        <v>50</v>
      </c>
      <c r="I37" s="77"/>
      <c r="J37" s="77"/>
      <c r="K37" s="77"/>
      <c r="L37" s="289">
        <f>SUM(M29:M35)</f>
        <v>0</v>
      </c>
      <c r="M37" s="289"/>
      <c r="N37" s="289"/>
      <c r="O37" s="289"/>
      <c r="P37" s="290"/>
      <c r="Q37" s="111"/>
      <c r="R37" s="39"/>
    </row>
    <row r="38" spans="2:18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5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7"/>
      <c r="C50" s="38"/>
      <c r="D50" s="52" t="s">
        <v>51</v>
      </c>
      <c r="E50" s="53"/>
      <c r="F50" s="53"/>
      <c r="G50" s="53"/>
      <c r="H50" s="54"/>
      <c r="I50" s="38"/>
      <c r="J50" s="52" t="s">
        <v>52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5">
      <c r="B59" s="37"/>
      <c r="C59" s="38"/>
      <c r="D59" s="57" t="s">
        <v>53</v>
      </c>
      <c r="E59" s="58"/>
      <c r="F59" s="58"/>
      <c r="G59" s="59" t="s">
        <v>54</v>
      </c>
      <c r="H59" s="60"/>
      <c r="I59" s="38"/>
      <c r="J59" s="57" t="s">
        <v>53</v>
      </c>
      <c r="K59" s="58"/>
      <c r="L59" s="58"/>
      <c r="M59" s="58"/>
      <c r="N59" s="59" t="s">
        <v>54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7"/>
      <c r="C61" s="38"/>
      <c r="D61" s="52" t="s">
        <v>55</v>
      </c>
      <c r="E61" s="53"/>
      <c r="F61" s="53"/>
      <c r="G61" s="53"/>
      <c r="H61" s="54"/>
      <c r="I61" s="38"/>
      <c r="J61" s="52" t="s">
        <v>56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5">
      <c r="B70" s="37"/>
      <c r="C70" s="38"/>
      <c r="D70" s="57" t="s">
        <v>53</v>
      </c>
      <c r="E70" s="58"/>
      <c r="F70" s="58"/>
      <c r="G70" s="59" t="s">
        <v>54</v>
      </c>
      <c r="H70" s="60"/>
      <c r="I70" s="38"/>
      <c r="J70" s="57" t="s">
        <v>53</v>
      </c>
      <c r="K70" s="58"/>
      <c r="L70" s="58"/>
      <c r="M70" s="58"/>
      <c r="N70" s="59" t="s">
        <v>54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215" t="s">
        <v>101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6.95" customHeight="1">
      <c r="B78" s="37"/>
      <c r="C78" s="71" t="s">
        <v>19</v>
      </c>
      <c r="D78" s="38"/>
      <c r="E78" s="38"/>
      <c r="F78" s="217" t="str">
        <f>F6</f>
        <v>Povodí Labe,Závod Pardubice- Demolice provozního objektu 02</v>
      </c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38"/>
      <c r="R78" s="39"/>
    </row>
    <row r="79" spans="2:18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</row>
    <row r="80" spans="2:18" s="1" customFormat="1" ht="18" customHeight="1">
      <c r="B80" s="37"/>
      <c r="C80" s="32" t="s">
        <v>23</v>
      </c>
      <c r="D80" s="38"/>
      <c r="E80" s="38"/>
      <c r="F80" s="30" t="str">
        <f>F8</f>
        <v xml:space="preserve"> </v>
      </c>
      <c r="G80" s="38"/>
      <c r="H80" s="38"/>
      <c r="I80" s="38"/>
      <c r="J80" s="38"/>
      <c r="K80" s="32" t="s">
        <v>25</v>
      </c>
      <c r="L80" s="38"/>
      <c r="M80" s="276" t="str">
        <f>IF(O8="","",O8)</f>
        <v>21.2.2017</v>
      </c>
      <c r="N80" s="276"/>
      <c r="O80" s="276"/>
      <c r="P80" s="276"/>
      <c r="Q80" s="38"/>
      <c r="R80" s="39"/>
    </row>
    <row r="81" spans="2:18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</row>
    <row r="82" spans="2:18" s="1" customFormat="1" ht="15">
      <c r="B82" s="37"/>
      <c r="C82" s="32" t="s">
        <v>27</v>
      </c>
      <c r="D82" s="38"/>
      <c r="E82" s="38"/>
      <c r="F82" s="30" t="str">
        <f>E11</f>
        <v>Povodí Labe státní podnik, Hradec Králové</v>
      </c>
      <c r="G82" s="38"/>
      <c r="H82" s="38"/>
      <c r="I82" s="38"/>
      <c r="J82" s="38"/>
      <c r="K82" s="32" t="s">
        <v>33</v>
      </c>
      <c r="L82" s="38"/>
      <c r="M82" s="235" t="str">
        <f>E17</f>
        <v>Projekty, studie, statika ing Vladimír Zevl</v>
      </c>
      <c r="N82" s="235"/>
      <c r="O82" s="235"/>
      <c r="P82" s="235"/>
      <c r="Q82" s="235"/>
      <c r="R82" s="39"/>
    </row>
    <row r="83" spans="2:18" s="1" customFormat="1" ht="14.45" customHeight="1">
      <c r="B83" s="37"/>
      <c r="C83" s="32" t="s">
        <v>31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36</v>
      </c>
      <c r="L83" s="38"/>
      <c r="M83" s="235" t="str">
        <f>E20</f>
        <v xml:space="preserve"> </v>
      </c>
      <c r="N83" s="235"/>
      <c r="O83" s="235"/>
      <c r="P83" s="235"/>
      <c r="Q83" s="235"/>
      <c r="R83" s="39"/>
    </row>
    <row r="84" spans="2:18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</row>
    <row r="85" spans="2:18" s="1" customFormat="1" ht="29.25" customHeight="1">
      <c r="B85" s="37"/>
      <c r="C85" s="286" t="s">
        <v>102</v>
      </c>
      <c r="D85" s="287"/>
      <c r="E85" s="287"/>
      <c r="F85" s="287"/>
      <c r="G85" s="287"/>
      <c r="H85" s="111"/>
      <c r="I85" s="111"/>
      <c r="J85" s="111"/>
      <c r="K85" s="111"/>
      <c r="L85" s="111"/>
      <c r="M85" s="111"/>
      <c r="N85" s="286" t="s">
        <v>103</v>
      </c>
      <c r="O85" s="287"/>
      <c r="P85" s="287"/>
      <c r="Q85" s="287"/>
      <c r="R85" s="39"/>
    </row>
    <row r="86" spans="2:18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</row>
    <row r="87" spans="2:47" s="1" customFormat="1" ht="29.25" customHeight="1">
      <c r="B87" s="37"/>
      <c r="C87" s="119" t="s">
        <v>104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199">
        <f>N137</f>
        <v>0</v>
      </c>
      <c r="O87" s="284"/>
      <c r="P87" s="284"/>
      <c r="Q87" s="284"/>
      <c r="R87" s="39"/>
      <c r="AU87" s="20" t="s">
        <v>105</v>
      </c>
    </row>
    <row r="88" spans="2:18" s="6" customFormat="1" ht="24.95" customHeight="1">
      <c r="B88" s="120"/>
      <c r="C88" s="121"/>
      <c r="D88" s="122" t="s">
        <v>106</v>
      </c>
      <c r="E88" s="121"/>
      <c r="F88" s="121"/>
      <c r="G88" s="121"/>
      <c r="H88" s="121"/>
      <c r="I88" s="121"/>
      <c r="J88" s="121"/>
      <c r="K88" s="121"/>
      <c r="L88" s="121"/>
      <c r="M88" s="121"/>
      <c r="N88" s="251">
        <f>N138</f>
        <v>0</v>
      </c>
      <c r="O88" s="283"/>
      <c r="P88" s="283"/>
      <c r="Q88" s="283"/>
      <c r="R88" s="123"/>
    </row>
    <row r="89" spans="2:18" s="7" customFormat="1" ht="19.9" customHeight="1">
      <c r="B89" s="124"/>
      <c r="C89" s="125"/>
      <c r="D89" s="99" t="s">
        <v>107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06">
        <f>N139</f>
        <v>0</v>
      </c>
      <c r="O89" s="282"/>
      <c r="P89" s="282"/>
      <c r="Q89" s="282"/>
      <c r="R89" s="126"/>
    </row>
    <row r="90" spans="2:18" s="7" customFormat="1" ht="19.9" customHeight="1">
      <c r="B90" s="124"/>
      <c r="C90" s="125"/>
      <c r="D90" s="99" t="s">
        <v>108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06">
        <f>N174</f>
        <v>0</v>
      </c>
      <c r="O90" s="282"/>
      <c r="P90" s="282"/>
      <c r="Q90" s="282"/>
      <c r="R90" s="126"/>
    </row>
    <row r="91" spans="2:18" s="7" customFormat="1" ht="19.9" customHeight="1">
      <c r="B91" s="124"/>
      <c r="C91" s="125"/>
      <c r="D91" s="99" t="s">
        <v>109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06">
        <f>N178</f>
        <v>0</v>
      </c>
      <c r="O91" s="282"/>
      <c r="P91" s="282"/>
      <c r="Q91" s="282"/>
      <c r="R91" s="126"/>
    </row>
    <row r="92" spans="2:18" s="7" customFormat="1" ht="19.9" customHeight="1">
      <c r="B92" s="124"/>
      <c r="C92" s="125"/>
      <c r="D92" s="99" t="s">
        <v>110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06">
        <f>N182</f>
        <v>0</v>
      </c>
      <c r="O92" s="282"/>
      <c r="P92" s="282"/>
      <c r="Q92" s="282"/>
      <c r="R92" s="126"/>
    </row>
    <row r="93" spans="2:18" s="7" customFormat="1" ht="19.9" customHeight="1">
      <c r="B93" s="124"/>
      <c r="C93" s="125"/>
      <c r="D93" s="99" t="s">
        <v>111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06">
        <f>N269</f>
        <v>0</v>
      </c>
      <c r="O93" s="282"/>
      <c r="P93" s="282"/>
      <c r="Q93" s="282"/>
      <c r="R93" s="126"/>
    </row>
    <row r="94" spans="2:18" s="7" customFormat="1" ht="19.9" customHeight="1">
      <c r="B94" s="124"/>
      <c r="C94" s="125"/>
      <c r="D94" s="99" t="s">
        <v>112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06">
        <f>N282</f>
        <v>0</v>
      </c>
      <c r="O94" s="282"/>
      <c r="P94" s="282"/>
      <c r="Q94" s="282"/>
      <c r="R94" s="126"/>
    </row>
    <row r="95" spans="2:18" s="6" customFormat="1" ht="24.95" customHeight="1">
      <c r="B95" s="120"/>
      <c r="C95" s="121"/>
      <c r="D95" s="122" t="s">
        <v>113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1">
        <f>N284</f>
        <v>0</v>
      </c>
      <c r="O95" s="283"/>
      <c r="P95" s="283"/>
      <c r="Q95" s="283"/>
      <c r="R95" s="123"/>
    </row>
    <row r="96" spans="2:18" s="7" customFormat="1" ht="19.9" customHeight="1">
      <c r="B96" s="124"/>
      <c r="C96" s="125"/>
      <c r="D96" s="99" t="s">
        <v>114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06">
        <f>N285</f>
        <v>0</v>
      </c>
      <c r="O96" s="282"/>
      <c r="P96" s="282"/>
      <c r="Q96" s="282"/>
      <c r="R96" s="126"/>
    </row>
    <row r="97" spans="2:18" s="7" customFormat="1" ht="19.9" customHeight="1">
      <c r="B97" s="124"/>
      <c r="C97" s="125"/>
      <c r="D97" s="99" t="s">
        <v>115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06">
        <f>N288</f>
        <v>0</v>
      </c>
      <c r="O97" s="282"/>
      <c r="P97" s="282"/>
      <c r="Q97" s="282"/>
      <c r="R97" s="126"/>
    </row>
    <row r="98" spans="2:18" s="7" customFormat="1" ht="19.9" customHeight="1">
      <c r="B98" s="124"/>
      <c r="C98" s="125"/>
      <c r="D98" s="99" t="s">
        <v>116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06">
        <f>N290</f>
        <v>0</v>
      </c>
      <c r="O98" s="282"/>
      <c r="P98" s="282"/>
      <c r="Q98" s="282"/>
      <c r="R98" s="126"/>
    </row>
    <row r="99" spans="2:18" s="7" customFormat="1" ht="19.9" customHeight="1">
      <c r="B99" s="124"/>
      <c r="C99" s="125"/>
      <c r="D99" s="99" t="s">
        <v>117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06">
        <f>N305</f>
        <v>0</v>
      </c>
      <c r="O99" s="282"/>
      <c r="P99" s="282"/>
      <c r="Q99" s="282"/>
      <c r="R99" s="126"/>
    </row>
    <row r="100" spans="2:18" s="7" customFormat="1" ht="19.9" customHeight="1">
      <c r="B100" s="124"/>
      <c r="C100" s="125"/>
      <c r="D100" s="99" t="s">
        <v>118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06">
        <f>N307</f>
        <v>0</v>
      </c>
      <c r="O100" s="282"/>
      <c r="P100" s="282"/>
      <c r="Q100" s="282"/>
      <c r="R100" s="126"/>
    </row>
    <row r="101" spans="2:18" s="7" customFormat="1" ht="19.9" customHeight="1">
      <c r="B101" s="124"/>
      <c r="C101" s="125"/>
      <c r="D101" s="99" t="s">
        <v>119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06">
        <f>N310</f>
        <v>0</v>
      </c>
      <c r="O101" s="282"/>
      <c r="P101" s="282"/>
      <c r="Q101" s="282"/>
      <c r="R101" s="126"/>
    </row>
    <row r="102" spans="2:18" s="7" customFormat="1" ht="19.9" customHeight="1">
      <c r="B102" s="124"/>
      <c r="C102" s="125"/>
      <c r="D102" s="99" t="s">
        <v>120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06">
        <f>N317</f>
        <v>0</v>
      </c>
      <c r="O102" s="282"/>
      <c r="P102" s="282"/>
      <c r="Q102" s="282"/>
      <c r="R102" s="126"/>
    </row>
    <row r="103" spans="2:18" s="7" customFormat="1" ht="19.9" customHeight="1">
      <c r="B103" s="124"/>
      <c r="C103" s="125"/>
      <c r="D103" s="99" t="s">
        <v>121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06">
        <f>N319</f>
        <v>0</v>
      </c>
      <c r="O103" s="282"/>
      <c r="P103" s="282"/>
      <c r="Q103" s="282"/>
      <c r="R103" s="126"/>
    </row>
    <row r="104" spans="2:18" s="7" customFormat="1" ht="19.9" customHeight="1">
      <c r="B104" s="124"/>
      <c r="C104" s="125"/>
      <c r="D104" s="99" t="s">
        <v>122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206">
        <f>N322</f>
        <v>0</v>
      </c>
      <c r="O104" s="282"/>
      <c r="P104" s="282"/>
      <c r="Q104" s="282"/>
      <c r="R104" s="126"/>
    </row>
    <row r="105" spans="2:18" s="7" customFormat="1" ht="19.9" customHeight="1">
      <c r="B105" s="124"/>
      <c r="C105" s="125"/>
      <c r="D105" s="99" t="s">
        <v>123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206">
        <f>N325</f>
        <v>0</v>
      </c>
      <c r="O105" s="282"/>
      <c r="P105" s="282"/>
      <c r="Q105" s="282"/>
      <c r="R105" s="126"/>
    </row>
    <row r="106" spans="2:18" s="7" customFormat="1" ht="19.9" customHeight="1">
      <c r="B106" s="124"/>
      <c r="C106" s="125"/>
      <c r="D106" s="99" t="s">
        <v>124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206">
        <f>N330</f>
        <v>0</v>
      </c>
      <c r="O106" s="282"/>
      <c r="P106" s="282"/>
      <c r="Q106" s="282"/>
      <c r="R106" s="126"/>
    </row>
    <row r="107" spans="2:18" s="7" customFormat="1" ht="19.9" customHeight="1">
      <c r="B107" s="124"/>
      <c r="C107" s="125"/>
      <c r="D107" s="99" t="s">
        <v>125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06">
        <f>N338</f>
        <v>0</v>
      </c>
      <c r="O107" s="282"/>
      <c r="P107" s="282"/>
      <c r="Q107" s="282"/>
      <c r="R107" s="126"/>
    </row>
    <row r="108" spans="2:18" s="7" customFormat="1" ht="19.9" customHeight="1">
      <c r="B108" s="124"/>
      <c r="C108" s="125"/>
      <c r="D108" s="99" t="s">
        <v>126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06">
        <f>N346</f>
        <v>0</v>
      </c>
      <c r="O108" s="282"/>
      <c r="P108" s="282"/>
      <c r="Q108" s="282"/>
      <c r="R108" s="126"/>
    </row>
    <row r="109" spans="2:18" s="7" customFormat="1" ht="19.9" customHeight="1">
      <c r="B109" s="124"/>
      <c r="C109" s="125"/>
      <c r="D109" s="99" t="s">
        <v>127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06">
        <f>N349</f>
        <v>0</v>
      </c>
      <c r="O109" s="282"/>
      <c r="P109" s="282"/>
      <c r="Q109" s="282"/>
      <c r="R109" s="126"/>
    </row>
    <row r="110" spans="2:18" s="7" customFormat="1" ht="19.9" customHeight="1">
      <c r="B110" s="124"/>
      <c r="C110" s="125"/>
      <c r="D110" s="99" t="s">
        <v>128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206">
        <f>N353</f>
        <v>0</v>
      </c>
      <c r="O110" s="282"/>
      <c r="P110" s="282"/>
      <c r="Q110" s="282"/>
      <c r="R110" s="126"/>
    </row>
    <row r="111" spans="2:18" s="6" customFormat="1" ht="21.75" customHeight="1">
      <c r="B111" s="120"/>
      <c r="C111" s="121"/>
      <c r="D111" s="122" t="s">
        <v>129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250">
        <f>N361</f>
        <v>0</v>
      </c>
      <c r="O111" s="283"/>
      <c r="P111" s="283"/>
      <c r="Q111" s="283"/>
      <c r="R111" s="123"/>
    </row>
    <row r="112" spans="2:18" s="1" customFormat="1" ht="21.7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21" s="1" customFormat="1" ht="29.25" customHeight="1">
      <c r="B113" s="37"/>
      <c r="C113" s="119" t="s">
        <v>130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84">
        <f>ROUND(N114+N115+N116+N117+N118+N119,2)</f>
        <v>0</v>
      </c>
      <c r="O113" s="285"/>
      <c r="P113" s="285"/>
      <c r="Q113" s="285"/>
      <c r="R113" s="39"/>
      <c r="T113" s="127"/>
      <c r="U113" s="128" t="s">
        <v>41</v>
      </c>
    </row>
    <row r="114" spans="2:65" s="1" customFormat="1" ht="18" customHeight="1">
      <c r="B114" s="129"/>
      <c r="C114" s="130"/>
      <c r="D114" s="203" t="s">
        <v>131</v>
      </c>
      <c r="E114" s="280"/>
      <c r="F114" s="280"/>
      <c r="G114" s="280"/>
      <c r="H114" s="280"/>
      <c r="I114" s="130"/>
      <c r="J114" s="130"/>
      <c r="K114" s="130"/>
      <c r="L114" s="130"/>
      <c r="M114" s="130"/>
      <c r="N114" s="205">
        <f>ROUND(N87*T114,2)</f>
        <v>0</v>
      </c>
      <c r="O114" s="281"/>
      <c r="P114" s="281"/>
      <c r="Q114" s="281"/>
      <c r="R114" s="132"/>
      <c r="S114" s="130"/>
      <c r="T114" s="133"/>
      <c r="U114" s="134" t="s">
        <v>42</v>
      </c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6" t="s">
        <v>132</v>
      </c>
      <c r="AZ114" s="135"/>
      <c r="BA114" s="135"/>
      <c r="BB114" s="135"/>
      <c r="BC114" s="135"/>
      <c r="BD114" s="135"/>
      <c r="BE114" s="137">
        <f aca="true" t="shared" si="0" ref="BE114:BE119">IF(U114="základní",N114,0)</f>
        <v>0</v>
      </c>
      <c r="BF114" s="137">
        <f aca="true" t="shared" si="1" ref="BF114:BF119">IF(U114="snížená",N114,0)</f>
        <v>0</v>
      </c>
      <c r="BG114" s="137">
        <f aca="true" t="shared" si="2" ref="BG114:BG119">IF(U114="zákl. přenesená",N114,0)</f>
        <v>0</v>
      </c>
      <c r="BH114" s="137">
        <f aca="true" t="shared" si="3" ref="BH114:BH119">IF(U114="sníž. přenesená",N114,0)</f>
        <v>0</v>
      </c>
      <c r="BI114" s="137">
        <f aca="true" t="shared" si="4" ref="BI114:BI119">IF(U114="nulová",N114,0)</f>
        <v>0</v>
      </c>
      <c r="BJ114" s="136" t="s">
        <v>82</v>
      </c>
      <c r="BK114" s="135"/>
      <c r="BL114" s="135"/>
      <c r="BM114" s="135"/>
    </row>
    <row r="115" spans="2:65" s="1" customFormat="1" ht="18" customHeight="1">
      <c r="B115" s="129"/>
      <c r="C115" s="130"/>
      <c r="D115" s="203" t="s">
        <v>133</v>
      </c>
      <c r="E115" s="280"/>
      <c r="F115" s="280"/>
      <c r="G115" s="280"/>
      <c r="H115" s="280"/>
      <c r="I115" s="130"/>
      <c r="J115" s="130"/>
      <c r="K115" s="130"/>
      <c r="L115" s="130"/>
      <c r="M115" s="130"/>
      <c r="N115" s="205">
        <f>ROUND(N87*T115,2)</f>
        <v>0</v>
      </c>
      <c r="O115" s="281"/>
      <c r="P115" s="281"/>
      <c r="Q115" s="281"/>
      <c r="R115" s="132"/>
      <c r="S115" s="130"/>
      <c r="T115" s="133"/>
      <c r="U115" s="134" t="s">
        <v>42</v>
      </c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6" t="s">
        <v>132</v>
      </c>
      <c r="AZ115" s="135"/>
      <c r="BA115" s="135"/>
      <c r="BB115" s="135"/>
      <c r="BC115" s="135"/>
      <c r="BD115" s="135"/>
      <c r="BE115" s="137">
        <f t="shared" si="0"/>
        <v>0</v>
      </c>
      <c r="BF115" s="137">
        <f t="shared" si="1"/>
        <v>0</v>
      </c>
      <c r="BG115" s="137">
        <f t="shared" si="2"/>
        <v>0</v>
      </c>
      <c r="BH115" s="137">
        <f t="shared" si="3"/>
        <v>0</v>
      </c>
      <c r="BI115" s="137">
        <f t="shared" si="4"/>
        <v>0</v>
      </c>
      <c r="BJ115" s="136" t="s">
        <v>82</v>
      </c>
      <c r="BK115" s="135"/>
      <c r="BL115" s="135"/>
      <c r="BM115" s="135"/>
    </row>
    <row r="116" spans="2:65" s="1" customFormat="1" ht="18" customHeight="1">
      <c r="B116" s="129"/>
      <c r="C116" s="130"/>
      <c r="D116" s="203" t="s">
        <v>134</v>
      </c>
      <c r="E116" s="280"/>
      <c r="F116" s="280"/>
      <c r="G116" s="280"/>
      <c r="H116" s="280"/>
      <c r="I116" s="130"/>
      <c r="J116" s="130"/>
      <c r="K116" s="130"/>
      <c r="L116" s="130"/>
      <c r="M116" s="130"/>
      <c r="N116" s="205">
        <f>ROUND(N87*T116,2)</f>
        <v>0</v>
      </c>
      <c r="O116" s="281"/>
      <c r="P116" s="281"/>
      <c r="Q116" s="281"/>
      <c r="R116" s="132"/>
      <c r="S116" s="130"/>
      <c r="T116" s="133"/>
      <c r="U116" s="134" t="s">
        <v>42</v>
      </c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6" t="s">
        <v>132</v>
      </c>
      <c r="AZ116" s="135"/>
      <c r="BA116" s="135"/>
      <c r="BB116" s="135"/>
      <c r="BC116" s="135"/>
      <c r="BD116" s="135"/>
      <c r="BE116" s="137">
        <f t="shared" si="0"/>
        <v>0</v>
      </c>
      <c r="BF116" s="137">
        <f t="shared" si="1"/>
        <v>0</v>
      </c>
      <c r="BG116" s="137">
        <f t="shared" si="2"/>
        <v>0</v>
      </c>
      <c r="BH116" s="137">
        <f t="shared" si="3"/>
        <v>0</v>
      </c>
      <c r="BI116" s="137">
        <f t="shared" si="4"/>
        <v>0</v>
      </c>
      <c r="BJ116" s="136" t="s">
        <v>82</v>
      </c>
      <c r="BK116" s="135"/>
      <c r="BL116" s="135"/>
      <c r="BM116" s="135"/>
    </row>
    <row r="117" spans="2:65" s="1" customFormat="1" ht="18" customHeight="1">
      <c r="B117" s="129"/>
      <c r="C117" s="130"/>
      <c r="D117" s="203" t="s">
        <v>135</v>
      </c>
      <c r="E117" s="280"/>
      <c r="F117" s="280"/>
      <c r="G117" s="280"/>
      <c r="H117" s="280"/>
      <c r="I117" s="130"/>
      <c r="J117" s="130"/>
      <c r="K117" s="130"/>
      <c r="L117" s="130"/>
      <c r="M117" s="130"/>
      <c r="N117" s="205">
        <f>ROUND(N87*T117,2)</f>
        <v>0</v>
      </c>
      <c r="O117" s="281"/>
      <c r="P117" s="281"/>
      <c r="Q117" s="281"/>
      <c r="R117" s="132"/>
      <c r="S117" s="130"/>
      <c r="T117" s="133"/>
      <c r="U117" s="134" t="s">
        <v>42</v>
      </c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6" t="s">
        <v>132</v>
      </c>
      <c r="AZ117" s="135"/>
      <c r="BA117" s="135"/>
      <c r="BB117" s="135"/>
      <c r="BC117" s="135"/>
      <c r="BD117" s="135"/>
      <c r="BE117" s="137">
        <f t="shared" si="0"/>
        <v>0</v>
      </c>
      <c r="BF117" s="137">
        <f t="shared" si="1"/>
        <v>0</v>
      </c>
      <c r="BG117" s="137">
        <f t="shared" si="2"/>
        <v>0</v>
      </c>
      <c r="BH117" s="137">
        <f t="shared" si="3"/>
        <v>0</v>
      </c>
      <c r="BI117" s="137">
        <f t="shared" si="4"/>
        <v>0</v>
      </c>
      <c r="BJ117" s="136" t="s">
        <v>82</v>
      </c>
      <c r="BK117" s="135"/>
      <c r="BL117" s="135"/>
      <c r="BM117" s="135"/>
    </row>
    <row r="118" spans="2:65" s="1" customFormat="1" ht="18" customHeight="1">
      <c r="B118" s="129"/>
      <c r="C118" s="130"/>
      <c r="D118" s="203" t="s">
        <v>136</v>
      </c>
      <c r="E118" s="280"/>
      <c r="F118" s="280"/>
      <c r="G118" s="280"/>
      <c r="H118" s="280"/>
      <c r="I118" s="130"/>
      <c r="J118" s="130"/>
      <c r="K118" s="130"/>
      <c r="L118" s="130"/>
      <c r="M118" s="130"/>
      <c r="N118" s="205">
        <f>ROUND(N87*T118,2)</f>
        <v>0</v>
      </c>
      <c r="O118" s="281"/>
      <c r="P118" s="281"/>
      <c r="Q118" s="281"/>
      <c r="R118" s="132"/>
      <c r="S118" s="130"/>
      <c r="T118" s="133"/>
      <c r="U118" s="134" t="s">
        <v>42</v>
      </c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6" t="s">
        <v>132</v>
      </c>
      <c r="AZ118" s="135"/>
      <c r="BA118" s="135"/>
      <c r="BB118" s="135"/>
      <c r="BC118" s="135"/>
      <c r="BD118" s="135"/>
      <c r="BE118" s="137">
        <f t="shared" si="0"/>
        <v>0</v>
      </c>
      <c r="BF118" s="137">
        <f t="shared" si="1"/>
        <v>0</v>
      </c>
      <c r="BG118" s="137">
        <f t="shared" si="2"/>
        <v>0</v>
      </c>
      <c r="BH118" s="137">
        <f t="shared" si="3"/>
        <v>0</v>
      </c>
      <c r="BI118" s="137">
        <f t="shared" si="4"/>
        <v>0</v>
      </c>
      <c r="BJ118" s="136" t="s">
        <v>82</v>
      </c>
      <c r="BK118" s="135"/>
      <c r="BL118" s="135"/>
      <c r="BM118" s="135"/>
    </row>
    <row r="119" spans="2:65" s="1" customFormat="1" ht="18" customHeight="1">
      <c r="B119" s="129"/>
      <c r="C119" s="130"/>
      <c r="D119" s="131" t="s">
        <v>137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205">
        <f>ROUND(N87*T119,2)</f>
        <v>0</v>
      </c>
      <c r="O119" s="281"/>
      <c r="P119" s="281"/>
      <c r="Q119" s="281"/>
      <c r="R119" s="132"/>
      <c r="S119" s="130"/>
      <c r="T119" s="138"/>
      <c r="U119" s="139" t="s">
        <v>42</v>
      </c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6" t="s">
        <v>138</v>
      </c>
      <c r="AZ119" s="135"/>
      <c r="BA119" s="135"/>
      <c r="BB119" s="135"/>
      <c r="BC119" s="135"/>
      <c r="BD119" s="135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82</v>
      </c>
      <c r="BK119" s="135"/>
      <c r="BL119" s="135"/>
      <c r="BM119" s="135"/>
    </row>
    <row r="120" spans="2:18" s="1" customFormat="1" ht="13.5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29.25" customHeight="1">
      <c r="B121" s="37"/>
      <c r="C121" s="110" t="s">
        <v>92</v>
      </c>
      <c r="D121" s="111"/>
      <c r="E121" s="111"/>
      <c r="F121" s="111"/>
      <c r="G121" s="111"/>
      <c r="H121" s="111"/>
      <c r="I121" s="111"/>
      <c r="J121" s="111"/>
      <c r="K121" s="111"/>
      <c r="L121" s="200">
        <f>ROUND(SUM(N87+N113),2)</f>
        <v>0</v>
      </c>
      <c r="M121" s="200"/>
      <c r="N121" s="200"/>
      <c r="O121" s="200"/>
      <c r="P121" s="200"/>
      <c r="Q121" s="200"/>
      <c r="R121" s="39"/>
    </row>
    <row r="122" spans="2:18" s="1" customFormat="1" ht="6.95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</row>
    <row r="126" spans="2:18" s="1" customFormat="1" ht="6.95" customHeight="1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6"/>
    </row>
    <row r="127" spans="2:18" s="1" customFormat="1" ht="36.95" customHeight="1">
      <c r="B127" s="37"/>
      <c r="C127" s="215" t="s">
        <v>139</v>
      </c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39"/>
    </row>
    <row r="128" spans="2:18" s="1" customFormat="1" ht="6.9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18" s="1" customFormat="1" ht="36.95" customHeight="1">
      <c r="B129" s="37"/>
      <c r="C129" s="71" t="s">
        <v>19</v>
      </c>
      <c r="D129" s="38"/>
      <c r="E129" s="38"/>
      <c r="F129" s="217" t="str">
        <f>F6</f>
        <v>Povodí Labe,Závod Pardubice- Demolice provozního objektu 02</v>
      </c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38"/>
      <c r="R129" s="39"/>
    </row>
    <row r="130" spans="2:18" s="1" customFormat="1" ht="6.9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23</v>
      </c>
      <c r="D131" s="38"/>
      <c r="E131" s="38"/>
      <c r="F131" s="30" t="str">
        <f>F8</f>
        <v xml:space="preserve"> </v>
      </c>
      <c r="G131" s="38"/>
      <c r="H131" s="38"/>
      <c r="I131" s="38"/>
      <c r="J131" s="38"/>
      <c r="K131" s="32" t="s">
        <v>25</v>
      </c>
      <c r="L131" s="38"/>
      <c r="M131" s="276" t="str">
        <f>IF(O8="","",O8)</f>
        <v>21.2.2017</v>
      </c>
      <c r="N131" s="276"/>
      <c r="O131" s="276"/>
      <c r="P131" s="276"/>
      <c r="Q131" s="38"/>
      <c r="R131" s="39"/>
    </row>
    <row r="132" spans="2:18" s="1" customFormat="1" ht="6.95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5">
      <c r="B133" s="37"/>
      <c r="C133" s="32" t="s">
        <v>27</v>
      </c>
      <c r="D133" s="38"/>
      <c r="E133" s="38"/>
      <c r="F133" s="30" t="str">
        <f>E11</f>
        <v>Povodí Labe státní podnik, Hradec Králové</v>
      </c>
      <c r="G133" s="38"/>
      <c r="H133" s="38"/>
      <c r="I133" s="38"/>
      <c r="J133" s="38"/>
      <c r="K133" s="32" t="s">
        <v>33</v>
      </c>
      <c r="L133" s="38"/>
      <c r="M133" s="235" t="str">
        <f>E17</f>
        <v>Projekty, studie, statika ing Vladimír Zevl</v>
      </c>
      <c r="N133" s="235"/>
      <c r="O133" s="235"/>
      <c r="P133" s="235"/>
      <c r="Q133" s="235"/>
      <c r="R133" s="39"/>
    </row>
    <row r="134" spans="2:18" s="1" customFormat="1" ht="14.45" customHeight="1">
      <c r="B134" s="37"/>
      <c r="C134" s="32" t="s">
        <v>31</v>
      </c>
      <c r="D134" s="38"/>
      <c r="E134" s="38"/>
      <c r="F134" s="30" t="str">
        <f>IF(E14="","",E14)</f>
        <v>Vyplň údaj</v>
      </c>
      <c r="G134" s="38"/>
      <c r="H134" s="38"/>
      <c r="I134" s="38"/>
      <c r="J134" s="38"/>
      <c r="K134" s="32" t="s">
        <v>36</v>
      </c>
      <c r="L134" s="38"/>
      <c r="M134" s="235" t="str">
        <f>E20</f>
        <v xml:space="preserve"> </v>
      </c>
      <c r="N134" s="235"/>
      <c r="O134" s="235"/>
      <c r="P134" s="235"/>
      <c r="Q134" s="235"/>
      <c r="R134" s="39"/>
    </row>
    <row r="135" spans="2:18" s="1" customFormat="1" ht="10.3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40"/>
      <c r="C136" s="141" t="s">
        <v>140</v>
      </c>
      <c r="D136" s="142" t="s">
        <v>141</v>
      </c>
      <c r="E136" s="142" t="s">
        <v>59</v>
      </c>
      <c r="F136" s="277" t="s">
        <v>142</v>
      </c>
      <c r="G136" s="277"/>
      <c r="H136" s="277"/>
      <c r="I136" s="277"/>
      <c r="J136" s="142" t="s">
        <v>143</v>
      </c>
      <c r="K136" s="142" t="s">
        <v>144</v>
      </c>
      <c r="L136" s="278" t="s">
        <v>145</v>
      </c>
      <c r="M136" s="278"/>
      <c r="N136" s="277" t="s">
        <v>103</v>
      </c>
      <c r="O136" s="277"/>
      <c r="P136" s="277"/>
      <c r="Q136" s="279"/>
      <c r="R136" s="143"/>
      <c r="T136" s="78" t="s">
        <v>146</v>
      </c>
      <c r="U136" s="79" t="s">
        <v>41</v>
      </c>
      <c r="V136" s="79" t="s">
        <v>147</v>
      </c>
      <c r="W136" s="79" t="s">
        <v>148</v>
      </c>
      <c r="X136" s="79" t="s">
        <v>149</v>
      </c>
      <c r="Y136" s="79" t="s">
        <v>150</v>
      </c>
      <c r="Z136" s="79" t="s">
        <v>151</v>
      </c>
      <c r="AA136" s="80" t="s">
        <v>152</v>
      </c>
    </row>
    <row r="137" spans="2:63" s="1" customFormat="1" ht="29.25" customHeight="1">
      <c r="B137" s="37"/>
      <c r="C137" s="82" t="s">
        <v>100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48">
        <f>BK137</f>
        <v>0</v>
      </c>
      <c r="O137" s="249"/>
      <c r="P137" s="249"/>
      <c r="Q137" s="249"/>
      <c r="R137" s="39"/>
      <c r="T137" s="81"/>
      <c r="U137" s="53"/>
      <c r="V137" s="53"/>
      <c r="W137" s="144">
        <f>W138+W284+W361</f>
        <v>0</v>
      </c>
      <c r="X137" s="53"/>
      <c r="Y137" s="144">
        <f>Y138+Y284+Y361</f>
        <v>173.684288</v>
      </c>
      <c r="Z137" s="53"/>
      <c r="AA137" s="145">
        <f>AA138+AA284+AA361</f>
        <v>517.398144</v>
      </c>
      <c r="AT137" s="20" t="s">
        <v>76</v>
      </c>
      <c r="AU137" s="20" t="s">
        <v>105</v>
      </c>
      <c r="BK137" s="146">
        <f>BK138+BK284+BK361</f>
        <v>0</v>
      </c>
    </row>
    <row r="138" spans="2:63" s="9" customFormat="1" ht="37.35" customHeight="1">
      <c r="B138" s="147"/>
      <c r="C138" s="148"/>
      <c r="D138" s="149" t="s">
        <v>106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250">
        <f>BK138</f>
        <v>0</v>
      </c>
      <c r="O138" s="251"/>
      <c r="P138" s="251"/>
      <c r="Q138" s="251"/>
      <c r="R138" s="150"/>
      <c r="T138" s="151"/>
      <c r="U138" s="148"/>
      <c r="V138" s="148"/>
      <c r="W138" s="152">
        <f>W139+W174+W178+W182+W269+W282</f>
        <v>0</v>
      </c>
      <c r="X138" s="148"/>
      <c r="Y138" s="152">
        <f>Y139+Y174+Y178+Y182+Y269+Y282</f>
        <v>173.67992600000002</v>
      </c>
      <c r="Z138" s="148"/>
      <c r="AA138" s="153">
        <f>AA139+AA174+AA178+AA182+AA269+AA282</f>
        <v>469.376533</v>
      </c>
      <c r="AR138" s="154" t="s">
        <v>82</v>
      </c>
      <c r="AT138" s="155" t="s">
        <v>76</v>
      </c>
      <c r="AU138" s="155" t="s">
        <v>77</v>
      </c>
      <c r="AY138" s="154" t="s">
        <v>153</v>
      </c>
      <c r="BK138" s="156">
        <f>BK139+BK174+BK178+BK182+BK269+BK282</f>
        <v>0</v>
      </c>
    </row>
    <row r="139" spans="2:63" s="9" customFormat="1" ht="19.9" customHeight="1">
      <c r="B139" s="147"/>
      <c r="C139" s="148"/>
      <c r="D139" s="157" t="s">
        <v>107</v>
      </c>
      <c r="E139" s="157"/>
      <c r="F139" s="157"/>
      <c r="G139" s="157"/>
      <c r="H139" s="157"/>
      <c r="I139" s="157"/>
      <c r="J139" s="157"/>
      <c r="K139" s="157"/>
      <c r="L139" s="157"/>
      <c r="M139" s="157"/>
      <c r="N139" s="252">
        <f>BK139</f>
        <v>0</v>
      </c>
      <c r="O139" s="253"/>
      <c r="P139" s="253"/>
      <c r="Q139" s="253"/>
      <c r="R139" s="150"/>
      <c r="T139" s="151"/>
      <c r="U139" s="148"/>
      <c r="V139" s="148"/>
      <c r="W139" s="152">
        <f>SUM(W140:W173)</f>
        <v>0</v>
      </c>
      <c r="X139" s="148"/>
      <c r="Y139" s="152">
        <f>SUM(Y140:Y173)</f>
        <v>173.57613600000002</v>
      </c>
      <c r="Z139" s="148"/>
      <c r="AA139" s="153">
        <f>SUM(AA140:AA173)</f>
        <v>181.91099999999997</v>
      </c>
      <c r="AR139" s="154" t="s">
        <v>82</v>
      </c>
      <c r="AT139" s="155" t="s">
        <v>76</v>
      </c>
      <c r="AU139" s="155" t="s">
        <v>82</v>
      </c>
      <c r="AY139" s="154" t="s">
        <v>153</v>
      </c>
      <c r="BK139" s="156">
        <f>SUM(BK140:BK173)</f>
        <v>0</v>
      </c>
    </row>
    <row r="140" spans="2:65" s="1" customFormat="1" ht="22.5" customHeight="1">
      <c r="B140" s="129"/>
      <c r="C140" s="158" t="s">
        <v>82</v>
      </c>
      <c r="D140" s="158" t="s">
        <v>154</v>
      </c>
      <c r="E140" s="159" t="s">
        <v>155</v>
      </c>
      <c r="F140" s="264" t="s">
        <v>156</v>
      </c>
      <c r="G140" s="264"/>
      <c r="H140" s="264"/>
      <c r="I140" s="264"/>
      <c r="J140" s="160" t="s">
        <v>157</v>
      </c>
      <c r="K140" s="161">
        <v>400</v>
      </c>
      <c r="L140" s="246">
        <v>0</v>
      </c>
      <c r="M140" s="246"/>
      <c r="N140" s="265">
        <f>ROUND(L140*K140,2)</f>
        <v>0</v>
      </c>
      <c r="O140" s="265"/>
      <c r="P140" s="265"/>
      <c r="Q140" s="265"/>
      <c r="R140" s="132"/>
      <c r="T140" s="162" t="s">
        <v>5</v>
      </c>
      <c r="U140" s="46" t="s">
        <v>42</v>
      </c>
      <c r="V140" s="38"/>
      <c r="W140" s="163">
        <f>V140*K140</f>
        <v>0</v>
      </c>
      <c r="X140" s="163">
        <v>0</v>
      </c>
      <c r="Y140" s="163">
        <f>X140*K140</f>
        <v>0</v>
      </c>
      <c r="Z140" s="163">
        <v>0.408</v>
      </c>
      <c r="AA140" s="164">
        <f>Z140*K140</f>
        <v>163.2</v>
      </c>
      <c r="AR140" s="20" t="s">
        <v>158</v>
      </c>
      <c r="AT140" s="20" t="s">
        <v>154</v>
      </c>
      <c r="AU140" s="20" t="s">
        <v>98</v>
      </c>
      <c r="AY140" s="20" t="s">
        <v>153</v>
      </c>
      <c r="BE140" s="103">
        <f>IF(U140="základní",N140,0)</f>
        <v>0</v>
      </c>
      <c r="BF140" s="103">
        <f>IF(U140="snížená",N140,0)</f>
        <v>0</v>
      </c>
      <c r="BG140" s="103">
        <f>IF(U140="zákl. přenesená",N140,0)</f>
        <v>0</v>
      </c>
      <c r="BH140" s="103">
        <f>IF(U140="sníž. přenesená",N140,0)</f>
        <v>0</v>
      </c>
      <c r="BI140" s="103">
        <f>IF(U140="nulová",N140,0)</f>
        <v>0</v>
      </c>
      <c r="BJ140" s="20" t="s">
        <v>82</v>
      </c>
      <c r="BK140" s="103">
        <f>ROUND(L140*K140,2)</f>
        <v>0</v>
      </c>
      <c r="BL140" s="20" t="s">
        <v>158</v>
      </c>
      <c r="BM140" s="20" t="s">
        <v>159</v>
      </c>
    </row>
    <row r="141" spans="2:51" s="10" customFormat="1" ht="22.5" customHeight="1">
      <c r="B141" s="165"/>
      <c r="C141" s="166"/>
      <c r="D141" s="166"/>
      <c r="E141" s="167" t="s">
        <v>5</v>
      </c>
      <c r="F141" s="270" t="s">
        <v>160</v>
      </c>
      <c r="G141" s="271"/>
      <c r="H141" s="271"/>
      <c r="I141" s="271"/>
      <c r="J141" s="166"/>
      <c r="K141" s="168">
        <v>400</v>
      </c>
      <c r="L141" s="166"/>
      <c r="M141" s="166"/>
      <c r="N141" s="166"/>
      <c r="O141" s="166"/>
      <c r="P141" s="166"/>
      <c r="Q141" s="166"/>
      <c r="R141" s="169"/>
      <c r="T141" s="170"/>
      <c r="U141" s="166"/>
      <c r="V141" s="166"/>
      <c r="W141" s="166"/>
      <c r="X141" s="166"/>
      <c r="Y141" s="166"/>
      <c r="Z141" s="166"/>
      <c r="AA141" s="171"/>
      <c r="AT141" s="172" t="s">
        <v>161</v>
      </c>
      <c r="AU141" s="172" t="s">
        <v>98</v>
      </c>
      <c r="AV141" s="10" t="s">
        <v>98</v>
      </c>
      <c r="AW141" s="10" t="s">
        <v>35</v>
      </c>
      <c r="AX141" s="10" t="s">
        <v>82</v>
      </c>
      <c r="AY141" s="172" t="s">
        <v>153</v>
      </c>
    </row>
    <row r="142" spans="2:65" s="1" customFormat="1" ht="31.5" customHeight="1">
      <c r="B142" s="129"/>
      <c r="C142" s="158" t="s">
        <v>98</v>
      </c>
      <c r="D142" s="158" t="s">
        <v>154</v>
      </c>
      <c r="E142" s="159" t="s">
        <v>162</v>
      </c>
      <c r="F142" s="264" t="s">
        <v>163</v>
      </c>
      <c r="G142" s="264"/>
      <c r="H142" s="264"/>
      <c r="I142" s="264"/>
      <c r="J142" s="160" t="s">
        <v>157</v>
      </c>
      <c r="K142" s="161">
        <v>38.5</v>
      </c>
      <c r="L142" s="246">
        <v>0</v>
      </c>
      <c r="M142" s="246"/>
      <c r="N142" s="265">
        <f>ROUND(L142*K142,2)</f>
        <v>0</v>
      </c>
      <c r="O142" s="265"/>
      <c r="P142" s="265"/>
      <c r="Q142" s="265"/>
      <c r="R142" s="132"/>
      <c r="T142" s="162" t="s">
        <v>5</v>
      </c>
      <c r="U142" s="46" t="s">
        <v>42</v>
      </c>
      <c r="V142" s="38"/>
      <c r="W142" s="163">
        <f>V142*K142</f>
        <v>0</v>
      </c>
      <c r="X142" s="163">
        <v>0</v>
      </c>
      <c r="Y142" s="163">
        <f>X142*K142</f>
        <v>0</v>
      </c>
      <c r="Z142" s="163">
        <v>0.17</v>
      </c>
      <c r="AA142" s="164">
        <f>Z142*K142</f>
        <v>6.545000000000001</v>
      </c>
      <c r="AR142" s="20" t="s">
        <v>158</v>
      </c>
      <c r="AT142" s="20" t="s">
        <v>154</v>
      </c>
      <c r="AU142" s="20" t="s">
        <v>98</v>
      </c>
      <c r="AY142" s="20" t="s">
        <v>153</v>
      </c>
      <c r="BE142" s="103">
        <f>IF(U142="základní",N142,0)</f>
        <v>0</v>
      </c>
      <c r="BF142" s="103">
        <f>IF(U142="snížená",N142,0)</f>
        <v>0</v>
      </c>
      <c r="BG142" s="103">
        <f>IF(U142="zákl. přenesená",N142,0)</f>
        <v>0</v>
      </c>
      <c r="BH142" s="103">
        <f>IF(U142="sníž. přenesená",N142,0)</f>
        <v>0</v>
      </c>
      <c r="BI142" s="103">
        <f>IF(U142="nulová",N142,0)</f>
        <v>0</v>
      </c>
      <c r="BJ142" s="20" t="s">
        <v>82</v>
      </c>
      <c r="BK142" s="103">
        <f>ROUND(L142*K142,2)</f>
        <v>0</v>
      </c>
      <c r="BL142" s="20" t="s">
        <v>158</v>
      </c>
      <c r="BM142" s="20" t="s">
        <v>164</v>
      </c>
    </row>
    <row r="143" spans="2:51" s="11" customFormat="1" ht="22.5" customHeight="1">
      <c r="B143" s="173"/>
      <c r="C143" s="174"/>
      <c r="D143" s="174"/>
      <c r="E143" s="175" t="s">
        <v>5</v>
      </c>
      <c r="F143" s="266" t="s">
        <v>165</v>
      </c>
      <c r="G143" s="267"/>
      <c r="H143" s="267"/>
      <c r="I143" s="267"/>
      <c r="J143" s="174"/>
      <c r="K143" s="176" t="s">
        <v>5</v>
      </c>
      <c r="L143" s="174"/>
      <c r="M143" s="174"/>
      <c r="N143" s="174"/>
      <c r="O143" s="174"/>
      <c r="P143" s="174"/>
      <c r="Q143" s="174"/>
      <c r="R143" s="177"/>
      <c r="T143" s="178"/>
      <c r="U143" s="174"/>
      <c r="V143" s="174"/>
      <c r="W143" s="174"/>
      <c r="X143" s="174"/>
      <c r="Y143" s="174"/>
      <c r="Z143" s="174"/>
      <c r="AA143" s="179"/>
      <c r="AT143" s="180" t="s">
        <v>161</v>
      </c>
      <c r="AU143" s="180" t="s">
        <v>98</v>
      </c>
      <c r="AV143" s="11" t="s">
        <v>82</v>
      </c>
      <c r="AW143" s="11" t="s">
        <v>35</v>
      </c>
      <c r="AX143" s="11" t="s">
        <v>77</v>
      </c>
      <c r="AY143" s="180" t="s">
        <v>153</v>
      </c>
    </row>
    <row r="144" spans="2:51" s="10" customFormat="1" ht="22.5" customHeight="1">
      <c r="B144" s="165"/>
      <c r="C144" s="166"/>
      <c r="D144" s="166"/>
      <c r="E144" s="167" t="s">
        <v>5</v>
      </c>
      <c r="F144" s="262" t="s">
        <v>166</v>
      </c>
      <c r="G144" s="263"/>
      <c r="H144" s="263"/>
      <c r="I144" s="263"/>
      <c r="J144" s="166"/>
      <c r="K144" s="168">
        <v>38.5</v>
      </c>
      <c r="L144" s="166"/>
      <c r="M144" s="166"/>
      <c r="N144" s="166"/>
      <c r="O144" s="166"/>
      <c r="P144" s="166"/>
      <c r="Q144" s="166"/>
      <c r="R144" s="169"/>
      <c r="T144" s="170"/>
      <c r="U144" s="166"/>
      <c r="V144" s="166"/>
      <c r="W144" s="166"/>
      <c r="X144" s="166"/>
      <c r="Y144" s="166"/>
      <c r="Z144" s="166"/>
      <c r="AA144" s="171"/>
      <c r="AT144" s="172" t="s">
        <v>161</v>
      </c>
      <c r="AU144" s="172" t="s">
        <v>98</v>
      </c>
      <c r="AV144" s="10" t="s">
        <v>98</v>
      </c>
      <c r="AW144" s="10" t="s">
        <v>35</v>
      </c>
      <c r="AX144" s="10" t="s">
        <v>82</v>
      </c>
      <c r="AY144" s="172" t="s">
        <v>153</v>
      </c>
    </row>
    <row r="145" spans="2:65" s="1" customFormat="1" ht="31.5" customHeight="1">
      <c r="B145" s="129"/>
      <c r="C145" s="158" t="s">
        <v>167</v>
      </c>
      <c r="D145" s="158" t="s">
        <v>154</v>
      </c>
      <c r="E145" s="159" t="s">
        <v>168</v>
      </c>
      <c r="F145" s="264" t="s">
        <v>169</v>
      </c>
      <c r="G145" s="264"/>
      <c r="H145" s="264"/>
      <c r="I145" s="264"/>
      <c r="J145" s="160" t="s">
        <v>157</v>
      </c>
      <c r="K145" s="161">
        <v>38.5</v>
      </c>
      <c r="L145" s="246">
        <v>0</v>
      </c>
      <c r="M145" s="246"/>
      <c r="N145" s="265">
        <f>ROUND(L145*K145,2)</f>
        <v>0</v>
      </c>
      <c r="O145" s="265"/>
      <c r="P145" s="265"/>
      <c r="Q145" s="265"/>
      <c r="R145" s="132"/>
      <c r="T145" s="162" t="s">
        <v>5</v>
      </c>
      <c r="U145" s="46" t="s">
        <v>42</v>
      </c>
      <c r="V145" s="38"/>
      <c r="W145" s="163">
        <f>V145*K145</f>
        <v>0</v>
      </c>
      <c r="X145" s="163">
        <v>0</v>
      </c>
      <c r="Y145" s="163">
        <f>X145*K145</f>
        <v>0</v>
      </c>
      <c r="Z145" s="163">
        <v>0.316</v>
      </c>
      <c r="AA145" s="164">
        <f>Z145*K145</f>
        <v>12.166</v>
      </c>
      <c r="AR145" s="20" t="s">
        <v>158</v>
      </c>
      <c r="AT145" s="20" t="s">
        <v>154</v>
      </c>
      <c r="AU145" s="20" t="s">
        <v>98</v>
      </c>
      <c r="AY145" s="20" t="s">
        <v>153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20" t="s">
        <v>82</v>
      </c>
      <c r="BK145" s="103">
        <f>ROUND(L145*K145,2)</f>
        <v>0</v>
      </c>
      <c r="BL145" s="20" t="s">
        <v>158</v>
      </c>
      <c r="BM145" s="20" t="s">
        <v>170</v>
      </c>
    </row>
    <row r="146" spans="2:65" s="1" customFormat="1" ht="31.5" customHeight="1">
      <c r="B146" s="129"/>
      <c r="C146" s="158" t="s">
        <v>158</v>
      </c>
      <c r="D146" s="158" t="s">
        <v>154</v>
      </c>
      <c r="E146" s="159" t="s">
        <v>171</v>
      </c>
      <c r="F146" s="264" t="s">
        <v>172</v>
      </c>
      <c r="G146" s="264"/>
      <c r="H146" s="264"/>
      <c r="I146" s="264"/>
      <c r="J146" s="160" t="s">
        <v>173</v>
      </c>
      <c r="K146" s="161">
        <v>7.619</v>
      </c>
      <c r="L146" s="246">
        <v>0</v>
      </c>
      <c r="M146" s="246"/>
      <c r="N146" s="265">
        <f>ROUND(L146*K146,2)</f>
        <v>0</v>
      </c>
      <c r="O146" s="265"/>
      <c r="P146" s="265"/>
      <c r="Q146" s="265"/>
      <c r="R146" s="132"/>
      <c r="T146" s="162" t="s">
        <v>5</v>
      </c>
      <c r="U146" s="46" t="s">
        <v>42</v>
      </c>
      <c r="V146" s="38"/>
      <c r="W146" s="163">
        <f>V146*K146</f>
        <v>0</v>
      </c>
      <c r="X146" s="163">
        <v>0</v>
      </c>
      <c r="Y146" s="163">
        <f>X146*K146</f>
        <v>0</v>
      </c>
      <c r="Z146" s="163">
        <v>0</v>
      </c>
      <c r="AA146" s="164">
        <f>Z146*K146</f>
        <v>0</v>
      </c>
      <c r="AR146" s="20" t="s">
        <v>158</v>
      </c>
      <c r="AT146" s="20" t="s">
        <v>154</v>
      </c>
      <c r="AU146" s="20" t="s">
        <v>98</v>
      </c>
      <c r="AY146" s="20" t="s">
        <v>153</v>
      </c>
      <c r="BE146" s="103">
        <f>IF(U146="základní",N146,0)</f>
        <v>0</v>
      </c>
      <c r="BF146" s="103">
        <f>IF(U146="snížená",N146,0)</f>
        <v>0</v>
      </c>
      <c r="BG146" s="103">
        <f>IF(U146="zákl. přenesená",N146,0)</f>
        <v>0</v>
      </c>
      <c r="BH146" s="103">
        <f>IF(U146="sníž. přenesená",N146,0)</f>
        <v>0</v>
      </c>
      <c r="BI146" s="103">
        <f>IF(U146="nulová",N146,0)</f>
        <v>0</v>
      </c>
      <c r="BJ146" s="20" t="s">
        <v>82</v>
      </c>
      <c r="BK146" s="103">
        <f>ROUND(L146*K146,2)</f>
        <v>0</v>
      </c>
      <c r="BL146" s="20" t="s">
        <v>158</v>
      </c>
      <c r="BM146" s="20" t="s">
        <v>174</v>
      </c>
    </row>
    <row r="147" spans="2:51" s="10" customFormat="1" ht="22.5" customHeight="1">
      <c r="B147" s="165"/>
      <c r="C147" s="166"/>
      <c r="D147" s="166"/>
      <c r="E147" s="167" t="s">
        <v>5</v>
      </c>
      <c r="F147" s="270" t="s">
        <v>175</v>
      </c>
      <c r="G147" s="271"/>
      <c r="H147" s="271"/>
      <c r="I147" s="271"/>
      <c r="J147" s="166"/>
      <c r="K147" s="168">
        <v>0.96</v>
      </c>
      <c r="L147" s="166"/>
      <c r="M147" s="166"/>
      <c r="N147" s="166"/>
      <c r="O147" s="166"/>
      <c r="P147" s="166"/>
      <c r="Q147" s="166"/>
      <c r="R147" s="169"/>
      <c r="T147" s="170"/>
      <c r="U147" s="166"/>
      <c r="V147" s="166"/>
      <c r="W147" s="166"/>
      <c r="X147" s="166"/>
      <c r="Y147" s="166"/>
      <c r="Z147" s="166"/>
      <c r="AA147" s="171"/>
      <c r="AT147" s="172" t="s">
        <v>161</v>
      </c>
      <c r="AU147" s="172" t="s">
        <v>98</v>
      </c>
      <c r="AV147" s="10" t="s">
        <v>98</v>
      </c>
      <c r="AW147" s="10" t="s">
        <v>35</v>
      </c>
      <c r="AX147" s="10" t="s">
        <v>77</v>
      </c>
      <c r="AY147" s="172" t="s">
        <v>153</v>
      </c>
    </row>
    <row r="148" spans="2:51" s="10" customFormat="1" ht="31.5" customHeight="1">
      <c r="B148" s="165"/>
      <c r="C148" s="166"/>
      <c r="D148" s="166"/>
      <c r="E148" s="167" t="s">
        <v>5</v>
      </c>
      <c r="F148" s="262" t="s">
        <v>176</v>
      </c>
      <c r="G148" s="263"/>
      <c r="H148" s="263"/>
      <c r="I148" s="263"/>
      <c r="J148" s="166"/>
      <c r="K148" s="168">
        <v>1.931</v>
      </c>
      <c r="L148" s="166"/>
      <c r="M148" s="166"/>
      <c r="N148" s="166"/>
      <c r="O148" s="166"/>
      <c r="P148" s="166"/>
      <c r="Q148" s="166"/>
      <c r="R148" s="169"/>
      <c r="T148" s="170"/>
      <c r="U148" s="166"/>
      <c r="V148" s="166"/>
      <c r="W148" s="166"/>
      <c r="X148" s="166"/>
      <c r="Y148" s="166"/>
      <c r="Z148" s="166"/>
      <c r="AA148" s="171"/>
      <c r="AT148" s="172" t="s">
        <v>161</v>
      </c>
      <c r="AU148" s="172" t="s">
        <v>98</v>
      </c>
      <c r="AV148" s="10" t="s">
        <v>98</v>
      </c>
      <c r="AW148" s="10" t="s">
        <v>35</v>
      </c>
      <c r="AX148" s="10" t="s">
        <v>77</v>
      </c>
      <c r="AY148" s="172" t="s">
        <v>153</v>
      </c>
    </row>
    <row r="149" spans="2:51" s="10" customFormat="1" ht="22.5" customHeight="1">
      <c r="B149" s="165"/>
      <c r="C149" s="166"/>
      <c r="D149" s="166"/>
      <c r="E149" s="167" t="s">
        <v>5</v>
      </c>
      <c r="F149" s="262" t="s">
        <v>177</v>
      </c>
      <c r="G149" s="263"/>
      <c r="H149" s="263"/>
      <c r="I149" s="263"/>
      <c r="J149" s="166"/>
      <c r="K149" s="168">
        <v>4.728</v>
      </c>
      <c r="L149" s="166"/>
      <c r="M149" s="166"/>
      <c r="N149" s="166"/>
      <c r="O149" s="166"/>
      <c r="P149" s="166"/>
      <c r="Q149" s="166"/>
      <c r="R149" s="169"/>
      <c r="T149" s="170"/>
      <c r="U149" s="166"/>
      <c r="V149" s="166"/>
      <c r="W149" s="166"/>
      <c r="X149" s="166"/>
      <c r="Y149" s="166"/>
      <c r="Z149" s="166"/>
      <c r="AA149" s="171"/>
      <c r="AT149" s="172" t="s">
        <v>161</v>
      </c>
      <c r="AU149" s="172" t="s">
        <v>98</v>
      </c>
      <c r="AV149" s="10" t="s">
        <v>98</v>
      </c>
      <c r="AW149" s="10" t="s">
        <v>35</v>
      </c>
      <c r="AX149" s="10" t="s">
        <v>77</v>
      </c>
      <c r="AY149" s="172" t="s">
        <v>153</v>
      </c>
    </row>
    <row r="150" spans="2:51" s="12" customFormat="1" ht="22.5" customHeight="1">
      <c r="B150" s="181"/>
      <c r="C150" s="182"/>
      <c r="D150" s="182"/>
      <c r="E150" s="183" t="s">
        <v>5</v>
      </c>
      <c r="F150" s="258" t="s">
        <v>178</v>
      </c>
      <c r="G150" s="259"/>
      <c r="H150" s="259"/>
      <c r="I150" s="259"/>
      <c r="J150" s="182"/>
      <c r="K150" s="184">
        <v>7.619</v>
      </c>
      <c r="L150" s="182"/>
      <c r="M150" s="182"/>
      <c r="N150" s="182"/>
      <c r="O150" s="182"/>
      <c r="P150" s="182"/>
      <c r="Q150" s="182"/>
      <c r="R150" s="185"/>
      <c r="T150" s="186"/>
      <c r="U150" s="182"/>
      <c r="V150" s="182"/>
      <c r="W150" s="182"/>
      <c r="X150" s="182"/>
      <c r="Y150" s="182"/>
      <c r="Z150" s="182"/>
      <c r="AA150" s="187"/>
      <c r="AT150" s="188" t="s">
        <v>161</v>
      </c>
      <c r="AU150" s="188" t="s">
        <v>98</v>
      </c>
      <c r="AV150" s="12" t="s">
        <v>158</v>
      </c>
      <c r="AW150" s="12" t="s">
        <v>35</v>
      </c>
      <c r="AX150" s="12" t="s">
        <v>82</v>
      </c>
      <c r="AY150" s="188" t="s">
        <v>153</v>
      </c>
    </row>
    <row r="151" spans="2:65" s="1" customFormat="1" ht="31.5" customHeight="1">
      <c r="B151" s="129"/>
      <c r="C151" s="158" t="s">
        <v>179</v>
      </c>
      <c r="D151" s="158" t="s">
        <v>154</v>
      </c>
      <c r="E151" s="159" t="s">
        <v>180</v>
      </c>
      <c r="F151" s="264" t="s">
        <v>181</v>
      </c>
      <c r="G151" s="264"/>
      <c r="H151" s="264"/>
      <c r="I151" s="264"/>
      <c r="J151" s="160" t="s">
        <v>173</v>
      </c>
      <c r="K151" s="161">
        <v>23.01</v>
      </c>
      <c r="L151" s="246">
        <v>0</v>
      </c>
      <c r="M151" s="246"/>
      <c r="N151" s="265">
        <f>ROUND(L151*K151,2)</f>
        <v>0</v>
      </c>
      <c r="O151" s="265"/>
      <c r="P151" s="265"/>
      <c r="Q151" s="265"/>
      <c r="R151" s="132"/>
      <c r="T151" s="162" t="s">
        <v>5</v>
      </c>
      <c r="U151" s="46" t="s">
        <v>42</v>
      </c>
      <c r="V151" s="38"/>
      <c r="W151" s="163">
        <f>V151*K151</f>
        <v>0</v>
      </c>
      <c r="X151" s="163">
        <v>0</v>
      </c>
      <c r="Y151" s="163">
        <f>X151*K151</f>
        <v>0</v>
      </c>
      <c r="Z151" s="163">
        <v>0</v>
      </c>
      <c r="AA151" s="164">
        <f>Z151*K151</f>
        <v>0</v>
      </c>
      <c r="AR151" s="20" t="s">
        <v>158</v>
      </c>
      <c r="AT151" s="20" t="s">
        <v>154</v>
      </c>
      <c r="AU151" s="20" t="s">
        <v>98</v>
      </c>
      <c r="AY151" s="20" t="s">
        <v>153</v>
      </c>
      <c r="BE151" s="103">
        <f>IF(U151="základní",N151,0)</f>
        <v>0</v>
      </c>
      <c r="BF151" s="103">
        <f>IF(U151="snížená",N151,0)</f>
        <v>0</v>
      </c>
      <c r="BG151" s="103">
        <f>IF(U151="zákl. přenesená",N151,0)</f>
        <v>0</v>
      </c>
      <c r="BH151" s="103">
        <f>IF(U151="sníž. přenesená",N151,0)</f>
        <v>0</v>
      </c>
      <c r="BI151" s="103">
        <f>IF(U151="nulová",N151,0)</f>
        <v>0</v>
      </c>
      <c r="BJ151" s="20" t="s">
        <v>82</v>
      </c>
      <c r="BK151" s="103">
        <f>ROUND(L151*K151,2)</f>
        <v>0</v>
      </c>
      <c r="BL151" s="20" t="s">
        <v>158</v>
      </c>
      <c r="BM151" s="20" t="s">
        <v>182</v>
      </c>
    </row>
    <row r="152" spans="2:51" s="10" customFormat="1" ht="22.5" customHeight="1">
      <c r="B152" s="165"/>
      <c r="C152" s="166"/>
      <c r="D152" s="166"/>
      <c r="E152" s="167" t="s">
        <v>5</v>
      </c>
      <c r="F152" s="270" t="s">
        <v>183</v>
      </c>
      <c r="G152" s="271"/>
      <c r="H152" s="271"/>
      <c r="I152" s="271"/>
      <c r="J152" s="166"/>
      <c r="K152" s="168">
        <v>23.01</v>
      </c>
      <c r="L152" s="166"/>
      <c r="M152" s="166"/>
      <c r="N152" s="166"/>
      <c r="O152" s="166"/>
      <c r="P152" s="166"/>
      <c r="Q152" s="166"/>
      <c r="R152" s="169"/>
      <c r="T152" s="170"/>
      <c r="U152" s="166"/>
      <c r="V152" s="166"/>
      <c r="W152" s="166"/>
      <c r="X152" s="166"/>
      <c r="Y152" s="166"/>
      <c r="Z152" s="166"/>
      <c r="AA152" s="171"/>
      <c r="AT152" s="172" t="s">
        <v>161</v>
      </c>
      <c r="AU152" s="172" t="s">
        <v>98</v>
      </c>
      <c r="AV152" s="10" t="s">
        <v>98</v>
      </c>
      <c r="AW152" s="10" t="s">
        <v>35</v>
      </c>
      <c r="AX152" s="10" t="s">
        <v>82</v>
      </c>
      <c r="AY152" s="172" t="s">
        <v>153</v>
      </c>
    </row>
    <row r="153" spans="2:65" s="1" customFormat="1" ht="31.5" customHeight="1">
      <c r="B153" s="129"/>
      <c r="C153" s="158" t="s">
        <v>184</v>
      </c>
      <c r="D153" s="158" t="s">
        <v>154</v>
      </c>
      <c r="E153" s="159" t="s">
        <v>185</v>
      </c>
      <c r="F153" s="264" t="s">
        <v>186</v>
      </c>
      <c r="G153" s="264"/>
      <c r="H153" s="264"/>
      <c r="I153" s="264"/>
      <c r="J153" s="160" t="s">
        <v>173</v>
      </c>
      <c r="K153" s="161">
        <v>2.52</v>
      </c>
      <c r="L153" s="246">
        <v>0</v>
      </c>
      <c r="M153" s="246"/>
      <c r="N153" s="265">
        <f>ROUND(L153*K153,2)</f>
        <v>0</v>
      </c>
      <c r="O153" s="265"/>
      <c r="P153" s="265"/>
      <c r="Q153" s="265"/>
      <c r="R153" s="132"/>
      <c r="T153" s="162" t="s">
        <v>5</v>
      </c>
      <c r="U153" s="46" t="s">
        <v>42</v>
      </c>
      <c r="V153" s="38"/>
      <c r="W153" s="163">
        <f>V153*K153</f>
        <v>0</v>
      </c>
      <c r="X153" s="163">
        <v>0</v>
      </c>
      <c r="Y153" s="163">
        <f>X153*K153</f>
        <v>0</v>
      </c>
      <c r="Z153" s="163">
        <v>0</v>
      </c>
      <c r="AA153" s="164">
        <f>Z153*K153</f>
        <v>0</v>
      </c>
      <c r="AR153" s="20" t="s">
        <v>158</v>
      </c>
      <c r="AT153" s="20" t="s">
        <v>154</v>
      </c>
      <c r="AU153" s="20" t="s">
        <v>98</v>
      </c>
      <c r="AY153" s="20" t="s">
        <v>153</v>
      </c>
      <c r="BE153" s="103">
        <f>IF(U153="základní",N153,0)</f>
        <v>0</v>
      </c>
      <c r="BF153" s="103">
        <f>IF(U153="snížená",N153,0)</f>
        <v>0</v>
      </c>
      <c r="BG153" s="103">
        <f>IF(U153="zákl. přenesená",N153,0)</f>
        <v>0</v>
      </c>
      <c r="BH153" s="103">
        <f>IF(U153="sníž. přenesená",N153,0)</f>
        <v>0</v>
      </c>
      <c r="BI153" s="103">
        <f>IF(U153="nulová",N153,0)</f>
        <v>0</v>
      </c>
      <c r="BJ153" s="20" t="s">
        <v>82</v>
      </c>
      <c r="BK153" s="103">
        <f>ROUND(L153*K153,2)</f>
        <v>0</v>
      </c>
      <c r="BL153" s="20" t="s">
        <v>158</v>
      </c>
      <c r="BM153" s="20" t="s">
        <v>187</v>
      </c>
    </row>
    <row r="154" spans="2:65" s="1" customFormat="1" ht="31.5" customHeight="1">
      <c r="B154" s="129"/>
      <c r="C154" s="158" t="s">
        <v>188</v>
      </c>
      <c r="D154" s="158" t="s">
        <v>154</v>
      </c>
      <c r="E154" s="159" t="s">
        <v>189</v>
      </c>
      <c r="F154" s="264" t="s">
        <v>190</v>
      </c>
      <c r="G154" s="264"/>
      <c r="H154" s="264"/>
      <c r="I154" s="264"/>
      <c r="J154" s="160" t="s">
        <v>173</v>
      </c>
      <c r="K154" s="161">
        <v>87</v>
      </c>
      <c r="L154" s="246">
        <v>0</v>
      </c>
      <c r="M154" s="246"/>
      <c r="N154" s="265">
        <f>ROUND(L154*K154,2)</f>
        <v>0</v>
      </c>
      <c r="O154" s="265"/>
      <c r="P154" s="265"/>
      <c r="Q154" s="265"/>
      <c r="R154" s="132"/>
      <c r="T154" s="162" t="s">
        <v>5</v>
      </c>
      <c r="U154" s="46" t="s">
        <v>42</v>
      </c>
      <c r="V154" s="38"/>
      <c r="W154" s="163">
        <f>V154*K154</f>
        <v>0</v>
      </c>
      <c r="X154" s="163">
        <v>0</v>
      </c>
      <c r="Y154" s="163">
        <f>X154*K154</f>
        <v>0</v>
      </c>
      <c r="Z154" s="163">
        <v>0</v>
      </c>
      <c r="AA154" s="164">
        <f>Z154*K154</f>
        <v>0</v>
      </c>
      <c r="AR154" s="20" t="s">
        <v>158</v>
      </c>
      <c r="AT154" s="20" t="s">
        <v>154</v>
      </c>
      <c r="AU154" s="20" t="s">
        <v>98</v>
      </c>
      <c r="AY154" s="20" t="s">
        <v>153</v>
      </c>
      <c r="BE154" s="103">
        <f>IF(U154="základní",N154,0)</f>
        <v>0</v>
      </c>
      <c r="BF154" s="103">
        <f>IF(U154="snížená",N154,0)</f>
        <v>0</v>
      </c>
      <c r="BG154" s="103">
        <f>IF(U154="zákl. přenesená",N154,0)</f>
        <v>0</v>
      </c>
      <c r="BH154" s="103">
        <f>IF(U154="sníž. přenesená",N154,0)</f>
        <v>0</v>
      </c>
      <c r="BI154" s="103">
        <f>IF(U154="nulová",N154,0)</f>
        <v>0</v>
      </c>
      <c r="BJ154" s="20" t="s">
        <v>82</v>
      </c>
      <c r="BK154" s="103">
        <f>ROUND(L154*K154,2)</f>
        <v>0</v>
      </c>
      <c r="BL154" s="20" t="s">
        <v>158</v>
      </c>
      <c r="BM154" s="20" t="s">
        <v>191</v>
      </c>
    </row>
    <row r="155" spans="2:51" s="10" customFormat="1" ht="22.5" customHeight="1">
      <c r="B155" s="165"/>
      <c r="C155" s="166"/>
      <c r="D155" s="166"/>
      <c r="E155" s="167" t="s">
        <v>5</v>
      </c>
      <c r="F155" s="270" t="s">
        <v>192</v>
      </c>
      <c r="G155" s="271"/>
      <c r="H155" s="271"/>
      <c r="I155" s="271"/>
      <c r="J155" s="166"/>
      <c r="K155" s="168">
        <v>87</v>
      </c>
      <c r="L155" s="166"/>
      <c r="M155" s="166"/>
      <c r="N155" s="166"/>
      <c r="O155" s="166"/>
      <c r="P155" s="166"/>
      <c r="Q155" s="166"/>
      <c r="R155" s="169"/>
      <c r="T155" s="170"/>
      <c r="U155" s="166"/>
      <c r="V155" s="166"/>
      <c r="W155" s="166"/>
      <c r="X155" s="166"/>
      <c r="Y155" s="166"/>
      <c r="Z155" s="166"/>
      <c r="AA155" s="171"/>
      <c r="AT155" s="172" t="s">
        <v>161</v>
      </c>
      <c r="AU155" s="172" t="s">
        <v>98</v>
      </c>
      <c r="AV155" s="10" t="s">
        <v>98</v>
      </c>
      <c r="AW155" s="10" t="s">
        <v>35</v>
      </c>
      <c r="AX155" s="10" t="s">
        <v>82</v>
      </c>
      <c r="AY155" s="172" t="s">
        <v>153</v>
      </c>
    </row>
    <row r="156" spans="2:65" s="1" customFormat="1" ht="31.5" customHeight="1">
      <c r="B156" s="129"/>
      <c r="C156" s="158" t="s">
        <v>193</v>
      </c>
      <c r="D156" s="158" t="s">
        <v>154</v>
      </c>
      <c r="E156" s="159" t="s">
        <v>194</v>
      </c>
      <c r="F156" s="264" t="s">
        <v>195</v>
      </c>
      <c r="G156" s="264"/>
      <c r="H156" s="264"/>
      <c r="I156" s="264"/>
      <c r="J156" s="160" t="s">
        <v>173</v>
      </c>
      <c r="K156" s="161">
        <v>87</v>
      </c>
      <c r="L156" s="246">
        <v>0</v>
      </c>
      <c r="M156" s="246"/>
      <c r="N156" s="265">
        <f>ROUND(L156*K156,2)</f>
        <v>0</v>
      </c>
      <c r="O156" s="265"/>
      <c r="P156" s="265"/>
      <c r="Q156" s="265"/>
      <c r="R156" s="132"/>
      <c r="T156" s="162" t="s">
        <v>5</v>
      </c>
      <c r="U156" s="46" t="s">
        <v>42</v>
      </c>
      <c r="V156" s="38"/>
      <c r="W156" s="163">
        <f>V156*K156</f>
        <v>0</v>
      </c>
      <c r="X156" s="163">
        <v>0</v>
      </c>
      <c r="Y156" s="163">
        <f>X156*K156</f>
        <v>0</v>
      </c>
      <c r="Z156" s="163">
        <v>0</v>
      </c>
      <c r="AA156" s="164">
        <f>Z156*K156</f>
        <v>0</v>
      </c>
      <c r="AR156" s="20" t="s">
        <v>158</v>
      </c>
      <c r="AT156" s="20" t="s">
        <v>154</v>
      </c>
      <c r="AU156" s="20" t="s">
        <v>98</v>
      </c>
      <c r="AY156" s="20" t="s">
        <v>153</v>
      </c>
      <c r="BE156" s="103">
        <f>IF(U156="základní",N156,0)</f>
        <v>0</v>
      </c>
      <c r="BF156" s="103">
        <f>IF(U156="snížená",N156,0)</f>
        <v>0</v>
      </c>
      <c r="BG156" s="103">
        <f>IF(U156="zákl. přenesená",N156,0)</f>
        <v>0</v>
      </c>
      <c r="BH156" s="103">
        <f>IF(U156="sníž. přenesená",N156,0)</f>
        <v>0</v>
      </c>
      <c r="BI156" s="103">
        <f>IF(U156="nulová",N156,0)</f>
        <v>0</v>
      </c>
      <c r="BJ156" s="20" t="s">
        <v>82</v>
      </c>
      <c r="BK156" s="103">
        <f>ROUND(L156*K156,2)</f>
        <v>0</v>
      </c>
      <c r="BL156" s="20" t="s">
        <v>158</v>
      </c>
      <c r="BM156" s="20" t="s">
        <v>196</v>
      </c>
    </row>
    <row r="157" spans="2:65" s="1" customFormat="1" ht="31.5" customHeight="1">
      <c r="B157" s="129"/>
      <c r="C157" s="158" t="s">
        <v>197</v>
      </c>
      <c r="D157" s="158" t="s">
        <v>154</v>
      </c>
      <c r="E157" s="159" t="s">
        <v>198</v>
      </c>
      <c r="F157" s="264" t="s">
        <v>199</v>
      </c>
      <c r="G157" s="264"/>
      <c r="H157" s="264"/>
      <c r="I157" s="264"/>
      <c r="J157" s="160" t="s">
        <v>173</v>
      </c>
      <c r="K157" s="161">
        <v>116.18</v>
      </c>
      <c r="L157" s="246">
        <v>0</v>
      </c>
      <c r="M157" s="246"/>
      <c r="N157" s="265">
        <f>ROUND(L157*K157,2)</f>
        <v>0</v>
      </c>
      <c r="O157" s="265"/>
      <c r="P157" s="265"/>
      <c r="Q157" s="265"/>
      <c r="R157" s="132"/>
      <c r="T157" s="162" t="s">
        <v>5</v>
      </c>
      <c r="U157" s="46" t="s">
        <v>42</v>
      </c>
      <c r="V157" s="38"/>
      <c r="W157" s="163">
        <f>V157*K157</f>
        <v>0</v>
      </c>
      <c r="X157" s="163">
        <v>0</v>
      </c>
      <c r="Y157" s="163">
        <f>X157*K157</f>
        <v>0</v>
      </c>
      <c r="Z157" s="163">
        <v>0</v>
      </c>
      <c r="AA157" s="164">
        <f>Z157*K157</f>
        <v>0</v>
      </c>
      <c r="AR157" s="20" t="s">
        <v>158</v>
      </c>
      <c r="AT157" s="20" t="s">
        <v>154</v>
      </c>
      <c r="AU157" s="20" t="s">
        <v>98</v>
      </c>
      <c r="AY157" s="20" t="s">
        <v>153</v>
      </c>
      <c r="BE157" s="103">
        <f>IF(U157="základní",N157,0)</f>
        <v>0</v>
      </c>
      <c r="BF157" s="103">
        <f>IF(U157="snížená",N157,0)</f>
        <v>0</v>
      </c>
      <c r="BG157" s="103">
        <f>IF(U157="zákl. přenesená",N157,0)</f>
        <v>0</v>
      </c>
      <c r="BH157" s="103">
        <f>IF(U157="sníž. přenesená",N157,0)</f>
        <v>0</v>
      </c>
      <c r="BI157" s="103">
        <f>IF(U157="nulová",N157,0)</f>
        <v>0</v>
      </c>
      <c r="BJ157" s="20" t="s">
        <v>82</v>
      </c>
      <c r="BK157" s="103">
        <f>ROUND(L157*K157,2)</f>
        <v>0</v>
      </c>
      <c r="BL157" s="20" t="s">
        <v>158</v>
      </c>
      <c r="BM157" s="20" t="s">
        <v>200</v>
      </c>
    </row>
    <row r="158" spans="2:51" s="11" customFormat="1" ht="22.5" customHeight="1">
      <c r="B158" s="173"/>
      <c r="C158" s="174"/>
      <c r="D158" s="174"/>
      <c r="E158" s="175" t="s">
        <v>5</v>
      </c>
      <c r="F158" s="266" t="s">
        <v>201</v>
      </c>
      <c r="G158" s="267"/>
      <c r="H158" s="267"/>
      <c r="I158" s="267"/>
      <c r="J158" s="174"/>
      <c r="K158" s="176" t="s">
        <v>5</v>
      </c>
      <c r="L158" s="174"/>
      <c r="M158" s="174"/>
      <c r="N158" s="174"/>
      <c r="O158" s="174"/>
      <c r="P158" s="174"/>
      <c r="Q158" s="174"/>
      <c r="R158" s="177"/>
      <c r="T158" s="178"/>
      <c r="U158" s="174"/>
      <c r="V158" s="174"/>
      <c r="W158" s="174"/>
      <c r="X158" s="174"/>
      <c r="Y158" s="174"/>
      <c r="Z158" s="174"/>
      <c r="AA158" s="179"/>
      <c r="AT158" s="180" t="s">
        <v>161</v>
      </c>
      <c r="AU158" s="180" t="s">
        <v>98</v>
      </c>
      <c r="AV158" s="11" t="s">
        <v>82</v>
      </c>
      <c r="AW158" s="11" t="s">
        <v>35</v>
      </c>
      <c r="AX158" s="11" t="s">
        <v>77</v>
      </c>
      <c r="AY158" s="180" t="s">
        <v>153</v>
      </c>
    </row>
    <row r="159" spans="2:51" s="10" customFormat="1" ht="22.5" customHeight="1">
      <c r="B159" s="165"/>
      <c r="C159" s="166"/>
      <c r="D159" s="166"/>
      <c r="E159" s="167" t="s">
        <v>5</v>
      </c>
      <c r="F159" s="262" t="s">
        <v>202</v>
      </c>
      <c r="G159" s="263"/>
      <c r="H159" s="263"/>
      <c r="I159" s="263"/>
      <c r="J159" s="166"/>
      <c r="K159" s="168">
        <v>116.18</v>
      </c>
      <c r="L159" s="166"/>
      <c r="M159" s="166"/>
      <c r="N159" s="166"/>
      <c r="O159" s="166"/>
      <c r="P159" s="166"/>
      <c r="Q159" s="166"/>
      <c r="R159" s="169"/>
      <c r="T159" s="170"/>
      <c r="U159" s="166"/>
      <c r="V159" s="166"/>
      <c r="W159" s="166"/>
      <c r="X159" s="166"/>
      <c r="Y159" s="166"/>
      <c r="Z159" s="166"/>
      <c r="AA159" s="171"/>
      <c r="AT159" s="172" t="s">
        <v>161</v>
      </c>
      <c r="AU159" s="172" t="s">
        <v>98</v>
      </c>
      <c r="AV159" s="10" t="s">
        <v>98</v>
      </c>
      <c r="AW159" s="10" t="s">
        <v>35</v>
      </c>
      <c r="AX159" s="10" t="s">
        <v>82</v>
      </c>
      <c r="AY159" s="172" t="s">
        <v>153</v>
      </c>
    </row>
    <row r="160" spans="2:65" s="1" customFormat="1" ht="31.5" customHeight="1">
      <c r="B160" s="129"/>
      <c r="C160" s="158" t="s">
        <v>203</v>
      </c>
      <c r="D160" s="158" t="s">
        <v>154</v>
      </c>
      <c r="E160" s="159" t="s">
        <v>204</v>
      </c>
      <c r="F160" s="264" t="s">
        <v>205</v>
      </c>
      <c r="G160" s="264"/>
      <c r="H160" s="264"/>
      <c r="I160" s="264"/>
      <c r="J160" s="160" t="s">
        <v>173</v>
      </c>
      <c r="K160" s="161">
        <v>87</v>
      </c>
      <c r="L160" s="246">
        <v>0</v>
      </c>
      <c r="M160" s="246"/>
      <c r="N160" s="265">
        <f>ROUND(L160*K160,2)</f>
        <v>0</v>
      </c>
      <c r="O160" s="265"/>
      <c r="P160" s="265"/>
      <c r="Q160" s="265"/>
      <c r="R160" s="132"/>
      <c r="T160" s="162" t="s">
        <v>5</v>
      </c>
      <c r="U160" s="46" t="s">
        <v>42</v>
      </c>
      <c r="V160" s="38"/>
      <c r="W160" s="163">
        <f>V160*K160</f>
        <v>0</v>
      </c>
      <c r="X160" s="163">
        <v>0</v>
      </c>
      <c r="Y160" s="163">
        <f>X160*K160</f>
        <v>0</v>
      </c>
      <c r="Z160" s="163">
        <v>0</v>
      </c>
      <c r="AA160" s="164">
        <f>Z160*K160</f>
        <v>0</v>
      </c>
      <c r="AR160" s="20" t="s">
        <v>158</v>
      </c>
      <c r="AT160" s="20" t="s">
        <v>154</v>
      </c>
      <c r="AU160" s="20" t="s">
        <v>98</v>
      </c>
      <c r="AY160" s="20" t="s">
        <v>153</v>
      </c>
      <c r="BE160" s="103">
        <f>IF(U160="základní",N160,0)</f>
        <v>0</v>
      </c>
      <c r="BF160" s="103">
        <f>IF(U160="snížená",N160,0)</f>
        <v>0</v>
      </c>
      <c r="BG160" s="103">
        <f>IF(U160="zákl. přenesená",N160,0)</f>
        <v>0</v>
      </c>
      <c r="BH160" s="103">
        <f>IF(U160="sníž. přenesená",N160,0)</f>
        <v>0</v>
      </c>
      <c r="BI160" s="103">
        <f>IF(U160="nulová",N160,0)</f>
        <v>0</v>
      </c>
      <c r="BJ160" s="20" t="s">
        <v>82</v>
      </c>
      <c r="BK160" s="103">
        <f>ROUND(L160*K160,2)</f>
        <v>0</v>
      </c>
      <c r="BL160" s="20" t="s">
        <v>158</v>
      </c>
      <c r="BM160" s="20" t="s">
        <v>206</v>
      </c>
    </row>
    <row r="161" spans="2:51" s="10" customFormat="1" ht="22.5" customHeight="1">
      <c r="B161" s="165"/>
      <c r="C161" s="166"/>
      <c r="D161" s="166"/>
      <c r="E161" s="167" t="s">
        <v>5</v>
      </c>
      <c r="F161" s="270" t="s">
        <v>183</v>
      </c>
      <c r="G161" s="271"/>
      <c r="H161" s="271"/>
      <c r="I161" s="271"/>
      <c r="J161" s="166"/>
      <c r="K161" s="168">
        <v>23.01</v>
      </c>
      <c r="L161" s="166"/>
      <c r="M161" s="166"/>
      <c r="N161" s="166"/>
      <c r="O161" s="166"/>
      <c r="P161" s="166"/>
      <c r="Q161" s="166"/>
      <c r="R161" s="169"/>
      <c r="T161" s="170"/>
      <c r="U161" s="166"/>
      <c r="V161" s="166"/>
      <c r="W161" s="166"/>
      <c r="X161" s="166"/>
      <c r="Y161" s="166"/>
      <c r="Z161" s="166"/>
      <c r="AA161" s="171"/>
      <c r="AT161" s="172" t="s">
        <v>161</v>
      </c>
      <c r="AU161" s="172" t="s">
        <v>98</v>
      </c>
      <c r="AV161" s="10" t="s">
        <v>98</v>
      </c>
      <c r="AW161" s="10" t="s">
        <v>35</v>
      </c>
      <c r="AX161" s="10" t="s">
        <v>77</v>
      </c>
      <c r="AY161" s="172" t="s">
        <v>153</v>
      </c>
    </row>
    <row r="162" spans="2:51" s="10" customFormat="1" ht="22.5" customHeight="1">
      <c r="B162" s="165"/>
      <c r="C162" s="166"/>
      <c r="D162" s="166"/>
      <c r="E162" s="167" t="s">
        <v>5</v>
      </c>
      <c r="F162" s="262" t="s">
        <v>192</v>
      </c>
      <c r="G162" s="263"/>
      <c r="H162" s="263"/>
      <c r="I162" s="263"/>
      <c r="J162" s="166"/>
      <c r="K162" s="168">
        <v>87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161</v>
      </c>
      <c r="AU162" s="172" t="s">
        <v>98</v>
      </c>
      <c r="AV162" s="10" t="s">
        <v>98</v>
      </c>
      <c r="AW162" s="10" t="s">
        <v>35</v>
      </c>
      <c r="AX162" s="10" t="s">
        <v>82</v>
      </c>
      <c r="AY162" s="172" t="s">
        <v>153</v>
      </c>
    </row>
    <row r="163" spans="2:65" s="1" customFormat="1" ht="31.5" customHeight="1">
      <c r="B163" s="129"/>
      <c r="C163" s="158" t="s">
        <v>207</v>
      </c>
      <c r="D163" s="158" t="s">
        <v>154</v>
      </c>
      <c r="E163" s="159" t="s">
        <v>208</v>
      </c>
      <c r="F163" s="264" t="s">
        <v>209</v>
      </c>
      <c r="G163" s="264"/>
      <c r="H163" s="264"/>
      <c r="I163" s="264"/>
      <c r="J163" s="160" t="s">
        <v>157</v>
      </c>
      <c r="K163" s="161">
        <v>542.4</v>
      </c>
      <c r="L163" s="246">
        <v>0</v>
      </c>
      <c r="M163" s="246"/>
      <c r="N163" s="265">
        <f>ROUND(L163*K163,2)</f>
        <v>0</v>
      </c>
      <c r="O163" s="265"/>
      <c r="P163" s="265"/>
      <c r="Q163" s="265"/>
      <c r="R163" s="132"/>
      <c r="T163" s="162" t="s">
        <v>5</v>
      </c>
      <c r="U163" s="46" t="s">
        <v>42</v>
      </c>
      <c r="V163" s="38"/>
      <c r="W163" s="163">
        <f>V163*K163</f>
        <v>0</v>
      </c>
      <c r="X163" s="163">
        <v>0</v>
      </c>
      <c r="Y163" s="163">
        <f>X163*K163</f>
        <v>0</v>
      </c>
      <c r="Z163" s="163">
        <v>0</v>
      </c>
      <c r="AA163" s="164">
        <f>Z163*K163</f>
        <v>0</v>
      </c>
      <c r="AR163" s="20" t="s">
        <v>158</v>
      </c>
      <c r="AT163" s="20" t="s">
        <v>154</v>
      </c>
      <c r="AU163" s="20" t="s">
        <v>98</v>
      </c>
      <c r="AY163" s="20" t="s">
        <v>153</v>
      </c>
      <c r="BE163" s="103">
        <f>IF(U163="základní",N163,0)</f>
        <v>0</v>
      </c>
      <c r="BF163" s="103">
        <f>IF(U163="snížená",N163,0)</f>
        <v>0</v>
      </c>
      <c r="BG163" s="103">
        <f>IF(U163="zákl. přenesená",N163,0)</f>
        <v>0</v>
      </c>
      <c r="BH163" s="103">
        <f>IF(U163="sníž. přenesená",N163,0)</f>
        <v>0</v>
      </c>
      <c r="BI163" s="103">
        <f>IF(U163="nulová",N163,0)</f>
        <v>0</v>
      </c>
      <c r="BJ163" s="20" t="s">
        <v>82</v>
      </c>
      <c r="BK163" s="103">
        <f>ROUND(L163*K163,2)</f>
        <v>0</v>
      </c>
      <c r="BL163" s="20" t="s">
        <v>158</v>
      </c>
      <c r="BM163" s="20" t="s">
        <v>210</v>
      </c>
    </row>
    <row r="164" spans="2:65" s="1" customFormat="1" ht="31.5" customHeight="1">
      <c r="B164" s="129"/>
      <c r="C164" s="158" t="s">
        <v>211</v>
      </c>
      <c r="D164" s="158" t="s">
        <v>154</v>
      </c>
      <c r="E164" s="159" t="s">
        <v>212</v>
      </c>
      <c r="F164" s="264" t="s">
        <v>213</v>
      </c>
      <c r="G164" s="264"/>
      <c r="H164" s="264"/>
      <c r="I164" s="264"/>
      <c r="J164" s="160" t="s">
        <v>157</v>
      </c>
      <c r="K164" s="161">
        <v>580.9</v>
      </c>
      <c r="L164" s="246">
        <v>0</v>
      </c>
      <c r="M164" s="246"/>
      <c r="N164" s="265">
        <f>ROUND(L164*K164,2)</f>
        <v>0</v>
      </c>
      <c r="O164" s="265"/>
      <c r="P164" s="265"/>
      <c r="Q164" s="265"/>
      <c r="R164" s="132"/>
      <c r="T164" s="162" t="s">
        <v>5</v>
      </c>
      <c r="U164" s="46" t="s">
        <v>42</v>
      </c>
      <c r="V164" s="38"/>
      <c r="W164" s="163">
        <f>V164*K164</f>
        <v>0</v>
      </c>
      <c r="X164" s="163">
        <v>0</v>
      </c>
      <c r="Y164" s="163">
        <f>X164*K164</f>
        <v>0</v>
      </c>
      <c r="Z164" s="163">
        <v>0</v>
      </c>
      <c r="AA164" s="164">
        <f>Z164*K164</f>
        <v>0</v>
      </c>
      <c r="AR164" s="20" t="s">
        <v>158</v>
      </c>
      <c r="AT164" s="20" t="s">
        <v>154</v>
      </c>
      <c r="AU164" s="20" t="s">
        <v>98</v>
      </c>
      <c r="AY164" s="20" t="s">
        <v>153</v>
      </c>
      <c r="BE164" s="103">
        <f>IF(U164="základní",N164,0)</f>
        <v>0</v>
      </c>
      <c r="BF164" s="103">
        <f>IF(U164="snížená",N164,0)</f>
        <v>0</v>
      </c>
      <c r="BG164" s="103">
        <f>IF(U164="zákl. přenesená",N164,0)</f>
        <v>0</v>
      </c>
      <c r="BH164" s="103">
        <f>IF(U164="sníž. přenesená",N164,0)</f>
        <v>0</v>
      </c>
      <c r="BI164" s="103">
        <f>IF(U164="nulová",N164,0)</f>
        <v>0</v>
      </c>
      <c r="BJ164" s="20" t="s">
        <v>82</v>
      </c>
      <c r="BK164" s="103">
        <f>ROUND(L164*K164,2)</f>
        <v>0</v>
      </c>
      <c r="BL164" s="20" t="s">
        <v>158</v>
      </c>
      <c r="BM164" s="20" t="s">
        <v>214</v>
      </c>
    </row>
    <row r="165" spans="2:51" s="10" customFormat="1" ht="22.5" customHeight="1">
      <c r="B165" s="165"/>
      <c r="C165" s="166"/>
      <c r="D165" s="166"/>
      <c r="E165" s="167" t="s">
        <v>5</v>
      </c>
      <c r="F165" s="270" t="s">
        <v>215</v>
      </c>
      <c r="G165" s="271"/>
      <c r="H165" s="271"/>
      <c r="I165" s="271"/>
      <c r="J165" s="166"/>
      <c r="K165" s="168">
        <v>542.4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71"/>
      <c r="AT165" s="172" t="s">
        <v>161</v>
      </c>
      <c r="AU165" s="172" t="s">
        <v>98</v>
      </c>
      <c r="AV165" s="10" t="s">
        <v>98</v>
      </c>
      <c r="AW165" s="10" t="s">
        <v>35</v>
      </c>
      <c r="AX165" s="10" t="s">
        <v>77</v>
      </c>
      <c r="AY165" s="172" t="s">
        <v>153</v>
      </c>
    </row>
    <row r="166" spans="2:51" s="10" customFormat="1" ht="22.5" customHeight="1">
      <c r="B166" s="165"/>
      <c r="C166" s="166"/>
      <c r="D166" s="166"/>
      <c r="E166" s="167" t="s">
        <v>5</v>
      </c>
      <c r="F166" s="262" t="s">
        <v>216</v>
      </c>
      <c r="G166" s="263"/>
      <c r="H166" s="263"/>
      <c r="I166" s="263"/>
      <c r="J166" s="166"/>
      <c r="K166" s="168">
        <v>38.5</v>
      </c>
      <c r="L166" s="166"/>
      <c r="M166" s="166"/>
      <c r="N166" s="166"/>
      <c r="O166" s="166"/>
      <c r="P166" s="166"/>
      <c r="Q166" s="166"/>
      <c r="R166" s="169"/>
      <c r="T166" s="170"/>
      <c r="U166" s="166"/>
      <c r="V166" s="166"/>
      <c r="W166" s="166"/>
      <c r="X166" s="166"/>
      <c r="Y166" s="166"/>
      <c r="Z166" s="166"/>
      <c r="AA166" s="171"/>
      <c r="AT166" s="172" t="s">
        <v>161</v>
      </c>
      <c r="AU166" s="172" t="s">
        <v>98</v>
      </c>
      <c r="AV166" s="10" t="s">
        <v>98</v>
      </c>
      <c r="AW166" s="10" t="s">
        <v>35</v>
      </c>
      <c r="AX166" s="10" t="s">
        <v>77</v>
      </c>
      <c r="AY166" s="172" t="s">
        <v>153</v>
      </c>
    </row>
    <row r="167" spans="2:51" s="12" customFormat="1" ht="22.5" customHeight="1">
      <c r="B167" s="181"/>
      <c r="C167" s="182"/>
      <c r="D167" s="182"/>
      <c r="E167" s="183" t="s">
        <v>5</v>
      </c>
      <c r="F167" s="258" t="s">
        <v>178</v>
      </c>
      <c r="G167" s="259"/>
      <c r="H167" s="259"/>
      <c r="I167" s="259"/>
      <c r="J167" s="182"/>
      <c r="K167" s="184">
        <v>580.9</v>
      </c>
      <c r="L167" s="182"/>
      <c r="M167" s="182"/>
      <c r="N167" s="182"/>
      <c r="O167" s="182"/>
      <c r="P167" s="182"/>
      <c r="Q167" s="182"/>
      <c r="R167" s="185"/>
      <c r="T167" s="186"/>
      <c r="U167" s="182"/>
      <c r="V167" s="182"/>
      <c r="W167" s="182"/>
      <c r="X167" s="182"/>
      <c r="Y167" s="182"/>
      <c r="Z167" s="182"/>
      <c r="AA167" s="187"/>
      <c r="AT167" s="188" t="s">
        <v>161</v>
      </c>
      <c r="AU167" s="188" t="s">
        <v>98</v>
      </c>
      <c r="AV167" s="12" t="s">
        <v>158</v>
      </c>
      <c r="AW167" s="12" t="s">
        <v>35</v>
      </c>
      <c r="AX167" s="12" t="s">
        <v>82</v>
      </c>
      <c r="AY167" s="188" t="s">
        <v>153</v>
      </c>
    </row>
    <row r="168" spans="2:65" s="1" customFormat="1" ht="31.5" customHeight="1">
      <c r="B168" s="129"/>
      <c r="C168" s="158" t="s">
        <v>217</v>
      </c>
      <c r="D168" s="158" t="s">
        <v>154</v>
      </c>
      <c r="E168" s="159" t="s">
        <v>218</v>
      </c>
      <c r="F168" s="264" t="s">
        <v>219</v>
      </c>
      <c r="G168" s="264"/>
      <c r="H168" s="264"/>
      <c r="I168" s="264"/>
      <c r="J168" s="160" t="s">
        <v>157</v>
      </c>
      <c r="K168" s="161">
        <v>542.4</v>
      </c>
      <c r="L168" s="246">
        <v>0</v>
      </c>
      <c r="M168" s="246"/>
      <c r="N168" s="265">
        <f>ROUND(L168*K168,2)</f>
        <v>0</v>
      </c>
      <c r="O168" s="265"/>
      <c r="P168" s="265"/>
      <c r="Q168" s="265"/>
      <c r="R168" s="132"/>
      <c r="T168" s="162" t="s">
        <v>5</v>
      </c>
      <c r="U168" s="46" t="s">
        <v>42</v>
      </c>
      <c r="V168" s="38"/>
      <c r="W168" s="163">
        <f>V168*K168</f>
        <v>0</v>
      </c>
      <c r="X168" s="163">
        <v>0</v>
      </c>
      <c r="Y168" s="163">
        <f>X168*K168</f>
        <v>0</v>
      </c>
      <c r="Z168" s="163">
        <v>0</v>
      </c>
      <c r="AA168" s="164">
        <f>Z168*K168</f>
        <v>0</v>
      </c>
      <c r="AR168" s="20" t="s">
        <v>158</v>
      </c>
      <c r="AT168" s="20" t="s">
        <v>154</v>
      </c>
      <c r="AU168" s="20" t="s">
        <v>98</v>
      </c>
      <c r="AY168" s="20" t="s">
        <v>153</v>
      </c>
      <c r="BE168" s="103">
        <f>IF(U168="základní",N168,0)</f>
        <v>0</v>
      </c>
      <c r="BF168" s="103">
        <f>IF(U168="snížená",N168,0)</f>
        <v>0</v>
      </c>
      <c r="BG168" s="103">
        <f>IF(U168="zákl. přenesená",N168,0)</f>
        <v>0</v>
      </c>
      <c r="BH168" s="103">
        <f>IF(U168="sníž. přenesená",N168,0)</f>
        <v>0</v>
      </c>
      <c r="BI168" s="103">
        <f>IF(U168="nulová",N168,0)</f>
        <v>0</v>
      </c>
      <c r="BJ168" s="20" t="s">
        <v>82</v>
      </c>
      <c r="BK168" s="103">
        <f>ROUND(L168*K168,2)</f>
        <v>0</v>
      </c>
      <c r="BL168" s="20" t="s">
        <v>158</v>
      </c>
      <c r="BM168" s="20" t="s">
        <v>220</v>
      </c>
    </row>
    <row r="169" spans="2:65" s="1" customFormat="1" ht="22.5" customHeight="1">
      <c r="B169" s="129"/>
      <c r="C169" s="189" t="s">
        <v>221</v>
      </c>
      <c r="D169" s="189" t="s">
        <v>222</v>
      </c>
      <c r="E169" s="190" t="s">
        <v>223</v>
      </c>
      <c r="F169" s="272" t="s">
        <v>224</v>
      </c>
      <c r="G169" s="272"/>
      <c r="H169" s="272"/>
      <c r="I169" s="272"/>
      <c r="J169" s="191" t="s">
        <v>225</v>
      </c>
      <c r="K169" s="192">
        <v>8.136</v>
      </c>
      <c r="L169" s="273">
        <v>0</v>
      </c>
      <c r="M169" s="273"/>
      <c r="N169" s="274">
        <f>ROUND(L169*K169,2)</f>
        <v>0</v>
      </c>
      <c r="O169" s="265"/>
      <c r="P169" s="265"/>
      <c r="Q169" s="265"/>
      <c r="R169" s="132"/>
      <c r="T169" s="162" t="s">
        <v>5</v>
      </c>
      <c r="U169" s="46" t="s">
        <v>42</v>
      </c>
      <c r="V169" s="38"/>
      <c r="W169" s="163">
        <f>V169*K169</f>
        <v>0</v>
      </c>
      <c r="X169" s="163">
        <v>0.001</v>
      </c>
      <c r="Y169" s="163">
        <f>X169*K169</f>
        <v>0.008136</v>
      </c>
      <c r="Z169" s="163">
        <v>0</v>
      </c>
      <c r="AA169" s="164">
        <f>Z169*K169</f>
        <v>0</v>
      </c>
      <c r="AR169" s="20" t="s">
        <v>193</v>
      </c>
      <c r="AT169" s="20" t="s">
        <v>222</v>
      </c>
      <c r="AU169" s="20" t="s">
        <v>98</v>
      </c>
      <c r="AY169" s="20" t="s">
        <v>153</v>
      </c>
      <c r="BE169" s="103">
        <f>IF(U169="základní",N169,0)</f>
        <v>0</v>
      </c>
      <c r="BF169" s="103">
        <f>IF(U169="snížená",N169,0)</f>
        <v>0</v>
      </c>
      <c r="BG169" s="103">
        <f>IF(U169="zákl. přenesená",N169,0)</f>
        <v>0</v>
      </c>
      <c r="BH169" s="103">
        <f>IF(U169="sníž. přenesená",N169,0)</f>
        <v>0</v>
      </c>
      <c r="BI169" s="103">
        <f>IF(U169="nulová",N169,0)</f>
        <v>0</v>
      </c>
      <c r="BJ169" s="20" t="s">
        <v>82</v>
      </c>
      <c r="BK169" s="103">
        <f>ROUND(L169*K169,2)</f>
        <v>0</v>
      </c>
      <c r="BL169" s="20" t="s">
        <v>158</v>
      </c>
      <c r="BM169" s="20" t="s">
        <v>226</v>
      </c>
    </row>
    <row r="170" spans="2:65" s="1" customFormat="1" ht="22.5" customHeight="1">
      <c r="B170" s="129"/>
      <c r="C170" s="158" t="s">
        <v>11</v>
      </c>
      <c r="D170" s="158" t="s">
        <v>154</v>
      </c>
      <c r="E170" s="159" t="s">
        <v>227</v>
      </c>
      <c r="F170" s="264" t="s">
        <v>228</v>
      </c>
      <c r="G170" s="264"/>
      <c r="H170" s="264"/>
      <c r="I170" s="264"/>
      <c r="J170" s="160" t="s">
        <v>157</v>
      </c>
      <c r="K170" s="161">
        <v>542.4</v>
      </c>
      <c r="L170" s="246">
        <v>0</v>
      </c>
      <c r="M170" s="246"/>
      <c r="N170" s="265">
        <f>ROUND(L170*K170,2)</f>
        <v>0</v>
      </c>
      <c r="O170" s="265"/>
      <c r="P170" s="265"/>
      <c r="Q170" s="265"/>
      <c r="R170" s="132"/>
      <c r="T170" s="162" t="s">
        <v>5</v>
      </c>
      <c r="U170" s="46" t="s">
        <v>42</v>
      </c>
      <c r="V170" s="38"/>
      <c r="W170" s="163">
        <f>V170*K170</f>
        <v>0</v>
      </c>
      <c r="X170" s="163">
        <v>0</v>
      </c>
      <c r="Y170" s="163">
        <f>X170*K170</f>
        <v>0</v>
      </c>
      <c r="Z170" s="163">
        <v>0</v>
      </c>
      <c r="AA170" s="164">
        <f>Z170*K170</f>
        <v>0</v>
      </c>
      <c r="AR170" s="20" t="s">
        <v>158</v>
      </c>
      <c r="AT170" s="20" t="s">
        <v>154</v>
      </c>
      <c r="AU170" s="20" t="s">
        <v>98</v>
      </c>
      <c r="AY170" s="20" t="s">
        <v>153</v>
      </c>
      <c r="BE170" s="103">
        <f>IF(U170="základní",N170,0)</f>
        <v>0</v>
      </c>
      <c r="BF170" s="103">
        <f>IF(U170="snížená",N170,0)</f>
        <v>0</v>
      </c>
      <c r="BG170" s="103">
        <f>IF(U170="zákl. přenesená",N170,0)</f>
        <v>0</v>
      </c>
      <c r="BH170" s="103">
        <f>IF(U170="sníž. přenesená",N170,0)</f>
        <v>0</v>
      </c>
      <c r="BI170" s="103">
        <f>IF(U170="nulová",N170,0)</f>
        <v>0</v>
      </c>
      <c r="BJ170" s="20" t="s">
        <v>82</v>
      </c>
      <c r="BK170" s="103">
        <f>ROUND(L170*K170,2)</f>
        <v>0</v>
      </c>
      <c r="BL170" s="20" t="s">
        <v>158</v>
      </c>
      <c r="BM170" s="20" t="s">
        <v>229</v>
      </c>
    </row>
    <row r="171" spans="2:65" s="1" customFormat="1" ht="22.5" customHeight="1">
      <c r="B171" s="129"/>
      <c r="C171" s="158" t="s">
        <v>230</v>
      </c>
      <c r="D171" s="158" t="s">
        <v>154</v>
      </c>
      <c r="E171" s="159" t="s">
        <v>231</v>
      </c>
      <c r="F171" s="264" t="s">
        <v>232</v>
      </c>
      <c r="G171" s="264"/>
      <c r="H171" s="264"/>
      <c r="I171" s="264"/>
      <c r="J171" s="160" t="s">
        <v>157</v>
      </c>
      <c r="K171" s="161">
        <v>542.4</v>
      </c>
      <c r="L171" s="246">
        <v>0</v>
      </c>
      <c r="M171" s="246"/>
      <c r="N171" s="265">
        <f>ROUND(L171*K171,2)</f>
        <v>0</v>
      </c>
      <c r="O171" s="265"/>
      <c r="P171" s="265"/>
      <c r="Q171" s="265"/>
      <c r="R171" s="132"/>
      <c r="T171" s="162" t="s">
        <v>5</v>
      </c>
      <c r="U171" s="46" t="s">
        <v>42</v>
      </c>
      <c r="V171" s="38"/>
      <c r="W171" s="163">
        <f>V171*K171</f>
        <v>0</v>
      </c>
      <c r="X171" s="163">
        <v>0</v>
      </c>
      <c r="Y171" s="163">
        <f>X171*K171</f>
        <v>0</v>
      </c>
      <c r="Z171" s="163">
        <v>0</v>
      </c>
      <c r="AA171" s="164">
        <f>Z171*K171</f>
        <v>0</v>
      </c>
      <c r="AR171" s="20" t="s">
        <v>158</v>
      </c>
      <c r="AT171" s="20" t="s">
        <v>154</v>
      </c>
      <c r="AU171" s="20" t="s">
        <v>98</v>
      </c>
      <c r="AY171" s="20" t="s">
        <v>153</v>
      </c>
      <c r="BE171" s="103">
        <f>IF(U171="základní",N171,0)</f>
        <v>0</v>
      </c>
      <c r="BF171" s="103">
        <f>IF(U171="snížená",N171,0)</f>
        <v>0</v>
      </c>
      <c r="BG171" s="103">
        <f>IF(U171="zákl. přenesená",N171,0)</f>
        <v>0</v>
      </c>
      <c r="BH171" s="103">
        <f>IF(U171="sníž. přenesená",N171,0)</f>
        <v>0</v>
      </c>
      <c r="BI171" s="103">
        <f>IF(U171="nulová",N171,0)</f>
        <v>0</v>
      </c>
      <c r="BJ171" s="20" t="s">
        <v>82</v>
      </c>
      <c r="BK171" s="103">
        <f>ROUND(L171*K171,2)</f>
        <v>0</v>
      </c>
      <c r="BL171" s="20" t="s">
        <v>158</v>
      </c>
      <c r="BM171" s="20" t="s">
        <v>233</v>
      </c>
    </row>
    <row r="172" spans="2:65" s="1" customFormat="1" ht="22.5" customHeight="1">
      <c r="B172" s="129"/>
      <c r="C172" s="189" t="s">
        <v>234</v>
      </c>
      <c r="D172" s="189" t="s">
        <v>222</v>
      </c>
      <c r="E172" s="190" t="s">
        <v>235</v>
      </c>
      <c r="F172" s="272" t="s">
        <v>236</v>
      </c>
      <c r="G172" s="272"/>
      <c r="H172" s="272"/>
      <c r="I172" s="272"/>
      <c r="J172" s="191" t="s">
        <v>237</v>
      </c>
      <c r="K172" s="192">
        <v>173.568</v>
      </c>
      <c r="L172" s="273">
        <v>0</v>
      </c>
      <c r="M172" s="273"/>
      <c r="N172" s="274">
        <f>ROUND(L172*K172,2)</f>
        <v>0</v>
      </c>
      <c r="O172" s="265"/>
      <c r="P172" s="265"/>
      <c r="Q172" s="265"/>
      <c r="R172" s="132"/>
      <c r="T172" s="162" t="s">
        <v>5</v>
      </c>
      <c r="U172" s="46" t="s">
        <v>42</v>
      </c>
      <c r="V172" s="38"/>
      <c r="W172" s="163">
        <f>V172*K172</f>
        <v>0</v>
      </c>
      <c r="X172" s="163">
        <v>1</v>
      </c>
      <c r="Y172" s="163">
        <f>X172*K172</f>
        <v>173.568</v>
      </c>
      <c r="Z172" s="163">
        <v>0</v>
      </c>
      <c r="AA172" s="164">
        <f>Z172*K172</f>
        <v>0</v>
      </c>
      <c r="AR172" s="20" t="s">
        <v>193</v>
      </c>
      <c r="AT172" s="20" t="s">
        <v>222</v>
      </c>
      <c r="AU172" s="20" t="s">
        <v>98</v>
      </c>
      <c r="AY172" s="20" t="s">
        <v>153</v>
      </c>
      <c r="BE172" s="103">
        <f>IF(U172="základní",N172,0)</f>
        <v>0</v>
      </c>
      <c r="BF172" s="103">
        <f>IF(U172="snížená",N172,0)</f>
        <v>0</v>
      </c>
      <c r="BG172" s="103">
        <f>IF(U172="zákl. přenesená",N172,0)</f>
        <v>0</v>
      </c>
      <c r="BH172" s="103">
        <f>IF(U172="sníž. přenesená",N172,0)</f>
        <v>0</v>
      </c>
      <c r="BI172" s="103">
        <f>IF(U172="nulová",N172,0)</f>
        <v>0</v>
      </c>
      <c r="BJ172" s="20" t="s">
        <v>82</v>
      </c>
      <c r="BK172" s="103">
        <f>ROUND(L172*K172,2)</f>
        <v>0</v>
      </c>
      <c r="BL172" s="20" t="s">
        <v>158</v>
      </c>
      <c r="BM172" s="20" t="s">
        <v>238</v>
      </c>
    </row>
    <row r="173" spans="2:51" s="10" customFormat="1" ht="22.5" customHeight="1">
      <c r="B173" s="165"/>
      <c r="C173" s="166"/>
      <c r="D173" s="166"/>
      <c r="E173" s="167" t="s">
        <v>5</v>
      </c>
      <c r="F173" s="270" t="s">
        <v>239</v>
      </c>
      <c r="G173" s="271"/>
      <c r="H173" s="271"/>
      <c r="I173" s="271"/>
      <c r="J173" s="166"/>
      <c r="K173" s="168">
        <v>173.568</v>
      </c>
      <c r="L173" s="166"/>
      <c r="M173" s="166"/>
      <c r="N173" s="166"/>
      <c r="O173" s="166"/>
      <c r="P173" s="166"/>
      <c r="Q173" s="166"/>
      <c r="R173" s="169"/>
      <c r="T173" s="170"/>
      <c r="U173" s="166"/>
      <c r="V173" s="166"/>
      <c r="W173" s="166"/>
      <c r="X173" s="166"/>
      <c r="Y173" s="166"/>
      <c r="Z173" s="166"/>
      <c r="AA173" s="171"/>
      <c r="AT173" s="172" t="s">
        <v>161</v>
      </c>
      <c r="AU173" s="172" t="s">
        <v>98</v>
      </c>
      <c r="AV173" s="10" t="s">
        <v>98</v>
      </c>
      <c r="AW173" s="10" t="s">
        <v>35</v>
      </c>
      <c r="AX173" s="10" t="s">
        <v>82</v>
      </c>
      <c r="AY173" s="172" t="s">
        <v>153</v>
      </c>
    </row>
    <row r="174" spans="2:63" s="9" customFormat="1" ht="29.85" customHeight="1">
      <c r="B174" s="147"/>
      <c r="C174" s="148"/>
      <c r="D174" s="157" t="s">
        <v>108</v>
      </c>
      <c r="E174" s="157"/>
      <c r="F174" s="157"/>
      <c r="G174" s="157"/>
      <c r="H174" s="157"/>
      <c r="I174" s="157"/>
      <c r="J174" s="157"/>
      <c r="K174" s="157"/>
      <c r="L174" s="157"/>
      <c r="M174" s="157"/>
      <c r="N174" s="252">
        <f>BK174</f>
        <v>0</v>
      </c>
      <c r="O174" s="253"/>
      <c r="P174" s="253"/>
      <c r="Q174" s="253"/>
      <c r="R174" s="150"/>
      <c r="T174" s="151"/>
      <c r="U174" s="148"/>
      <c r="V174" s="148"/>
      <c r="W174" s="152">
        <f>SUM(W175:W177)</f>
        <v>0</v>
      </c>
      <c r="X174" s="148"/>
      <c r="Y174" s="152">
        <f>SUM(Y175:Y177)</f>
        <v>0.03516</v>
      </c>
      <c r="Z174" s="148"/>
      <c r="AA174" s="153">
        <f>SUM(AA175:AA177)</f>
        <v>0</v>
      </c>
      <c r="AR174" s="154" t="s">
        <v>82</v>
      </c>
      <c r="AT174" s="155" t="s">
        <v>76</v>
      </c>
      <c r="AU174" s="155" t="s">
        <v>82</v>
      </c>
      <c r="AY174" s="154" t="s">
        <v>153</v>
      </c>
      <c r="BK174" s="156">
        <f>SUM(BK175:BK177)</f>
        <v>0</v>
      </c>
    </row>
    <row r="175" spans="2:65" s="1" customFormat="1" ht="44.25" customHeight="1">
      <c r="B175" s="129"/>
      <c r="C175" s="158" t="s">
        <v>240</v>
      </c>
      <c r="D175" s="158" t="s">
        <v>154</v>
      </c>
      <c r="E175" s="159" t="s">
        <v>241</v>
      </c>
      <c r="F175" s="264" t="s">
        <v>242</v>
      </c>
      <c r="G175" s="264"/>
      <c r="H175" s="264"/>
      <c r="I175" s="264"/>
      <c r="J175" s="160" t="s">
        <v>243</v>
      </c>
      <c r="K175" s="161">
        <v>2</v>
      </c>
      <c r="L175" s="246">
        <v>0</v>
      </c>
      <c r="M175" s="246"/>
      <c r="N175" s="265">
        <f>ROUND(L175*K175,2)</f>
        <v>0</v>
      </c>
      <c r="O175" s="265"/>
      <c r="P175" s="265"/>
      <c r="Q175" s="265"/>
      <c r="R175" s="132"/>
      <c r="T175" s="162" t="s">
        <v>5</v>
      </c>
      <c r="U175" s="46" t="s">
        <v>42</v>
      </c>
      <c r="V175" s="38"/>
      <c r="W175" s="163">
        <f>V175*K175</f>
        <v>0</v>
      </c>
      <c r="X175" s="163">
        <v>0.01337</v>
      </c>
      <c r="Y175" s="163">
        <f>X175*K175</f>
        <v>0.02674</v>
      </c>
      <c r="Z175" s="163">
        <v>0</v>
      </c>
      <c r="AA175" s="164">
        <f>Z175*K175</f>
        <v>0</v>
      </c>
      <c r="AR175" s="20" t="s">
        <v>158</v>
      </c>
      <c r="AT175" s="20" t="s">
        <v>154</v>
      </c>
      <c r="AU175" s="20" t="s">
        <v>98</v>
      </c>
      <c r="AY175" s="20" t="s">
        <v>153</v>
      </c>
      <c r="BE175" s="103">
        <f>IF(U175="základní",N175,0)</f>
        <v>0</v>
      </c>
      <c r="BF175" s="103">
        <f>IF(U175="snížená",N175,0)</f>
        <v>0</v>
      </c>
      <c r="BG175" s="103">
        <f>IF(U175="zákl. přenesená",N175,0)</f>
        <v>0</v>
      </c>
      <c r="BH175" s="103">
        <f>IF(U175="sníž. přenesená",N175,0)</f>
        <v>0</v>
      </c>
      <c r="BI175" s="103">
        <f>IF(U175="nulová",N175,0)</f>
        <v>0</v>
      </c>
      <c r="BJ175" s="20" t="s">
        <v>82</v>
      </c>
      <c r="BK175" s="103">
        <f>ROUND(L175*K175,2)</f>
        <v>0</v>
      </c>
      <c r="BL175" s="20" t="s">
        <v>158</v>
      </c>
      <c r="BM175" s="20" t="s">
        <v>244</v>
      </c>
    </row>
    <row r="176" spans="2:51" s="10" customFormat="1" ht="22.5" customHeight="1">
      <c r="B176" s="165"/>
      <c r="C176" s="166"/>
      <c r="D176" s="166"/>
      <c r="E176" s="167" t="s">
        <v>5</v>
      </c>
      <c r="F176" s="270" t="s">
        <v>245</v>
      </c>
      <c r="G176" s="271"/>
      <c r="H176" s="271"/>
      <c r="I176" s="271"/>
      <c r="J176" s="166"/>
      <c r="K176" s="168">
        <v>2</v>
      </c>
      <c r="L176" s="166"/>
      <c r="M176" s="166"/>
      <c r="N176" s="166"/>
      <c r="O176" s="166"/>
      <c r="P176" s="166"/>
      <c r="Q176" s="166"/>
      <c r="R176" s="169"/>
      <c r="T176" s="170"/>
      <c r="U176" s="166"/>
      <c r="V176" s="166"/>
      <c r="W176" s="166"/>
      <c r="X176" s="166"/>
      <c r="Y176" s="166"/>
      <c r="Z176" s="166"/>
      <c r="AA176" s="171"/>
      <c r="AT176" s="172" t="s">
        <v>161</v>
      </c>
      <c r="AU176" s="172" t="s">
        <v>98</v>
      </c>
      <c r="AV176" s="10" t="s">
        <v>98</v>
      </c>
      <c r="AW176" s="10" t="s">
        <v>35</v>
      </c>
      <c r="AX176" s="10" t="s">
        <v>82</v>
      </c>
      <c r="AY176" s="172" t="s">
        <v>153</v>
      </c>
    </row>
    <row r="177" spans="2:65" s="1" customFormat="1" ht="31.5" customHeight="1">
      <c r="B177" s="129"/>
      <c r="C177" s="158" t="s">
        <v>246</v>
      </c>
      <c r="D177" s="158" t="s">
        <v>154</v>
      </c>
      <c r="E177" s="159" t="s">
        <v>247</v>
      </c>
      <c r="F177" s="264" t="s">
        <v>248</v>
      </c>
      <c r="G177" s="264"/>
      <c r="H177" s="264"/>
      <c r="I177" s="264"/>
      <c r="J177" s="160" t="s">
        <v>243</v>
      </c>
      <c r="K177" s="161">
        <v>2</v>
      </c>
      <c r="L177" s="246">
        <v>0</v>
      </c>
      <c r="M177" s="246"/>
      <c r="N177" s="265">
        <f>ROUND(L177*K177,2)</f>
        <v>0</v>
      </c>
      <c r="O177" s="265"/>
      <c r="P177" s="265"/>
      <c r="Q177" s="265"/>
      <c r="R177" s="132"/>
      <c r="T177" s="162" t="s">
        <v>5</v>
      </c>
      <c r="U177" s="46" t="s">
        <v>42</v>
      </c>
      <c r="V177" s="38"/>
      <c r="W177" s="163">
        <f>V177*K177</f>
        <v>0</v>
      </c>
      <c r="X177" s="163">
        <v>0.00421</v>
      </c>
      <c r="Y177" s="163">
        <f>X177*K177</f>
        <v>0.00842</v>
      </c>
      <c r="Z177" s="163">
        <v>0</v>
      </c>
      <c r="AA177" s="164">
        <f>Z177*K177</f>
        <v>0</v>
      </c>
      <c r="AR177" s="20" t="s">
        <v>158</v>
      </c>
      <c r="AT177" s="20" t="s">
        <v>154</v>
      </c>
      <c r="AU177" s="20" t="s">
        <v>98</v>
      </c>
      <c r="AY177" s="20" t="s">
        <v>153</v>
      </c>
      <c r="BE177" s="103">
        <f>IF(U177="základní",N177,0)</f>
        <v>0</v>
      </c>
      <c r="BF177" s="103">
        <f>IF(U177="snížená",N177,0)</f>
        <v>0</v>
      </c>
      <c r="BG177" s="103">
        <f>IF(U177="zákl. přenesená",N177,0)</f>
        <v>0</v>
      </c>
      <c r="BH177" s="103">
        <f>IF(U177="sníž. přenesená",N177,0)</f>
        <v>0</v>
      </c>
      <c r="BI177" s="103">
        <f>IF(U177="nulová",N177,0)</f>
        <v>0</v>
      </c>
      <c r="BJ177" s="20" t="s">
        <v>82</v>
      </c>
      <c r="BK177" s="103">
        <f>ROUND(L177*K177,2)</f>
        <v>0</v>
      </c>
      <c r="BL177" s="20" t="s">
        <v>158</v>
      </c>
      <c r="BM177" s="20" t="s">
        <v>249</v>
      </c>
    </row>
    <row r="178" spans="2:63" s="9" customFormat="1" ht="29.85" customHeight="1">
      <c r="B178" s="147"/>
      <c r="C178" s="148"/>
      <c r="D178" s="157" t="s">
        <v>109</v>
      </c>
      <c r="E178" s="157"/>
      <c r="F178" s="157"/>
      <c r="G178" s="157"/>
      <c r="H178" s="157"/>
      <c r="I178" s="157"/>
      <c r="J178" s="157"/>
      <c r="K178" s="157"/>
      <c r="L178" s="157"/>
      <c r="M178" s="157"/>
      <c r="N178" s="254">
        <f>BK178</f>
        <v>0</v>
      </c>
      <c r="O178" s="255"/>
      <c r="P178" s="255"/>
      <c r="Q178" s="255"/>
      <c r="R178" s="150"/>
      <c r="T178" s="151"/>
      <c r="U178" s="148"/>
      <c r="V178" s="148"/>
      <c r="W178" s="152">
        <f>SUM(W179:W181)</f>
        <v>0</v>
      </c>
      <c r="X178" s="148"/>
      <c r="Y178" s="152">
        <f>SUM(Y179:Y181)</f>
        <v>0.06863</v>
      </c>
      <c r="Z178" s="148"/>
      <c r="AA178" s="153">
        <f>SUM(AA179:AA181)</f>
        <v>1</v>
      </c>
      <c r="AR178" s="154" t="s">
        <v>82</v>
      </c>
      <c r="AT178" s="155" t="s">
        <v>76</v>
      </c>
      <c r="AU178" s="155" t="s">
        <v>82</v>
      </c>
      <c r="AY178" s="154" t="s">
        <v>153</v>
      </c>
      <c r="BK178" s="156">
        <f>SUM(BK179:BK181)</f>
        <v>0</v>
      </c>
    </row>
    <row r="179" spans="2:65" s="1" customFormat="1" ht="31.5" customHeight="1">
      <c r="B179" s="129"/>
      <c r="C179" s="158" t="s">
        <v>250</v>
      </c>
      <c r="D179" s="158" t="s">
        <v>154</v>
      </c>
      <c r="E179" s="159" t="s">
        <v>251</v>
      </c>
      <c r="F179" s="264" t="s">
        <v>252</v>
      </c>
      <c r="G179" s="264"/>
      <c r="H179" s="264"/>
      <c r="I179" s="264"/>
      <c r="J179" s="160" t="s">
        <v>243</v>
      </c>
      <c r="K179" s="161">
        <v>1</v>
      </c>
      <c r="L179" s="246">
        <v>0</v>
      </c>
      <c r="M179" s="246"/>
      <c r="N179" s="265">
        <f>ROUND(L179*K179,2)</f>
        <v>0</v>
      </c>
      <c r="O179" s="265"/>
      <c r="P179" s="265"/>
      <c r="Q179" s="265"/>
      <c r="R179" s="132"/>
      <c r="T179" s="162" t="s">
        <v>5</v>
      </c>
      <c r="U179" s="46" t="s">
        <v>42</v>
      </c>
      <c r="V179" s="38"/>
      <c r="W179" s="163">
        <f>V179*K179</f>
        <v>0</v>
      </c>
      <c r="X179" s="163">
        <v>0.00038</v>
      </c>
      <c r="Y179" s="163">
        <f>X179*K179</f>
        <v>0.00038</v>
      </c>
      <c r="Z179" s="163">
        <v>0</v>
      </c>
      <c r="AA179" s="164">
        <f>Z179*K179</f>
        <v>0</v>
      </c>
      <c r="AR179" s="20" t="s">
        <v>158</v>
      </c>
      <c r="AT179" s="20" t="s">
        <v>154</v>
      </c>
      <c r="AU179" s="20" t="s">
        <v>98</v>
      </c>
      <c r="AY179" s="20" t="s">
        <v>153</v>
      </c>
      <c r="BE179" s="103">
        <f>IF(U179="základní",N179,0)</f>
        <v>0</v>
      </c>
      <c r="BF179" s="103">
        <f>IF(U179="snížená",N179,0)</f>
        <v>0</v>
      </c>
      <c r="BG179" s="103">
        <f>IF(U179="zákl. přenesená",N179,0)</f>
        <v>0</v>
      </c>
      <c r="BH179" s="103">
        <f>IF(U179="sníž. přenesená",N179,0)</f>
        <v>0</v>
      </c>
      <c r="BI179" s="103">
        <f>IF(U179="nulová",N179,0)</f>
        <v>0</v>
      </c>
      <c r="BJ179" s="20" t="s">
        <v>82</v>
      </c>
      <c r="BK179" s="103">
        <f>ROUND(L179*K179,2)</f>
        <v>0</v>
      </c>
      <c r="BL179" s="20" t="s">
        <v>158</v>
      </c>
      <c r="BM179" s="20" t="s">
        <v>253</v>
      </c>
    </row>
    <row r="180" spans="2:65" s="1" customFormat="1" ht="22.5" customHeight="1">
      <c r="B180" s="129"/>
      <c r="C180" s="158" t="s">
        <v>10</v>
      </c>
      <c r="D180" s="158" t="s">
        <v>154</v>
      </c>
      <c r="E180" s="159" t="s">
        <v>254</v>
      </c>
      <c r="F180" s="264" t="s">
        <v>255</v>
      </c>
      <c r="G180" s="264"/>
      <c r="H180" s="264"/>
      <c r="I180" s="264"/>
      <c r="J180" s="160" t="s">
        <v>243</v>
      </c>
      <c r="K180" s="161">
        <v>1</v>
      </c>
      <c r="L180" s="246">
        <v>0</v>
      </c>
      <c r="M180" s="246"/>
      <c r="N180" s="265">
        <f>ROUND(L180*K180,2)</f>
        <v>0</v>
      </c>
      <c r="O180" s="265"/>
      <c r="P180" s="265"/>
      <c r="Q180" s="265"/>
      <c r="R180" s="132"/>
      <c r="T180" s="162" t="s">
        <v>5</v>
      </c>
      <c r="U180" s="46" t="s">
        <v>42</v>
      </c>
      <c r="V180" s="38"/>
      <c r="W180" s="163">
        <f>V180*K180</f>
        <v>0</v>
      </c>
      <c r="X180" s="163">
        <v>0.00325</v>
      </c>
      <c r="Y180" s="163">
        <f>X180*K180</f>
        <v>0.00325</v>
      </c>
      <c r="Z180" s="163">
        <v>0</v>
      </c>
      <c r="AA180" s="164">
        <f>Z180*K180</f>
        <v>0</v>
      </c>
      <c r="AR180" s="20" t="s">
        <v>158</v>
      </c>
      <c r="AT180" s="20" t="s">
        <v>154</v>
      </c>
      <c r="AU180" s="20" t="s">
        <v>98</v>
      </c>
      <c r="AY180" s="20" t="s">
        <v>153</v>
      </c>
      <c r="BE180" s="103">
        <f>IF(U180="základní",N180,0)</f>
        <v>0</v>
      </c>
      <c r="BF180" s="103">
        <f>IF(U180="snížená",N180,0)</f>
        <v>0</v>
      </c>
      <c r="BG180" s="103">
        <f>IF(U180="zákl. přenesená",N180,0)</f>
        <v>0</v>
      </c>
      <c r="BH180" s="103">
        <f>IF(U180="sníž. přenesená",N180,0)</f>
        <v>0</v>
      </c>
      <c r="BI180" s="103">
        <f>IF(U180="nulová",N180,0)</f>
        <v>0</v>
      </c>
      <c r="BJ180" s="20" t="s">
        <v>82</v>
      </c>
      <c r="BK180" s="103">
        <f>ROUND(L180*K180,2)</f>
        <v>0</v>
      </c>
      <c r="BL180" s="20" t="s">
        <v>158</v>
      </c>
      <c r="BM180" s="20" t="s">
        <v>256</v>
      </c>
    </row>
    <row r="181" spans="2:65" s="1" customFormat="1" ht="22.5" customHeight="1">
      <c r="B181" s="129"/>
      <c r="C181" s="158" t="s">
        <v>257</v>
      </c>
      <c r="D181" s="158" t="s">
        <v>154</v>
      </c>
      <c r="E181" s="159" t="s">
        <v>258</v>
      </c>
      <c r="F181" s="264" t="s">
        <v>259</v>
      </c>
      <c r="G181" s="264"/>
      <c r="H181" s="264"/>
      <c r="I181" s="264"/>
      <c r="J181" s="160" t="s">
        <v>260</v>
      </c>
      <c r="K181" s="161">
        <v>20</v>
      </c>
      <c r="L181" s="246">
        <v>0</v>
      </c>
      <c r="M181" s="246"/>
      <c r="N181" s="265">
        <f>ROUND(L181*K181,2)</f>
        <v>0</v>
      </c>
      <c r="O181" s="265"/>
      <c r="P181" s="265"/>
      <c r="Q181" s="265"/>
      <c r="R181" s="132"/>
      <c r="T181" s="162" t="s">
        <v>5</v>
      </c>
      <c r="U181" s="46" t="s">
        <v>42</v>
      </c>
      <c r="V181" s="38"/>
      <c r="W181" s="163">
        <f>V181*K181</f>
        <v>0</v>
      </c>
      <c r="X181" s="163">
        <v>0.00325</v>
      </c>
      <c r="Y181" s="163">
        <f>X181*K181</f>
        <v>0.065</v>
      </c>
      <c r="Z181" s="163">
        <v>0.05</v>
      </c>
      <c r="AA181" s="164">
        <f>Z181*K181</f>
        <v>1</v>
      </c>
      <c r="AR181" s="20" t="s">
        <v>158</v>
      </c>
      <c r="AT181" s="20" t="s">
        <v>154</v>
      </c>
      <c r="AU181" s="20" t="s">
        <v>98</v>
      </c>
      <c r="AY181" s="20" t="s">
        <v>153</v>
      </c>
      <c r="BE181" s="103">
        <f>IF(U181="základní",N181,0)</f>
        <v>0</v>
      </c>
      <c r="BF181" s="103">
        <f>IF(U181="snížená",N181,0)</f>
        <v>0</v>
      </c>
      <c r="BG181" s="103">
        <f>IF(U181="zákl. přenesená",N181,0)</f>
        <v>0</v>
      </c>
      <c r="BH181" s="103">
        <f>IF(U181="sníž. přenesená",N181,0)</f>
        <v>0</v>
      </c>
      <c r="BI181" s="103">
        <f>IF(U181="nulová",N181,0)</f>
        <v>0</v>
      </c>
      <c r="BJ181" s="20" t="s">
        <v>82</v>
      </c>
      <c r="BK181" s="103">
        <f>ROUND(L181*K181,2)</f>
        <v>0</v>
      </c>
      <c r="BL181" s="20" t="s">
        <v>158</v>
      </c>
      <c r="BM181" s="20" t="s">
        <v>261</v>
      </c>
    </row>
    <row r="182" spans="2:63" s="9" customFormat="1" ht="29.85" customHeight="1">
      <c r="B182" s="147"/>
      <c r="C182" s="148"/>
      <c r="D182" s="157" t="s">
        <v>110</v>
      </c>
      <c r="E182" s="157"/>
      <c r="F182" s="157"/>
      <c r="G182" s="157"/>
      <c r="H182" s="157"/>
      <c r="I182" s="157"/>
      <c r="J182" s="157"/>
      <c r="K182" s="157"/>
      <c r="L182" s="157"/>
      <c r="M182" s="157"/>
      <c r="N182" s="254">
        <f>BK182</f>
        <v>0</v>
      </c>
      <c r="O182" s="255"/>
      <c r="P182" s="255"/>
      <c r="Q182" s="255"/>
      <c r="R182" s="150"/>
      <c r="T182" s="151"/>
      <c r="U182" s="148"/>
      <c r="V182" s="148"/>
      <c r="W182" s="152">
        <f>SUM(W183:W268)</f>
        <v>0</v>
      </c>
      <c r="X182" s="148"/>
      <c r="Y182" s="152">
        <f>SUM(Y183:Y268)</f>
        <v>0</v>
      </c>
      <c r="Z182" s="148"/>
      <c r="AA182" s="153">
        <f>SUM(AA183:AA268)</f>
        <v>286.465533</v>
      </c>
      <c r="AR182" s="154" t="s">
        <v>82</v>
      </c>
      <c r="AT182" s="155" t="s">
        <v>76</v>
      </c>
      <c r="AU182" s="155" t="s">
        <v>82</v>
      </c>
      <c r="AY182" s="154" t="s">
        <v>153</v>
      </c>
      <c r="BK182" s="156">
        <f>SUM(BK183:BK268)</f>
        <v>0</v>
      </c>
    </row>
    <row r="183" spans="2:65" s="1" customFormat="1" ht="44.25" customHeight="1">
      <c r="B183" s="129"/>
      <c r="C183" s="158" t="s">
        <v>262</v>
      </c>
      <c r="D183" s="158" t="s">
        <v>154</v>
      </c>
      <c r="E183" s="159" t="s">
        <v>263</v>
      </c>
      <c r="F183" s="264" t="s">
        <v>264</v>
      </c>
      <c r="G183" s="264"/>
      <c r="H183" s="264"/>
      <c r="I183" s="264"/>
      <c r="J183" s="160" t="s">
        <v>157</v>
      </c>
      <c r="K183" s="161">
        <v>520.96</v>
      </c>
      <c r="L183" s="246">
        <v>0</v>
      </c>
      <c r="M183" s="246"/>
      <c r="N183" s="265">
        <f>ROUND(L183*K183,2)</f>
        <v>0</v>
      </c>
      <c r="O183" s="265"/>
      <c r="P183" s="265"/>
      <c r="Q183" s="265"/>
      <c r="R183" s="132"/>
      <c r="T183" s="162" t="s">
        <v>5</v>
      </c>
      <c r="U183" s="46" t="s">
        <v>42</v>
      </c>
      <c r="V183" s="38"/>
      <c r="W183" s="163">
        <f>V183*K183</f>
        <v>0</v>
      </c>
      <c r="X183" s="163">
        <v>0</v>
      </c>
      <c r="Y183" s="163">
        <f>X183*K183</f>
        <v>0</v>
      </c>
      <c r="Z183" s="163">
        <v>0</v>
      </c>
      <c r="AA183" s="164">
        <f>Z183*K183</f>
        <v>0</v>
      </c>
      <c r="AR183" s="20" t="s">
        <v>158</v>
      </c>
      <c r="AT183" s="20" t="s">
        <v>154</v>
      </c>
      <c r="AU183" s="20" t="s">
        <v>98</v>
      </c>
      <c r="AY183" s="20" t="s">
        <v>153</v>
      </c>
      <c r="BE183" s="103">
        <f>IF(U183="základní",N183,0)</f>
        <v>0</v>
      </c>
      <c r="BF183" s="103">
        <f>IF(U183="snížená",N183,0)</f>
        <v>0</v>
      </c>
      <c r="BG183" s="103">
        <f>IF(U183="zákl. přenesená",N183,0)</f>
        <v>0</v>
      </c>
      <c r="BH183" s="103">
        <f>IF(U183="sníž. přenesená",N183,0)</f>
        <v>0</v>
      </c>
      <c r="BI183" s="103">
        <f>IF(U183="nulová",N183,0)</f>
        <v>0</v>
      </c>
      <c r="BJ183" s="20" t="s">
        <v>82</v>
      </c>
      <c r="BK183" s="103">
        <f>ROUND(L183*K183,2)</f>
        <v>0</v>
      </c>
      <c r="BL183" s="20" t="s">
        <v>158</v>
      </c>
      <c r="BM183" s="20" t="s">
        <v>265</v>
      </c>
    </row>
    <row r="184" spans="2:51" s="10" customFormat="1" ht="22.5" customHeight="1">
      <c r="B184" s="165"/>
      <c r="C184" s="166"/>
      <c r="D184" s="166"/>
      <c r="E184" s="167" t="s">
        <v>5</v>
      </c>
      <c r="F184" s="270" t="s">
        <v>266</v>
      </c>
      <c r="G184" s="271"/>
      <c r="H184" s="271"/>
      <c r="I184" s="271"/>
      <c r="J184" s="166"/>
      <c r="K184" s="168">
        <v>520.96</v>
      </c>
      <c r="L184" s="166"/>
      <c r="M184" s="166"/>
      <c r="N184" s="166"/>
      <c r="O184" s="166"/>
      <c r="P184" s="166"/>
      <c r="Q184" s="166"/>
      <c r="R184" s="169"/>
      <c r="T184" s="170"/>
      <c r="U184" s="166"/>
      <c r="V184" s="166"/>
      <c r="W184" s="166"/>
      <c r="X184" s="166"/>
      <c r="Y184" s="166"/>
      <c r="Z184" s="166"/>
      <c r="AA184" s="171"/>
      <c r="AT184" s="172" t="s">
        <v>161</v>
      </c>
      <c r="AU184" s="172" t="s">
        <v>98</v>
      </c>
      <c r="AV184" s="10" t="s">
        <v>98</v>
      </c>
      <c r="AW184" s="10" t="s">
        <v>35</v>
      </c>
      <c r="AX184" s="10" t="s">
        <v>82</v>
      </c>
      <c r="AY184" s="172" t="s">
        <v>153</v>
      </c>
    </row>
    <row r="185" spans="2:65" s="1" customFormat="1" ht="44.25" customHeight="1">
      <c r="B185" s="129"/>
      <c r="C185" s="158" t="s">
        <v>267</v>
      </c>
      <c r="D185" s="158" t="s">
        <v>154</v>
      </c>
      <c r="E185" s="159" t="s">
        <v>268</v>
      </c>
      <c r="F185" s="264" t="s">
        <v>269</v>
      </c>
      <c r="G185" s="264"/>
      <c r="H185" s="264"/>
      <c r="I185" s="264"/>
      <c r="J185" s="160" t="s">
        <v>157</v>
      </c>
      <c r="K185" s="161">
        <v>20838.4</v>
      </c>
      <c r="L185" s="246">
        <v>0</v>
      </c>
      <c r="M185" s="246"/>
      <c r="N185" s="265">
        <f>ROUND(L185*K185,2)</f>
        <v>0</v>
      </c>
      <c r="O185" s="265"/>
      <c r="P185" s="265"/>
      <c r="Q185" s="265"/>
      <c r="R185" s="132"/>
      <c r="T185" s="162" t="s">
        <v>5</v>
      </c>
      <c r="U185" s="46" t="s">
        <v>42</v>
      </c>
      <c r="V185" s="38"/>
      <c r="W185" s="163">
        <f>V185*K185</f>
        <v>0</v>
      </c>
      <c r="X185" s="163">
        <v>0</v>
      </c>
      <c r="Y185" s="163">
        <f>X185*K185</f>
        <v>0</v>
      </c>
      <c r="Z185" s="163">
        <v>0</v>
      </c>
      <c r="AA185" s="164">
        <f>Z185*K185</f>
        <v>0</v>
      </c>
      <c r="AR185" s="20" t="s">
        <v>158</v>
      </c>
      <c r="AT185" s="20" t="s">
        <v>154</v>
      </c>
      <c r="AU185" s="20" t="s">
        <v>98</v>
      </c>
      <c r="AY185" s="20" t="s">
        <v>153</v>
      </c>
      <c r="BE185" s="103">
        <f>IF(U185="základní",N185,0)</f>
        <v>0</v>
      </c>
      <c r="BF185" s="103">
        <f>IF(U185="snížená",N185,0)</f>
        <v>0</v>
      </c>
      <c r="BG185" s="103">
        <f>IF(U185="zákl. přenesená",N185,0)</f>
        <v>0</v>
      </c>
      <c r="BH185" s="103">
        <f>IF(U185="sníž. přenesená",N185,0)</f>
        <v>0</v>
      </c>
      <c r="BI185" s="103">
        <f>IF(U185="nulová",N185,0)</f>
        <v>0</v>
      </c>
      <c r="BJ185" s="20" t="s">
        <v>82</v>
      </c>
      <c r="BK185" s="103">
        <f>ROUND(L185*K185,2)</f>
        <v>0</v>
      </c>
      <c r="BL185" s="20" t="s">
        <v>158</v>
      </c>
      <c r="BM185" s="20" t="s">
        <v>270</v>
      </c>
    </row>
    <row r="186" spans="2:51" s="10" customFormat="1" ht="22.5" customHeight="1">
      <c r="B186" s="165"/>
      <c r="C186" s="166"/>
      <c r="D186" s="166"/>
      <c r="E186" s="167" t="s">
        <v>5</v>
      </c>
      <c r="F186" s="270" t="s">
        <v>271</v>
      </c>
      <c r="G186" s="271"/>
      <c r="H186" s="271"/>
      <c r="I186" s="271"/>
      <c r="J186" s="166"/>
      <c r="K186" s="168">
        <v>20838.4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71"/>
      <c r="AT186" s="172" t="s">
        <v>161</v>
      </c>
      <c r="AU186" s="172" t="s">
        <v>98</v>
      </c>
      <c r="AV186" s="10" t="s">
        <v>98</v>
      </c>
      <c r="AW186" s="10" t="s">
        <v>35</v>
      </c>
      <c r="AX186" s="10" t="s">
        <v>82</v>
      </c>
      <c r="AY186" s="172" t="s">
        <v>153</v>
      </c>
    </row>
    <row r="187" spans="2:65" s="1" customFormat="1" ht="44.25" customHeight="1">
      <c r="B187" s="129"/>
      <c r="C187" s="158" t="s">
        <v>272</v>
      </c>
      <c r="D187" s="158" t="s">
        <v>154</v>
      </c>
      <c r="E187" s="159" t="s">
        <v>273</v>
      </c>
      <c r="F187" s="264" t="s">
        <v>274</v>
      </c>
      <c r="G187" s="264"/>
      <c r="H187" s="264"/>
      <c r="I187" s="264"/>
      <c r="J187" s="160" t="s">
        <v>157</v>
      </c>
      <c r="K187" s="161">
        <v>520.96</v>
      </c>
      <c r="L187" s="246">
        <v>0</v>
      </c>
      <c r="M187" s="246"/>
      <c r="N187" s="265">
        <f>ROUND(L187*K187,2)</f>
        <v>0</v>
      </c>
      <c r="O187" s="265"/>
      <c r="P187" s="265"/>
      <c r="Q187" s="265"/>
      <c r="R187" s="132"/>
      <c r="T187" s="162" t="s">
        <v>5</v>
      </c>
      <c r="U187" s="46" t="s">
        <v>42</v>
      </c>
      <c r="V187" s="38"/>
      <c r="W187" s="163">
        <f>V187*K187</f>
        <v>0</v>
      </c>
      <c r="X187" s="163">
        <v>0</v>
      </c>
      <c r="Y187" s="163">
        <f>X187*K187</f>
        <v>0</v>
      </c>
      <c r="Z187" s="163">
        <v>0</v>
      </c>
      <c r="AA187" s="164">
        <f>Z187*K187</f>
        <v>0</v>
      </c>
      <c r="AR187" s="20" t="s">
        <v>158</v>
      </c>
      <c r="AT187" s="20" t="s">
        <v>154</v>
      </c>
      <c r="AU187" s="20" t="s">
        <v>98</v>
      </c>
      <c r="AY187" s="20" t="s">
        <v>153</v>
      </c>
      <c r="BE187" s="103">
        <f>IF(U187="základní",N187,0)</f>
        <v>0</v>
      </c>
      <c r="BF187" s="103">
        <f>IF(U187="snížená",N187,0)</f>
        <v>0</v>
      </c>
      <c r="BG187" s="103">
        <f>IF(U187="zákl. přenesená",N187,0)</f>
        <v>0</v>
      </c>
      <c r="BH187" s="103">
        <f>IF(U187="sníž. přenesená",N187,0)</f>
        <v>0</v>
      </c>
      <c r="BI187" s="103">
        <f>IF(U187="nulová",N187,0)</f>
        <v>0</v>
      </c>
      <c r="BJ187" s="20" t="s">
        <v>82</v>
      </c>
      <c r="BK187" s="103">
        <f>ROUND(L187*K187,2)</f>
        <v>0</v>
      </c>
      <c r="BL187" s="20" t="s">
        <v>158</v>
      </c>
      <c r="BM187" s="20" t="s">
        <v>275</v>
      </c>
    </row>
    <row r="188" spans="2:65" s="1" customFormat="1" ht="31.5" customHeight="1">
      <c r="B188" s="129"/>
      <c r="C188" s="158" t="s">
        <v>276</v>
      </c>
      <c r="D188" s="158" t="s">
        <v>154</v>
      </c>
      <c r="E188" s="159" t="s">
        <v>277</v>
      </c>
      <c r="F188" s="264" t="s">
        <v>278</v>
      </c>
      <c r="G188" s="264"/>
      <c r="H188" s="264"/>
      <c r="I188" s="264"/>
      <c r="J188" s="160" t="s">
        <v>157</v>
      </c>
      <c r="K188" s="161">
        <v>520.96</v>
      </c>
      <c r="L188" s="246">
        <v>0</v>
      </c>
      <c r="M188" s="246"/>
      <c r="N188" s="265">
        <f>ROUND(L188*K188,2)</f>
        <v>0</v>
      </c>
      <c r="O188" s="265"/>
      <c r="P188" s="265"/>
      <c r="Q188" s="265"/>
      <c r="R188" s="132"/>
      <c r="T188" s="162" t="s">
        <v>5</v>
      </c>
      <c r="U188" s="46" t="s">
        <v>42</v>
      </c>
      <c r="V188" s="38"/>
      <c r="W188" s="163">
        <f>V188*K188</f>
        <v>0</v>
      </c>
      <c r="X188" s="163">
        <v>0</v>
      </c>
      <c r="Y188" s="163">
        <f>X188*K188</f>
        <v>0</v>
      </c>
      <c r="Z188" s="163">
        <v>0</v>
      </c>
      <c r="AA188" s="164">
        <f>Z188*K188</f>
        <v>0</v>
      </c>
      <c r="AR188" s="20" t="s">
        <v>158</v>
      </c>
      <c r="AT188" s="20" t="s">
        <v>154</v>
      </c>
      <c r="AU188" s="20" t="s">
        <v>98</v>
      </c>
      <c r="AY188" s="20" t="s">
        <v>153</v>
      </c>
      <c r="BE188" s="103">
        <f>IF(U188="základní",N188,0)</f>
        <v>0</v>
      </c>
      <c r="BF188" s="103">
        <f>IF(U188="snížená",N188,0)</f>
        <v>0</v>
      </c>
      <c r="BG188" s="103">
        <f>IF(U188="zákl. přenesená",N188,0)</f>
        <v>0</v>
      </c>
      <c r="BH188" s="103">
        <f>IF(U188="sníž. přenesená",N188,0)</f>
        <v>0</v>
      </c>
      <c r="BI188" s="103">
        <f>IF(U188="nulová",N188,0)</f>
        <v>0</v>
      </c>
      <c r="BJ188" s="20" t="s">
        <v>82</v>
      </c>
      <c r="BK188" s="103">
        <f>ROUND(L188*K188,2)</f>
        <v>0</v>
      </c>
      <c r="BL188" s="20" t="s">
        <v>158</v>
      </c>
      <c r="BM188" s="20" t="s">
        <v>279</v>
      </c>
    </row>
    <row r="189" spans="2:65" s="1" customFormat="1" ht="31.5" customHeight="1">
      <c r="B189" s="129"/>
      <c r="C189" s="158" t="s">
        <v>280</v>
      </c>
      <c r="D189" s="158" t="s">
        <v>154</v>
      </c>
      <c r="E189" s="159" t="s">
        <v>281</v>
      </c>
      <c r="F189" s="264" t="s">
        <v>282</v>
      </c>
      <c r="G189" s="264"/>
      <c r="H189" s="264"/>
      <c r="I189" s="264"/>
      <c r="J189" s="160" t="s">
        <v>157</v>
      </c>
      <c r="K189" s="161">
        <v>20838.4</v>
      </c>
      <c r="L189" s="246">
        <v>0</v>
      </c>
      <c r="M189" s="246"/>
      <c r="N189" s="265">
        <f>ROUND(L189*K189,2)</f>
        <v>0</v>
      </c>
      <c r="O189" s="265"/>
      <c r="P189" s="265"/>
      <c r="Q189" s="265"/>
      <c r="R189" s="132"/>
      <c r="T189" s="162" t="s">
        <v>5</v>
      </c>
      <c r="U189" s="46" t="s">
        <v>42</v>
      </c>
      <c r="V189" s="38"/>
      <c r="W189" s="163">
        <f>V189*K189</f>
        <v>0</v>
      </c>
      <c r="X189" s="163">
        <v>0</v>
      </c>
      <c r="Y189" s="163">
        <f>X189*K189</f>
        <v>0</v>
      </c>
      <c r="Z189" s="163">
        <v>0</v>
      </c>
      <c r="AA189" s="164">
        <f>Z189*K189</f>
        <v>0</v>
      </c>
      <c r="AR189" s="20" t="s">
        <v>158</v>
      </c>
      <c r="AT189" s="20" t="s">
        <v>154</v>
      </c>
      <c r="AU189" s="20" t="s">
        <v>98</v>
      </c>
      <c r="AY189" s="20" t="s">
        <v>153</v>
      </c>
      <c r="BE189" s="103">
        <f>IF(U189="základní",N189,0)</f>
        <v>0</v>
      </c>
      <c r="BF189" s="103">
        <f>IF(U189="snížená",N189,0)</f>
        <v>0</v>
      </c>
      <c r="BG189" s="103">
        <f>IF(U189="zákl. přenesená",N189,0)</f>
        <v>0</v>
      </c>
      <c r="BH189" s="103">
        <f>IF(U189="sníž. přenesená",N189,0)</f>
        <v>0</v>
      </c>
      <c r="BI189" s="103">
        <f>IF(U189="nulová",N189,0)</f>
        <v>0</v>
      </c>
      <c r="BJ189" s="20" t="s">
        <v>82</v>
      </c>
      <c r="BK189" s="103">
        <f>ROUND(L189*K189,2)</f>
        <v>0</v>
      </c>
      <c r="BL189" s="20" t="s">
        <v>158</v>
      </c>
      <c r="BM189" s="20" t="s">
        <v>283</v>
      </c>
    </row>
    <row r="190" spans="2:65" s="1" customFormat="1" ht="31.5" customHeight="1">
      <c r="B190" s="129"/>
      <c r="C190" s="158" t="s">
        <v>284</v>
      </c>
      <c r="D190" s="158" t="s">
        <v>154</v>
      </c>
      <c r="E190" s="159" t="s">
        <v>285</v>
      </c>
      <c r="F190" s="264" t="s">
        <v>286</v>
      </c>
      <c r="G190" s="264"/>
      <c r="H190" s="264"/>
      <c r="I190" s="264"/>
      <c r="J190" s="160" t="s">
        <v>157</v>
      </c>
      <c r="K190" s="161">
        <v>520.96</v>
      </c>
      <c r="L190" s="246">
        <v>0</v>
      </c>
      <c r="M190" s="246"/>
      <c r="N190" s="265">
        <f>ROUND(L190*K190,2)</f>
        <v>0</v>
      </c>
      <c r="O190" s="265"/>
      <c r="P190" s="265"/>
      <c r="Q190" s="265"/>
      <c r="R190" s="132"/>
      <c r="T190" s="162" t="s">
        <v>5</v>
      </c>
      <c r="U190" s="46" t="s">
        <v>42</v>
      </c>
      <c r="V190" s="38"/>
      <c r="W190" s="163">
        <f>V190*K190</f>
        <v>0</v>
      </c>
      <c r="X190" s="163">
        <v>0</v>
      </c>
      <c r="Y190" s="163">
        <f>X190*K190</f>
        <v>0</v>
      </c>
      <c r="Z190" s="163">
        <v>0</v>
      </c>
      <c r="AA190" s="164">
        <f>Z190*K190</f>
        <v>0</v>
      </c>
      <c r="AR190" s="20" t="s">
        <v>158</v>
      </c>
      <c r="AT190" s="20" t="s">
        <v>154</v>
      </c>
      <c r="AU190" s="20" t="s">
        <v>98</v>
      </c>
      <c r="AY190" s="20" t="s">
        <v>153</v>
      </c>
      <c r="BE190" s="103">
        <f>IF(U190="základní",N190,0)</f>
        <v>0</v>
      </c>
      <c r="BF190" s="103">
        <f>IF(U190="snížená",N190,0)</f>
        <v>0</v>
      </c>
      <c r="BG190" s="103">
        <f>IF(U190="zákl. přenesená",N190,0)</f>
        <v>0</v>
      </c>
      <c r="BH190" s="103">
        <f>IF(U190="sníž. přenesená",N190,0)</f>
        <v>0</v>
      </c>
      <c r="BI190" s="103">
        <f>IF(U190="nulová",N190,0)</f>
        <v>0</v>
      </c>
      <c r="BJ190" s="20" t="s">
        <v>82</v>
      </c>
      <c r="BK190" s="103">
        <f>ROUND(L190*K190,2)</f>
        <v>0</v>
      </c>
      <c r="BL190" s="20" t="s">
        <v>158</v>
      </c>
      <c r="BM190" s="20" t="s">
        <v>287</v>
      </c>
    </row>
    <row r="191" spans="2:65" s="1" customFormat="1" ht="22.5" customHeight="1">
      <c r="B191" s="129"/>
      <c r="C191" s="158" t="s">
        <v>288</v>
      </c>
      <c r="D191" s="158" t="s">
        <v>154</v>
      </c>
      <c r="E191" s="159" t="s">
        <v>289</v>
      </c>
      <c r="F191" s="264" t="s">
        <v>290</v>
      </c>
      <c r="G191" s="264"/>
      <c r="H191" s="264"/>
      <c r="I191" s="264"/>
      <c r="J191" s="160" t="s">
        <v>173</v>
      </c>
      <c r="K191" s="161">
        <v>19.89</v>
      </c>
      <c r="L191" s="246">
        <v>0</v>
      </c>
      <c r="M191" s="246"/>
      <c r="N191" s="265">
        <f>ROUND(L191*K191,2)</f>
        <v>0</v>
      </c>
      <c r="O191" s="265"/>
      <c r="P191" s="265"/>
      <c r="Q191" s="265"/>
      <c r="R191" s="132"/>
      <c r="T191" s="162" t="s">
        <v>5</v>
      </c>
      <c r="U191" s="46" t="s">
        <v>42</v>
      </c>
      <c r="V191" s="38"/>
      <c r="W191" s="163">
        <f>V191*K191</f>
        <v>0</v>
      </c>
      <c r="X191" s="163">
        <v>0</v>
      </c>
      <c r="Y191" s="163">
        <f>X191*K191</f>
        <v>0</v>
      </c>
      <c r="Z191" s="163">
        <v>2.2</v>
      </c>
      <c r="AA191" s="164">
        <f>Z191*K191</f>
        <v>43.758</v>
      </c>
      <c r="AR191" s="20" t="s">
        <v>158</v>
      </c>
      <c r="AT191" s="20" t="s">
        <v>154</v>
      </c>
      <c r="AU191" s="20" t="s">
        <v>98</v>
      </c>
      <c r="AY191" s="20" t="s">
        <v>153</v>
      </c>
      <c r="BE191" s="103">
        <f>IF(U191="základní",N191,0)</f>
        <v>0</v>
      </c>
      <c r="BF191" s="103">
        <f>IF(U191="snížená",N191,0)</f>
        <v>0</v>
      </c>
      <c r="BG191" s="103">
        <f>IF(U191="zákl. přenesená",N191,0)</f>
        <v>0</v>
      </c>
      <c r="BH191" s="103">
        <f>IF(U191="sníž. přenesená",N191,0)</f>
        <v>0</v>
      </c>
      <c r="BI191" s="103">
        <f>IF(U191="nulová",N191,0)</f>
        <v>0</v>
      </c>
      <c r="BJ191" s="20" t="s">
        <v>82</v>
      </c>
      <c r="BK191" s="103">
        <f>ROUND(L191*K191,2)</f>
        <v>0</v>
      </c>
      <c r="BL191" s="20" t="s">
        <v>158</v>
      </c>
      <c r="BM191" s="20" t="s">
        <v>291</v>
      </c>
    </row>
    <row r="192" spans="2:51" s="10" customFormat="1" ht="22.5" customHeight="1">
      <c r="B192" s="165"/>
      <c r="C192" s="166"/>
      <c r="D192" s="166"/>
      <c r="E192" s="167" t="s">
        <v>5</v>
      </c>
      <c r="F192" s="270" t="s">
        <v>292</v>
      </c>
      <c r="G192" s="271"/>
      <c r="H192" s="271"/>
      <c r="I192" s="271"/>
      <c r="J192" s="166"/>
      <c r="K192" s="168">
        <v>13.59</v>
      </c>
      <c r="L192" s="166"/>
      <c r="M192" s="166"/>
      <c r="N192" s="166"/>
      <c r="O192" s="166"/>
      <c r="P192" s="166"/>
      <c r="Q192" s="166"/>
      <c r="R192" s="169"/>
      <c r="T192" s="170"/>
      <c r="U192" s="166"/>
      <c r="V192" s="166"/>
      <c r="W192" s="166"/>
      <c r="X192" s="166"/>
      <c r="Y192" s="166"/>
      <c r="Z192" s="166"/>
      <c r="AA192" s="171"/>
      <c r="AT192" s="172" t="s">
        <v>161</v>
      </c>
      <c r="AU192" s="172" t="s">
        <v>98</v>
      </c>
      <c r="AV192" s="10" t="s">
        <v>98</v>
      </c>
      <c r="AW192" s="10" t="s">
        <v>35</v>
      </c>
      <c r="AX192" s="10" t="s">
        <v>77</v>
      </c>
      <c r="AY192" s="172" t="s">
        <v>153</v>
      </c>
    </row>
    <row r="193" spans="2:51" s="10" customFormat="1" ht="22.5" customHeight="1">
      <c r="B193" s="165"/>
      <c r="C193" s="166"/>
      <c r="D193" s="166"/>
      <c r="E193" s="167" t="s">
        <v>5</v>
      </c>
      <c r="F193" s="262" t="s">
        <v>293</v>
      </c>
      <c r="G193" s="263"/>
      <c r="H193" s="263"/>
      <c r="I193" s="263"/>
      <c r="J193" s="166"/>
      <c r="K193" s="168">
        <v>6.3</v>
      </c>
      <c r="L193" s="166"/>
      <c r="M193" s="166"/>
      <c r="N193" s="166"/>
      <c r="O193" s="166"/>
      <c r="P193" s="166"/>
      <c r="Q193" s="166"/>
      <c r="R193" s="169"/>
      <c r="T193" s="170"/>
      <c r="U193" s="166"/>
      <c r="V193" s="166"/>
      <c r="W193" s="166"/>
      <c r="X193" s="166"/>
      <c r="Y193" s="166"/>
      <c r="Z193" s="166"/>
      <c r="AA193" s="171"/>
      <c r="AT193" s="172" t="s">
        <v>161</v>
      </c>
      <c r="AU193" s="172" t="s">
        <v>98</v>
      </c>
      <c r="AV193" s="10" t="s">
        <v>98</v>
      </c>
      <c r="AW193" s="10" t="s">
        <v>35</v>
      </c>
      <c r="AX193" s="10" t="s">
        <v>77</v>
      </c>
      <c r="AY193" s="172" t="s">
        <v>153</v>
      </c>
    </row>
    <row r="194" spans="2:51" s="12" customFormat="1" ht="22.5" customHeight="1">
      <c r="B194" s="181"/>
      <c r="C194" s="182"/>
      <c r="D194" s="182"/>
      <c r="E194" s="183" t="s">
        <v>5</v>
      </c>
      <c r="F194" s="258" t="s">
        <v>178</v>
      </c>
      <c r="G194" s="259"/>
      <c r="H194" s="259"/>
      <c r="I194" s="259"/>
      <c r="J194" s="182"/>
      <c r="K194" s="184">
        <v>19.89</v>
      </c>
      <c r="L194" s="182"/>
      <c r="M194" s="182"/>
      <c r="N194" s="182"/>
      <c r="O194" s="182"/>
      <c r="P194" s="182"/>
      <c r="Q194" s="182"/>
      <c r="R194" s="185"/>
      <c r="T194" s="186"/>
      <c r="U194" s="182"/>
      <c r="V194" s="182"/>
      <c r="W194" s="182"/>
      <c r="X194" s="182"/>
      <c r="Y194" s="182"/>
      <c r="Z194" s="182"/>
      <c r="AA194" s="187"/>
      <c r="AT194" s="188" t="s">
        <v>161</v>
      </c>
      <c r="AU194" s="188" t="s">
        <v>98</v>
      </c>
      <c r="AV194" s="12" t="s">
        <v>158</v>
      </c>
      <c r="AW194" s="12" t="s">
        <v>35</v>
      </c>
      <c r="AX194" s="12" t="s">
        <v>82</v>
      </c>
      <c r="AY194" s="188" t="s">
        <v>153</v>
      </c>
    </row>
    <row r="195" spans="2:65" s="1" customFormat="1" ht="31.5" customHeight="1">
      <c r="B195" s="129"/>
      <c r="C195" s="158" t="s">
        <v>294</v>
      </c>
      <c r="D195" s="158" t="s">
        <v>154</v>
      </c>
      <c r="E195" s="159" t="s">
        <v>295</v>
      </c>
      <c r="F195" s="264" t="s">
        <v>296</v>
      </c>
      <c r="G195" s="264"/>
      <c r="H195" s="264"/>
      <c r="I195" s="264"/>
      <c r="J195" s="160" t="s">
        <v>173</v>
      </c>
      <c r="K195" s="161">
        <v>11.272</v>
      </c>
      <c r="L195" s="246">
        <v>0</v>
      </c>
      <c r="M195" s="246"/>
      <c r="N195" s="265">
        <f>ROUND(L195*K195,2)</f>
        <v>0</v>
      </c>
      <c r="O195" s="265"/>
      <c r="P195" s="265"/>
      <c r="Q195" s="265"/>
      <c r="R195" s="132"/>
      <c r="T195" s="162" t="s">
        <v>5</v>
      </c>
      <c r="U195" s="46" t="s">
        <v>42</v>
      </c>
      <c r="V195" s="38"/>
      <c r="W195" s="163">
        <f>V195*K195</f>
        <v>0</v>
      </c>
      <c r="X195" s="163">
        <v>0</v>
      </c>
      <c r="Y195" s="163">
        <f>X195*K195</f>
        <v>0</v>
      </c>
      <c r="Z195" s="163">
        <v>1.8</v>
      </c>
      <c r="AA195" s="164">
        <f>Z195*K195</f>
        <v>20.2896</v>
      </c>
      <c r="AR195" s="20" t="s">
        <v>158</v>
      </c>
      <c r="AT195" s="20" t="s">
        <v>154</v>
      </c>
      <c r="AU195" s="20" t="s">
        <v>98</v>
      </c>
      <c r="AY195" s="20" t="s">
        <v>153</v>
      </c>
      <c r="BE195" s="103">
        <f>IF(U195="základní",N195,0)</f>
        <v>0</v>
      </c>
      <c r="BF195" s="103">
        <f>IF(U195="snížená",N195,0)</f>
        <v>0</v>
      </c>
      <c r="BG195" s="103">
        <f>IF(U195="zákl. přenesená",N195,0)</f>
        <v>0</v>
      </c>
      <c r="BH195" s="103">
        <f>IF(U195="sníž. přenesená",N195,0)</f>
        <v>0</v>
      </c>
      <c r="BI195" s="103">
        <f>IF(U195="nulová",N195,0)</f>
        <v>0</v>
      </c>
      <c r="BJ195" s="20" t="s">
        <v>82</v>
      </c>
      <c r="BK195" s="103">
        <f>ROUND(L195*K195,2)</f>
        <v>0</v>
      </c>
      <c r="BL195" s="20" t="s">
        <v>158</v>
      </c>
      <c r="BM195" s="20" t="s">
        <v>297</v>
      </c>
    </row>
    <row r="196" spans="2:51" s="10" customFormat="1" ht="22.5" customHeight="1">
      <c r="B196" s="165"/>
      <c r="C196" s="166"/>
      <c r="D196" s="166"/>
      <c r="E196" s="167" t="s">
        <v>5</v>
      </c>
      <c r="F196" s="270" t="s">
        <v>298</v>
      </c>
      <c r="G196" s="271"/>
      <c r="H196" s="271"/>
      <c r="I196" s="271"/>
      <c r="J196" s="166"/>
      <c r="K196" s="168">
        <v>13.72</v>
      </c>
      <c r="L196" s="166"/>
      <c r="M196" s="166"/>
      <c r="N196" s="166"/>
      <c r="O196" s="166"/>
      <c r="P196" s="166"/>
      <c r="Q196" s="166"/>
      <c r="R196" s="169"/>
      <c r="T196" s="170"/>
      <c r="U196" s="166"/>
      <c r="V196" s="166"/>
      <c r="W196" s="166"/>
      <c r="X196" s="166"/>
      <c r="Y196" s="166"/>
      <c r="Z196" s="166"/>
      <c r="AA196" s="171"/>
      <c r="AT196" s="172" t="s">
        <v>161</v>
      </c>
      <c r="AU196" s="172" t="s">
        <v>98</v>
      </c>
      <c r="AV196" s="10" t="s">
        <v>98</v>
      </c>
      <c r="AW196" s="10" t="s">
        <v>35</v>
      </c>
      <c r="AX196" s="10" t="s">
        <v>77</v>
      </c>
      <c r="AY196" s="172" t="s">
        <v>153</v>
      </c>
    </row>
    <row r="197" spans="2:51" s="10" customFormat="1" ht="22.5" customHeight="1">
      <c r="B197" s="165"/>
      <c r="C197" s="166"/>
      <c r="D197" s="166"/>
      <c r="E197" s="167" t="s">
        <v>5</v>
      </c>
      <c r="F197" s="262" t="s">
        <v>299</v>
      </c>
      <c r="G197" s="263"/>
      <c r="H197" s="263"/>
      <c r="I197" s="263"/>
      <c r="J197" s="166"/>
      <c r="K197" s="168">
        <v>-1.008</v>
      </c>
      <c r="L197" s="166"/>
      <c r="M197" s="166"/>
      <c r="N197" s="166"/>
      <c r="O197" s="166"/>
      <c r="P197" s="166"/>
      <c r="Q197" s="166"/>
      <c r="R197" s="169"/>
      <c r="T197" s="170"/>
      <c r="U197" s="166"/>
      <c r="V197" s="166"/>
      <c r="W197" s="166"/>
      <c r="X197" s="166"/>
      <c r="Y197" s="166"/>
      <c r="Z197" s="166"/>
      <c r="AA197" s="171"/>
      <c r="AT197" s="172" t="s">
        <v>161</v>
      </c>
      <c r="AU197" s="172" t="s">
        <v>98</v>
      </c>
      <c r="AV197" s="10" t="s">
        <v>98</v>
      </c>
      <c r="AW197" s="10" t="s">
        <v>35</v>
      </c>
      <c r="AX197" s="10" t="s">
        <v>77</v>
      </c>
      <c r="AY197" s="172" t="s">
        <v>153</v>
      </c>
    </row>
    <row r="198" spans="2:51" s="10" customFormat="1" ht="22.5" customHeight="1">
      <c r="B198" s="165"/>
      <c r="C198" s="166"/>
      <c r="D198" s="166"/>
      <c r="E198" s="167" t="s">
        <v>5</v>
      </c>
      <c r="F198" s="262" t="s">
        <v>300</v>
      </c>
      <c r="G198" s="263"/>
      <c r="H198" s="263"/>
      <c r="I198" s="263"/>
      <c r="J198" s="166"/>
      <c r="K198" s="168">
        <v>-1.44</v>
      </c>
      <c r="L198" s="166"/>
      <c r="M198" s="166"/>
      <c r="N198" s="166"/>
      <c r="O198" s="166"/>
      <c r="P198" s="166"/>
      <c r="Q198" s="166"/>
      <c r="R198" s="169"/>
      <c r="T198" s="170"/>
      <c r="U198" s="166"/>
      <c r="V198" s="166"/>
      <c r="W198" s="166"/>
      <c r="X198" s="166"/>
      <c r="Y198" s="166"/>
      <c r="Z198" s="166"/>
      <c r="AA198" s="171"/>
      <c r="AT198" s="172" t="s">
        <v>161</v>
      </c>
      <c r="AU198" s="172" t="s">
        <v>98</v>
      </c>
      <c r="AV198" s="10" t="s">
        <v>98</v>
      </c>
      <c r="AW198" s="10" t="s">
        <v>35</v>
      </c>
      <c r="AX198" s="10" t="s">
        <v>77</v>
      </c>
      <c r="AY198" s="172" t="s">
        <v>153</v>
      </c>
    </row>
    <row r="199" spans="2:51" s="12" customFormat="1" ht="22.5" customHeight="1">
      <c r="B199" s="181"/>
      <c r="C199" s="182"/>
      <c r="D199" s="182"/>
      <c r="E199" s="183" t="s">
        <v>5</v>
      </c>
      <c r="F199" s="258" t="s">
        <v>178</v>
      </c>
      <c r="G199" s="259"/>
      <c r="H199" s="259"/>
      <c r="I199" s="259"/>
      <c r="J199" s="182"/>
      <c r="K199" s="184">
        <v>11.272</v>
      </c>
      <c r="L199" s="182"/>
      <c r="M199" s="182"/>
      <c r="N199" s="182"/>
      <c r="O199" s="182"/>
      <c r="P199" s="182"/>
      <c r="Q199" s="182"/>
      <c r="R199" s="185"/>
      <c r="T199" s="186"/>
      <c r="U199" s="182"/>
      <c r="V199" s="182"/>
      <c r="W199" s="182"/>
      <c r="X199" s="182"/>
      <c r="Y199" s="182"/>
      <c r="Z199" s="182"/>
      <c r="AA199" s="187"/>
      <c r="AT199" s="188" t="s">
        <v>161</v>
      </c>
      <c r="AU199" s="188" t="s">
        <v>98</v>
      </c>
      <c r="AV199" s="12" t="s">
        <v>158</v>
      </c>
      <c r="AW199" s="12" t="s">
        <v>35</v>
      </c>
      <c r="AX199" s="12" t="s">
        <v>82</v>
      </c>
      <c r="AY199" s="188" t="s">
        <v>153</v>
      </c>
    </row>
    <row r="200" spans="2:65" s="1" customFormat="1" ht="44.25" customHeight="1">
      <c r="B200" s="129"/>
      <c r="C200" s="158" t="s">
        <v>301</v>
      </c>
      <c r="D200" s="158" t="s">
        <v>154</v>
      </c>
      <c r="E200" s="159" t="s">
        <v>302</v>
      </c>
      <c r="F200" s="264" t="s">
        <v>303</v>
      </c>
      <c r="G200" s="264"/>
      <c r="H200" s="264"/>
      <c r="I200" s="264"/>
      <c r="J200" s="160" t="s">
        <v>157</v>
      </c>
      <c r="K200" s="161">
        <v>169.09</v>
      </c>
      <c r="L200" s="246">
        <v>0</v>
      </c>
      <c r="M200" s="246"/>
      <c r="N200" s="265">
        <f>ROUND(L200*K200,2)</f>
        <v>0</v>
      </c>
      <c r="O200" s="265"/>
      <c r="P200" s="265"/>
      <c r="Q200" s="265"/>
      <c r="R200" s="132"/>
      <c r="T200" s="162" t="s">
        <v>5</v>
      </c>
      <c r="U200" s="46" t="s">
        <v>42</v>
      </c>
      <c r="V200" s="38"/>
      <c r="W200" s="163">
        <f>V200*K200</f>
        <v>0</v>
      </c>
      <c r="X200" s="163">
        <v>0</v>
      </c>
      <c r="Y200" s="163">
        <f>X200*K200</f>
        <v>0</v>
      </c>
      <c r="Z200" s="163">
        <v>0.1</v>
      </c>
      <c r="AA200" s="164">
        <f>Z200*K200</f>
        <v>16.909000000000002</v>
      </c>
      <c r="AR200" s="20" t="s">
        <v>158</v>
      </c>
      <c r="AT200" s="20" t="s">
        <v>154</v>
      </c>
      <c r="AU200" s="20" t="s">
        <v>98</v>
      </c>
      <c r="AY200" s="20" t="s">
        <v>153</v>
      </c>
      <c r="BE200" s="103">
        <f>IF(U200="základní",N200,0)</f>
        <v>0</v>
      </c>
      <c r="BF200" s="103">
        <f>IF(U200="snížená",N200,0)</f>
        <v>0</v>
      </c>
      <c r="BG200" s="103">
        <f>IF(U200="zákl. přenesená",N200,0)</f>
        <v>0</v>
      </c>
      <c r="BH200" s="103">
        <f>IF(U200="sníž. přenesená",N200,0)</f>
        <v>0</v>
      </c>
      <c r="BI200" s="103">
        <f>IF(U200="nulová",N200,0)</f>
        <v>0</v>
      </c>
      <c r="BJ200" s="20" t="s">
        <v>82</v>
      </c>
      <c r="BK200" s="103">
        <f>ROUND(L200*K200,2)</f>
        <v>0</v>
      </c>
      <c r="BL200" s="20" t="s">
        <v>158</v>
      </c>
      <c r="BM200" s="20" t="s">
        <v>304</v>
      </c>
    </row>
    <row r="201" spans="2:51" s="11" customFormat="1" ht="22.5" customHeight="1">
      <c r="B201" s="173"/>
      <c r="C201" s="174"/>
      <c r="D201" s="174"/>
      <c r="E201" s="175" t="s">
        <v>5</v>
      </c>
      <c r="F201" s="266" t="s">
        <v>305</v>
      </c>
      <c r="G201" s="267"/>
      <c r="H201" s="267"/>
      <c r="I201" s="267"/>
      <c r="J201" s="174"/>
      <c r="K201" s="176" t="s">
        <v>5</v>
      </c>
      <c r="L201" s="174"/>
      <c r="M201" s="174"/>
      <c r="N201" s="174"/>
      <c r="O201" s="174"/>
      <c r="P201" s="174"/>
      <c r="Q201" s="174"/>
      <c r="R201" s="177"/>
      <c r="T201" s="178"/>
      <c r="U201" s="174"/>
      <c r="V201" s="174"/>
      <c r="W201" s="174"/>
      <c r="X201" s="174"/>
      <c r="Y201" s="174"/>
      <c r="Z201" s="174"/>
      <c r="AA201" s="179"/>
      <c r="AT201" s="180" t="s">
        <v>161</v>
      </c>
      <c r="AU201" s="180" t="s">
        <v>98</v>
      </c>
      <c r="AV201" s="11" t="s">
        <v>82</v>
      </c>
      <c r="AW201" s="11" t="s">
        <v>35</v>
      </c>
      <c r="AX201" s="11" t="s">
        <v>77</v>
      </c>
      <c r="AY201" s="180" t="s">
        <v>153</v>
      </c>
    </row>
    <row r="202" spans="2:51" s="10" customFormat="1" ht="22.5" customHeight="1">
      <c r="B202" s="165"/>
      <c r="C202" s="166"/>
      <c r="D202" s="166"/>
      <c r="E202" s="167" t="s">
        <v>5</v>
      </c>
      <c r="F202" s="262" t="s">
        <v>306</v>
      </c>
      <c r="G202" s="263"/>
      <c r="H202" s="263"/>
      <c r="I202" s="263"/>
      <c r="J202" s="166"/>
      <c r="K202" s="168">
        <v>234.79</v>
      </c>
      <c r="L202" s="166"/>
      <c r="M202" s="166"/>
      <c r="N202" s="166"/>
      <c r="O202" s="166"/>
      <c r="P202" s="166"/>
      <c r="Q202" s="166"/>
      <c r="R202" s="169"/>
      <c r="T202" s="170"/>
      <c r="U202" s="166"/>
      <c r="V202" s="166"/>
      <c r="W202" s="166"/>
      <c r="X202" s="166"/>
      <c r="Y202" s="166"/>
      <c r="Z202" s="166"/>
      <c r="AA202" s="171"/>
      <c r="AT202" s="172" t="s">
        <v>161</v>
      </c>
      <c r="AU202" s="172" t="s">
        <v>98</v>
      </c>
      <c r="AV202" s="10" t="s">
        <v>98</v>
      </c>
      <c r="AW202" s="10" t="s">
        <v>35</v>
      </c>
      <c r="AX202" s="10" t="s">
        <v>77</v>
      </c>
      <c r="AY202" s="172" t="s">
        <v>153</v>
      </c>
    </row>
    <row r="203" spans="2:51" s="10" customFormat="1" ht="22.5" customHeight="1">
      <c r="B203" s="165"/>
      <c r="C203" s="166"/>
      <c r="D203" s="166"/>
      <c r="E203" s="167" t="s">
        <v>5</v>
      </c>
      <c r="F203" s="262" t="s">
        <v>307</v>
      </c>
      <c r="G203" s="263"/>
      <c r="H203" s="263"/>
      <c r="I203" s="263"/>
      <c r="J203" s="166"/>
      <c r="K203" s="168">
        <v>-25.65</v>
      </c>
      <c r="L203" s="166"/>
      <c r="M203" s="166"/>
      <c r="N203" s="166"/>
      <c r="O203" s="166"/>
      <c r="P203" s="166"/>
      <c r="Q203" s="166"/>
      <c r="R203" s="169"/>
      <c r="T203" s="170"/>
      <c r="U203" s="166"/>
      <c r="V203" s="166"/>
      <c r="W203" s="166"/>
      <c r="X203" s="166"/>
      <c r="Y203" s="166"/>
      <c r="Z203" s="166"/>
      <c r="AA203" s="171"/>
      <c r="AT203" s="172" t="s">
        <v>161</v>
      </c>
      <c r="AU203" s="172" t="s">
        <v>98</v>
      </c>
      <c r="AV203" s="10" t="s">
        <v>98</v>
      </c>
      <c r="AW203" s="10" t="s">
        <v>35</v>
      </c>
      <c r="AX203" s="10" t="s">
        <v>77</v>
      </c>
      <c r="AY203" s="172" t="s">
        <v>153</v>
      </c>
    </row>
    <row r="204" spans="2:51" s="10" customFormat="1" ht="22.5" customHeight="1">
      <c r="B204" s="165"/>
      <c r="C204" s="166"/>
      <c r="D204" s="166"/>
      <c r="E204" s="167" t="s">
        <v>5</v>
      </c>
      <c r="F204" s="262" t="s">
        <v>308</v>
      </c>
      <c r="G204" s="263"/>
      <c r="H204" s="263"/>
      <c r="I204" s="263"/>
      <c r="J204" s="166"/>
      <c r="K204" s="168">
        <v>-33.75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161</v>
      </c>
      <c r="AU204" s="172" t="s">
        <v>98</v>
      </c>
      <c r="AV204" s="10" t="s">
        <v>98</v>
      </c>
      <c r="AW204" s="10" t="s">
        <v>35</v>
      </c>
      <c r="AX204" s="10" t="s">
        <v>77</v>
      </c>
      <c r="AY204" s="172" t="s">
        <v>153</v>
      </c>
    </row>
    <row r="205" spans="2:51" s="10" customFormat="1" ht="22.5" customHeight="1">
      <c r="B205" s="165"/>
      <c r="C205" s="166"/>
      <c r="D205" s="166"/>
      <c r="E205" s="167" t="s">
        <v>5</v>
      </c>
      <c r="F205" s="262" t="s">
        <v>309</v>
      </c>
      <c r="G205" s="263"/>
      <c r="H205" s="263"/>
      <c r="I205" s="263"/>
      <c r="J205" s="166"/>
      <c r="K205" s="168">
        <v>-2.7</v>
      </c>
      <c r="L205" s="166"/>
      <c r="M205" s="166"/>
      <c r="N205" s="166"/>
      <c r="O205" s="166"/>
      <c r="P205" s="166"/>
      <c r="Q205" s="166"/>
      <c r="R205" s="169"/>
      <c r="T205" s="170"/>
      <c r="U205" s="166"/>
      <c r="V205" s="166"/>
      <c r="W205" s="166"/>
      <c r="X205" s="166"/>
      <c r="Y205" s="166"/>
      <c r="Z205" s="166"/>
      <c r="AA205" s="171"/>
      <c r="AT205" s="172" t="s">
        <v>161</v>
      </c>
      <c r="AU205" s="172" t="s">
        <v>98</v>
      </c>
      <c r="AV205" s="10" t="s">
        <v>98</v>
      </c>
      <c r="AW205" s="10" t="s">
        <v>35</v>
      </c>
      <c r="AX205" s="10" t="s">
        <v>77</v>
      </c>
      <c r="AY205" s="172" t="s">
        <v>153</v>
      </c>
    </row>
    <row r="206" spans="2:51" s="10" customFormat="1" ht="22.5" customHeight="1">
      <c r="B206" s="165"/>
      <c r="C206" s="166"/>
      <c r="D206" s="166"/>
      <c r="E206" s="167" t="s">
        <v>5</v>
      </c>
      <c r="F206" s="262" t="s">
        <v>310</v>
      </c>
      <c r="G206" s="263"/>
      <c r="H206" s="263"/>
      <c r="I206" s="263"/>
      <c r="J206" s="166"/>
      <c r="K206" s="168">
        <v>-3.6</v>
      </c>
      <c r="L206" s="166"/>
      <c r="M206" s="166"/>
      <c r="N206" s="166"/>
      <c r="O206" s="166"/>
      <c r="P206" s="166"/>
      <c r="Q206" s="166"/>
      <c r="R206" s="169"/>
      <c r="T206" s="170"/>
      <c r="U206" s="166"/>
      <c r="V206" s="166"/>
      <c r="W206" s="166"/>
      <c r="X206" s="166"/>
      <c r="Y206" s="166"/>
      <c r="Z206" s="166"/>
      <c r="AA206" s="171"/>
      <c r="AT206" s="172" t="s">
        <v>161</v>
      </c>
      <c r="AU206" s="172" t="s">
        <v>98</v>
      </c>
      <c r="AV206" s="10" t="s">
        <v>98</v>
      </c>
      <c r="AW206" s="10" t="s">
        <v>35</v>
      </c>
      <c r="AX206" s="10" t="s">
        <v>77</v>
      </c>
      <c r="AY206" s="172" t="s">
        <v>153</v>
      </c>
    </row>
    <row r="207" spans="2:51" s="12" customFormat="1" ht="22.5" customHeight="1">
      <c r="B207" s="181"/>
      <c r="C207" s="182"/>
      <c r="D207" s="182"/>
      <c r="E207" s="183" t="s">
        <v>5</v>
      </c>
      <c r="F207" s="258" t="s">
        <v>178</v>
      </c>
      <c r="G207" s="259"/>
      <c r="H207" s="259"/>
      <c r="I207" s="259"/>
      <c r="J207" s="182"/>
      <c r="K207" s="184">
        <v>169.09</v>
      </c>
      <c r="L207" s="182"/>
      <c r="M207" s="182"/>
      <c r="N207" s="182"/>
      <c r="O207" s="182"/>
      <c r="P207" s="182"/>
      <c r="Q207" s="182"/>
      <c r="R207" s="185"/>
      <c r="T207" s="186"/>
      <c r="U207" s="182"/>
      <c r="V207" s="182"/>
      <c r="W207" s="182"/>
      <c r="X207" s="182"/>
      <c r="Y207" s="182"/>
      <c r="Z207" s="182"/>
      <c r="AA207" s="187"/>
      <c r="AT207" s="188" t="s">
        <v>161</v>
      </c>
      <c r="AU207" s="188" t="s">
        <v>98</v>
      </c>
      <c r="AV207" s="12" t="s">
        <v>158</v>
      </c>
      <c r="AW207" s="12" t="s">
        <v>35</v>
      </c>
      <c r="AX207" s="12" t="s">
        <v>82</v>
      </c>
      <c r="AY207" s="188" t="s">
        <v>153</v>
      </c>
    </row>
    <row r="208" spans="2:65" s="1" customFormat="1" ht="22.5" customHeight="1">
      <c r="B208" s="129"/>
      <c r="C208" s="158" t="s">
        <v>311</v>
      </c>
      <c r="D208" s="158" t="s">
        <v>154</v>
      </c>
      <c r="E208" s="159" t="s">
        <v>312</v>
      </c>
      <c r="F208" s="264" t="s">
        <v>313</v>
      </c>
      <c r="G208" s="264"/>
      <c r="H208" s="264"/>
      <c r="I208" s="264"/>
      <c r="J208" s="160" t="s">
        <v>157</v>
      </c>
      <c r="K208" s="161">
        <v>324.431</v>
      </c>
      <c r="L208" s="246">
        <v>0</v>
      </c>
      <c r="M208" s="246"/>
      <c r="N208" s="265">
        <f>ROUND(L208*K208,2)</f>
        <v>0</v>
      </c>
      <c r="O208" s="265"/>
      <c r="P208" s="265"/>
      <c r="Q208" s="265"/>
      <c r="R208" s="132"/>
      <c r="T208" s="162" t="s">
        <v>5</v>
      </c>
      <c r="U208" s="46" t="s">
        <v>42</v>
      </c>
      <c r="V208" s="38"/>
      <c r="W208" s="163">
        <f>V208*K208</f>
        <v>0</v>
      </c>
      <c r="X208" s="163">
        <v>0</v>
      </c>
      <c r="Y208" s="163">
        <f>X208*K208</f>
        <v>0</v>
      </c>
      <c r="Z208" s="163">
        <v>0.1</v>
      </c>
      <c r="AA208" s="164">
        <f>Z208*K208</f>
        <v>32.4431</v>
      </c>
      <c r="AR208" s="20" t="s">
        <v>158</v>
      </c>
      <c r="AT208" s="20" t="s">
        <v>154</v>
      </c>
      <c r="AU208" s="20" t="s">
        <v>98</v>
      </c>
      <c r="AY208" s="20" t="s">
        <v>153</v>
      </c>
      <c r="BE208" s="103">
        <f>IF(U208="základní",N208,0)</f>
        <v>0</v>
      </c>
      <c r="BF208" s="103">
        <f>IF(U208="snížená",N208,0)</f>
        <v>0</v>
      </c>
      <c r="BG208" s="103">
        <f>IF(U208="zákl. přenesená",N208,0)</f>
        <v>0</v>
      </c>
      <c r="BH208" s="103">
        <f>IF(U208="sníž. přenesená",N208,0)</f>
        <v>0</v>
      </c>
      <c r="BI208" s="103">
        <f>IF(U208="nulová",N208,0)</f>
        <v>0</v>
      </c>
      <c r="BJ208" s="20" t="s">
        <v>82</v>
      </c>
      <c r="BK208" s="103">
        <f>ROUND(L208*K208,2)</f>
        <v>0</v>
      </c>
      <c r="BL208" s="20" t="s">
        <v>158</v>
      </c>
      <c r="BM208" s="20" t="s">
        <v>314</v>
      </c>
    </row>
    <row r="209" spans="2:51" s="10" customFormat="1" ht="22.5" customHeight="1">
      <c r="B209" s="165"/>
      <c r="C209" s="166"/>
      <c r="D209" s="166"/>
      <c r="E209" s="167" t="s">
        <v>5</v>
      </c>
      <c r="F209" s="270" t="s">
        <v>315</v>
      </c>
      <c r="G209" s="271"/>
      <c r="H209" s="271"/>
      <c r="I209" s="271"/>
      <c r="J209" s="166"/>
      <c r="K209" s="168">
        <v>162.18</v>
      </c>
      <c r="L209" s="166"/>
      <c r="M209" s="166"/>
      <c r="N209" s="166"/>
      <c r="O209" s="166"/>
      <c r="P209" s="166"/>
      <c r="Q209" s="166"/>
      <c r="R209" s="169"/>
      <c r="T209" s="170"/>
      <c r="U209" s="166"/>
      <c r="V209" s="166"/>
      <c r="W209" s="166"/>
      <c r="X209" s="166"/>
      <c r="Y209" s="166"/>
      <c r="Z209" s="166"/>
      <c r="AA209" s="171"/>
      <c r="AT209" s="172" t="s">
        <v>161</v>
      </c>
      <c r="AU209" s="172" t="s">
        <v>98</v>
      </c>
      <c r="AV209" s="10" t="s">
        <v>98</v>
      </c>
      <c r="AW209" s="10" t="s">
        <v>35</v>
      </c>
      <c r="AX209" s="10" t="s">
        <v>77</v>
      </c>
      <c r="AY209" s="172" t="s">
        <v>153</v>
      </c>
    </row>
    <row r="210" spans="2:51" s="10" customFormat="1" ht="22.5" customHeight="1">
      <c r="B210" s="165"/>
      <c r="C210" s="166"/>
      <c r="D210" s="166"/>
      <c r="E210" s="167" t="s">
        <v>5</v>
      </c>
      <c r="F210" s="262" t="s">
        <v>316</v>
      </c>
      <c r="G210" s="263"/>
      <c r="H210" s="263"/>
      <c r="I210" s="263"/>
      <c r="J210" s="166"/>
      <c r="K210" s="168">
        <v>200.075</v>
      </c>
      <c r="L210" s="166"/>
      <c r="M210" s="166"/>
      <c r="N210" s="166"/>
      <c r="O210" s="166"/>
      <c r="P210" s="166"/>
      <c r="Q210" s="166"/>
      <c r="R210" s="169"/>
      <c r="T210" s="170"/>
      <c r="U210" s="166"/>
      <c r="V210" s="166"/>
      <c r="W210" s="166"/>
      <c r="X210" s="166"/>
      <c r="Y210" s="166"/>
      <c r="Z210" s="166"/>
      <c r="AA210" s="171"/>
      <c r="AT210" s="172" t="s">
        <v>161</v>
      </c>
      <c r="AU210" s="172" t="s">
        <v>98</v>
      </c>
      <c r="AV210" s="10" t="s">
        <v>98</v>
      </c>
      <c r="AW210" s="10" t="s">
        <v>35</v>
      </c>
      <c r="AX210" s="10" t="s">
        <v>77</v>
      </c>
      <c r="AY210" s="172" t="s">
        <v>153</v>
      </c>
    </row>
    <row r="211" spans="2:51" s="10" customFormat="1" ht="22.5" customHeight="1">
      <c r="B211" s="165"/>
      <c r="C211" s="166"/>
      <c r="D211" s="166"/>
      <c r="E211" s="167" t="s">
        <v>5</v>
      </c>
      <c r="F211" s="262" t="s">
        <v>317</v>
      </c>
      <c r="G211" s="263"/>
      <c r="H211" s="263"/>
      <c r="I211" s="263"/>
      <c r="J211" s="166"/>
      <c r="K211" s="168">
        <v>-37.824</v>
      </c>
      <c r="L211" s="166"/>
      <c r="M211" s="166"/>
      <c r="N211" s="166"/>
      <c r="O211" s="166"/>
      <c r="P211" s="166"/>
      <c r="Q211" s="166"/>
      <c r="R211" s="169"/>
      <c r="T211" s="170"/>
      <c r="U211" s="166"/>
      <c r="V211" s="166"/>
      <c r="W211" s="166"/>
      <c r="X211" s="166"/>
      <c r="Y211" s="166"/>
      <c r="Z211" s="166"/>
      <c r="AA211" s="171"/>
      <c r="AT211" s="172" t="s">
        <v>161</v>
      </c>
      <c r="AU211" s="172" t="s">
        <v>98</v>
      </c>
      <c r="AV211" s="10" t="s">
        <v>98</v>
      </c>
      <c r="AW211" s="10" t="s">
        <v>35</v>
      </c>
      <c r="AX211" s="10" t="s">
        <v>77</v>
      </c>
      <c r="AY211" s="172" t="s">
        <v>153</v>
      </c>
    </row>
    <row r="212" spans="2:51" s="12" customFormat="1" ht="22.5" customHeight="1">
      <c r="B212" s="181"/>
      <c r="C212" s="182"/>
      <c r="D212" s="182"/>
      <c r="E212" s="183" t="s">
        <v>5</v>
      </c>
      <c r="F212" s="258" t="s">
        <v>178</v>
      </c>
      <c r="G212" s="259"/>
      <c r="H212" s="259"/>
      <c r="I212" s="259"/>
      <c r="J212" s="182"/>
      <c r="K212" s="184">
        <v>324.431</v>
      </c>
      <c r="L212" s="182"/>
      <c r="M212" s="182"/>
      <c r="N212" s="182"/>
      <c r="O212" s="182"/>
      <c r="P212" s="182"/>
      <c r="Q212" s="182"/>
      <c r="R212" s="185"/>
      <c r="T212" s="186"/>
      <c r="U212" s="182"/>
      <c r="V212" s="182"/>
      <c r="W212" s="182"/>
      <c r="X212" s="182"/>
      <c r="Y212" s="182"/>
      <c r="Z212" s="182"/>
      <c r="AA212" s="187"/>
      <c r="AT212" s="188" t="s">
        <v>161</v>
      </c>
      <c r="AU212" s="188" t="s">
        <v>98</v>
      </c>
      <c r="AV212" s="12" t="s">
        <v>158</v>
      </c>
      <c r="AW212" s="12" t="s">
        <v>35</v>
      </c>
      <c r="AX212" s="12" t="s">
        <v>82</v>
      </c>
      <c r="AY212" s="188" t="s">
        <v>153</v>
      </c>
    </row>
    <row r="213" spans="2:65" s="1" customFormat="1" ht="22.5" customHeight="1">
      <c r="B213" s="129"/>
      <c r="C213" s="158" t="s">
        <v>318</v>
      </c>
      <c r="D213" s="158" t="s">
        <v>154</v>
      </c>
      <c r="E213" s="159" t="s">
        <v>319</v>
      </c>
      <c r="F213" s="264" t="s">
        <v>320</v>
      </c>
      <c r="G213" s="264"/>
      <c r="H213" s="264"/>
      <c r="I213" s="264"/>
      <c r="J213" s="160" t="s">
        <v>157</v>
      </c>
      <c r="K213" s="161">
        <v>66.565</v>
      </c>
      <c r="L213" s="246">
        <v>0</v>
      </c>
      <c r="M213" s="246"/>
      <c r="N213" s="265">
        <f>ROUND(L213*K213,2)</f>
        <v>0</v>
      </c>
      <c r="O213" s="265"/>
      <c r="P213" s="265"/>
      <c r="Q213" s="265"/>
      <c r="R213" s="132"/>
      <c r="T213" s="162" t="s">
        <v>5</v>
      </c>
      <c r="U213" s="46" t="s">
        <v>42</v>
      </c>
      <c r="V213" s="38"/>
      <c r="W213" s="163">
        <f>V213*K213</f>
        <v>0</v>
      </c>
      <c r="X213" s="163">
        <v>0</v>
      </c>
      <c r="Y213" s="163">
        <f>X213*K213</f>
        <v>0</v>
      </c>
      <c r="Z213" s="163">
        <v>0.113</v>
      </c>
      <c r="AA213" s="164">
        <f>Z213*K213</f>
        <v>7.521845</v>
      </c>
      <c r="AR213" s="20" t="s">
        <v>158</v>
      </c>
      <c r="AT213" s="20" t="s">
        <v>154</v>
      </c>
      <c r="AU213" s="20" t="s">
        <v>98</v>
      </c>
      <c r="AY213" s="20" t="s">
        <v>153</v>
      </c>
      <c r="BE213" s="103">
        <f>IF(U213="základní",N213,0)</f>
        <v>0</v>
      </c>
      <c r="BF213" s="103">
        <f>IF(U213="snížená",N213,0)</f>
        <v>0</v>
      </c>
      <c r="BG213" s="103">
        <f>IF(U213="zákl. přenesená",N213,0)</f>
        <v>0</v>
      </c>
      <c r="BH213" s="103">
        <f>IF(U213="sníž. přenesená",N213,0)</f>
        <v>0</v>
      </c>
      <c r="BI213" s="103">
        <f>IF(U213="nulová",N213,0)</f>
        <v>0</v>
      </c>
      <c r="BJ213" s="20" t="s">
        <v>82</v>
      </c>
      <c r="BK213" s="103">
        <f>ROUND(L213*K213,2)</f>
        <v>0</v>
      </c>
      <c r="BL213" s="20" t="s">
        <v>158</v>
      </c>
      <c r="BM213" s="20" t="s">
        <v>321</v>
      </c>
    </row>
    <row r="214" spans="2:51" s="10" customFormat="1" ht="22.5" customHeight="1">
      <c r="B214" s="165"/>
      <c r="C214" s="166"/>
      <c r="D214" s="166"/>
      <c r="E214" s="167" t="s">
        <v>5</v>
      </c>
      <c r="F214" s="270" t="s">
        <v>322</v>
      </c>
      <c r="G214" s="271"/>
      <c r="H214" s="271"/>
      <c r="I214" s="271"/>
      <c r="J214" s="166"/>
      <c r="K214" s="168">
        <v>20.5</v>
      </c>
      <c r="L214" s="166"/>
      <c r="M214" s="166"/>
      <c r="N214" s="166"/>
      <c r="O214" s="166"/>
      <c r="P214" s="166"/>
      <c r="Q214" s="166"/>
      <c r="R214" s="169"/>
      <c r="T214" s="170"/>
      <c r="U214" s="166"/>
      <c r="V214" s="166"/>
      <c r="W214" s="166"/>
      <c r="X214" s="166"/>
      <c r="Y214" s="166"/>
      <c r="Z214" s="166"/>
      <c r="AA214" s="171"/>
      <c r="AT214" s="172" t="s">
        <v>161</v>
      </c>
      <c r="AU214" s="172" t="s">
        <v>98</v>
      </c>
      <c r="AV214" s="10" t="s">
        <v>98</v>
      </c>
      <c r="AW214" s="10" t="s">
        <v>35</v>
      </c>
      <c r="AX214" s="10" t="s">
        <v>77</v>
      </c>
      <c r="AY214" s="172" t="s">
        <v>153</v>
      </c>
    </row>
    <row r="215" spans="2:51" s="10" customFormat="1" ht="22.5" customHeight="1">
      <c r="B215" s="165"/>
      <c r="C215" s="166"/>
      <c r="D215" s="166"/>
      <c r="E215" s="167" t="s">
        <v>5</v>
      </c>
      <c r="F215" s="262" t="s">
        <v>323</v>
      </c>
      <c r="G215" s="263"/>
      <c r="H215" s="263"/>
      <c r="I215" s="263"/>
      <c r="J215" s="166"/>
      <c r="K215" s="168">
        <v>-6.304</v>
      </c>
      <c r="L215" s="166"/>
      <c r="M215" s="166"/>
      <c r="N215" s="166"/>
      <c r="O215" s="166"/>
      <c r="P215" s="166"/>
      <c r="Q215" s="166"/>
      <c r="R215" s="169"/>
      <c r="T215" s="170"/>
      <c r="U215" s="166"/>
      <c r="V215" s="166"/>
      <c r="W215" s="166"/>
      <c r="X215" s="166"/>
      <c r="Y215" s="166"/>
      <c r="Z215" s="166"/>
      <c r="AA215" s="171"/>
      <c r="AT215" s="172" t="s">
        <v>161</v>
      </c>
      <c r="AU215" s="172" t="s">
        <v>98</v>
      </c>
      <c r="AV215" s="10" t="s">
        <v>98</v>
      </c>
      <c r="AW215" s="10" t="s">
        <v>35</v>
      </c>
      <c r="AX215" s="10" t="s">
        <v>77</v>
      </c>
      <c r="AY215" s="172" t="s">
        <v>153</v>
      </c>
    </row>
    <row r="216" spans="2:51" s="10" customFormat="1" ht="22.5" customHeight="1">
      <c r="B216" s="165"/>
      <c r="C216" s="166"/>
      <c r="D216" s="166"/>
      <c r="E216" s="167" t="s">
        <v>5</v>
      </c>
      <c r="F216" s="262" t="s">
        <v>324</v>
      </c>
      <c r="G216" s="263"/>
      <c r="H216" s="263"/>
      <c r="I216" s="263"/>
      <c r="J216" s="166"/>
      <c r="K216" s="168">
        <v>-3.152</v>
      </c>
      <c r="L216" s="166"/>
      <c r="M216" s="166"/>
      <c r="N216" s="166"/>
      <c r="O216" s="166"/>
      <c r="P216" s="166"/>
      <c r="Q216" s="166"/>
      <c r="R216" s="169"/>
      <c r="T216" s="170"/>
      <c r="U216" s="166"/>
      <c r="V216" s="166"/>
      <c r="W216" s="166"/>
      <c r="X216" s="166"/>
      <c r="Y216" s="166"/>
      <c r="Z216" s="166"/>
      <c r="AA216" s="171"/>
      <c r="AT216" s="172" t="s">
        <v>161</v>
      </c>
      <c r="AU216" s="172" t="s">
        <v>98</v>
      </c>
      <c r="AV216" s="10" t="s">
        <v>98</v>
      </c>
      <c r="AW216" s="10" t="s">
        <v>35</v>
      </c>
      <c r="AX216" s="10" t="s">
        <v>77</v>
      </c>
      <c r="AY216" s="172" t="s">
        <v>153</v>
      </c>
    </row>
    <row r="217" spans="2:51" s="10" customFormat="1" ht="22.5" customHeight="1">
      <c r="B217" s="165"/>
      <c r="C217" s="166"/>
      <c r="D217" s="166"/>
      <c r="E217" s="167" t="s">
        <v>5</v>
      </c>
      <c r="F217" s="262" t="s">
        <v>325</v>
      </c>
      <c r="G217" s="263"/>
      <c r="H217" s="263"/>
      <c r="I217" s="263"/>
      <c r="J217" s="166"/>
      <c r="K217" s="168">
        <v>34.516</v>
      </c>
      <c r="L217" s="166"/>
      <c r="M217" s="166"/>
      <c r="N217" s="166"/>
      <c r="O217" s="166"/>
      <c r="P217" s="166"/>
      <c r="Q217" s="166"/>
      <c r="R217" s="169"/>
      <c r="T217" s="170"/>
      <c r="U217" s="166"/>
      <c r="V217" s="166"/>
      <c r="W217" s="166"/>
      <c r="X217" s="166"/>
      <c r="Y217" s="166"/>
      <c r="Z217" s="166"/>
      <c r="AA217" s="171"/>
      <c r="AT217" s="172" t="s">
        <v>161</v>
      </c>
      <c r="AU217" s="172" t="s">
        <v>98</v>
      </c>
      <c r="AV217" s="10" t="s">
        <v>98</v>
      </c>
      <c r="AW217" s="10" t="s">
        <v>35</v>
      </c>
      <c r="AX217" s="10" t="s">
        <v>77</v>
      </c>
      <c r="AY217" s="172" t="s">
        <v>153</v>
      </c>
    </row>
    <row r="218" spans="2:51" s="10" customFormat="1" ht="22.5" customHeight="1">
      <c r="B218" s="165"/>
      <c r="C218" s="166"/>
      <c r="D218" s="166"/>
      <c r="E218" s="167" t="s">
        <v>5</v>
      </c>
      <c r="F218" s="262" t="s">
        <v>326</v>
      </c>
      <c r="G218" s="263"/>
      <c r="H218" s="263"/>
      <c r="I218" s="263"/>
      <c r="J218" s="166"/>
      <c r="K218" s="168">
        <v>19.08</v>
      </c>
      <c r="L218" s="166"/>
      <c r="M218" s="166"/>
      <c r="N218" s="166"/>
      <c r="O218" s="166"/>
      <c r="P218" s="166"/>
      <c r="Q218" s="166"/>
      <c r="R218" s="169"/>
      <c r="T218" s="170"/>
      <c r="U218" s="166"/>
      <c r="V218" s="166"/>
      <c r="W218" s="166"/>
      <c r="X218" s="166"/>
      <c r="Y218" s="166"/>
      <c r="Z218" s="166"/>
      <c r="AA218" s="171"/>
      <c r="AT218" s="172" t="s">
        <v>161</v>
      </c>
      <c r="AU218" s="172" t="s">
        <v>98</v>
      </c>
      <c r="AV218" s="10" t="s">
        <v>98</v>
      </c>
      <c r="AW218" s="10" t="s">
        <v>35</v>
      </c>
      <c r="AX218" s="10" t="s">
        <v>77</v>
      </c>
      <c r="AY218" s="172" t="s">
        <v>153</v>
      </c>
    </row>
    <row r="219" spans="2:51" s="10" customFormat="1" ht="22.5" customHeight="1">
      <c r="B219" s="165"/>
      <c r="C219" s="166"/>
      <c r="D219" s="166"/>
      <c r="E219" s="167" t="s">
        <v>5</v>
      </c>
      <c r="F219" s="262" t="s">
        <v>327</v>
      </c>
      <c r="G219" s="263"/>
      <c r="H219" s="263"/>
      <c r="I219" s="263"/>
      <c r="J219" s="166"/>
      <c r="K219" s="168">
        <v>9.805</v>
      </c>
      <c r="L219" s="166"/>
      <c r="M219" s="166"/>
      <c r="N219" s="166"/>
      <c r="O219" s="166"/>
      <c r="P219" s="166"/>
      <c r="Q219" s="166"/>
      <c r="R219" s="169"/>
      <c r="T219" s="170"/>
      <c r="U219" s="166"/>
      <c r="V219" s="166"/>
      <c r="W219" s="166"/>
      <c r="X219" s="166"/>
      <c r="Y219" s="166"/>
      <c r="Z219" s="166"/>
      <c r="AA219" s="171"/>
      <c r="AT219" s="172" t="s">
        <v>161</v>
      </c>
      <c r="AU219" s="172" t="s">
        <v>98</v>
      </c>
      <c r="AV219" s="10" t="s">
        <v>98</v>
      </c>
      <c r="AW219" s="10" t="s">
        <v>35</v>
      </c>
      <c r="AX219" s="10" t="s">
        <v>77</v>
      </c>
      <c r="AY219" s="172" t="s">
        <v>153</v>
      </c>
    </row>
    <row r="220" spans="2:51" s="10" customFormat="1" ht="22.5" customHeight="1">
      <c r="B220" s="165"/>
      <c r="C220" s="166"/>
      <c r="D220" s="166"/>
      <c r="E220" s="167" t="s">
        <v>5</v>
      </c>
      <c r="F220" s="262" t="s">
        <v>328</v>
      </c>
      <c r="G220" s="263"/>
      <c r="H220" s="263"/>
      <c r="I220" s="263"/>
      <c r="J220" s="166"/>
      <c r="K220" s="168">
        <v>-4.728</v>
      </c>
      <c r="L220" s="166"/>
      <c r="M220" s="166"/>
      <c r="N220" s="166"/>
      <c r="O220" s="166"/>
      <c r="P220" s="166"/>
      <c r="Q220" s="166"/>
      <c r="R220" s="169"/>
      <c r="T220" s="170"/>
      <c r="U220" s="166"/>
      <c r="V220" s="166"/>
      <c r="W220" s="166"/>
      <c r="X220" s="166"/>
      <c r="Y220" s="166"/>
      <c r="Z220" s="166"/>
      <c r="AA220" s="171"/>
      <c r="AT220" s="172" t="s">
        <v>161</v>
      </c>
      <c r="AU220" s="172" t="s">
        <v>98</v>
      </c>
      <c r="AV220" s="10" t="s">
        <v>98</v>
      </c>
      <c r="AW220" s="10" t="s">
        <v>35</v>
      </c>
      <c r="AX220" s="10" t="s">
        <v>77</v>
      </c>
      <c r="AY220" s="172" t="s">
        <v>153</v>
      </c>
    </row>
    <row r="221" spans="2:51" s="10" customFormat="1" ht="22.5" customHeight="1">
      <c r="B221" s="165"/>
      <c r="C221" s="166"/>
      <c r="D221" s="166"/>
      <c r="E221" s="167" t="s">
        <v>5</v>
      </c>
      <c r="F221" s="262" t="s">
        <v>324</v>
      </c>
      <c r="G221" s="263"/>
      <c r="H221" s="263"/>
      <c r="I221" s="263"/>
      <c r="J221" s="166"/>
      <c r="K221" s="168">
        <v>-3.152</v>
      </c>
      <c r="L221" s="166"/>
      <c r="M221" s="166"/>
      <c r="N221" s="166"/>
      <c r="O221" s="166"/>
      <c r="P221" s="166"/>
      <c r="Q221" s="166"/>
      <c r="R221" s="169"/>
      <c r="T221" s="170"/>
      <c r="U221" s="166"/>
      <c r="V221" s="166"/>
      <c r="W221" s="166"/>
      <c r="X221" s="166"/>
      <c r="Y221" s="166"/>
      <c r="Z221" s="166"/>
      <c r="AA221" s="171"/>
      <c r="AT221" s="172" t="s">
        <v>161</v>
      </c>
      <c r="AU221" s="172" t="s">
        <v>98</v>
      </c>
      <c r="AV221" s="10" t="s">
        <v>98</v>
      </c>
      <c r="AW221" s="10" t="s">
        <v>35</v>
      </c>
      <c r="AX221" s="10" t="s">
        <v>77</v>
      </c>
      <c r="AY221" s="172" t="s">
        <v>153</v>
      </c>
    </row>
    <row r="222" spans="2:51" s="12" customFormat="1" ht="22.5" customHeight="1">
      <c r="B222" s="181"/>
      <c r="C222" s="182"/>
      <c r="D222" s="182"/>
      <c r="E222" s="183" t="s">
        <v>5</v>
      </c>
      <c r="F222" s="258" t="s">
        <v>178</v>
      </c>
      <c r="G222" s="259"/>
      <c r="H222" s="259"/>
      <c r="I222" s="259"/>
      <c r="J222" s="182"/>
      <c r="K222" s="184">
        <v>66.565</v>
      </c>
      <c r="L222" s="182"/>
      <c r="M222" s="182"/>
      <c r="N222" s="182"/>
      <c r="O222" s="182"/>
      <c r="P222" s="182"/>
      <c r="Q222" s="182"/>
      <c r="R222" s="185"/>
      <c r="T222" s="186"/>
      <c r="U222" s="182"/>
      <c r="V222" s="182"/>
      <c r="W222" s="182"/>
      <c r="X222" s="182"/>
      <c r="Y222" s="182"/>
      <c r="Z222" s="182"/>
      <c r="AA222" s="187"/>
      <c r="AT222" s="188" t="s">
        <v>161</v>
      </c>
      <c r="AU222" s="188" t="s">
        <v>98</v>
      </c>
      <c r="AV222" s="12" t="s">
        <v>158</v>
      </c>
      <c r="AW222" s="12" t="s">
        <v>35</v>
      </c>
      <c r="AX222" s="12" t="s">
        <v>82</v>
      </c>
      <c r="AY222" s="188" t="s">
        <v>153</v>
      </c>
    </row>
    <row r="223" spans="2:65" s="1" customFormat="1" ht="31.5" customHeight="1">
      <c r="B223" s="129"/>
      <c r="C223" s="158" t="s">
        <v>329</v>
      </c>
      <c r="D223" s="158" t="s">
        <v>154</v>
      </c>
      <c r="E223" s="159" t="s">
        <v>330</v>
      </c>
      <c r="F223" s="264" t="s">
        <v>331</v>
      </c>
      <c r="G223" s="264"/>
      <c r="H223" s="264"/>
      <c r="I223" s="264"/>
      <c r="J223" s="160" t="s">
        <v>157</v>
      </c>
      <c r="K223" s="161">
        <v>26.2</v>
      </c>
      <c r="L223" s="246">
        <v>0</v>
      </c>
      <c r="M223" s="246"/>
      <c r="N223" s="265">
        <f>ROUND(L223*K223,2)</f>
        <v>0</v>
      </c>
      <c r="O223" s="265"/>
      <c r="P223" s="265"/>
      <c r="Q223" s="265"/>
      <c r="R223" s="132"/>
      <c r="T223" s="162" t="s">
        <v>5</v>
      </c>
      <c r="U223" s="46" t="s">
        <v>42</v>
      </c>
      <c r="V223" s="38"/>
      <c r="W223" s="163">
        <f>V223*K223</f>
        <v>0</v>
      </c>
      <c r="X223" s="163">
        <v>0</v>
      </c>
      <c r="Y223" s="163">
        <f>X223*K223</f>
        <v>0</v>
      </c>
      <c r="Z223" s="163">
        <v>0.8</v>
      </c>
      <c r="AA223" s="164">
        <f>Z223*K223</f>
        <v>20.96</v>
      </c>
      <c r="AR223" s="20" t="s">
        <v>158</v>
      </c>
      <c r="AT223" s="20" t="s">
        <v>154</v>
      </c>
      <c r="AU223" s="20" t="s">
        <v>98</v>
      </c>
      <c r="AY223" s="20" t="s">
        <v>153</v>
      </c>
      <c r="BE223" s="103">
        <f>IF(U223="základní",N223,0)</f>
        <v>0</v>
      </c>
      <c r="BF223" s="103">
        <f>IF(U223="snížená",N223,0)</f>
        <v>0</v>
      </c>
      <c r="BG223" s="103">
        <f>IF(U223="zákl. přenesená",N223,0)</f>
        <v>0</v>
      </c>
      <c r="BH223" s="103">
        <f>IF(U223="sníž. přenesená",N223,0)</f>
        <v>0</v>
      </c>
      <c r="BI223" s="103">
        <f>IF(U223="nulová",N223,0)</f>
        <v>0</v>
      </c>
      <c r="BJ223" s="20" t="s">
        <v>82</v>
      </c>
      <c r="BK223" s="103">
        <f>ROUND(L223*K223,2)</f>
        <v>0</v>
      </c>
      <c r="BL223" s="20" t="s">
        <v>158</v>
      </c>
      <c r="BM223" s="20" t="s">
        <v>332</v>
      </c>
    </row>
    <row r="224" spans="2:51" s="10" customFormat="1" ht="22.5" customHeight="1">
      <c r="B224" s="165"/>
      <c r="C224" s="166"/>
      <c r="D224" s="166"/>
      <c r="E224" s="167" t="s">
        <v>5</v>
      </c>
      <c r="F224" s="270" t="s">
        <v>333</v>
      </c>
      <c r="G224" s="271"/>
      <c r="H224" s="271"/>
      <c r="I224" s="271"/>
      <c r="J224" s="166"/>
      <c r="K224" s="168">
        <v>16.66</v>
      </c>
      <c r="L224" s="166"/>
      <c r="M224" s="166"/>
      <c r="N224" s="166"/>
      <c r="O224" s="166"/>
      <c r="P224" s="166"/>
      <c r="Q224" s="166"/>
      <c r="R224" s="169"/>
      <c r="T224" s="170"/>
      <c r="U224" s="166"/>
      <c r="V224" s="166"/>
      <c r="W224" s="166"/>
      <c r="X224" s="166"/>
      <c r="Y224" s="166"/>
      <c r="Z224" s="166"/>
      <c r="AA224" s="171"/>
      <c r="AT224" s="172" t="s">
        <v>161</v>
      </c>
      <c r="AU224" s="172" t="s">
        <v>98</v>
      </c>
      <c r="AV224" s="10" t="s">
        <v>98</v>
      </c>
      <c r="AW224" s="10" t="s">
        <v>35</v>
      </c>
      <c r="AX224" s="10" t="s">
        <v>77</v>
      </c>
      <c r="AY224" s="172" t="s">
        <v>153</v>
      </c>
    </row>
    <row r="225" spans="2:51" s="10" customFormat="1" ht="22.5" customHeight="1">
      <c r="B225" s="165"/>
      <c r="C225" s="166"/>
      <c r="D225" s="166"/>
      <c r="E225" s="167" t="s">
        <v>5</v>
      </c>
      <c r="F225" s="262" t="s">
        <v>334</v>
      </c>
      <c r="G225" s="263"/>
      <c r="H225" s="263"/>
      <c r="I225" s="263"/>
      <c r="J225" s="166"/>
      <c r="K225" s="168">
        <v>9.54</v>
      </c>
      <c r="L225" s="166"/>
      <c r="M225" s="166"/>
      <c r="N225" s="166"/>
      <c r="O225" s="166"/>
      <c r="P225" s="166"/>
      <c r="Q225" s="166"/>
      <c r="R225" s="169"/>
      <c r="T225" s="170"/>
      <c r="U225" s="166"/>
      <c r="V225" s="166"/>
      <c r="W225" s="166"/>
      <c r="X225" s="166"/>
      <c r="Y225" s="166"/>
      <c r="Z225" s="166"/>
      <c r="AA225" s="171"/>
      <c r="AT225" s="172" t="s">
        <v>161</v>
      </c>
      <c r="AU225" s="172" t="s">
        <v>98</v>
      </c>
      <c r="AV225" s="10" t="s">
        <v>98</v>
      </c>
      <c r="AW225" s="10" t="s">
        <v>35</v>
      </c>
      <c r="AX225" s="10" t="s">
        <v>77</v>
      </c>
      <c r="AY225" s="172" t="s">
        <v>153</v>
      </c>
    </row>
    <row r="226" spans="2:51" s="12" customFormat="1" ht="22.5" customHeight="1">
      <c r="B226" s="181"/>
      <c r="C226" s="182"/>
      <c r="D226" s="182"/>
      <c r="E226" s="183" t="s">
        <v>5</v>
      </c>
      <c r="F226" s="258" t="s">
        <v>178</v>
      </c>
      <c r="G226" s="259"/>
      <c r="H226" s="259"/>
      <c r="I226" s="259"/>
      <c r="J226" s="182"/>
      <c r="K226" s="184">
        <v>26.2</v>
      </c>
      <c r="L226" s="182"/>
      <c r="M226" s="182"/>
      <c r="N226" s="182"/>
      <c r="O226" s="182"/>
      <c r="P226" s="182"/>
      <c r="Q226" s="182"/>
      <c r="R226" s="185"/>
      <c r="T226" s="186"/>
      <c r="U226" s="182"/>
      <c r="V226" s="182"/>
      <c r="W226" s="182"/>
      <c r="X226" s="182"/>
      <c r="Y226" s="182"/>
      <c r="Z226" s="182"/>
      <c r="AA226" s="187"/>
      <c r="AT226" s="188" t="s">
        <v>161</v>
      </c>
      <c r="AU226" s="188" t="s">
        <v>98</v>
      </c>
      <c r="AV226" s="12" t="s">
        <v>158</v>
      </c>
      <c r="AW226" s="12" t="s">
        <v>35</v>
      </c>
      <c r="AX226" s="12" t="s">
        <v>82</v>
      </c>
      <c r="AY226" s="188" t="s">
        <v>153</v>
      </c>
    </row>
    <row r="227" spans="2:65" s="1" customFormat="1" ht="31.5" customHeight="1">
      <c r="B227" s="129"/>
      <c r="C227" s="158" t="s">
        <v>335</v>
      </c>
      <c r="D227" s="158" t="s">
        <v>154</v>
      </c>
      <c r="E227" s="159" t="s">
        <v>336</v>
      </c>
      <c r="F227" s="264" t="s">
        <v>337</v>
      </c>
      <c r="G227" s="264"/>
      <c r="H227" s="264"/>
      <c r="I227" s="264"/>
      <c r="J227" s="160" t="s">
        <v>173</v>
      </c>
      <c r="K227" s="161">
        <v>5.076</v>
      </c>
      <c r="L227" s="246">
        <v>0</v>
      </c>
      <c r="M227" s="246"/>
      <c r="N227" s="265">
        <f>ROUND(L227*K227,2)</f>
        <v>0</v>
      </c>
      <c r="O227" s="265"/>
      <c r="P227" s="265"/>
      <c r="Q227" s="265"/>
      <c r="R227" s="132"/>
      <c r="T227" s="162" t="s">
        <v>5</v>
      </c>
      <c r="U227" s="46" t="s">
        <v>42</v>
      </c>
      <c r="V227" s="38"/>
      <c r="W227" s="163">
        <f>V227*K227</f>
        <v>0</v>
      </c>
      <c r="X227" s="163">
        <v>0</v>
      </c>
      <c r="Y227" s="163">
        <f>X227*K227</f>
        <v>0</v>
      </c>
      <c r="Z227" s="163">
        <v>2.1</v>
      </c>
      <c r="AA227" s="164">
        <f>Z227*K227</f>
        <v>10.6596</v>
      </c>
      <c r="AR227" s="20" t="s">
        <v>158</v>
      </c>
      <c r="AT227" s="20" t="s">
        <v>154</v>
      </c>
      <c r="AU227" s="20" t="s">
        <v>98</v>
      </c>
      <c r="AY227" s="20" t="s">
        <v>153</v>
      </c>
      <c r="BE227" s="103">
        <f>IF(U227="základní",N227,0)</f>
        <v>0</v>
      </c>
      <c r="BF227" s="103">
        <f>IF(U227="snížená",N227,0)</f>
        <v>0</v>
      </c>
      <c r="BG227" s="103">
        <f>IF(U227="zákl. přenesená",N227,0)</f>
        <v>0</v>
      </c>
      <c r="BH227" s="103">
        <f>IF(U227="sníž. přenesená",N227,0)</f>
        <v>0</v>
      </c>
      <c r="BI227" s="103">
        <f>IF(U227="nulová",N227,0)</f>
        <v>0</v>
      </c>
      <c r="BJ227" s="20" t="s">
        <v>82</v>
      </c>
      <c r="BK227" s="103">
        <f>ROUND(L227*K227,2)</f>
        <v>0</v>
      </c>
      <c r="BL227" s="20" t="s">
        <v>158</v>
      </c>
      <c r="BM227" s="20" t="s">
        <v>338</v>
      </c>
    </row>
    <row r="228" spans="2:51" s="10" customFormat="1" ht="22.5" customHeight="1">
      <c r="B228" s="165"/>
      <c r="C228" s="166"/>
      <c r="D228" s="166"/>
      <c r="E228" s="167" t="s">
        <v>5</v>
      </c>
      <c r="F228" s="270" t="s">
        <v>339</v>
      </c>
      <c r="G228" s="271"/>
      <c r="H228" s="271"/>
      <c r="I228" s="271"/>
      <c r="J228" s="166"/>
      <c r="K228" s="168">
        <v>5.076</v>
      </c>
      <c r="L228" s="166"/>
      <c r="M228" s="166"/>
      <c r="N228" s="166"/>
      <c r="O228" s="166"/>
      <c r="P228" s="166"/>
      <c r="Q228" s="166"/>
      <c r="R228" s="169"/>
      <c r="T228" s="170"/>
      <c r="U228" s="166"/>
      <c r="V228" s="166"/>
      <c r="W228" s="166"/>
      <c r="X228" s="166"/>
      <c r="Y228" s="166"/>
      <c r="Z228" s="166"/>
      <c r="AA228" s="171"/>
      <c r="AT228" s="172" t="s">
        <v>161</v>
      </c>
      <c r="AU228" s="172" t="s">
        <v>98</v>
      </c>
      <c r="AV228" s="10" t="s">
        <v>98</v>
      </c>
      <c r="AW228" s="10" t="s">
        <v>35</v>
      </c>
      <c r="AX228" s="10" t="s">
        <v>82</v>
      </c>
      <c r="AY228" s="172" t="s">
        <v>153</v>
      </c>
    </row>
    <row r="229" spans="2:65" s="1" customFormat="1" ht="31.5" customHeight="1">
      <c r="B229" s="129"/>
      <c r="C229" s="158" t="s">
        <v>340</v>
      </c>
      <c r="D229" s="158" t="s">
        <v>154</v>
      </c>
      <c r="E229" s="159" t="s">
        <v>341</v>
      </c>
      <c r="F229" s="264" t="s">
        <v>342</v>
      </c>
      <c r="G229" s="264"/>
      <c r="H229" s="264"/>
      <c r="I229" s="264"/>
      <c r="J229" s="160" t="s">
        <v>260</v>
      </c>
      <c r="K229" s="161">
        <v>2.4</v>
      </c>
      <c r="L229" s="246">
        <v>0</v>
      </c>
      <c r="M229" s="246"/>
      <c r="N229" s="265">
        <f>ROUND(L229*K229,2)</f>
        <v>0</v>
      </c>
      <c r="O229" s="265"/>
      <c r="P229" s="265"/>
      <c r="Q229" s="265"/>
      <c r="R229" s="132"/>
      <c r="T229" s="162" t="s">
        <v>5</v>
      </c>
      <c r="U229" s="46" t="s">
        <v>42</v>
      </c>
      <c r="V229" s="38"/>
      <c r="W229" s="163">
        <f>V229*K229</f>
        <v>0</v>
      </c>
      <c r="X229" s="163">
        <v>0</v>
      </c>
      <c r="Y229" s="163">
        <f>X229*K229</f>
        <v>0</v>
      </c>
      <c r="Z229" s="163">
        <v>0.07</v>
      </c>
      <c r="AA229" s="164">
        <f>Z229*K229</f>
        <v>0.168</v>
      </c>
      <c r="AR229" s="20" t="s">
        <v>158</v>
      </c>
      <c r="AT229" s="20" t="s">
        <v>154</v>
      </c>
      <c r="AU229" s="20" t="s">
        <v>98</v>
      </c>
      <c r="AY229" s="20" t="s">
        <v>153</v>
      </c>
      <c r="BE229" s="103">
        <f>IF(U229="základní",N229,0)</f>
        <v>0</v>
      </c>
      <c r="BF229" s="103">
        <f>IF(U229="snížená",N229,0)</f>
        <v>0</v>
      </c>
      <c r="BG229" s="103">
        <f>IF(U229="zákl. přenesená",N229,0)</f>
        <v>0</v>
      </c>
      <c r="BH229" s="103">
        <f>IF(U229="sníž. přenesená",N229,0)</f>
        <v>0</v>
      </c>
      <c r="BI229" s="103">
        <f>IF(U229="nulová",N229,0)</f>
        <v>0</v>
      </c>
      <c r="BJ229" s="20" t="s">
        <v>82</v>
      </c>
      <c r="BK229" s="103">
        <f>ROUND(L229*K229,2)</f>
        <v>0</v>
      </c>
      <c r="BL229" s="20" t="s">
        <v>158</v>
      </c>
      <c r="BM229" s="20" t="s">
        <v>343</v>
      </c>
    </row>
    <row r="230" spans="2:65" s="1" customFormat="1" ht="31.5" customHeight="1">
      <c r="B230" s="129"/>
      <c r="C230" s="158" t="s">
        <v>344</v>
      </c>
      <c r="D230" s="158" t="s">
        <v>154</v>
      </c>
      <c r="E230" s="159" t="s">
        <v>345</v>
      </c>
      <c r="F230" s="264" t="s">
        <v>346</v>
      </c>
      <c r="G230" s="264"/>
      <c r="H230" s="264"/>
      <c r="I230" s="264"/>
      <c r="J230" s="160" t="s">
        <v>173</v>
      </c>
      <c r="K230" s="161">
        <v>31.384</v>
      </c>
      <c r="L230" s="246">
        <v>0</v>
      </c>
      <c r="M230" s="246"/>
      <c r="N230" s="265">
        <f>ROUND(L230*K230,2)</f>
        <v>0</v>
      </c>
      <c r="O230" s="265"/>
      <c r="P230" s="265"/>
      <c r="Q230" s="265"/>
      <c r="R230" s="132"/>
      <c r="T230" s="162" t="s">
        <v>5</v>
      </c>
      <c r="U230" s="46" t="s">
        <v>42</v>
      </c>
      <c r="V230" s="38"/>
      <c r="W230" s="163">
        <f>V230*K230</f>
        <v>0</v>
      </c>
      <c r="X230" s="163">
        <v>0</v>
      </c>
      <c r="Y230" s="163">
        <f>X230*K230</f>
        <v>0</v>
      </c>
      <c r="Z230" s="163">
        <v>1.6</v>
      </c>
      <c r="AA230" s="164">
        <f>Z230*K230</f>
        <v>50.214400000000005</v>
      </c>
      <c r="AR230" s="20" t="s">
        <v>158</v>
      </c>
      <c r="AT230" s="20" t="s">
        <v>154</v>
      </c>
      <c r="AU230" s="20" t="s">
        <v>98</v>
      </c>
      <c r="AY230" s="20" t="s">
        <v>153</v>
      </c>
      <c r="BE230" s="103">
        <f>IF(U230="základní",N230,0)</f>
        <v>0</v>
      </c>
      <c r="BF230" s="103">
        <f>IF(U230="snížená",N230,0)</f>
        <v>0</v>
      </c>
      <c r="BG230" s="103">
        <f>IF(U230="zákl. přenesená",N230,0)</f>
        <v>0</v>
      </c>
      <c r="BH230" s="103">
        <f>IF(U230="sníž. přenesená",N230,0)</f>
        <v>0</v>
      </c>
      <c r="BI230" s="103">
        <f>IF(U230="nulová",N230,0)</f>
        <v>0</v>
      </c>
      <c r="BJ230" s="20" t="s">
        <v>82</v>
      </c>
      <c r="BK230" s="103">
        <f>ROUND(L230*K230,2)</f>
        <v>0</v>
      </c>
      <c r="BL230" s="20" t="s">
        <v>158</v>
      </c>
      <c r="BM230" s="20" t="s">
        <v>347</v>
      </c>
    </row>
    <row r="231" spans="2:51" s="11" customFormat="1" ht="22.5" customHeight="1">
      <c r="B231" s="173"/>
      <c r="C231" s="174"/>
      <c r="D231" s="174"/>
      <c r="E231" s="175" t="s">
        <v>5</v>
      </c>
      <c r="F231" s="266" t="s">
        <v>348</v>
      </c>
      <c r="G231" s="267"/>
      <c r="H231" s="267"/>
      <c r="I231" s="267"/>
      <c r="J231" s="174"/>
      <c r="K231" s="176" t="s">
        <v>5</v>
      </c>
      <c r="L231" s="174"/>
      <c r="M231" s="174"/>
      <c r="N231" s="174"/>
      <c r="O231" s="174"/>
      <c r="P231" s="174"/>
      <c r="Q231" s="174"/>
      <c r="R231" s="177"/>
      <c r="T231" s="178"/>
      <c r="U231" s="174"/>
      <c r="V231" s="174"/>
      <c r="W231" s="174"/>
      <c r="X231" s="174"/>
      <c r="Y231" s="174"/>
      <c r="Z231" s="174"/>
      <c r="AA231" s="179"/>
      <c r="AT231" s="180" t="s">
        <v>161</v>
      </c>
      <c r="AU231" s="180" t="s">
        <v>98</v>
      </c>
      <c r="AV231" s="11" t="s">
        <v>82</v>
      </c>
      <c r="AW231" s="11" t="s">
        <v>35</v>
      </c>
      <c r="AX231" s="11" t="s">
        <v>77</v>
      </c>
      <c r="AY231" s="180" t="s">
        <v>153</v>
      </c>
    </row>
    <row r="232" spans="2:51" s="10" customFormat="1" ht="22.5" customHeight="1">
      <c r="B232" s="165"/>
      <c r="C232" s="166"/>
      <c r="D232" s="166"/>
      <c r="E232" s="167" t="s">
        <v>5</v>
      </c>
      <c r="F232" s="262" t="s">
        <v>349</v>
      </c>
      <c r="G232" s="263"/>
      <c r="H232" s="263"/>
      <c r="I232" s="263"/>
      <c r="J232" s="166"/>
      <c r="K232" s="168">
        <v>3.384</v>
      </c>
      <c r="L232" s="166"/>
      <c r="M232" s="166"/>
      <c r="N232" s="166"/>
      <c r="O232" s="166"/>
      <c r="P232" s="166"/>
      <c r="Q232" s="166"/>
      <c r="R232" s="169"/>
      <c r="T232" s="170"/>
      <c r="U232" s="166"/>
      <c r="V232" s="166"/>
      <c r="W232" s="166"/>
      <c r="X232" s="166"/>
      <c r="Y232" s="166"/>
      <c r="Z232" s="166"/>
      <c r="AA232" s="171"/>
      <c r="AT232" s="172" t="s">
        <v>161</v>
      </c>
      <c r="AU232" s="172" t="s">
        <v>98</v>
      </c>
      <c r="AV232" s="10" t="s">
        <v>98</v>
      </c>
      <c r="AW232" s="10" t="s">
        <v>35</v>
      </c>
      <c r="AX232" s="10" t="s">
        <v>77</v>
      </c>
      <c r="AY232" s="172" t="s">
        <v>153</v>
      </c>
    </row>
    <row r="233" spans="2:51" s="10" customFormat="1" ht="22.5" customHeight="1">
      <c r="B233" s="165"/>
      <c r="C233" s="166"/>
      <c r="D233" s="166"/>
      <c r="E233" s="167" t="s">
        <v>5</v>
      </c>
      <c r="F233" s="262" t="s">
        <v>350</v>
      </c>
      <c r="G233" s="263"/>
      <c r="H233" s="263"/>
      <c r="I233" s="263"/>
      <c r="J233" s="166"/>
      <c r="K233" s="168">
        <v>28</v>
      </c>
      <c r="L233" s="166"/>
      <c r="M233" s="166"/>
      <c r="N233" s="166"/>
      <c r="O233" s="166"/>
      <c r="P233" s="166"/>
      <c r="Q233" s="166"/>
      <c r="R233" s="169"/>
      <c r="T233" s="170"/>
      <c r="U233" s="166"/>
      <c r="V233" s="166"/>
      <c r="W233" s="166"/>
      <c r="X233" s="166"/>
      <c r="Y233" s="166"/>
      <c r="Z233" s="166"/>
      <c r="AA233" s="171"/>
      <c r="AT233" s="172" t="s">
        <v>161</v>
      </c>
      <c r="AU233" s="172" t="s">
        <v>98</v>
      </c>
      <c r="AV233" s="10" t="s">
        <v>98</v>
      </c>
      <c r="AW233" s="10" t="s">
        <v>35</v>
      </c>
      <c r="AX233" s="10" t="s">
        <v>77</v>
      </c>
      <c r="AY233" s="172" t="s">
        <v>153</v>
      </c>
    </row>
    <row r="234" spans="2:51" s="12" customFormat="1" ht="22.5" customHeight="1">
      <c r="B234" s="181"/>
      <c r="C234" s="182"/>
      <c r="D234" s="182"/>
      <c r="E234" s="183" t="s">
        <v>5</v>
      </c>
      <c r="F234" s="258" t="s">
        <v>178</v>
      </c>
      <c r="G234" s="259"/>
      <c r="H234" s="259"/>
      <c r="I234" s="259"/>
      <c r="J234" s="182"/>
      <c r="K234" s="184">
        <v>31.384</v>
      </c>
      <c r="L234" s="182"/>
      <c r="M234" s="182"/>
      <c r="N234" s="182"/>
      <c r="O234" s="182"/>
      <c r="P234" s="182"/>
      <c r="Q234" s="182"/>
      <c r="R234" s="185"/>
      <c r="T234" s="186"/>
      <c r="U234" s="182"/>
      <c r="V234" s="182"/>
      <c r="W234" s="182"/>
      <c r="X234" s="182"/>
      <c r="Y234" s="182"/>
      <c r="Z234" s="182"/>
      <c r="AA234" s="187"/>
      <c r="AT234" s="188" t="s">
        <v>161</v>
      </c>
      <c r="AU234" s="188" t="s">
        <v>98</v>
      </c>
      <c r="AV234" s="12" t="s">
        <v>158</v>
      </c>
      <c r="AW234" s="12" t="s">
        <v>35</v>
      </c>
      <c r="AX234" s="12" t="s">
        <v>82</v>
      </c>
      <c r="AY234" s="188" t="s">
        <v>153</v>
      </c>
    </row>
    <row r="235" spans="2:65" s="1" customFormat="1" ht="31.5" customHeight="1">
      <c r="B235" s="129"/>
      <c r="C235" s="158" t="s">
        <v>351</v>
      </c>
      <c r="D235" s="158" t="s">
        <v>154</v>
      </c>
      <c r="E235" s="159" t="s">
        <v>352</v>
      </c>
      <c r="F235" s="264" t="s">
        <v>353</v>
      </c>
      <c r="G235" s="264"/>
      <c r="H235" s="264"/>
      <c r="I235" s="264"/>
      <c r="J235" s="160" t="s">
        <v>173</v>
      </c>
      <c r="K235" s="161">
        <v>6.388</v>
      </c>
      <c r="L235" s="246">
        <v>0</v>
      </c>
      <c r="M235" s="246"/>
      <c r="N235" s="265">
        <f>ROUND(L235*K235,2)</f>
        <v>0</v>
      </c>
      <c r="O235" s="265"/>
      <c r="P235" s="265"/>
      <c r="Q235" s="265"/>
      <c r="R235" s="132"/>
      <c r="T235" s="162" t="s">
        <v>5</v>
      </c>
      <c r="U235" s="46" t="s">
        <v>42</v>
      </c>
      <c r="V235" s="38"/>
      <c r="W235" s="163">
        <f>V235*K235</f>
        <v>0</v>
      </c>
      <c r="X235" s="163">
        <v>0</v>
      </c>
      <c r="Y235" s="163">
        <f>X235*K235</f>
        <v>0</v>
      </c>
      <c r="Z235" s="163">
        <v>2.2</v>
      </c>
      <c r="AA235" s="164">
        <f>Z235*K235</f>
        <v>14.053600000000001</v>
      </c>
      <c r="AR235" s="20" t="s">
        <v>158</v>
      </c>
      <c r="AT235" s="20" t="s">
        <v>154</v>
      </c>
      <c r="AU235" s="20" t="s">
        <v>98</v>
      </c>
      <c r="AY235" s="20" t="s">
        <v>153</v>
      </c>
      <c r="BE235" s="103">
        <f>IF(U235="základní",N235,0)</f>
        <v>0</v>
      </c>
      <c r="BF235" s="103">
        <f>IF(U235="snížená",N235,0)</f>
        <v>0</v>
      </c>
      <c r="BG235" s="103">
        <f>IF(U235="zákl. přenesená",N235,0)</f>
        <v>0</v>
      </c>
      <c r="BH235" s="103">
        <f>IF(U235="sníž. přenesená",N235,0)</f>
        <v>0</v>
      </c>
      <c r="BI235" s="103">
        <f>IF(U235="nulová",N235,0)</f>
        <v>0</v>
      </c>
      <c r="BJ235" s="20" t="s">
        <v>82</v>
      </c>
      <c r="BK235" s="103">
        <f>ROUND(L235*K235,2)</f>
        <v>0</v>
      </c>
      <c r="BL235" s="20" t="s">
        <v>158</v>
      </c>
      <c r="BM235" s="20" t="s">
        <v>354</v>
      </c>
    </row>
    <row r="236" spans="2:51" s="11" customFormat="1" ht="22.5" customHeight="1">
      <c r="B236" s="173"/>
      <c r="C236" s="174"/>
      <c r="D236" s="174"/>
      <c r="E236" s="175" t="s">
        <v>5</v>
      </c>
      <c r="F236" s="266" t="s">
        <v>355</v>
      </c>
      <c r="G236" s="267"/>
      <c r="H236" s="267"/>
      <c r="I236" s="267"/>
      <c r="J236" s="174"/>
      <c r="K236" s="176" t="s">
        <v>5</v>
      </c>
      <c r="L236" s="174"/>
      <c r="M236" s="174"/>
      <c r="N236" s="174"/>
      <c r="O236" s="174"/>
      <c r="P236" s="174"/>
      <c r="Q236" s="174"/>
      <c r="R236" s="177"/>
      <c r="T236" s="178"/>
      <c r="U236" s="174"/>
      <c r="V236" s="174"/>
      <c r="W236" s="174"/>
      <c r="X236" s="174"/>
      <c r="Y236" s="174"/>
      <c r="Z236" s="174"/>
      <c r="AA236" s="179"/>
      <c r="AT236" s="180" t="s">
        <v>161</v>
      </c>
      <c r="AU236" s="180" t="s">
        <v>98</v>
      </c>
      <c r="AV236" s="11" t="s">
        <v>82</v>
      </c>
      <c r="AW236" s="11" t="s">
        <v>35</v>
      </c>
      <c r="AX236" s="11" t="s">
        <v>77</v>
      </c>
      <c r="AY236" s="180" t="s">
        <v>153</v>
      </c>
    </row>
    <row r="237" spans="2:51" s="10" customFormat="1" ht="22.5" customHeight="1">
      <c r="B237" s="165"/>
      <c r="C237" s="166"/>
      <c r="D237" s="166"/>
      <c r="E237" s="167" t="s">
        <v>5</v>
      </c>
      <c r="F237" s="262" t="s">
        <v>356</v>
      </c>
      <c r="G237" s="263"/>
      <c r="H237" s="263"/>
      <c r="I237" s="263"/>
      <c r="J237" s="166"/>
      <c r="K237" s="168">
        <v>4.211</v>
      </c>
      <c r="L237" s="166"/>
      <c r="M237" s="166"/>
      <c r="N237" s="166"/>
      <c r="O237" s="166"/>
      <c r="P237" s="166"/>
      <c r="Q237" s="166"/>
      <c r="R237" s="169"/>
      <c r="T237" s="170"/>
      <c r="U237" s="166"/>
      <c r="V237" s="166"/>
      <c r="W237" s="166"/>
      <c r="X237" s="166"/>
      <c r="Y237" s="166"/>
      <c r="Z237" s="166"/>
      <c r="AA237" s="171"/>
      <c r="AT237" s="172" t="s">
        <v>161</v>
      </c>
      <c r="AU237" s="172" t="s">
        <v>98</v>
      </c>
      <c r="AV237" s="10" t="s">
        <v>98</v>
      </c>
      <c r="AW237" s="10" t="s">
        <v>35</v>
      </c>
      <c r="AX237" s="10" t="s">
        <v>77</v>
      </c>
      <c r="AY237" s="172" t="s">
        <v>153</v>
      </c>
    </row>
    <row r="238" spans="2:51" s="11" customFormat="1" ht="22.5" customHeight="1">
      <c r="B238" s="173"/>
      <c r="C238" s="174"/>
      <c r="D238" s="174"/>
      <c r="E238" s="175" t="s">
        <v>5</v>
      </c>
      <c r="F238" s="268" t="s">
        <v>357</v>
      </c>
      <c r="G238" s="269"/>
      <c r="H238" s="269"/>
      <c r="I238" s="269"/>
      <c r="J238" s="174"/>
      <c r="K238" s="176" t="s">
        <v>5</v>
      </c>
      <c r="L238" s="174"/>
      <c r="M238" s="174"/>
      <c r="N238" s="174"/>
      <c r="O238" s="174"/>
      <c r="P238" s="174"/>
      <c r="Q238" s="174"/>
      <c r="R238" s="177"/>
      <c r="T238" s="178"/>
      <c r="U238" s="174"/>
      <c r="V238" s="174"/>
      <c r="W238" s="174"/>
      <c r="X238" s="174"/>
      <c r="Y238" s="174"/>
      <c r="Z238" s="174"/>
      <c r="AA238" s="179"/>
      <c r="AT238" s="180" t="s">
        <v>161</v>
      </c>
      <c r="AU238" s="180" t="s">
        <v>98</v>
      </c>
      <c r="AV238" s="11" t="s">
        <v>82</v>
      </c>
      <c r="AW238" s="11" t="s">
        <v>35</v>
      </c>
      <c r="AX238" s="11" t="s">
        <v>77</v>
      </c>
      <c r="AY238" s="180" t="s">
        <v>153</v>
      </c>
    </row>
    <row r="239" spans="2:51" s="10" customFormat="1" ht="22.5" customHeight="1">
      <c r="B239" s="165"/>
      <c r="C239" s="166"/>
      <c r="D239" s="166"/>
      <c r="E239" s="167" t="s">
        <v>5</v>
      </c>
      <c r="F239" s="262" t="s">
        <v>358</v>
      </c>
      <c r="G239" s="263"/>
      <c r="H239" s="263"/>
      <c r="I239" s="263"/>
      <c r="J239" s="166"/>
      <c r="K239" s="168">
        <v>0.719</v>
      </c>
      <c r="L239" s="166"/>
      <c r="M239" s="166"/>
      <c r="N239" s="166"/>
      <c r="O239" s="166"/>
      <c r="P239" s="166"/>
      <c r="Q239" s="166"/>
      <c r="R239" s="169"/>
      <c r="T239" s="170"/>
      <c r="U239" s="166"/>
      <c r="V239" s="166"/>
      <c r="W239" s="166"/>
      <c r="X239" s="166"/>
      <c r="Y239" s="166"/>
      <c r="Z239" s="166"/>
      <c r="AA239" s="171"/>
      <c r="AT239" s="172" t="s">
        <v>161</v>
      </c>
      <c r="AU239" s="172" t="s">
        <v>98</v>
      </c>
      <c r="AV239" s="10" t="s">
        <v>98</v>
      </c>
      <c r="AW239" s="10" t="s">
        <v>35</v>
      </c>
      <c r="AX239" s="10" t="s">
        <v>77</v>
      </c>
      <c r="AY239" s="172" t="s">
        <v>153</v>
      </c>
    </row>
    <row r="240" spans="2:51" s="11" customFormat="1" ht="22.5" customHeight="1">
      <c r="B240" s="173"/>
      <c r="C240" s="174"/>
      <c r="D240" s="174"/>
      <c r="E240" s="175" t="s">
        <v>5</v>
      </c>
      <c r="F240" s="268" t="s">
        <v>359</v>
      </c>
      <c r="G240" s="269"/>
      <c r="H240" s="269"/>
      <c r="I240" s="269"/>
      <c r="J240" s="174"/>
      <c r="K240" s="176" t="s">
        <v>5</v>
      </c>
      <c r="L240" s="174"/>
      <c r="M240" s="174"/>
      <c r="N240" s="174"/>
      <c r="O240" s="174"/>
      <c r="P240" s="174"/>
      <c r="Q240" s="174"/>
      <c r="R240" s="177"/>
      <c r="T240" s="178"/>
      <c r="U240" s="174"/>
      <c r="V240" s="174"/>
      <c r="W240" s="174"/>
      <c r="X240" s="174"/>
      <c r="Y240" s="174"/>
      <c r="Z240" s="174"/>
      <c r="AA240" s="179"/>
      <c r="AT240" s="180" t="s">
        <v>161</v>
      </c>
      <c r="AU240" s="180" t="s">
        <v>98</v>
      </c>
      <c r="AV240" s="11" t="s">
        <v>82</v>
      </c>
      <c r="AW240" s="11" t="s">
        <v>35</v>
      </c>
      <c r="AX240" s="11" t="s">
        <v>77</v>
      </c>
      <c r="AY240" s="180" t="s">
        <v>153</v>
      </c>
    </row>
    <row r="241" spans="2:51" s="10" customFormat="1" ht="31.5" customHeight="1">
      <c r="B241" s="165"/>
      <c r="C241" s="166"/>
      <c r="D241" s="166"/>
      <c r="E241" s="167" t="s">
        <v>5</v>
      </c>
      <c r="F241" s="262" t="s">
        <v>360</v>
      </c>
      <c r="G241" s="263"/>
      <c r="H241" s="263"/>
      <c r="I241" s="263"/>
      <c r="J241" s="166"/>
      <c r="K241" s="168">
        <v>1.458</v>
      </c>
      <c r="L241" s="166"/>
      <c r="M241" s="166"/>
      <c r="N241" s="166"/>
      <c r="O241" s="166"/>
      <c r="P241" s="166"/>
      <c r="Q241" s="166"/>
      <c r="R241" s="169"/>
      <c r="T241" s="170"/>
      <c r="U241" s="166"/>
      <c r="V241" s="166"/>
      <c r="W241" s="166"/>
      <c r="X241" s="166"/>
      <c r="Y241" s="166"/>
      <c r="Z241" s="166"/>
      <c r="AA241" s="171"/>
      <c r="AT241" s="172" t="s">
        <v>161</v>
      </c>
      <c r="AU241" s="172" t="s">
        <v>98</v>
      </c>
      <c r="AV241" s="10" t="s">
        <v>98</v>
      </c>
      <c r="AW241" s="10" t="s">
        <v>35</v>
      </c>
      <c r="AX241" s="10" t="s">
        <v>77</v>
      </c>
      <c r="AY241" s="172" t="s">
        <v>153</v>
      </c>
    </row>
    <row r="242" spans="2:51" s="12" customFormat="1" ht="22.5" customHeight="1">
      <c r="B242" s="181"/>
      <c r="C242" s="182"/>
      <c r="D242" s="182"/>
      <c r="E242" s="183" t="s">
        <v>5</v>
      </c>
      <c r="F242" s="258" t="s">
        <v>178</v>
      </c>
      <c r="G242" s="259"/>
      <c r="H242" s="259"/>
      <c r="I242" s="259"/>
      <c r="J242" s="182"/>
      <c r="K242" s="184">
        <v>6.388</v>
      </c>
      <c r="L242" s="182"/>
      <c r="M242" s="182"/>
      <c r="N242" s="182"/>
      <c r="O242" s="182"/>
      <c r="P242" s="182"/>
      <c r="Q242" s="182"/>
      <c r="R242" s="185"/>
      <c r="T242" s="186"/>
      <c r="U242" s="182"/>
      <c r="V242" s="182"/>
      <c r="W242" s="182"/>
      <c r="X242" s="182"/>
      <c r="Y242" s="182"/>
      <c r="Z242" s="182"/>
      <c r="AA242" s="187"/>
      <c r="AT242" s="188" t="s">
        <v>161</v>
      </c>
      <c r="AU242" s="188" t="s">
        <v>98</v>
      </c>
      <c r="AV242" s="12" t="s">
        <v>158</v>
      </c>
      <c r="AW242" s="12" t="s">
        <v>35</v>
      </c>
      <c r="AX242" s="12" t="s">
        <v>82</v>
      </c>
      <c r="AY242" s="188" t="s">
        <v>153</v>
      </c>
    </row>
    <row r="243" spans="2:65" s="1" customFormat="1" ht="31.5" customHeight="1">
      <c r="B243" s="129"/>
      <c r="C243" s="158" t="s">
        <v>361</v>
      </c>
      <c r="D243" s="158" t="s">
        <v>154</v>
      </c>
      <c r="E243" s="159" t="s">
        <v>362</v>
      </c>
      <c r="F243" s="264" t="s">
        <v>363</v>
      </c>
      <c r="G243" s="264"/>
      <c r="H243" s="264"/>
      <c r="I243" s="264"/>
      <c r="J243" s="160" t="s">
        <v>157</v>
      </c>
      <c r="K243" s="161">
        <v>223.24</v>
      </c>
      <c r="L243" s="246">
        <v>0</v>
      </c>
      <c r="M243" s="246"/>
      <c r="N243" s="265">
        <f>ROUND(L243*K243,2)</f>
        <v>0</v>
      </c>
      <c r="O243" s="265"/>
      <c r="P243" s="265"/>
      <c r="Q243" s="265"/>
      <c r="R243" s="132"/>
      <c r="T243" s="162" t="s">
        <v>5</v>
      </c>
      <c r="U243" s="46" t="s">
        <v>42</v>
      </c>
      <c r="V243" s="38"/>
      <c r="W243" s="163">
        <f>V243*K243</f>
        <v>0</v>
      </c>
      <c r="X243" s="163">
        <v>0</v>
      </c>
      <c r="Y243" s="163">
        <f>X243*K243</f>
        <v>0</v>
      </c>
      <c r="Z243" s="163">
        <v>0.09</v>
      </c>
      <c r="AA243" s="164">
        <f>Z243*K243</f>
        <v>20.0916</v>
      </c>
      <c r="AR243" s="20" t="s">
        <v>158</v>
      </c>
      <c r="AT243" s="20" t="s">
        <v>154</v>
      </c>
      <c r="AU243" s="20" t="s">
        <v>98</v>
      </c>
      <c r="AY243" s="20" t="s">
        <v>153</v>
      </c>
      <c r="BE243" s="103">
        <f>IF(U243="základní",N243,0)</f>
        <v>0</v>
      </c>
      <c r="BF243" s="103">
        <f>IF(U243="snížená",N243,0)</f>
        <v>0</v>
      </c>
      <c r="BG243" s="103">
        <f>IF(U243="zákl. přenesená",N243,0)</f>
        <v>0</v>
      </c>
      <c r="BH243" s="103">
        <f>IF(U243="sníž. přenesená",N243,0)</f>
        <v>0</v>
      </c>
      <c r="BI243" s="103">
        <f>IF(U243="nulová",N243,0)</f>
        <v>0</v>
      </c>
      <c r="BJ243" s="20" t="s">
        <v>82</v>
      </c>
      <c r="BK243" s="103">
        <f>ROUND(L243*K243,2)</f>
        <v>0</v>
      </c>
      <c r="BL243" s="20" t="s">
        <v>158</v>
      </c>
      <c r="BM243" s="20" t="s">
        <v>364</v>
      </c>
    </row>
    <row r="244" spans="2:51" s="11" customFormat="1" ht="22.5" customHeight="1">
      <c r="B244" s="173"/>
      <c r="C244" s="174"/>
      <c r="D244" s="174"/>
      <c r="E244" s="175" t="s">
        <v>5</v>
      </c>
      <c r="F244" s="266" t="s">
        <v>365</v>
      </c>
      <c r="G244" s="267"/>
      <c r="H244" s="267"/>
      <c r="I244" s="267"/>
      <c r="J244" s="174"/>
      <c r="K244" s="176" t="s">
        <v>5</v>
      </c>
      <c r="L244" s="174"/>
      <c r="M244" s="174"/>
      <c r="N244" s="174"/>
      <c r="O244" s="174"/>
      <c r="P244" s="174"/>
      <c r="Q244" s="174"/>
      <c r="R244" s="177"/>
      <c r="T244" s="178"/>
      <c r="U244" s="174"/>
      <c r="V244" s="174"/>
      <c r="W244" s="174"/>
      <c r="X244" s="174"/>
      <c r="Y244" s="174"/>
      <c r="Z244" s="174"/>
      <c r="AA244" s="179"/>
      <c r="AT244" s="180" t="s">
        <v>161</v>
      </c>
      <c r="AU244" s="180" t="s">
        <v>98</v>
      </c>
      <c r="AV244" s="11" t="s">
        <v>82</v>
      </c>
      <c r="AW244" s="11" t="s">
        <v>35</v>
      </c>
      <c r="AX244" s="11" t="s">
        <v>77</v>
      </c>
      <c r="AY244" s="180" t="s">
        <v>153</v>
      </c>
    </row>
    <row r="245" spans="2:51" s="10" customFormat="1" ht="31.5" customHeight="1">
      <c r="B245" s="165"/>
      <c r="C245" s="166"/>
      <c r="D245" s="166"/>
      <c r="E245" s="167" t="s">
        <v>5</v>
      </c>
      <c r="F245" s="262" t="s">
        <v>366</v>
      </c>
      <c r="G245" s="263"/>
      <c r="H245" s="263"/>
      <c r="I245" s="263"/>
      <c r="J245" s="166"/>
      <c r="K245" s="168">
        <v>166.28</v>
      </c>
      <c r="L245" s="166"/>
      <c r="M245" s="166"/>
      <c r="N245" s="166"/>
      <c r="O245" s="166"/>
      <c r="P245" s="166"/>
      <c r="Q245" s="166"/>
      <c r="R245" s="169"/>
      <c r="T245" s="170"/>
      <c r="U245" s="166"/>
      <c r="V245" s="166"/>
      <c r="W245" s="166"/>
      <c r="X245" s="166"/>
      <c r="Y245" s="166"/>
      <c r="Z245" s="166"/>
      <c r="AA245" s="171"/>
      <c r="AT245" s="172" t="s">
        <v>161</v>
      </c>
      <c r="AU245" s="172" t="s">
        <v>98</v>
      </c>
      <c r="AV245" s="10" t="s">
        <v>98</v>
      </c>
      <c r="AW245" s="10" t="s">
        <v>35</v>
      </c>
      <c r="AX245" s="10" t="s">
        <v>77</v>
      </c>
      <c r="AY245" s="172" t="s">
        <v>153</v>
      </c>
    </row>
    <row r="246" spans="2:51" s="10" customFormat="1" ht="22.5" customHeight="1">
      <c r="B246" s="165"/>
      <c r="C246" s="166"/>
      <c r="D246" s="166"/>
      <c r="E246" s="167" t="s">
        <v>5</v>
      </c>
      <c r="F246" s="262" t="s">
        <v>367</v>
      </c>
      <c r="G246" s="263"/>
      <c r="H246" s="263"/>
      <c r="I246" s="263"/>
      <c r="J246" s="166"/>
      <c r="K246" s="168">
        <v>56.96</v>
      </c>
      <c r="L246" s="166"/>
      <c r="M246" s="166"/>
      <c r="N246" s="166"/>
      <c r="O246" s="166"/>
      <c r="P246" s="166"/>
      <c r="Q246" s="166"/>
      <c r="R246" s="169"/>
      <c r="T246" s="170"/>
      <c r="U246" s="166"/>
      <c r="V246" s="166"/>
      <c r="W246" s="166"/>
      <c r="X246" s="166"/>
      <c r="Y246" s="166"/>
      <c r="Z246" s="166"/>
      <c r="AA246" s="171"/>
      <c r="AT246" s="172" t="s">
        <v>161</v>
      </c>
      <c r="AU246" s="172" t="s">
        <v>98</v>
      </c>
      <c r="AV246" s="10" t="s">
        <v>98</v>
      </c>
      <c r="AW246" s="10" t="s">
        <v>35</v>
      </c>
      <c r="AX246" s="10" t="s">
        <v>77</v>
      </c>
      <c r="AY246" s="172" t="s">
        <v>153</v>
      </c>
    </row>
    <row r="247" spans="2:51" s="12" customFormat="1" ht="22.5" customHeight="1">
      <c r="B247" s="181"/>
      <c r="C247" s="182"/>
      <c r="D247" s="182"/>
      <c r="E247" s="183" t="s">
        <v>5</v>
      </c>
      <c r="F247" s="258" t="s">
        <v>178</v>
      </c>
      <c r="G247" s="259"/>
      <c r="H247" s="259"/>
      <c r="I247" s="259"/>
      <c r="J247" s="182"/>
      <c r="K247" s="184">
        <v>223.24</v>
      </c>
      <c r="L247" s="182"/>
      <c r="M247" s="182"/>
      <c r="N247" s="182"/>
      <c r="O247" s="182"/>
      <c r="P247" s="182"/>
      <c r="Q247" s="182"/>
      <c r="R247" s="185"/>
      <c r="T247" s="186"/>
      <c r="U247" s="182"/>
      <c r="V247" s="182"/>
      <c r="W247" s="182"/>
      <c r="X247" s="182"/>
      <c r="Y247" s="182"/>
      <c r="Z247" s="182"/>
      <c r="AA247" s="187"/>
      <c r="AT247" s="188" t="s">
        <v>161</v>
      </c>
      <c r="AU247" s="188" t="s">
        <v>98</v>
      </c>
      <c r="AV247" s="12" t="s">
        <v>158</v>
      </c>
      <c r="AW247" s="12" t="s">
        <v>35</v>
      </c>
      <c r="AX247" s="12" t="s">
        <v>82</v>
      </c>
      <c r="AY247" s="188" t="s">
        <v>153</v>
      </c>
    </row>
    <row r="248" spans="2:65" s="1" customFormat="1" ht="31.5" customHeight="1">
      <c r="B248" s="129"/>
      <c r="C248" s="158" t="s">
        <v>368</v>
      </c>
      <c r="D248" s="158" t="s">
        <v>154</v>
      </c>
      <c r="E248" s="159" t="s">
        <v>369</v>
      </c>
      <c r="F248" s="264" t="s">
        <v>370</v>
      </c>
      <c r="G248" s="264"/>
      <c r="H248" s="264"/>
      <c r="I248" s="264"/>
      <c r="J248" s="160" t="s">
        <v>260</v>
      </c>
      <c r="K248" s="161">
        <v>109.6</v>
      </c>
      <c r="L248" s="246">
        <v>0</v>
      </c>
      <c r="M248" s="246"/>
      <c r="N248" s="265">
        <f>ROUND(L248*K248,2)</f>
        <v>0</v>
      </c>
      <c r="O248" s="265"/>
      <c r="P248" s="265"/>
      <c r="Q248" s="265"/>
      <c r="R248" s="132"/>
      <c r="T248" s="162" t="s">
        <v>5</v>
      </c>
      <c r="U248" s="46" t="s">
        <v>42</v>
      </c>
      <c r="V248" s="38"/>
      <c r="W248" s="163">
        <f>V248*K248</f>
        <v>0</v>
      </c>
      <c r="X248" s="163">
        <v>0</v>
      </c>
      <c r="Y248" s="163">
        <f>X248*K248</f>
        <v>0</v>
      </c>
      <c r="Z248" s="163">
        <v>0.35</v>
      </c>
      <c r="AA248" s="164">
        <f>Z248*K248</f>
        <v>38.35999999999999</v>
      </c>
      <c r="AR248" s="20" t="s">
        <v>158</v>
      </c>
      <c r="AT248" s="20" t="s">
        <v>154</v>
      </c>
      <c r="AU248" s="20" t="s">
        <v>98</v>
      </c>
      <c r="AY248" s="20" t="s">
        <v>153</v>
      </c>
      <c r="BE248" s="103">
        <f>IF(U248="základní",N248,0)</f>
        <v>0</v>
      </c>
      <c r="BF248" s="103">
        <f>IF(U248="snížená",N248,0)</f>
        <v>0</v>
      </c>
      <c r="BG248" s="103">
        <f>IF(U248="zákl. přenesená",N248,0)</f>
        <v>0</v>
      </c>
      <c r="BH248" s="103">
        <f>IF(U248="sníž. přenesená",N248,0)</f>
        <v>0</v>
      </c>
      <c r="BI248" s="103">
        <f>IF(U248="nulová",N248,0)</f>
        <v>0</v>
      </c>
      <c r="BJ248" s="20" t="s">
        <v>82</v>
      </c>
      <c r="BK248" s="103">
        <f>ROUND(L248*K248,2)</f>
        <v>0</v>
      </c>
      <c r="BL248" s="20" t="s">
        <v>158</v>
      </c>
      <c r="BM248" s="20" t="s">
        <v>371</v>
      </c>
    </row>
    <row r="249" spans="2:51" s="10" customFormat="1" ht="22.5" customHeight="1">
      <c r="B249" s="165"/>
      <c r="C249" s="166"/>
      <c r="D249" s="166"/>
      <c r="E249" s="167" t="s">
        <v>5</v>
      </c>
      <c r="F249" s="270" t="s">
        <v>372</v>
      </c>
      <c r="G249" s="271"/>
      <c r="H249" s="271"/>
      <c r="I249" s="271"/>
      <c r="J249" s="166"/>
      <c r="K249" s="168">
        <v>109.6</v>
      </c>
      <c r="L249" s="166"/>
      <c r="M249" s="166"/>
      <c r="N249" s="166"/>
      <c r="O249" s="166"/>
      <c r="P249" s="166"/>
      <c r="Q249" s="166"/>
      <c r="R249" s="169"/>
      <c r="T249" s="170"/>
      <c r="U249" s="166"/>
      <c r="V249" s="166"/>
      <c r="W249" s="166"/>
      <c r="X249" s="166"/>
      <c r="Y249" s="166"/>
      <c r="Z249" s="166"/>
      <c r="AA249" s="171"/>
      <c r="AT249" s="172" t="s">
        <v>161</v>
      </c>
      <c r="AU249" s="172" t="s">
        <v>98</v>
      </c>
      <c r="AV249" s="10" t="s">
        <v>98</v>
      </c>
      <c r="AW249" s="10" t="s">
        <v>35</v>
      </c>
      <c r="AX249" s="10" t="s">
        <v>82</v>
      </c>
      <c r="AY249" s="172" t="s">
        <v>153</v>
      </c>
    </row>
    <row r="250" spans="2:65" s="1" customFormat="1" ht="31.5" customHeight="1">
      <c r="B250" s="129"/>
      <c r="C250" s="158" t="s">
        <v>373</v>
      </c>
      <c r="D250" s="158" t="s">
        <v>154</v>
      </c>
      <c r="E250" s="159" t="s">
        <v>374</v>
      </c>
      <c r="F250" s="264" t="s">
        <v>375</v>
      </c>
      <c r="G250" s="264"/>
      <c r="H250" s="264"/>
      <c r="I250" s="264"/>
      <c r="J250" s="160" t="s">
        <v>157</v>
      </c>
      <c r="K250" s="161">
        <v>2.7</v>
      </c>
      <c r="L250" s="246">
        <v>0</v>
      </c>
      <c r="M250" s="246"/>
      <c r="N250" s="265">
        <f>ROUND(L250*K250,2)</f>
        <v>0</v>
      </c>
      <c r="O250" s="265"/>
      <c r="P250" s="265"/>
      <c r="Q250" s="265"/>
      <c r="R250" s="132"/>
      <c r="T250" s="162" t="s">
        <v>5</v>
      </c>
      <c r="U250" s="46" t="s">
        <v>42</v>
      </c>
      <c r="V250" s="38"/>
      <c r="W250" s="163">
        <f>V250*K250</f>
        <v>0</v>
      </c>
      <c r="X250" s="163">
        <v>0</v>
      </c>
      <c r="Y250" s="163">
        <f>X250*K250</f>
        <v>0</v>
      </c>
      <c r="Z250" s="163">
        <v>0.075</v>
      </c>
      <c r="AA250" s="164">
        <f>Z250*K250</f>
        <v>0.2025</v>
      </c>
      <c r="AR250" s="20" t="s">
        <v>158</v>
      </c>
      <c r="AT250" s="20" t="s">
        <v>154</v>
      </c>
      <c r="AU250" s="20" t="s">
        <v>98</v>
      </c>
      <c r="AY250" s="20" t="s">
        <v>153</v>
      </c>
      <c r="BE250" s="103">
        <f>IF(U250="základní",N250,0)</f>
        <v>0</v>
      </c>
      <c r="BF250" s="103">
        <f>IF(U250="snížená",N250,0)</f>
        <v>0</v>
      </c>
      <c r="BG250" s="103">
        <f>IF(U250="zákl. přenesená",N250,0)</f>
        <v>0</v>
      </c>
      <c r="BH250" s="103">
        <f>IF(U250="sníž. přenesená",N250,0)</f>
        <v>0</v>
      </c>
      <c r="BI250" s="103">
        <f>IF(U250="nulová",N250,0)</f>
        <v>0</v>
      </c>
      <c r="BJ250" s="20" t="s">
        <v>82</v>
      </c>
      <c r="BK250" s="103">
        <f>ROUND(L250*K250,2)</f>
        <v>0</v>
      </c>
      <c r="BL250" s="20" t="s">
        <v>158</v>
      </c>
      <c r="BM250" s="20" t="s">
        <v>376</v>
      </c>
    </row>
    <row r="251" spans="2:51" s="10" customFormat="1" ht="22.5" customHeight="1">
      <c r="B251" s="165"/>
      <c r="C251" s="166"/>
      <c r="D251" s="166"/>
      <c r="E251" s="167" t="s">
        <v>5</v>
      </c>
      <c r="F251" s="270" t="s">
        <v>377</v>
      </c>
      <c r="G251" s="271"/>
      <c r="H251" s="271"/>
      <c r="I251" s="271"/>
      <c r="J251" s="166"/>
      <c r="K251" s="168">
        <v>2.7</v>
      </c>
      <c r="L251" s="166"/>
      <c r="M251" s="166"/>
      <c r="N251" s="166"/>
      <c r="O251" s="166"/>
      <c r="P251" s="166"/>
      <c r="Q251" s="166"/>
      <c r="R251" s="169"/>
      <c r="T251" s="170"/>
      <c r="U251" s="166"/>
      <c r="V251" s="166"/>
      <c r="W251" s="166"/>
      <c r="X251" s="166"/>
      <c r="Y251" s="166"/>
      <c r="Z251" s="166"/>
      <c r="AA251" s="171"/>
      <c r="AT251" s="172" t="s">
        <v>161</v>
      </c>
      <c r="AU251" s="172" t="s">
        <v>98</v>
      </c>
      <c r="AV251" s="10" t="s">
        <v>98</v>
      </c>
      <c r="AW251" s="10" t="s">
        <v>35</v>
      </c>
      <c r="AX251" s="10" t="s">
        <v>82</v>
      </c>
      <c r="AY251" s="172" t="s">
        <v>153</v>
      </c>
    </row>
    <row r="252" spans="2:65" s="1" customFormat="1" ht="31.5" customHeight="1">
      <c r="B252" s="129"/>
      <c r="C252" s="158" t="s">
        <v>378</v>
      </c>
      <c r="D252" s="158" t="s">
        <v>154</v>
      </c>
      <c r="E252" s="159" t="s">
        <v>379</v>
      </c>
      <c r="F252" s="264" t="s">
        <v>380</v>
      </c>
      <c r="G252" s="264"/>
      <c r="H252" s="264"/>
      <c r="I252" s="264"/>
      <c r="J252" s="160" t="s">
        <v>157</v>
      </c>
      <c r="K252" s="161">
        <v>63</v>
      </c>
      <c r="L252" s="246">
        <v>0</v>
      </c>
      <c r="M252" s="246"/>
      <c r="N252" s="265">
        <f>ROUND(L252*K252,2)</f>
        <v>0</v>
      </c>
      <c r="O252" s="265"/>
      <c r="P252" s="265"/>
      <c r="Q252" s="265"/>
      <c r="R252" s="132"/>
      <c r="T252" s="162" t="s">
        <v>5</v>
      </c>
      <c r="U252" s="46" t="s">
        <v>42</v>
      </c>
      <c r="V252" s="38"/>
      <c r="W252" s="163">
        <f>V252*K252</f>
        <v>0</v>
      </c>
      <c r="X252" s="163">
        <v>0</v>
      </c>
      <c r="Y252" s="163">
        <f>X252*K252</f>
        <v>0</v>
      </c>
      <c r="Z252" s="163">
        <v>0.062</v>
      </c>
      <c r="AA252" s="164">
        <f>Z252*K252</f>
        <v>3.906</v>
      </c>
      <c r="AR252" s="20" t="s">
        <v>158</v>
      </c>
      <c r="AT252" s="20" t="s">
        <v>154</v>
      </c>
      <c r="AU252" s="20" t="s">
        <v>98</v>
      </c>
      <c r="AY252" s="20" t="s">
        <v>153</v>
      </c>
      <c r="BE252" s="103">
        <f>IF(U252="základní",N252,0)</f>
        <v>0</v>
      </c>
      <c r="BF252" s="103">
        <f>IF(U252="snížená",N252,0)</f>
        <v>0</v>
      </c>
      <c r="BG252" s="103">
        <f>IF(U252="zákl. přenesená",N252,0)</f>
        <v>0</v>
      </c>
      <c r="BH252" s="103">
        <f>IF(U252="sníž. přenesená",N252,0)</f>
        <v>0</v>
      </c>
      <c r="BI252" s="103">
        <f>IF(U252="nulová",N252,0)</f>
        <v>0</v>
      </c>
      <c r="BJ252" s="20" t="s">
        <v>82</v>
      </c>
      <c r="BK252" s="103">
        <f>ROUND(L252*K252,2)</f>
        <v>0</v>
      </c>
      <c r="BL252" s="20" t="s">
        <v>158</v>
      </c>
      <c r="BM252" s="20" t="s">
        <v>381</v>
      </c>
    </row>
    <row r="253" spans="2:51" s="10" customFormat="1" ht="22.5" customHeight="1">
      <c r="B253" s="165"/>
      <c r="C253" s="166"/>
      <c r="D253" s="166"/>
      <c r="E253" s="167" t="s">
        <v>5</v>
      </c>
      <c r="F253" s="270" t="s">
        <v>382</v>
      </c>
      <c r="G253" s="271"/>
      <c r="H253" s="271"/>
      <c r="I253" s="271"/>
      <c r="J253" s="166"/>
      <c r="K253" s="168">
        <v>25.65</v>
      </c>
      <c r="L253" s="166"/>
      <c r="M253" s="166"/>
      <c r="N253" s="166"/>
      <c r="O253" s="166"/>
      <c r="P253" s="166"/>
      <c r="Q253" s="166"/>
      <c r="R253" s="169"/>
      <c r="T253" s="170"/>
      <c r="U253" s="166"/>
      <c r="V253" s="166"/>
      <c r="W253" s="166"/>
      <c r="X253" s="166"/>
      <c r="Y253" s="166"/>
      <c r="Z253" s="166"/>
      <c r="AA253" s="171"/>
      <c r="AT253" s="172" t="s">
        <v>161</v>
      </c>
      <c r="AU253" s="172" t="s">
        <v>98</v>
      </c>
      <c r="AV253" s="10" t="s">
        <v>98</v>
      </c>
      <c r="AW253" s="10" t="s">
        <v>35</v>
      </c>
      <c r="AX253" s="10" t="s">
        <v>77</v>
      </c>
      <c r="AY253" s="172" t="s">
        <v>153</v>
      </c>
    </row>
    <row r="254" spans="2:51" s="10" customFormat="1" ht="22.5" customHeight="1">
      <c r="B254" s="165"/>
      <c r="C254" s="166"/>
      <c r="D254" s="166"/>
      <c r="E254" s="167" t="s">
        <v>5</v>
      </c>
      <c r="F254" s="262" t="s">
        <v>383</v>
      </c>
      <c r="G254" s="263"/>
      <c r="H254" s="263"/>
      <c r="I254" s="263"/>
      <c r="J254" s="166"/>
      <c r="K254" s="168">
        <v>33.75</v>
      </c>
      <c r="L254" s="166"/>
      <c r="M254" s="166"/>
      <c r="N254" s="166"/>
      <c r="O254" s="166"/>
      <c r="P254" s="166"/>
      <c r="Q254" s="166"/>
      <c r="R254" s="169"/>
      <c r="T254" s="170"/>
      <c r="U254" s="166"/>
      <c r="V254" s="166"/>
      <c r="W254" s="166"/>
      <c r="X254" s="166"/>
      <c r="Y254" s="166"/>
      <c r="Z254" s="166"/>
      <c r="AA254" s="171"/>
      <c r="AT254" s="172" t="s">
        <v>161</v>
      </c>
      <c r="AU254" s="172" t="s">
        <v>98</v>
      </c>
      <c r="AV254" s="10" t="s">
        <v>98</v>
      </c>
      <c r="AW254" s="10" t="s">
        <v>35</v>
      </c>
      <c r="AX254" s="10" t="s">
        <v>77</v>
      </c>
      <c r="AY254" s="172" t="s">
        <v>153</v>
      </c>
    </row>
    <row r="255" spans="2:51" s="10" customFormat="1" ht="22.5" customHeight="1">
      <c r="B255" s="165"/>
      <c r="C255" s="166"/>
      <c r="D255" s="166"/>
      <c r="E255" s="167" t="s">
        <v>5</v>
      </c>
      <c r="F255" s="262" t="s">
        <v>384</v>
      </c>
      <c r="G255" s="263"/>
      <c r="H255" s="263"/>
      <c r="I255" s="263"/>
      <c r="J255" s="166"/>
      <c r="K255" s="168">
        <v>3.6</v>
      </c>
      <c r="L255" s="166"/>
      <c r="M255" s="166"/>
      <c r="N255" s="166"/>
      <c r="O255" s="166"/>
      <c r="P255" s="166"/>
      <c r="Q255" s="166"/>
      <c r="R255" s="169"/>
      <c r="T255" s="170"/>
      <c r="U255" s="166"/>
      <c r="V255" s="166"/>
      <c r="W255" s="166"/>
      <c r="X255" s="166"/>
      <c r="Y255" s="166"/>
      <c r="Z255" s="166"/>
      <c r="AA255" s="171"/>
      <c r="AT255" s="172" t="s">
        <v>161</v>
      </c>
      <c r="AU255" s="172" t="s">
        <v>98</v>
      </c>
      <c r="AV255" s="10" t="s">
        <v>98</v>
      </c>
      <c r="AW255" s="10" t="s">
        <v>35</v>
      </c>
      <c r="AX255" s="10" t="s">
        <v>77</v>
      </c>
      <c r="AY255" s="172" t="s">
        <v>153</v>
      </c>
    </row>
    <row r="256" spans="2:51" s="12" customFormat="1" ht="22.5" customHeight="1">
      <c r="B256" s="181"/>
      <c r="C256" s="182"/>
      <c r="D256" s="182"/>
      <c r="E256" s="183" t="s">
        <v>5</v>
      </c>
      <c r="F256" s="258" t="s">
        <v>178</v>
      </c>
      <c r="G256" s="259"/>
      <c r="H256" s="259"/>
      <c r="I256" s="259"/>
      <c r="J256" s="182"/>
      <c r="K256" s="184">
        <v>63</v>
      </c>
      <c r="L256" s="182"/>
      <c r="M256" s="182"/>
      <c r="N256" s="182"/>
      <c r="O256" s="182"/>
      <c r="P256" s="182"/>
      <c r="Q256" s="182"/>
      <c r="R256" s="185"/>
      <c r="T256" s="186"/>
      <c r="U256" s="182"/>
      <c r="V256" s="182"/>
      <c r="W256" s="182"/>
      <c r="X256" s="182"/>
      <c r="Y256" s="182"/>
      <c r="Z256" s="182"/>
      <c r="AA256" s="187"/>
      <c r="AT256" s="188" t="s">
        <v>161</v>
      </c>
      <c r="AU256" s="188" t="s">
        <v>98</v>
      </c>
      <c r="AV256" s="12" t="s">
        <v>158</v>
      </c>
      <c r="AW256" s="12" t="s">
        <v>35</v>
      </c>
      <c r="AX256" s="12" t="s">
        <v>82</v>
      </c>
      <c r="AY256" s="188" t="s">
        <v>153</v>
      </c>
    </row>
    <row r="257" spans="2:65" s="1" customFormat="1" ht="31.5" customHeight="1">
      <c r="B257" s="129"/>
      <c r="C257" s="158" t="s">
        <v>385</v>
      </c>
      <c r="D257" s="158" t="s">
        <v>154</v>
      </c>
      <c r="E257" s="159" t="s">
        <v>386</v>
      </c>
      <c r="F257" s="264" t="s">
        <v>387</v>
      </c>
      <c r="G257" s="264"/>
      <c r="H257" s="264"/>
      <c r="I257" s="264"/>
      <c r="J257" s="160" t="s">
        <v>157</v>
      </c>
      <c r="K257" s="161">
        <v>48.856</v>
      </c>
      <c r="L257" s="246">
        <v>0</v>
      </c>
      <c r="M257" s="246"/>
      <c r="N257" s="265">
        <f>ROUND(L257*K257,2)</f>
        <v>0</v>
      </c>
      <c r="O257" s="265"/>
      <c r="P257" s="265"/>
      <c r="Q257" s="265"/>
      <c r="R257" s="132"/>
      <c r="T257" s="162" t="s">
        <v>5</v>
      </c>
      <c r="U257" s="46" t="s">
        <v>42</v>
      </c>
      <c r="V257" s="38"/>
      <c r="W257" s="163">
        <f>V257*K257</f>
        <v>0</v>
      </c>
      <c r="X257" s="163">
        <v>0</v>
      </c>
      <c r="Y257" s="163">
        <f>X257*K257</f>
        <v>0</v>
      </c>
      <c r="Z257" s="163">
        <v>0.088</v>
      </c>
      <c r="AA257" s="164">
        <f>Z257*K257</f>
        <v>4.299328</v>
      </c>
      <c r="AR257" s="20" t="s">
        <v>158</v>
      </c>
      <c r="AT257" s="20" t="s">
        <v>154</v>
      </c>
      <c r="AU257" s="20" t="s">
        <v>98</v>
      </c>
      <c r="AY257" s="20" t="s">
        <v>153</v>
      </c>
      <c r="BE257" s="103">
        <f>IF(U257="základní",N257,0)</f>
        <v>0</v>
      </c>
      <c r="BF257" s="103">
        <f>IF(U257="snížená",N257,0)</f>
        <v>0</v>
      </c>
      <c r="BG257" s="103">
        <f>IF(U257="zákl. přenesená",N257,0)</f>
        <v>0</v>
      </c>
      <c r="BH257" s="103">
        <f>IF(U257="sníž. přenesená",N257,0)</f>
        <v>0</v>
      </c>
      <c r="BI257" s="103">
        <f>IF(U257="nulová",N257,0)</f>
        <v>0</v>
      </c>
      <c r="BJ257" s="20" t="s">
        <v>82</v>
      </c>
      <c r="BK257" s="103">
        <f>ROUND(L257*K257,2)</f>
        <v>0</v>
      </c>
      <c r="BL257" s="20" t="s">
        <v>158</v>
      </c>
      <c r="BM257" s="20" t="s">
        <v>388</v>
      </c>
    </row>
    <row r="258" spans="2:51" s="10" customFormat="1" ht="22.5" customHeight="1">
      <c r="B258" s="165"/>
      <c r="C258" s="166"/>
      <c r="D258" s="166"/>
      <c r="E258" s="167" t="s">
        <v>5</v>
      </c>
      <c r="F258" s="270" t="s">
        <v>389</v>
      </c>
      <c r="G258" s="271"/>
      <c r="H258" s="271"/>
      <c r="I258" s="271"/>
      <c r="J258" s="166"/>
      <c r="K258" s="168">
        <v>23.64</v>
      </c>
      <c r="L258" s="166"/>
      <c r="M258" s="166"/>
      <c r="N258" s="166"/>
      <c r="O258" s="166"/>
      <c r="P258" s="166"/>
      <c r="Q258" s="166"/>
      <c r="R258" s="169"/>
      <c r="T258" s="170"/>
      <c r="U258" s="166"/>
      <c r="V258" s="166"/>
      <c r="W258" s="166"/>
      <c r="X258" s="166"/>
      <c r="Y258" s="166"/>
      <c r="Z258" s="166"/>
      <c r="AA258" s="171"/>
      <c r="AT258" s="172" t="s">
        <v>161</v>
      </c>
      <c r="AU258" s="172" t="s">
        <v>98</v>
      </c>
      <c r="AV258" s="10" t="s">
        <v>98</v>
      </c>
      <c r="AW258" s="10" t="s">
        <v>35</v>
      </c>
      <c r="AX258" s="10" t="s">
        <v>77</v>
      </c>
      <c r="AY258" s="172" t="s">
        <v>153</v>
      </c>
    </row>
    <row r="259" spans="2:51" s="10" customFormat="1" ht="22.5" customHeight="1">
      <c r="B259" s="165"/>
      <c r="C259" s="166"/>
      <c r="D259" s="166"/>
      <c r="E259" s="167" t="s">
        <v>5</v>
      </c>
      <c r="F259" s="262" t="s">
        <v>390</v>
      </c>
      <c r="G259" s="263"/>
      <c r="H259" s="263"/>
      <c r="I259" s="263"/>
      <c r="J259" s="166"/>
      <c r="K259" s="168">
        <v>20.488</v>
      </c>
      <c r="L259" s="166"/>
      <c r="M259" s="166"/>
      <c r="N259" s="166"/>
      <c r="O259" s="166"/>
      <c r="P259" s="166"/>
      <c r="Q259" s="166"/>
      <c r="R259" s="169"/>
      <c r="T259" s="170"/>
      <c r="U259" s="166"/>
      <c r="V259" s="166"/>
      <c r="W259" s="166"/>
      <c r="X259" s="166"/>
      <c r="Y259" s="166"/>
      <c r="Z259" s="166"/>
      <c r="AA259" s="171"/>
      <c r="AT259" s="172" t="s">
        <v>161</v>
      </c>
      <c r="AU259" s="172" t="s">
        <v>98</v>
      </c>
      <c r="AV259" s="10" t="s">
        <v>98</v>
      </c>
      <c r="AW259" s="10" t="s">
        <v>35</v>
      </c>
      <c r="AX259" s="10" t="s">
        <v>77</v>
      </c>
      <c r="AY259" s="172" t="s">
        <v>153</v>
      </c>
    </row>
    <row r="260" spans="2:51" s="10" customFormat="1" ht="22.5" customHeight="1">
      <c r="B260" s="165"/>
      <c r="C260" s="166"/>
      <c r="D260" s="166"/>
      <c r="E260" s="167" t="s">
        <v>5</v>
      </c>
      <c r="F260" s="262" t="s">
        <v>391</v>
      </c>
      <c r="G260" s="263"/>
      <c r="H260" s="263"/>
      <c r="I260" s="263"/>
      <c r="J260" s="166"/>
      <c r="K260" s="168">
        <v>4.728</v>
      </c>
      <c r="L260" s="166"/>
      <c r="M260" s="166"/>
      <c r="N260" s="166"/>
      <c r="O260" s="166"/>
      <c r="P260" s="166"/>
      <c r="Q260" s="166"/>
      <c r="R260" s="169"/>
      <c r="T260" s="170"/>
      <c r="U260" s="166"/>
      <c r="V260" s="166"/>
      <c r="W260" s="166"/>
      <c r="X260" s="166"/>
      <c r="Y260" s="166"/>
      <c r="Z260" s="166"/>
      <c r="AA260" s="171"/>
      <c r="AT260" s="172" t="s">
        <v>161</v>
      </c>
      <c r="AU260" s="172" t="s">
        <v>98</v>
      </c>
      <c r="AV260" s="10" t="s">
        <v>98</v>
      </c>
      <c r="AW260" s="10" t="s">
        <v>35</v>
      </c>
      <c r="AX260" s="10" t="s">
        <v>77</v>
      </c>
      <c r="AY260" s="172" t="s">
        <v>153</v>
      </c>
    </row>
    <row r="261" spans="2:51" s="12" customFormat="1" ht="22.5" customHeight="1">
      <c r="B261" s="181"/>
      <c r="C261" s="182"/>
      <c r="D261" s="182"/>
      <c r="E261" s="183" t="s">
        <v>5</v>
      </c>
      <c r="F261" s="258" t="s">
        <v>178</v>
      </c>
      <c r="G261" s="259"/>
      <c r="H261" s="259"/>
      <c r="I261" s="259"/>
      <c r="J261" s="182"/>
      <c r="K261" s="184">
        <v>48.856</v>
      </c>
      <c r="L261" s="182"/>
      <c r="M261" s="182"/>
      <c r="N261" s="182"/>
      <c r="O261" s="182"/>
      <c r="P261" s="182"/>
      <c r="Q261" s="182"/>
      <c r="R261" s="185"/>
      <c r="T261" s="186"/>
      <c r="U261" s="182"/>
      <c r="V261" s="182"/>
      <c r="W261" s="182"/>
      <c r="X261" s="182"/>
      <c r="Y261" s="182"/>
      <c r="Z261" s="182"/>
      <c r="AA261" s="187"/>
      <c r="AT261" s="188" t="s">
        <v>161</v>
      </c>
      <c r="AU261" s="188" t="s">
        <v>98</v>
      </c>
      <c r="AV261" s="12" t="s">
        <v>158</v>
      </c>
      <c r="AW261" s="12" t="s">
        <v>35</v>
      </c>
      <c r="AX261" s="12" t="s">
        <v>82</v>
      </c>
      <c r="AY261" s="188" t="s">
        <v>153</v>
      </c>
    </row>
    <row r="262" spans="2:65" s="1" customFormat="1" ht="31.5" customHeight="1">
      <c r="B262" s="129"/>
      <c r="C262" s="158" t="s">
        <v>392</v>
      </c>
      <c r="D262" s="158" t="s">
        <v>154</v>
      </c>
      <c r="E262" s="159" t="s">
        <v>393</v>
      </c>
      <c r="F262" s="264" t="s">
        <v>394</v>
      </c>
      <c r="G262" s="264"/>
      <c r="H262" s="264"/>
      <c r="I262" s="264"/>
      <c r="J262" s="160" t="s">
        <v>157</v>
      </c>
      <c r="K262" s="161">
        <v>9.6</v>
      </c>
      <c r="L262" s="246">
        <v>0</v>
      </c>
      <c r="M262" s="246"/>
      <c r="N262" s="265">
        <f>ROUND(L262*K262,2)</f>
        <v>0</v>
      </c>
      <c r="O262" s="265"/>
      <c r="P262" s="265"/>
      <c r="Q262" s="265"/>
      <c r="R262" s="132"/>
      <c r="T262" s="162" t="s">
        <v>5</v>
      </c>
      <c r="U262" s="46" t="s">
        <v>42</v>
      </c>
      <c r="V262" s="38"/>
      <c r="W262" s="163">
        <f>V262*K262</f>
        <v>0</v>
      </c>
      <c r="X262" s="163">
        <v>0</v>
      </c>
      <c r="Y262" s="163">
        <f>X262*K262</f>
        <v>0</v>
      </c>
      <c r="Z262" s="163">
        <v>0.067</v>
      </c>
      <c r="AA262" s="164">
        <f>Z262*K262</f>
        <v>0.6432</v>
      </c>
      <c r="AR262" s="20" t="s">
        <v>158</v>
      </c>
      <c r="AT262" s="20" t="s">
        <v>154</v>
      </c>
      <c r="AU262" s="20" t="s">
        <v>98</v>
      </c>
      <c r="AY262" s="20" t="s">
        <v>153</v>
      </c>
      <c r="BE262" s="103">
        <f>IF(U262="základní",N262,0)</f>
        <v>0</v>
      </c>
      <c r="BF262" s="103">
        <f>IF(U262="snížená",N262,0)</f>
        <v>0</v>
      </c>
      <c r="BG262" s="103">
        <f>IF(U262="zákl. přenesená",N262,0)</f>
        <v>0</v>
      </c>
      <c r="BH262" s="103">
        <f>IF(U262="sníž. přenesená",N262,0)</f>
        <v>0</v>
      </c>
      <c r="BI262" s="103">
        <f>IF(U262="nulová",N262,0)</f>
        <v>0</v>
      </c>
      <c r="BJ262" s="20" t="s">
        <v>82</v>
      </c>
      <c r="BK262" s="103">
        <f>ROUND(L262*K262,2)</f>
        <v>0</v>
      </c>
      <c r="BL262" s="20" t="s">
        <v>158</v>
      </c>
      <c r="BM262" s="20" t="s">
        <v>395</v>
      </c>
    </row>
    <row r="263" spans="2:51" s="10" customFormat="1" ht="22.5" customHeight="1">
      <c r="B263" s="165"/>
      <c r="C263" s="166"/>
      <c r="D263" s="166"/>
      <c r="E263" s="167" t="s">
        <v>5</v>
      </c>
      <c r="F263" s="270" t="s">
        <v>396</v>
      </c>
      <c r="G263" s="271"/>
      <c r="H263" s="271"/>
      <c r="I263" s="271"/>
      <c r="J263" s="166"/>
      <c r="K263" s="168">
        <v>9.6</v>
      </c>
      <c r="L263" s="166"/>
      <c r="M263" s="166"/>
      <c r="N263" s="166"/>
      <c r="O263" s="166"/>
      <c r="P263" s="166"/>
      <c r="Q263" s="166"/>
      <c r="R263" s="169"/>
      <c r="T263" s="170"/>
      <c r="U263" s="166"/>
      <c r="V263" s="166"/>
      <c r="W263" s="166"/>
      <c r="X263" s="166"/>
      <c r="Y263" s="166"/>
      <c r="Z263" s="166"/>
      <c r="AA263" s="171"/>
      <c r="AT263" s="172" t="s">
        <v>161</v>
      </c>
      <c r="AU263" s="172" t="s">
        <v>98</v>
      </c>
      <c r="AV263" s="10" t="s">
        <v>98</v>
      </c>
      <c r="AW263" s="10" t="s">
        <v>35</v>
      </c>
      <c r="AX263" s="10" t="s">
        <v>77</v>
      </c>
      <c r="AY263" s="172" t="s">
        <v>153</v>
      </c>
    </row>
    <row r="264" spans="2:51" s="12" customFormat="1" ht="22.5" customHeight="1">
      <c r="B264" s="181"/>
      <c r="C264" s="182"/>
      <c r="D264" s="182"/>
      <c r="E264" s="183" t="s">
        <v>5</v>
      </c>
      <c r="F264" s="258" t="s">
        <v>178</v>
      </c>
      <c r="G264" s="259"/>
      <c r="H264" s="259"/>
      <c r="I264" s="259"/>
      <c r="J264" s="182"/>
      <c r="K264" s="184">
        <v>9.6</v>
      </c>
      <c r="L264" s="182"/>
      <c r="M264" s="182"/>
      <c r="N264" s="182"/>
      <c r="O264" s="182"/>
      <c r="P264" s="182"/>
      <c r="Q264" s="182"/>
      <c r="R264" s="185"/>
      <c r="T264" s="186"/>
      <c r="U264" s="182"/>
      <c r="V264" s="182"/>
      <c r="W264" s="182"/>
      <c r="X264" s="182"/>
      <c r="Y264" s="182"/>
      <c r="Z264" s="182"/>
      <c r="AA264" s="187"/>
      <c r="AT264" s="188" t="s">
        <v>161</v>
      </c>
      <c r="AU264" s="188" t="s">
        <v>98</v>
      </c>
      <c r="AV264" s="12" t="s">
        <v>158</v>
      </c>
      <c r="AW264" s="12" t="s">
        <v>35</v>
      </c>
      <c r="AX264" s="12" t="s">
        <v>82</v>
      </c>
      <c r="AY264" s="188" t="s">
        <v>153</v>
      </c>
    </row>
    <row r="265" spans="2:65" s="1" customFormat="1" ht="31.5" customHeight="1">
      <c r="B265" s="129"/>
      <c r="C265" s="158" t="s">
        <v>397</v>
      </c>
      <c r="D265" s="158" t="s">
        <v>154</v>
      </c>
      <c r="E265" s="159" t="s">
        <v>398</v>
      </c>
      <c r="F265" s="264" t="s">
        <v>399</v>
      </c>
      <c r="G265" s="264"/>
      <c r="H265" s="264"/>
      <c r="I265" s="264"/>
      <c r="J265" s="160" t="s">
        <v>157</v>
      </c>
      <c r="K265" s="161">
        <v>2.52</v>
      </c>
      <c r="L265" s="246">
        <v>0</v>
      </c>
      <c r="M265" s="246"/>
      <c r="N265" s="265">
        <f>ROUND(L265*K265,2)</f>
        <v>0</v>
      </c>
      <c r="O265" s="265"/>
      <c r="P265" s="265"/>
      <c r="Q265" s="265"/>
      <c r="R265" s="132"/>
      <c r="T265" s="162" t="s">
        <v>5</v>
      </c>
      <c r="U265" s="46" t="s">
        <v>42</v>
      </c>
      <c r="V265" s="38"/>
      <c r="W265" s="163">
        <f>V265*K265</f>
        <v>0</v>
      </c>
      <c r="X265" s="163">
        <v>0</v>
      </c>
      <c r="Y265" s="163">
        <f>X265*K265</f>
        <v>0</v>
      </c>
      <c r="Z265" s="163">
        <v>0.063</v>
      </c>
      <c r="AA265" s="164">
        <f>Z265*K265</f>
        <v>0.15876</v>
      </c>
      <c r="AR265" s="20" t="s">
        <v>158</v>
      </c>
      <c r="AT265" s="20" t="s">
        <v>154</v>
      </c>
      <c r="AU265" s="20" t="s">
        <v>98</v>
      </c>
      <c r="AY265" s="20" t="s">
        <v>153</v>
      </c>
      <c r="BE265" s="103">
        <f>IF(U265="základní",N265,0)</f>
        <v>0</v>
      </c>
      <c r="BF265" s="103">
        <f>IF(U265="snížená",N265,0)</f>
        <v>0</v>
      </c>
      <c r="BG265" s="103">
        <f>IF(U265="zákl. přenesená",N265,0)</f>
        <v>0</v>
      </c>
      <c r="BH265" s="103">
        <f>IF(U265="sníž. přenesená",N265,0)</f>
        <v>0</v>
      </c>
      <c r="BI265" s="103">
        <f>IF(U265="nulová",N265,0)</f>
        <v>0</v>
      </c>
      <c r="BJ265" s="20" t="s">
        <v>82</v>
      </c>
      <c r="BK265" s="103">
        <f>ROUND(L265*K265,2)</f>
        <v>0</v>
      </c>
      <c r="BL265" s="20" t="s">
        <v>158</v>
      </c>
      <c r="BM265" s="20" t="s">
        <v>400</v>
      </c>
    </row>
    <row r="266" spans="2:51" s="10" customFormat="1" ht="22.5" customHeight="1">
      <c r="B266" s="165"/>
      <c r="C266" s="166"/>
      <c r="D266" s="166"/>
      <c r="E266" s="167" t="s">
        <v>5</v>
      </c>
      <c r="F266" s="270" t="s">
        <v>401</v>
      </c>
      <c r="G266" s="271"/>
      <c r="H266" s="271"/>
      <c r="I266" s="271"/>
      <c r="J266" s="166"/>
      <c r="K266" s="168">
        <v>2.52</v>
      </c>
      <c r="L266" s="166"/>
      <c r="M266" s="166"/>
      <c r="N266" s="166"/>
      <c r="O266" s="166"/>
      <c r="P266" s="166"/>
      <c r="Q266" s="166"/>
      <c r="R266" s="169"/>
      <c r="T266" s="170"/>
      <c r="U266" s="166"/>
      <c r="V266" s="166"/>
      <c r="W266" s="166"/>
      <c r="X266" s="166"/>
      <c r="Y266" s="166"/>
      <c r="Z266" s="166"/>
      <c r="AA266" s="171"/>
      <c r="AT266" s="172" t="s">
        <v>161</v>
      </c>
      <c r="AU266" s="172" t="s">
        <v>98</v>
      </c>
      <c r="AV266" s="10" t="s">
        <v>98</v>
      </c>
      <c r="AW266" s="10" t="s">
        <v>35</v>
      </c>
      <c r="AX266" s="10" t="s">
        <v>82</v>
      </c>
      <c r="AY266" s="172" t="s">
        <v>153</v>
      </c>
    </row>
    <row r="267" spans="2:65" s="1" customFormat="1" ht="22.5" customHeight="1">
      <c r="B267" s="129"/>
      <c r="C267" s="158" t="s">
        <v>402</v>
      </c>
      <c r="D267" s="158" t="s">
        <v>154</v>
      </c>
      <c r="E267" s="159" t="s">
        <v>403</v>
      </c>
      <c r="F267" s="264" t="s">
        <v>404</v>
      </c>
      <c r="G267" s="264"/>
      <c r="H267" s="264"/>
      <c r="I267" s="264"/>
      <c r="J267" s="160" t="s">
        <v>260</v>
      </c>
      <c r="K267" s="161">
        <v>29</v>
      </c>
      <c r="L267" s="246">
        <v>0</v>
      </c>
      <c r="M267" s="246"/>
      <c r="N267" s="265">
        <f>ROUND(L267*K267,2)</f>
        <v>0</v>
      </c>
      <c r="O267" s="265"/>
      <c r="P267" s="265"/>
      <c r="Q267" s="265"/>
      <c r="R267" s="132"/>
      <c r="T267" s="162" t="s">
        <v>5</v>
      </c>
      <c r="U267" s="46" t="s">
        <v>42</v>
      </c>
      <c r="V267" s="38"/>
      <c r="W267" s="163">
        <f>V267*K267</f>
        <v>0</v>
      </c>
      <c r="X267" s="163">
        <v>0</v>
      </c>
      <c r="Y267" s="163">
        <f>X267*K267</f>
        <v>0</v>
      </c>
      <c r="Z267" s="163">
        <v>0.063</v>
      </c>
      <c r="AA267" s="164">
        <f>Z267*K267</f>
        <v>1.827</v>
      </c>
      <c r="AR267" s="20" t="s">
        <v>158</v>
      </c>
      <c r="AT267" s="20" t="s">
        <v>154</v>
      </c>
      <c r="AU267" s="20" t="s">
        <v>98</v>
      </c>
      <c r="AY267" s="20" t="s">
        <v>153</v>
      </c>
      <c r="BE267" s="103">
        <f>IF(U267="základní",N267,0)</f>
        <v>0</v>
      </c>
      <c r="BF267" s="103">
        <f>IF(U267="snížená",N267,0)</f>
        <v>0</v>
      </c>
      <c r="BG267" s="103">
        <f>IF(U267="zákl. přenesená",N267,0)</f>
        <v>0</v>
      </c>
      <c r="BH267" s="103">
        <f>IF(U267="sníž. přenesená",N267,0)</f>
        <v>0</v>
      </c>
      <c r="BI267" s="103">
        <f>IF(U267="nulová",N267,0)</f>
        <v>0</v>
      </c>
      <c r="BJ267" s="20" t="s">
        <v>82</v>
      </c>
      <c r="BK267" s="103">
        <f>ROUND(L267*K267,2)</f>
        <v>0</v>
      </c>
      <c r="BL267" s="20" t="s">
        <v>158</v>
      </c>
      <c r="BM267" s="20" t="s">
        <v>405</v>
      </c>
    </row>
    <row r="268" spans="2:51" s="10" customFormat="1" ht="22.5" customHeight="1">
      <c r="B268" s="165"/>
      <c r="C268" s="166"/>
      <c r="D268" s="166"/>
      <c r="E268" s="167" t="s">
        <v>5</v>
      </c>
      <c r="F268" s="270" t="s">
        <v>406</v>
      </c>
      <c r="G268" s="271"/>
      <c r="H268" s="271"/>
      <c r="I268" s="271"/>
      <c r="J268" s="166"/>
      <c r="K268" s="168">
        <v>29</v>
      </c>
      <c r="L268" s="166"/>
      <c r="M268" s="166"/>
      <c r="N268" s="166"/>
      <c r="O268" s="166"/>
      <c r="P268" s="166"/>
      <c r="Q268" s="166"/>
      <c r="R268" s="169"/>
      <c r="T268" s="170"/>
      <c r="U268" s="166"/>
      <c r="V268" s="166"/>
      <c r="W268" s="166"/>
      <c r="X268" s="166"/>
      <c r="Y268" s="166"/>
      <c r="Z268" s="166"/>
      <c r="AA268" s="171"/>
      <c r="AT268" s="172" t="s">
        <v>161</v>
      </c>
      <c r="AU268" s="172" t="s">
        <v>98</v>
      </c>
      <c r="AV268" s="10" t="s">
        <v>98</v>
      </c>
      <c r="AW268" s="10" t="s">
        <v>35</v>
      </c>
      <c r="AX268" s="10" t="s">
        <v>82</v>
      </c>
      <c r="AY268" s="172" t="s">
        <v>153</v>
      </c>
    </row>
    <row r="269" spans="2:63" s="9" customFormat="1" ht="29.85" customHeight="1">
      <c r="B269" s="147"/>
      <c r="C269" s="148"/>
      <c r="D269" s="157" t="s">
        <v>111</v>
      </c>
      <c r="E269" s="157"/>
      <c r="F269" s="157"/>
      <c r="G269" s="157"/>
      <c r="H269" s="157"/>
      <c r="I269" s="157"/>
      <c r="J269" s="157"/>
      <c r="K269" s="157"/>
      <c r="L269" s="157"/>
      <c r="M269" s="157"/>
      <c r="N269" s="252">
        <f>BK269</f>
        <v>0</v>
      </c>
      <c r="O269" s="253"/>
      <c r="P269" s="253"/>
      <c r="Q269" s="253"/>
      <c r="R269" s="150"/>
      <c r="T269" s="151"/>
      <c r="U269" s="148"/>
      <c r="V269" s="148"/>
      <c r="W269" s="152">
        <f>SUM(W270:W281)</f>
        <v>0</v>
      </c>
      <c r="X269" s="148"/>
      <c r="Y269" s="152">
        <f>SUM(Y270:Y281)</f>
        <v>0</v>
      </c>
      <c r="Z269" s="148"/>
      <c r="AA269" s="153">
        <f>SUM(AA270:AA281)</f>
        <v>0</v>
      </c>
      <c r="AR269" s="154" t="s">
        <v>82</v>
      </c>
      <c r="AT269" s="155" t="s">
        <v>76</v>
      </c>
      <c r="AU269" s="155" t="s">
        <v>82</v>
      </c>
      <c r="AY269" s="154" t="s">
        <v>153</v>
      </c>
      <c r="BK269" s="156">
        <f>SUM(BK270:BK281)</f>
        <v>0</v>
      </c>
    </row>
    <row r="270" spans="2:65" s="1" customFormat="1" ht="44.25" customHeight="1">
      <c r="B270" s="129"/>
      <c r="C270" s="158" t="s">
        <v>407</v>
      </c>
      <c r="D270" s="158" t="s">
        <v>154</v>
      </c>
      <c r="E270" s="159" t="s">
        <v>408</v>
      </c>
      <c r="F270" s="264" t="s">
        <v>409</v>
      </c>
      <c r="G270" s="264"/>
      <c r="H270" s="264"/>
      <c r="I270" s="264"/>
      <c r="J270" s="160" t="s">
        <v>237</v>
      </c>
      <c r="K270" s="161">
        <v>517.398</v>
      </c>
      <c r="L270" s="246">
        <v>0</v>
      </c>
      <c r="M270" s="246"/>
      <c r="N270" s="265">
        <f>ROUND(L270*K270,2)</f>
        <v>0</v>
      </c>
      <c r="O270" s="265"/>
      <c r="P270" s="265"/>
      <c r="Q270" s="265"/>
      <c r="R270" s="132"/>
      <c r="T270" s="162" t="s">
        <v>5</v>
      </c>
      <c r="U270" s="46" t="s">
        <v>42</v>
      </c>
      <c r="V270" s="38"/>
      <c r="W270" s="163">
        <f>V270*K270</f>
        <v>0</v>
      </c>
      <c r="X270" s="163">
        <v>0</v>
      </c>
      <c r="Y270" s="163">
        <f>X270*K270</f>
        <v>0</v>
      </c>
      <c r="Z270" s="163">
        <v>0</v>
      </c>
      <c r="AA270" s="164">
        <f>Z270*K270</f>
        <v>0</v>
      </c>
      <c r="AR270" s="20" t="s">
        <v>158</v>
      </c>
      <c r="AT270" s="20" t="s">
        <v>154</v>
      </c>
      <c r="AU270" s="20" t="s">
        <v>98</v>
      </c>
      <c r="AY270" s="20" t="s">
        <v>153</v>
      </c>
      <c r="BE270" s="103">
        <f>IF(U270="základní",N270,0)</f>
        <v>0</v>
      </c>
      <c r="BF270" s="103">
        <f>IF(U270="snížená",N270,0)</f>
        <v>0</v>
      </c>
      <c r="BG270" s="103">
        <f>IF(U270="zákl. přenesená",N270,0)</f>
        <v>0</v>
      </c>
      <c r="BH270" s="103">
        <f>IF(U270="sníž. přenesená",N270,0)</f>
        <v>0</v>
      </c>
      <c r="BI270" s="103">
        <f>IF(U270="nulová",N270,0)</f>
        <v>0</v>
      </c>
      <c r="BJ270" s="20" t="s">
        <v>82</v>
      </c>
      <c r="BK270" s="103">
        <f>ROUND(L270*K270,2)</f>
        <v>0</v>
      </c>
      <c r="BL270" s="20" t="s">
        <v>158</v>
      </c>
      <c r="BM270" s="20" t="s">
        <v>410</v>
      </c>
    </row>
    <row r="271" spans="2:65" s="1" customFormat="1" ht="31.5" customHeight="1">
      <c r="B271" s="129"/>
      <c r="C271" s="158" t="s">
        <v>411</v>
      </c>
      <c r="D271" s="158" t="s">
        <v>154</v>
      </c>
      <c r="E271" s="159" t="s">
        <v>412</v>
      </c>
      <c r="F271" s="264" t="s">
        <v>413</v>
      </c>
      <c r="G271" s="264"/>
      <c r="H271" s="264"/>
      <c r="I271" s="264"/>
      <c r="J271" s="160" t="s">
        <v>237</v>
      </c>
      <c r="K271" s="161">
        <v>517.398</v>
      </c>
      <c r="L271" s="246">
        <v>0</v>
      </c>
      <c r="M271" s="246"/>
      <c r="N271" s="265">
        <f>ROUND(L271*K271,2)</f>
        <v>0</v>
      </c>
      <c r="O271" s="265"/>
      <c r="P271" s="265"/>
      <c r="Q271" s="265"/>
      <c r="R271" s="132"/>
      <c r="T271" s="162" t="s">
        <v>5</v>
      </c>
      <c r="U271" s="46" t="s">
        <v>42</v>
      </c>
      <c r="V271" s="38"/>
      <c r="W271" s="163">
        <f>V271*K271</f>
        <v>0</v>
      </c>
      <c r="X271" s="163">
        <v>0</v>
      </c>
      <c r="Y271" s="163">
        <f>X271*K271</f>
        <v>0</v>
      </c>
      <c r="Z271" s="163">
        <v>0</v>
      </c>
      <c r="AA271" s="164">
        <f>Z271*K271</f>
        <v>0</v>
      </c>
      <c r="AR271" s="20" t="s">
        <v>158</v>
      </c>
      <c r="AT271" s="20" t="s">
        <v>154</v>
      </c>
      <c r="AU271" s="20" t="s">
        <v>98</v>
      </c>
      <c r="AY271" s="20" t="s">
        <v>153</v>
      </c>
      <c r="BE271" s="103">
        <f>IF(U271="základní",N271,0)</f>
        <v>0</v>
      </c>
      <c r="BF271" s="103">
        <f>IF(U271="snížená",N271,0)</f>
        <v>0</v>
      </c>
      <c r="BG271" s="103">
        <f>IF(U271="zákl. přenesená",N271,0)</f>
        <v>0</v>
      </c>
      <c r="BH271" s="103">
        <f>IF(U271="sníž. přenesená",N271,0)</f>
        <v>0</v>
      </c>
      <c r="BI271" s="103">
        <f>IF(U271="nulová",N271,0)</f>
        <v>0</v>
      </c>
      <c r="BJ271" s="20" t="s">
        <v>82</v>
      </c>
      <c r="BK271" s="103">
        <f>ROUND(L271*K271,2)</f>
        <v>0</v>
      </c>
      <c r="BL271" s="20" t="s">
        <v>158</v>
      </c>
      <c r="BM271" s="20" t="s">
        <v>414</v>
      </c>
    </row>
    <row r="272" spans="2:65" s="1" customFormat="1" ht="31.5" customHeight="1">
      <c r="B272" s="129"/>
      <c r="C272" s="158" t="s">
        <v>415</v>
      </c>
      <c r="D272" s="158" t="s">
        <v>154</v>
      </c>
      <c r="E272" s="159" t="s">
        <v>416</v>
      </c>
      <c r="F272" s="264" t="s">
        <v>417</v>
      </c>
      <c r="G272" s="264"/>
      <c r="H272" s="264"/>
      <c r="I272" s="264"/>
      <c r="J272" s="160" t="s">
        <v>237</v>
      </c>
      <c r="K272" s="161">
        <v>4656.582</v>
      </c>
      <c r="L272" s="246">
        <v>0</v>
      </c>
      <c r="M272" s="246"/>
      <c r="N272" s="265">
        <f>ROUND(L272*K272,2)</f>
        <v>0</v>
      </c>
      <c r="O272" s="265"/>
      <c r="P272" s="265"/>
      <c r="Q272" s="265"/>
      <c r="R272" s="132"/>
      <c r="T272" s="162" t="s">
        <v>5</v>
      </c>
      <c r="U272" s="46" t="s">
        <v>42</v>
      </c>
      <c r="V272" s="38"/>
      <c r="W272" s="163">
        <f>V272*K272</f>
        <v>0</v>
      </c>
      <c r="X272" s="163">
        <v>0</v>
      </c>
      <c r="Y272" s="163">
        <f>X272*K272</f>
        <v>0</v>
      </c>
      <c r="Z272" s="163">
        <v>0</v>
      </c>
      <c r="AA272" s="164">
        <f>Z272*K272</f>
        <v>0</v>
      </c>
      <c r="AR272" s="20" t="s">
        <v>158</v>
      </c>
      <c r="AT272" s="20" t="s">
        <v>154</v>
      </c>
      <c r="AU272" s="20" t="s">
        <v>98</v>
      </c>
      <c r="AY272" s="20" t="s">
        <v>153</v>
      </c>
      <c r="BE272" s="103">
        <f>IF(U272="základní",N272,0)</f>
        <v>0</v>
      </c>
      <c r="BF272" s="103">
        <f>IF(U272="snížená",N272,0)</f>
        <v>0</v>
      </c>
      <c r="BG272" s="103">
        <f>IF(U272="zákl. přenesená",N272,0)</f>
        <v>0</v>
      </c>
      <c r="BH272" s="103">
        <f>IF(U272="sníž. přenesená",N272,0)</f>
        <v>0</v>
      </c>
      <c r="BI272" s="103">
        <f>IF(U272="nulová",N272,0)</f>
        <v>0</v>
      </c>
      <c r="BJ272" s="20" t="s">
        <v>82</v>
      </c>
      <c r="BK272" s="103">
        <f>ROUND(L272*K272,2)</f>
        <v>0</v>
      </c>
      <c r="BL272" s="20" t="s">
        <v>158</v>
      </c>
      <c r="BM272" s="20" t="s">
        <v>418</v>
      </c>
    </row>
    <row r="273" spans="2:51" s="10" customFormat="1" ht="22.5" customHeight="1">
      <c r="B273" s="165"/>
      <c r="C273" s="166"/>
      <c r="D273" s="166"/>
      <c r="E273" s="167" t="s">
        <v>5</v>
      </c>
      <c r="F273" s="270" t="s">
        <v>419</v>
      </c>
      <c r="G273" s="271"/>
      <c r="H273" s="271"/>
      <c r="I273" s="271"/>
      <c r="J273" s="166"/>
      <c r="K273" s="168">
        <v>4656.582</v>
      </c>
      <c r="L273" s="166"/>
      <c r="M273" s="166"/>
      <c r="N273" s="166"/>
      <c r="O273" s="166"/>
      <c r="P273" s="166"/>
      <c r="Q273" s="166"/>
      <c r="R273" s="169"/>
      <c r="T273" s="170"/>
      <c r="U273" s="166"/>
      <c r="V273" s="166"/>
      <c r="W273" s="166"/>
      <c r="X273" s="166"/>
      <c r="Y273" s="166"/>
      <c r="Z273" s="166"/>
      <c r="AA273" s="171"/>
      <c r="AT273" s="172" t="s">
        <v>161</v>
      </c>
      <c r="AU273" s="172" t="s">
        <v>98</v>
      </c>
      <c r="AV273" s="10" t="s">
        <v>98</v>
      </c>
      <c r="AW273" s="10" t="s">
        <v>35</v>
      </c>
      <c r="AX273" s="10" t="s">
        <v>82</v>
      </c>
      <c r="AY273" s="172" t="s">
        <v>153</v>
      </c>
    </row>
    <row r="274" spans="2:65" s="1" customFormat="1" ht="31.5" customHeight="1">
      <c r="B274" s="129"/>
      <c r="C274" s="158" t="s">
        <v>420</v>
      </c>
      <c r="D274" s="158" t="s">
        <v>154</v>
      </c>
      <c r="E274" s="159" t="s">
        <v>421</v>
      </c>
      <c r="F274" s="264" t="s">
        <v>422</v>
      </c>
      <c r="G274" s="264"/>
      <c r="H274" s="264"/>
      <c r="I274" s="264"/>
      <c r="J274" s="160" t="s">
        <v>237</v>
      </c>
      <c r="K274" s="161">
        <v>314.361</v>
      </c>
      <c r="L274" s="246">
        <v>0</v>
      </c>
      <c r="M274" s="246"/>
      <c r="N274" s="265">
        <f>ROUND(L274*K274,2)</f>
        <v>0</v>
      </c>
      <c r="O274" s="265"/>
      <c r="P274" s="265"/>
      <c r="Q274" s="265"/>
      <c r="R274" s="132"/>
      <c r="T274" s="162" t="s">
        <v>5</v>
      </c>
      <c r="U274" s="46" t="s">
        <v>42</v>
      </c>
      <c r="V274" s="38"/>
      <c r="W274" s="163">
        <f>V274*K274</f>
        <v>0</v>
      </c>
      <c r="X274" s="163">
        <v>0</v>
      </c>
      <c r="Y274" s="163">
        <f>X274*K274</f>
        <v>0</v>
      </c>
      <c r="Z274" s="163">
        <v>0</v>
      </c>
      <c r="AA274" s="164">
        <f>Z274*K274</f>
        <v>0</v>
      </c>
      <c r="AR274" s="20" t="s">
        <v>158</v>
      </c>
      <c r="AT274" s="20" t="s">
        <v>154</v>
      </c>
      <c r="AU274" s="20" t="s">
        <v>98</v>
      </c>
      <c r="AY274" s="20" t="s">
        <v>153</v>
      </c>
      <c r="BE274" s="103">
        <f>IF(U274="základní",N274,0)</f>
        <v>0</v>
      </c>
      <c r="BF274" s="103">
        <f>IF(U274="snížená",N274,0)</f>
        <v>0</v>
      </c>
      <c r="BG274" s="103">
        <f>IF(U274="zákl. přenesená",N274,0)</f>
        <v>0</v>
      </c>
      <c r="BH274" s="103">
        <f>IF(U274="sníž. přenesená",N274,0)</f>
        <v>0</v>
      </c>
      <c r="BI274" s="103">
        <f>IF(U274="nulová",N274,0)</f>
        <v>0</v>
      </c>
      <c r="BJ274" s="20" t="s">
        <v>82</v>
      </c>
      <c r="BK274" s="103">
        <f>ROUND(L274*K274,2)</f>
        <v>0</v>
      </c>
      <c r="BL274" s="20" t="s">
        <v>158</v>
      </c>
      <c r="BM274" s="20" t="s">
        <v>423</v>
      </c>
    </row>
    <row r="275" spans="2:51" s="10" customFormat="1" ht="22.5" customHeight="1">
      <c r="B275" s="165"/>
      <c r="C275" s="166"/>
      <c r="D275" s="166"/>
      <c r="E275" s="167" t="s">
        <v>5</v>
      </c>
      <c r="F275" s="270" t="s">
        <v>424</v>
      </c>
      <c r="G275" s="271"/>
      <c r="H275" s="271"/>
      <c r="I275" s="271"/>
      <c r="J275" s="166"/>
      <c r="K275" s="168">
        <v>187.269</v>
      </c>
      <c r="L275" s="166"/>
      <c r="M275" s="166"/>
      <c r="N275" s="166"/>
      <c r="O275" s="166"/>
      <c r="P275" s="166"/>
      <c r="Q275" s="166"/>
      <c r="R275" s="169"/>
      <c r="T275" s="170"/>
      <c r="U275" s="166"/>
      <c r="V275" s="166"/>
      <c r="W275" s="166"/>
      <c r="X275" s="166"/>
      <c r="Y275" s="166"/>
      <c r="Z275" s="166"/>
      <c r="AA275" s="171"/>
      <c r="AT275" s="172" t="s">
        <v>161</v>
      </c>
      <c r="AU275" s="172" t="s">
        <v>98</v>
      </c>
      <c r="AV275" s="10" t="s">
        <v>98</v>
      </c>
      <c r="AW275" s="10" t="s">
        <v>35</v>
      </c>
      <c r="AX275" s="10" t="s">
        <v>77</v>
      </c>
      <c r="AY275" s="172" t="s">
        <v>153</v>
      </c>
    </row>
    <row r="276" spans="2:51" s="10" customFormat="1" ht="31.5" customHeight="1">
      <c r="B276" s="165"/>
      <c r="C276" s="166"/>
      <c r="D276" s="166"/>
      <c r="E276" s="167" t="s">
        <v>5</v>
      </c>
      <c r="F276" s="262" t="s">
        <v>425</v>
      </c>
      <c r="G276" s="263"/>
      <c r="H276" s="263"/>
      <c r="I276" s="263"/>
      <c r="J276" s="166"/>
      <c r="K276" s="168">
        <v>127.092</v>
      </c>
      <c r="L276" s="166"/>
      <c r="M276" s="166"/>
      <c r="N276" s="166"/>
      <c r="O276" s="166"/>
      <c r="P276" s="166"/>
      <c r="Q276" s="166"/>
      <c r="R276" s="169"/>
      <c r="T276" s="170"/>
      <c r="U276" s="166"/>
      <c r="V276" s="166"/>
      <c r="W276" s="166"/>
      <c r="X276" s="166"/>
      <c r="Y276" s="166"/>
      <c r="Z276" s="166"/>
      <c r="AA276" s="171"/>
      <c r="AT276" s="172" t="s">
        <v>161</v>
      </c>
      <c r="AU276" s="172" t="s">
        <v>98</v>
      </c>
      <c r="AV276" s="10" t="s">
        <v>98</v>
      </c>
      <c r="AW276" s="10" t="s">
        <v>35</v>
      </c>
      <c r="AX276" s="10" t="s">
        <v>77</v>
      </c>
      <c r="AY276" s="172" t="s">
        <v>153</v>
      </c>
    </row>
    <row r="277" spans="2:51" s="12" customFormat="1" ht="22.5" customHeight="1">
      <c r="B277" s="181"/>
      <c r="C277" s="182"/>
      <c r="D277" s="182"/>
      <c r="E277" s="183" t="s">
        <v>5</v>
      </c>
      <c r="F277" s="258" t="s">
        <v>178</v>
      </c>
      <c r="G277" s="259"/>
      <c r="H277" s="259"/>
      <c r="I277" s="259"/>
      <c r="J277" s="182"/>
      <c r="K277" s="184">
        <v>314.361</v>
      </c>
      <c r="L277" s="182"/>
      <c r="M277" s="182"/>
      <c r="N277" s="182"/>
      <c r="O277" s="182"/>
      <c r="P277" s="182"/>
      <c r="Q277" s="182"/>
      <c r="R277" s="185"/>
      <c r="T277" s="186"/>
      <c r="U277" s="182"/>
      <c r="V277" s="182"/>
      <c r="W277" s="182"/>
      <c r="X277" s="182"/>
      <c r="Y277" s="182"/>
      <c r="Z277" s="182"/>
      <c r="AA277" s="187"/>
      <c r="AT277" s="188" t="s">
        <v>161</v>
      </c>
      <c r="AU277" s="188" t="s">
        <v>98</v>
      </c>
      <c r="AV277" s="12" t="s">
        <v>158</v>
      </c>
      <c r="AW277" s="12" t="s">
        <v>35</v>
      </c>
      <c r="AX277" s="12" t="s">
        <v>82</v>
      </c>
      <c r="AY277" s="188" t="s">
        <v>153</v>
      </c>
    </row>
    <row r="278" spans="2:65" s="1" customFormat="1" ht="31.5" customHeight="1">
      <c r="B278" s="129"/>
      <c r="C278" s="158" t="s">
        <v>426</v>
      </c>
      <c r="D278" s="158" t="s">
        <v>154</v>
      </c>
      <c r="E278" s="159" t="s">
        <v>427</v>
      </c>
      <c r="F278" s="264" t="s">
        <v>428</v>
      </c>
      <c r="G278" s="264"/>
      <c r="H278" s="264"/>
      <c r="I278" s="264"/>
      <c r="J278" s="160" t="s">
        <v>237</v>
      </c>
      <c r="K278" s="161">
        <v>8.5</v>
      </c>
      <c r="L278" s="246">
        <v>0</v>
      </c>
      <c r="M278" s="246"/>
      <c r="N278" s="265">
        <f>ROUND(L278*K278,2)</f>
        <v>0</v>
      </c>
      <c r="O278" s="265"/>
      <c r="P278" s="265"/>
      <c r="Q278" s="265"/>
      <c r="R278" s="132"/>
      <c r="T278" s="162" t="s">
        <v>5</v>
      </c>
      <c r="U278" s="46" t="s">
        <v>42</v>
      </c>
      <c r="V278" s="38"/>
      <c r="W278" s="163">
        <f>V278*K278</f>
        <v>0</v>
      </c>
      <c r="X278" s="163">
        <v>0</v>
      </c>
      <c r="Y278" s="163">
        <f>X278*K278</f>
        <v>0</v>
      </c>
      <c r="Z278" s="163">
        <v>0</v>
      </c>
      <c r="AA278" s="164">
        <f>Z278*K278</f>
        <v>0</v>
      </c>
      <c r="AR278" s="20" t="s">
        <v>158</v>
      </c>
      <c r="AT278" s="20" t="s">
        <v>154</v>
      </c>
      <c r="AU278" s="20" t="s">
        <v>98</v>
      </c>
      <c r="AY278" s="20" t="s">
        <v>153</v>
      </c>
      <c r="BE278" s="103">
        <f>IF(U278="základní",N278,0)</f>
        <v>0</v>
      </c>
      <c r="BF278" s="103">
        <f>IF(U278="snížená",N278,0)</f>
        <v>0</v>
      </c>
      <c r="BG278" s="103">
        <f>IF(U278="zákl. přenesená",N278,0)</f>
        <v>0</v>
      </c>
      <c r="BH278" s="103">
        <f>IF(U278="sníž. přenesená",N278,0)</f>
        <v>0</v>
      </c>
      <c r="BI278" s="103">
        <f>IF(U278="nulová",N278,0)</f>
        <v>0</v>
      </c>
      <c r="BJ278" s="20" t="s">
        <v>82</v>
      </c>
      <c r="BK278" s="103">
        <f>ROUND(L278*K278,2)</f>
        <v>0</v>
      </c>
      <c r="BL278" s="20" t="s">
        <v>158</v>
      </c>
      <c r="BM278" s="20" t="s">
        <v>429</v>
      </c>
    </row>
    <row r="279" spans="2:51" s="10" customFormat="1" ht="22.5" customHeight="1">
      <c r="B279" s="165"/>
      <c r="C279" s="166"/>
      <c r="D279" s="166"/>
      <c r="E279" s="167" t="s">
        <v>5</v>
      </c>
      <c r="F279" s="270" t="s">
        <v>430</v>
      </c>
      <c r="G279" s="271"/>
      <c r="H279" s="271"/>
      <c r="I279" s="271"/>
      <c r="J279" s="166"/>
      <c r="K279" s="168">
        <v>8.5</v>
      </c>
      <c r="L279" s="166"/>
      <c r="M279" s="166"/>
      <c r="N279" s="166"/>
      <c r="O279" s="166"/>
      <c r="P279" s="166"/>
      <c r="Q279" s="166"/>
      <c r="R279" s="169"/>
      <c r="T279" s="170"/>
      <c r="U279" s="166"/>
      <c r="V279" s="166"/>
      <c r="W279" s="166"/>
      <c r="X279" s="166"/>
      <c r="Y279" s="166"/>
      <c r="Z279" s="166"/>
      <c r="AA279" s="171"/>
      <c r="AT279" s="172" t="s">
        <v>161</v>
      </c>
      <c r="AU279" s="172" t="s">
        <v>98</v>
      </c>
      <c r="AV279" s="10" t="s">
        <v>98</v>
      </c>
      <c r="AW279" s="10" t="s">
        <v>35</v>
      </c>
      <c r="AX279" s="10" t="s">
        <v>82</v>
      </c>
      <c r="AY279" s="172" t="s">
        <v>153</v>
      </c>
    </row>
    <row r="280" spans="2:65" s="1" customFormat="1" ht="31.5" customHeight="1">
      <c r="B280" s="129"/>
      <c r="C280" s="158" t="s">
        <v>431</v>
      </c>
      <c r="D280" s="158" t="s">
        <v>154</v>
      </c>
      <c r="E280" s="159" t="s">
        <v>432</v>
      </c>
      <c r="F280" s="264" t="s">
        <v>433</v>
      </c>
      <c r="G280" s="264"/>
      <c r="H280" s="264"/>
      <c r="I280" s="264"/>
      <c r="J280" s="160" t="s">
        <v>237</v>
      </c>
      <c r="K280" s="161">
        <v>194.537</v>
      </c>
      <c r="L280" s="246">
        <v>0</v>
      </c>
      <c r="M280" s="246"/>
      <c r="N280" s="265">
        <f>ROUND(L280*K280,2)</f>
        <v>0</v>
      </c>
      <c r="O280" s="265"/>
      <c r="P280" s="265"/>
      <c r="Q280" s="265"/>
      <c r="R280" s="132"/>
      <c r="T280" s="162" t="s">
        <v>5</v>
      </c>
      <c r="U280" s="46" t="s">
        <v>42</v>
      </c>
      <c r="V280" s="38"/>
      <c r="W280" s="163">
        <f>V280*K280</f>
        <v>0</v>
      </c>
      <c r="X280" s="163">
        <v>0</v>
      </c>
      <c r="Y280" s="163">
        <f>X280*K280</f>
        <v>0</v>
      </c>
      <c r="Z280" s="163">
        <v>0</v>
      </c>
      <c r="AA280" s="164">
        <f>Z280*K280</f>
        <v>0</v>
      </c>
      <c r="AR280" s="20" t="s">
        <v>158</v>
      </c>
      <c r="AT280" s="20" t="s">
        <v>154</v>
      </c>
      <c r="AU280" s="20" t="s">
        <v>98</v>
      </c>
      <c r="AY280" s="20" t="s">
        <v>153</v>
      </c>
      <c r="BE280" s="103">
        <f>IF(U280="základní",N280,0)</f>
        <v>0</v>
      </c>
      <c r="BF280" s="103">
        <f>IF(U280="snížená",N280,0)</f>
        <v>0</v>
      </c>
      <c r="BG280" s="103">
        <f>IF(U280="zákl. přenesená",N280,0)</f>
        <v>0</v>
      </c>
      <c r="BH280" s="103">
        <f>IF(U280="sníž. přenesená",N280,0)</f>
        <v>0</v>
      </c>
      <c r="BI280" s="103">
        <f>IF(U280="nulová",N280,0)</f>
        <v>0</v>
      </c>
      <c r="BJ280" s="20" t="s">
        <v>82</v>
      </c>
      <c r="BK280" s="103">
        <f>ROUND(L280*K280,2)</f>
        <v>0</v>
      </c>
      <c r="BL280" s="20" t="s">
        <v>158</v>
      </c>
      <c r="BM280" s="20" t="s">
        <v>434</v>
      </c>
    </row>
    <row r="281" spans="2:51" s="10" customFormat="1" ht="22.5" customHeight="1">
      <c r="B281" s="165"/>
      <c r="C281" s="166"/>
      <c r="D281" s="166"/>
      <c r="E281" s="167" t="s">
        <v>5</v>
      </c>
      <c r="F281" s="270" t="s">
        <v>435</v>
      </c>
      <c r="G281" s="271"/>
      <c r="H281" s="271"/>
      <c r="I281" s="271"/>
      <c r="J281" s="166"/>
      <c r="K281" s="168">
        <v>194.537</v>
      </c>
      <c r="L281" s="166"/>
      <c r="M281" s="166"/>
      <c r="N281" s="166"/>
      <c r="O281" s="166"/>
      <c r="P281" s="166"/>
      <c r="Q281" s="166"/>
      <c r="R281" s="169"/>
      <c r="T281" s="170"/>
      <c r="U281" s="166"/>
      <c r="V281" s="166"/>
      <c r="W281" s="166"/>
      <c r="X281" s="166"/>
      <c r="Y281" s="166"/>
      <c r="Z281" s="166"/>
      <c r="AA281" s="171"/>
      <c r="AT281" s="172" t="s">
        <v>161</v>
      </c>
      <c r="AU281" s="172" t="s">
        <v>98</v>
      </c>
      <c r="AV281" s="10" t="s">
        <v>98</v>
      </c>
      <c r="AW281" s="10" t="s">
        <v>35</v>
      </c>
      <c r="AX281" s="10" t="s">
        <v>82</v>
      </c>
      <c r="AY281" s="172" t="s">
        <v>153</v>
      </c>
    </row>
    <row r="282" spans="2:63" s="9" customFormat="1" ht="29.85" customHeight="1">
      <c r="B282" s="147"/>
      <c r="C282" s="148"/>
      <c r="D282" s="157" t="s">
        <v>112</v>
      </c>
      <c r="E282" s="157"/>
      <c r="F282" s="157"/>
      <c r="G282" s="157"/>
      <c r="H282" s="157"/>
      <c r="I282" s="157"/>
      <c r="J282" s="157"/>
      <c r="K282" s="157"/>
      <c r="L282" s="157"/>
      <c r="M282" s="157"/>
      <c r="N282" s="252">
        <f>BK282</f>
        <v>0</v>
      </c>
      <c r="O282" s="253"/>
      <c r="P282" s="253"/>
      <c r="Q282" s="253"/>
      <c r="R282" s="150"/>
      <c r="T282" s="151"/>
      <c r="U282" s="148"/>
      <c r="V282" s="148"/>
      <c r="W282" s="152">
        <f>W283</f>
        <v>0</v>
      </c>
      <c r="X282" s="148"/>
      <c r="Y282" s="152">
        <f>Y283</f>
        <v>0</v>
      </c>
      <c r="Z282" s="148"/>
      <c r="AA282" s="153">
        <f>AA283</f>
        <v>0</v>
      </c>
      <c r="AR282" s="154" t="s">
        <v>82</v>
      </c>
      <c r="AT282" s="155" t="s">
        <v>76</v>
      </c>
      <c r="AU282" s="155" t="s">
        <v>82</v>
      </c>
      <c r="AY282" s="154" t="s">
        <v>153</v>
      </c>
      <c r="BK282" s="156">
        <f>BK283</f>
        <v>0</v>
      </c>
    </row>
    <row r="283" spans="2:65" s="1" customFormat="1" ht="22.5" customHeight="1">
      <c r="B283" s="129"/>
      <c r="C283" s="158" t="s">
        <v>436</v>
      </c>
      <c r="D283" s="158" t="s">
        <v>154</v>
      </c>
      <c r="E283" s="159" t="s">
        <v>437</v>
      </c>
      <c r="F283" s="264" t="s">
        <v>438</v>
      </c>
      <c r="G283" s="264"/>
      <c r="H283" s="264"/>
      <c r="I283" s="264"/>
      <c r="J283" s="160" t="s">
        <v>237</v>
      </c>
      <c r="K283" s="161">
        <v>173.68</v>
      </c>
      <c r="L283" s="246">
        <v>0</v>
      </c>
      <c r="M283" s="246"/>
      <c r="N283" s="265">
        <f>ROUND(L283*K283,2)</f>
        <v>0</v>
      </c>
      <c r="O283" s="265"/>
      <c r="P283" s="265"/>
      <c r="Q283" s="265"/>
      <c r="R283" s="132"/>
      <c r="T283" s="162" t="s">
        <v>5</v>
      </c>
      <c r="U283" s="46" t="s">
        <v>42</v>
      </c>
      <c r="V283" s="38"/>
      <c r="W283" s="163">
        <f>V283*K283</f>
        <v>0</v>
      </c>
      <c r="X283" s="163">
        <v>0</v>
      </c>
      <c r="Y283" s="163">
        <f>X283*K283</f>
        <v>0</v>
      </c>
      <c r="Z283" s="163">
        <v>0</v>
      </c>
      <c r="AA283" s="164">
        <f>Z283*K283</f>
        <v>0</v>
      </c>
      <c r="AR283" s="20" t="s">
        <v>158</v>
      </c>
      <c r="AT283" s="20" t="s">
        <v>154</v>
      </c>
      <c r="AU283" s="20" t="s">
        <v>98</v>
      </c>
      <c r="AY283" s="20" t="s">
        <v>153</v>
      </c>
      <c r="BE283" s="103">
        <f>IF(U283="základní",N283,0)</f>
        <v>0</v>
      </c>
      <c r="BF283" s="103">
        <f>IF(U283="snížená",N283,0)</f>
        <v>0</v>
      </c>
      <c r="BG283" s="103">
        <f>IF(U283="zákl. přenesená",N283,0)</f>
        <v>0</v>
      </c>
      <c r="BH283" s="103">
        <f>IF(U283="sníž. přenesená",N283,0)</f>
        <v>0</v>
      </c>
      <c r="BI283" s="103">
        <f>IF(U283="nulová",N283,0)</f>
        <v>0</v>
      </c>
      <c r="BJ283" s="20" t="s">
        <v>82</v>
      </c>
      <c r="BK283" s="103">
        <f>ROUND(L283*K283,2)</f>
        <v>0</v>
      </c>
      <c r="BL283" s="20" t="s">
        <v>158</v>
      </c>
      <c r="BM283" s="20" t="s">
        <v>439</v>
      </c>
    </row>
    <row r="284" spans="2:63" s="9" customFormat="1" ht="37.35" customHeight="1">
      <c r="B284" s="147"/>
      <c r="C284" s="148"/>
      <c r="D284" s="149" t="s">
        <v>113</v>
      </c>
      <c r="E284" s="149"/>
      <c r="F284" s="149"/>
      <c r="G284" s="149"/>
      <c r="H284" s="149"/>
      <c r="I284" s="149"/>
      <c r="J284" s="149"/>
      <c r="K284" s="149"/>
      <c r="L284" s="149"/>
      <c r="M284" s="149"/>
      <c r="N284" s="256">
        <f>BK284</f>
        <v>0</v>
      </c>
      <c r="O284" s="257"/>
      <c r="P284" s="257"/>
      <c r="Q284" s="257"/>
      <c r="R284" s="150"/>
      <c r="T284" s="151"/>
      <c r="U284" s="148"/>
      <c r="V284" s="148"/>
      <c r="W284" s="152">
        <f>W285+W288+W290+W305+W307+W310+W317+W319+W322+W325+W330+W338+W346+W349+W353</f>
        <v>0</v>
      </c>
      <c r="X284" s="148"/>
      <c r="Y284" s="152">
        <f>Y285+Y288+Y290+Y305+Y307+Y310+Y317+Y319+Y322+Y325+Y330+Y338+Y346+Y349+Y353</f>
        <v>0.004362</v>
      </c>
      <c r="Z284" s="148"/>
      <c r="AA284" s="153">
        <f>AA285+AA288+AA290+AA305+AA307+AA310+AA317+AA319+AA322+AA325+AA330+AA338+AA346+AA349+AA353</f>
        <v>48.02161100000001</v>
      </c>
      <c r="AR284" s="154" t="s">
        <v>98</v>
      </c>
      <c r="AT284" s="155" t="s">
        <v>76</v>
      </c>
      <c r="AU284" s="155" t="s">
        <v>77</v>
      </c>
      <c r="AY284" s="154" t="s">
        <v>153</v>
      </c>
      <c r="BK284" s="156">
        <f>BK285+BK288+BK290+BK305+BK307+BK310+BK317+BK319+BK322+BK325+BK330+BK338+BK346+BK349+BK353</f>
        <v>0</v>
      </c>
    </row>
    <row r="285" spans="2:63" s="9" customFormat="1" ht="19.9" customHeight="1">
      <c r="B285" s="147"/>
      <c r="C285" s="148"/>
      <c r="D285" s="157" t="s">
        <v>114</v>
      </c>
      <c r="E285" s="157"/>
      <c r="F285" s="157"/>
      <c r="G285" s="157"/>
      <c r="H285" s="157"/>
      <c r="I285" s="157"/>
      <c r="J285" s="157"/>
      <c r="K285" s="157"/>
      <c r="L285" s="157"/>
      <c r="M285" s="157"/>
      <c r="N285" s="252">
        <f>BK285</f>
        <v>0</v>
      </c>
      <c r="O285" s="253"/>
      <c r="P285" s="253"/>
      <c r="Q285" s="253"/>
      <c r="R285" s="150"/>
      <c r="T285" s="151"/>
      <c r="U285" s="148"/>
      <c r="V285" s="148"/>
      <c r="W285" s="152">
        <f>SUM(W286:W287)</f>
        <v>0</v>
      </c>
      <c r="X285" s="148"/>
      <c r="Y285" s="152">
        <f>SUM(Y286:Y287)</f>
        <v>0</v>
      </c>
      <c r="Z285" s="148"/>
      <c r="AA285" s="153">
        <f>SUM(AA286:AA287)</f>
        <v>1.73536</v>
      </c>
      <c r="AR285" s="154" t="s">
        <v>98</v>
      </c>
      <c r="AT285" s="155" t="s">
        <v>76</v>
      </c>
      <c r="AU285" s="155" t="s">
        <v>82</v>
      </c>
      <c r="AY285" s="154" t="s">
        <v>153</v>
      </c>
      <c r="BK285" s="156">
        <f>SUM(BK286:BK287)</f>
        <v>0</v>
      </c>
    </row>
    <row r="286" spans="2:65" s="1" customFormat="1" ht="31.5" customHeight="1">
      <c r="B286" s="129"/>
      <c r="C286" s="158" t="s">
        <v>440</v>
      </c>
      <c r="D286" s="158" t="s">
        <v>154</v>
      </c>
      <c r="E286" s="159" t="s">
        <v>441</v>
      </c>
      <c r="F286" s="264" t="s">
        <v>442</v>
      </c>
      <c r="G286" s="264"/>
      <c r="H286" s="264"/>
      <c r="I286" s="264"/>
      <c r="J286" s="160" t="s">
        <v>157</v>
      </c>
      <c r="K286" s="161">
        <v>433.84</v>
      </c>
      <c r="L286" s="246">
        <v>0</v>
      </c>
      <c r="M286" s="246"/>
      <c r="N286" s="265">
        <f>ROUND(L286*K286,2)</f>
        <v>0</v>
      </c>
      <c r="O286" s="265"/>
      <c r="P286" s="265"/>
      <c r="Q286" s="265"/>
      <c r="R286" s="132"/>
      <c r="T286" s="162" t="s">
        <v>5</v>
      </c>
      <c r="U286" s="46" t="s">
        <v>42</v>
      </c>
      <c r="V286" s="38"/>
      <c r="W286" s="163">
        <f>V286*K286</f>
        <v>0</v>
      </c>
      <c r="X286" s="163">
        <v>0</v>
      </c>
      <c r="Y286" s="163">
        <f>X286*K286</f>
        <v>0</v>
      </c>
      <c r="Z286" s="163">
        <v>0.004</v>
      </c>
      <c r="AA286" s="164">
        <f>Z286*K286</f>
        <v>1.73536</v>
      </c>
      <c r="AR286" s="20" t="s">
        <v>230</v>
      </c>
      <c r="AT286" s="20" t="s">
        <v>154</v>
      </c>
      <c r="AU286" s="20" t="s">
        <v>98</v>
      </c>
      <c r="AY286" s="20" t="s">
        <v>153</v>
      </c>
      <c r="BE286" s="103">
        <f>IF(U286="základní",N286,0)</f>
        <v>0</v>
      </c>
      <c r="BF286" s="103">
        <f>IF(U286="snížená",N286,0)</f>
        <v>0</v>
      </c>
      <c r="BG286" s="103">
        <f>IF(U286="zákl. přenesená",N286,0)</f>
        <v>0</v>
      </c>
      <c r="BH286" s="103">
        <f>IF(U286="sníž. přenesená",N286,0)</f>
        <v>0</v>
      </c>
      <c r="BI286" s="103">
        <f>IF(U286="nulová",N286,0)</f>
        <v>0</v>
      </c>
      <c r="BJ286" s="20" t="s">
        <v>82</v>
      </c>
      <c r="BK286" s="103">
        <f>ROUND(L286*K286,2)</f>
        <v>0</v>
      </c>
      <c r="BL286" s="20" t="s">
        <v>230</v>
      </c>
      <c r="BM286" s="20" t="s">
        <v>443</v>
      </c>
    </row>
    <row r="287" spans="2:51" s="10" customFormat="1" ht="22.5" customHeight="1">
      <c r="B287" s="165"/>
      <c r="C287" s="166"/>
      <c r="D287" s="166"/>
      <c r="E287" s="167" t="s">
        <v>5</v>
      </c>
      <c r="F287" s="270" t="s">
        <v>444</v>
      </c>
      <c r="G287" s="271"/>
      <c r="H287" s="271"/>
      <c r="I287" s="271"/>
      <c r="J287" s="166"/>
      <c r="K287" s="168">
        <v>433.84</v>
      </c>
      <c r="L287" s="166"/>
      <c r="M287" s="166"/>
      <c r="N287" s="166"/>
      <c r="O287" s="166"/>
      <c r="P287" s="166"/>
      <c r="Q287" s="166"/>
      <c r="R287" s="169"/>
      <c r="T287" s="170"/>
      <c r="U287" s="166"/>
      <c r="V287" s="166"/>
      <c r="W287" s="166"/>
      <c r="X287" s="166"/>
      <c r="Y287" s="166"/>
      <c r="Z287" s="166"/>
      <c r="AA287" s="171"/>
      <c r="AT287" s="172" t="s">
        <v>161</v>
      </c>
      <c r="AU287" s="172" t="s">
        <v>98</v>
      </c>
      <c r="AV287" s="10" t="s">
        <v>98</v>
      </c>
      <c r="AW287" s="10" t="s">
        <v>35</v>
      </c>
      <c r="AX287" s="10" t="s">
        <v>82</v>
      </c>
      <c r="AY287" s="172" t="s">
        <v>153</v>
      </c>
    </row>
    <row r="288" spans="2:63" s="9" customFormat="1" ht="29.85" customHeight="1">
      <c r="B288" s="147"/>
      <c r="C288" s="148"/>
      <c r="D288" s="157" t="s">
        <v>115</v>
      </c>
      <c r="E288" s="157"/>
      <c r="F288" s="157"/>
      <c r="G288" s="157"/>
      <c r="H288" s="157"/>
      <c r="I288" s="157"/>
      <c r="J288" s="157"/>
      <c r="K288" s="157"/>
      <c r="L288" s="157"/>
      <c r="M288" s="157"/>
      <c r="N288" s="252">
        <f>BK288</f>
        <v>0</v>
      </c>
      <c r="O288" s="253"/>
      <c r="P288" s="253"/>
      <c r="Q288" s="253"/>
      <c r="R288" s="150"/>
      <c r="T288" s="151"/>
      <c r="U288" s="148"/>
      <c r="V288" s="148"/>
      <c r="W288" s="152">
        <f>W289</f>
        <v>0</v>
      </c>
      <c r="X288" s="148"/>
      <c r="Y288" s="152">
        <f>Y289</f>
        <v>0</v>
      </c>
      <c r="Z288" s="148"/>
      <c r="AA288" s="153">
        <f>AA289</f>
        <v>2.65608</v>
      </c>
      <c r="AR288" s="154" t="s">
        <v>98</v>
      </c>
      <c r="AT288" s="155" t="s">
        <v>76</v>
      </c>
      <c r="AU288" s="155" t="s">
        <v>82</v>
      </c>
      <c r="AY288" s="154" t="s">
        <v>153</v>
      </c>
      <c r="BK288" s="156">
        <f>BK289</f>
        <v>0</v>
      </c>
    </row>
    <row r="289" spans="2:65" s="1" customFormat="1" ht="31.5" customHeight="1">
      <c r="B289" s="129"/>
      <c r="C289" s="158" t="s">
        <v>445</v>
      </c>
      <c r="D289" s="158" t="s">
        <v>154</v>
      </c>
      <c r="E289" s="159" t="s">
        <v>446</v>
      </c>
      <c r="F289" s="264" t="s">
        <v>447</v>
      </c>
      <c r="G289" s="264"/>
      <c r="H289" s="264"/>
      <c r="I289" s="264"/>
      <c r="J289" s="160" t="s">
        <v>157</v>
      </c>
      <c r="K289" s="161">
        <v>442.68</v>
      </c>
      <c r="L289" s="246">
        <v>0</v>
      </c>
      <c r="M289" s="246"/>
      <c r="N289" s="265">
        <f>ROUND(L289*K289,2)</f>
        <v>0</v>
      </c>
      <c r="O289" s="265"/>
      <c r="P289" s="265"/>
      <c r="Q289" s="265"/>
      <c r="R289" s="132"/>
      <c r="T289" s="162" t="s">
        <v>5</v>
      </c>
      <c r="U289" s="46" t="s">
        <v>42</v>
      </c>
      <c r="V289" s="38"/>
      <c r="W289" s="163">
        <f>V289*K289</f>
        <v>0</v>
      </c>
      <c r="X289" s="163">
        <v>0</v>
      </c>
      <c r="Y289" s="163">
        <f>X289*K289</f>
        <v>0</v>
      </c>
      <c r="Z289" s="163">
        <v>0.006</v>
      </c>
      <c r="AA289" s="164">
        <f>Z289*K289</f>
        <v>2.65608</v>
      </c>
      <c r="AR289" s="20" t="s">
        <v>230</v>
      </c>
      <c r="AT289" s="20" t="s">
        <v>154</v>
      </c>
      <c r="AU289" s="20" t="s">
        <v>98</v>
      </c>
      <c r="AY289" s="20" t="s">
        <v>153</v>
      </c>
      <c r="BE289" s="103">
        <f>IF(U289="základní",N289,0)</f>
        <v>0</v>
      </c>
      <c r="BF289" s="103">
        <f>IF(U289="snížená",N289,0)</f>
        <v>0</v>
      </c>
      <c r="BG289" s="103">
        <f>IF(U289="zákl. přenesená",N289,0)</f>
        <v>0</v>
      </c>
      <c r="BH289" s="103">
        <f>IF(U289="sníž. přenesená",N289,0)</f>
        <v>0</v>
      </c>
      <c r="BI289" s="103">
        <f>IF(U289="nulová",N289,0)</f>
        <v>0</v>
      </c>
      <c r="BJ289" s="20" t="s">
        <v>82</v>
      </c>
      <c r="BK289" s="103">
        <f>ROUND(L289*K289,2)</f>
        <v>0</v>
      </c>
      <c r="BL289" s="20" t="s">
        <v>230</v>
      </c>
      <c r="BM289" s="20" t="s">
        <v>448</v>
      </c>
    </row>
    <row r="290" spans="2:63" s="9" customFormat="1" ht="29.85" customHeight="1">
      <c r="B290" s="147"/>
      <c r="C290" s="148"/>
      <c r="D290" s="157" t="s">
        <v>116</v>
      </c>
      <c r="E290" s="157"/>
      <c r="F290" s="157"/>
      <c r="G290" s="157"/>
      <c r="H290" s="157"/>
      <c r="I290" s="157"/>
      <c r="J290" s="157"/>
      <c r="K290" s="157"/>
      <c r="L290" s="157"/>
      <c r="M290" s="157"/>
      <c r="N290" s="254">
        <f>BK290</f>
        <v>0</v>
      </c>
      <c r="O290" s="255"/>
      <c r="P290" s="255"/>
      <c r="Q290" s="255"/>
      <c r="R290" s="150"/>
      <c r="T290" s="151"/>
      <c r="U290" s="148"/>
      <c r="V290" s="148"/>
      <c r="W290" s="152">
        <f>SUM(W291:W304)</f>
        <v>0</v>
      </c>
      <c r="X290" s="148"/>
      <c r="Y290" s="152">
        <f>SUM(Y291:Y304)</f>
        <v>0</v>
      </c>
      <c r="Z290" s="148"/>
      <c r="AA290" s="153">
        <f>SUM(AA291:AA304)</f>
        <v>1.888664</v>
      </c>
      <c r="AR290" s="154" t="s">
        <v>98</v>
      </c>
      <c r="AT290" s="155" t="s">
        <v>76</v>
      </c>
      <c r="AU290" s="155" t="s">
        <v>82</v>
      </c>
      <c r="AY290" s="154" t="s">
        <v>153</v>
      </c>
      <c r="BK290" s="156">
        <f>SUM(BK291:BK304)</f>
        <v>0</v>
      </c>
    </row>
    <row r="291" spans="2:65" s="1" customFormat="1" ht="31.5" customHeight="1">
      <c r="B291" s="129"/>
      <c r="C291" s="158" t="s">
        <v>449</v>
      </c>
      <c r="D291" s="158" t="s">
        <v>154</v>
      </c>
      <c r="E291" s="159" t="s">
        <v>450</v>
      </c>
      <c r="F291" s="264" t="s">
        <v>451</v>
      </c>
      <c r="G291" s="264"/>
      <c r="H291" s="264"/>
      <c r="I291" s="264"/>
      <c r="J291" s="160" t="s">
        <v>157</v>
      </c>
      <c r="K291" s="161">
        <v>439.92</v>
      </c>
      <c r="L291" s="246">
        <v>0</v>
      </c>
      <c r="M291" s="246"/>
      <c r="N291" s="265">
        <f>ROUND(L291*K291,2)</f>
        <v>0</v>
      </c>
      <c r="O291" s="265"/>
      <c r="P291" s="265"/>
      <c r="Q291" s="265"/>
      <c r="R291" s="132"/>
      <c r="T291" s="162" t="s">
        <v>5</v>
      </c>
      <c r="U291" s="46" t="s">
        <v>42</v>
      </c>
      <c r="V291" s="38"/>
      <c r="W291" s="163">
        <f>V291*K291</f>
        <v>0</v>
      </c>
      <c r="X291" s="163">
        <v>0</v>
      </c>
      <c r="Y291" s="163">
        <f>X291*K291</f>
        <v>0</v>
      </c>
      <c r="Z291" s="163">
        <v>0.00175</v>
      </c>
      <c r="AA291" s="164">
        <f>Z291*K291</f>
        <v>0.76986</v>
      </c>
      <c r="AR291" s="20" t="s">
        <v>230</v>
      </c>
      <c r="AT291" s="20" t="s">
        <v>154</v>
      </c>
      <c r="AU291" s="20" t="s">
        <v>98</v>
      </c>
      <c r="AY291" s="20" t="s">
        <v>153</v>
      </c>
      <c r="BE291" s="103">
        <f>IF(U291="základní",N291,0)</f>
        <v>0</v>
      </c>
      <c r="BF291" s="103">
        <f>IF(U291="snížená",N291,0)</f>
        <v>0</v>
      </c>
      <c r="BG291" s="103">
        <f>IF(U291="zákl. přenesená",N291,0)</f>
        <v>0</v>
      </c>
      <c r="BH291" s="103">
        <f>IF(U291="sníž. přenesená",N291,0)</f>
        <v>0</v>
      </c>
      <c r="BI291" s="103">
        <f>IF(U291="nulová",N291,0)</f>
        <v>0</v>
      </c>
      <c r="BJ291" s="20" t="s">
        <v>82</v>
      </c>
      <c r="BK291" s="103">
        <f>ROUND(L291*K291,2)</f>
        <v>0</v>
      </c>
      <c r="BL291" s="20" t="s">
        <v>230</v>
      </c>
      <c r="BM291" s="20" t="s">
        <v>452</v>
      </c>
    </row>
    <row r="292" spans="2:51" s="10" customFormat="1" ht="22.5" customHeight="1">
      <c r="B292" s="165"/>
      <c r="C292" s="166"/>
      <c r="D292" s="166"/>
      <c r="E292" s="167" t="s">
        <v>5</v>
      </c>
      <c r="F292" s="270" t="s">
        <v>453</v>
      </c>
      <c r="G292" s="271"/>
      <c r="H292" s="271"/>
      <c r="I292" s="271"/>
      <c r="J292" s="166"/>
      <c r="K292" s="168">
        <v>439.92</v>
      </c>
      <c r="L292" s="166"/>
      <c r="M292" s="166"/>
      <c r="N292" s="166"/>
      <c r="O292" s="166"/>
      <c r="P292" s="166"/>
      <c r="Q292" s="166"/>
      <c r="R292" s="169"/>
      <c r="T292" s="170"/>
      <c r="U292" s="166"/>
      <c r="V292" s="166"/>
      <c r="W292" s="166"/>
      <c r="X292" s="166"/>
      <c r="Y292" s="166"/>
      <c r="Z292" s="166"/>
      <c r="AA292" s="171"/>
      <c r="AT292" s="172" t="s">
        <v>161</v>
      </c>
      <c r="AU292" s="172" t="s">
        <v>98</v>
      </c>
      <c r="AV292" s="10" t="s">
        <v>98</v>
      </c>
      <c r="AW292" s="10" t="s">
        <v>35</v>
      </c>
      <c r="AX292" s="10" t="s">
        <v>82</v>
      </c>
      <c r="AY292" s="172" t="s">
        <v>153</v>
      </c>
    </row>
    <row r="293" spans="2:65" s="1" customFormat="1" ht="31.5" customHeight="1">
      <c r="B293" s="129"/>
      <c r="C293" s="158" t="s">
        <v>454</v>
      </c>
      <c r="D293" s="158" t="s">
        <v>154</v>
      </c>
      <c r="E293" s="159" t="s">
        <v>455</v>
      </c>
      <c r="F293" s="264" t="s">
        <v>456</v>
      </c>
      <c r="G293" s="264"/>
      <c r="H293" s="264"/>
      <c r="I293" s="264"/>
      <c r="J293" s="160" t="s">
        <v>157</v>
      </c>
      <c r="K293" s="161">
        <v>329.06</v>
      </c>
      <c r="L293" s="246">
        <v>0</v>
      </c>
      <c r="M293" s="246"/>
      <c r="N293" s="265">
        <f>ROUND(L293*K293,2)</f>
        <v>0</v>
      </c>
      <c r="O293" s="265"/>
      <c r="P293" s="265"/>
      <c r="Q293" s="265"/>
      <c r="R293" s="132"/>
      <c r="T293" s="162" t="s">
        <v>5</v>
      </c>
      <c r="U293" s="46" t="s">
        <v>42</v>
      </c>
      <c r="V293" s="38"/>
      <c r="W293" s="163">
        <f>V293*K293</f>
        <v>0</v>
      </c>
      <c r="X293" s="163">
        <v>0</v>
      </c>
      <c r="Y293" s="163">
        <f>X293*K293</f>
        <v>0</v>
      </c>
      <c r="Z293" s="163">
        <v>0.0034</v>
      </c>
      <c r="AA293" s="164">
        <f>Z293*K293</f>
        <v>1.118804</v>
      </c>
      <c r="AR293" s="20" t="s">
        <v>230</v>
      </c>
      <c r="AT293" s="20" t="s">
        <v>154</v>
      </c>
      <c r="AU293" s="20" t="s">
        <v>98</v>
      </c>
      <c r="AY293" s="20" t="s">
        <v>153</v>
      </c>
      <c r="BE293" s="103">
        <f>IF(U293="základní",N293,0)</f>
        <v>0</v>
      </c>
      <c r="BF293" s="103">
        <f>IF(U293="snížená",N293,0)</f>
        <v>0</v>
      </c>
      <c r="BG293" s="103">
        <f>IF(U293="zákl. přenesená",N293,0)</f>
        <v>0</v>
      </c>
      <c r="BH293" s="103">
        <f>IF(U293="sníž. přenesená",N293,0)</f>
        <v>0</v>
      </c>
      <c r="BI293" s="103">
        <f>IF(U293="nulová",N293,0)</f>
        <v>0</v>
      </c>
      <c r="BJ293" s="20" t="s">
        <v>82</v>
      </c>
      <c r="BK293" s="103">
        <f>ROUND(L293*K293,2)</f>
        <v>0</v>
      </c>
      <c r="BL293" s="20" t="s">
        <v>230</v>
      </c>
      <c r="BM293" s="20" t="s">
        <v>457</v>
      </c>
    </row>
    <row r="294" spans="2:51" s="11" customFormat="1" ht="22.5" customHeight="1">
      <c r="B294" s="173"/>
      <c r="C294" s="174"/>
      <c r="D294" s="174"/>
      <c r="E294" s="175" t="s">
        <v>5</v>
      </c>
      <c r="F294" s="266" t="s">
        <v>365</v>
      </c>
      <c r="G294" s="267"/>
      <c r="H294" s="267"/>
      <c r="I294" s="267"/>
      <c r="J294" s="174"/>
      <c r="K294" s="176" t="s">
        <v>5</v>
      </c>
      <c r="L294" s="174"/>
      <c r="M294" s="174"/>
      <c r="N294" s="174"/>
      <c r="O294" s="174"/>
      <c r="P294" s="174"/>
      <c r="Q294" s="174"/>
      <c r="R294" s="177"/>
      <c r="T294" s="178"/>
      <c r="U294" s="174"/>
      <c r="V294" s="174"/>
      <c r="W294" s="174"/>
      <c r="X294" s="174"/>
      <c r="Y294" s="174"/>
      <c r="Z294" s="174"/>
      <c r="AA294" s="179"/>
      <c r="AT294" s="180" t="s">
        <v>161</v>
      </c>
      <c r="AU294" s="180" t="s">
        <v>98</v>
      </c>
      <c r="AV294" s="11" t="s">
        <v>82</v>
      </c>
      <c r="AW294" s="11" t="s">
        <v>35</v>
      </c>
      <c r="AX294" s="11" t="s">
        <v>77</v>
      </c>
      <c r="AY294" s="180" t="s">
        <v>153</v>
      </c>
    </row>
    <row r="295" spans="2:51" s="10" customFormat="1" ht="31.5" customHeight="1">
      <c r="B295" s="165"/>
      <c r="C295" s="166"/>
      <c r="D295" s="166"/>
      <c r="E295" s="167" t="s">
        <v>5</v>
      </c>
      <c r="F295" s="262" t="s">
        <v>366</v>
      </c>
      <c r="G295" s="263"/>
      <c r="H295" s="263"/>
      <c r="I295" s="263"/>
      <c r="J295" s="166"/>
      <c r="K295" s="168">
        <v>166.28</v>
      </c>
      <c r="L295" s="166"/>
      <c r="M295" s="166"/>
      <c r="N295" s="166"/>
      <c r="O295" s="166"/>
      <c r="P295" s="166"/>
      <c r="Q295" s="166"/>
      <c r="R295" s="169"/>
      <c r="T295" s="170"/>
      <c r="U295" s="166"/>
      <c r="V295" s="166"/>
      <c r="W295" s="166"/>
      <c r="X295" s="166"/>
      <c r="Y295" s="166"/>
      <c r="Z295" s="166"/>
      <c r="AA295" s="171"/>
      <c r="AT295" s="172" t="s">
        <v>161</v>
      </c>
      <c r="AU295" s="172" t="s">
        <v>98</v>
      </c>
      <c r="AV295" s="10" t="s">
        <v>98</v>
      </c>
      <c r="AW295" s="10" t="s">
        <v>35</v>
      </c>
      <c r="AX295" s="10" t="s">
        <v>77</v>
      </c>
      <c r="AY295" s="172" t="s">
        <v>153</v>
      </c>
    </row>
    <row r="296" spans="2:51" s="10" customFormat="1" ht="22.5" customHeight="1">
      <c r="B296" s="165"/>
      <c r="C296" s="166"/>
      <c r="D296" s="166"/>
      <c r="E296" s="167" t="s">
        <v>5</v>
      </c>
      <c r="F296" s="262" t="s">
        <v>367</v>
      </c>
      <c r="G296" s="263"/>
      <c r="H296" s="263"/>
      <c r="I296" s="263"/>
      <c r="J296" s="166"/>
      <c r="K296" s="168">
        <v>56.96</v>
      </c>
      <c r="L296" s="166"/>
      <c r="M296" s="166"/>
      <c r="N296" s="166"/>
      <c r="O296" s="166"/>
      <c r="P296" s="166"/>
      <c r="Q296" s="166"/>
      <c r="R296" s="169"/>
      <c r="T296" s="170"/>
      <c r="U296" s="166"/>
      <c r="V296" s="166"/>
      <c r="W296" s="166"/>
      <c r="X296" s="166"/>
      <c r="Y296" s="166"/>
      <c r="Z296" s="166"/>
      <c r="AA296" s="171"/>
      <c r="AT296" s="172" t="s">
        <v>161</v>
      </c>
      <c r="AU296" s="172" t="s">
        <v>98</v>
      </c>
      <c r="AV296" s="10" t="s">
        <v>98</v>
      </c>
      <c r="AW296" s="10" t="s">
        <v>35</v>
      </c>
      <c r="AX296" s="10" t="s">
        <v>77</v>
      </c>
      <c r="AY296" s="172" t="s">
        <v>153</v>
      </c>
    </row>
    <row r="297" spans="2:51" s="11" customFormat="1" ht="22.5" customHeight="1">
      <c r="B297" s="173"/>
      <c r="C297" s="174"/>
      <c r="D297" s="174"/>
      <c r="E297" s="175" t="s">
        <v>5</v>
      </c>
      <c r="F297" s="268" t="s">
        <v>355</v>
      </c>
      <c r="G297" s="269"/>
      <c r="H297" s="269"/>
      <c r="I297" s="269"/>
      <c r="J297" s="174"/>
      <c r="K297" s="176" t="s">
        <v>5</v>
      </c>
      <c r="L297" s="174"/>
      <c r="M297" s="174"/>
      <c r="N297" s="174"/>
      <c r="O297" s="174"/>
      <c r="P297" s="174"/>
      <c r="Q297" s="174"/>
      <c r="R297" s="177"/>
      <c r="T297" s="178"/>
      <c r="U297" s="174"/>
      <c r="V297" s="174"/>
      <c r="W297" s="174"/>
      <c r="X297" s="174"/>
      <c r="Y297" s="174"/>
      <c r="Z297" s="174"/>
      <c r="AA297" s="179"/>
      <c r="AT297" s="180" t="s">
        <v>161</v>
      </c>
      <c r="AU297" s="180" t="s">
        <v>98</v>
      </c>
      <c r="AV297" s="11" t="s">
        <v>82</v>
      </c>
      <c r="AW297" s="11" t="s">
        <v>35</v>
      </c>
      <c r="AX297" s="11" t="s">
        <v>77</v>
      </c>
      <c r="AY297" s="180" t="s">
        <v>153</v>
      </c>
    </row>
    <row r="298" spans="2:51" s="11" customFormat="1" ht="22.5" customHeight="1">
      <c r="B298" s="173"/>
      <c r="C298" s="174"/>
      <c r="D298" s="174"/>
      <c r="E298" s="175" t="s">
        <v>5</v>
      </c>
      <c r="F298" s="268" t="s">
        <v>355</v>
      </c>
      <c r="G298" s="269"/>
      <c r="H298" s="269"/>
      <c r="I298" s="269"/>
      <c r="J298" s="174"/>
      <c r="K298" s="176" t="s">
        <v>5</v>
      </c>
      <c r="L298" s="174"/>
      <c r="M298" s="174"/>
      <c r="N298" s="174"/>
      <c r="O298" s="174"/>
      <c r="P298" s="174"/>
      <c r="Q298" s="174"/>
      <c r="R298" s="177"/>
      <c r="T298" s="178"/>
      <c r="U298" s="174"/>
      <c r="V298" s="174"/>
      <c r="W298" s="174"/>
      <c r="X298" s="174"/>
      <c r="Y298" s="174"/>
      <c r="Z298" s="174"/>
      <c r="AA298" s="179"/>
      <c r="AT298" s="180" t="s">
        <v>161</v>
      </c>
      <c r="AU298" s="180" t="s">
        <v>98</v>
      </c>
      <c r="AV298" s="11" t="s">
        <v>82</v>
      </c>
      <c r="AW298" s="11" t="s">
        <v>35</v>
      </c>
      <c r="AX298" s="11" t="s">
        <v>77</v>
      </c>
      <c r="AY298" s="180" t="s">
        <v>153</v>
      </c>
    </row>
    <row r="299" spans="2:51" s="10" customFormat="1" ht="22.5" customHeight="1">
      <c r="B299" s="165"/>
      <c r="C299" s="166"/>
      <c r="D299" s="166"/>
      <c r="E299" s="167" t="s">
        <v>5</v>
      </c>
      <c r="F299" s="262" t="s">
        <v>458</v>
      </c>
      <c r="G299" s="263"/>
      <c r="H299" s="263"/>
      <c r="I299" s="263"/>
      <c r="J299" s="166"/>
      <c r="K299" s="168">
        <v>70.19</v>
      </c>
      <c r="L299" s="166"/>
      <c r="M299" s="166"/>
      <c r="N299" s="166"/>
      <c r="O299" s="166"/>
      <c r="P299" s="166"/>
      <c r="Q299" s="166"/>
      <c r="R299" s="169"/>
      <c r="T299" s="170"/>
      <c r="U299" s="166"/>
      <c r="V299" s="166"/>
      <c r="W299" s="166"/>
      <c r="X299" s="166"/>
      <c r="Y299" s="166"/>
      <c r="Z299" s="166"/>
      <c r="AA299" s="171"/>
      <c r="AT299" s="172" t="s">
        <v>161</v>
      </c>
      <c r="AU299" s="172" t="s">
        <v>98</v>
      </c>
      <c r="AV299" s="10" t="s">
        <v>98</v>
      </c>
      <c r="AW299" s="10" t="s">
        <v>35</v>
      </c>
      <c r="AX299" s="10" t="s">
        <v>77</v>
      </c>
      <c r="AY299" s="172" t="s">
        <v>153</v>
      </c>
    </row>
    <row r="300" spans="2:51" s="11" customFormat="1" ht="22.5" customHeight="1">
      <c r="B300" s="173"/>
      <c r="C300" s="174"/>
      <c r="D300" s="174"/>
      <c r="E300" s="175" t="s">
        <v>5</v>
      </c>
      <c r="F300" s="268" t="s">
        <v>357</v>
      </c>
      <c r="G300" s="269"/>
      <c r="H300" s="269"/>
      <c r="I300" s="269"/>
      <c r="J300" s="174"/>
      <c r="K300" s="176" t="s">
        <v>5</v>
      </c>
      <c r="L300" s="174"/>
      <c r="M300" s="174"/>
      <c r="N300" s="174"/>
      <c r="O300" s="174"/>
      <c r="P300" s="174"/>
      <c r="Q300" s="174"/>
      <c r="R300" s="177"/>
      <c r="T300" s="178"/>
      <c r="U300" s="174"/>
      <c r="V300" s="174"/>
      <c r="W300" s="174"/>
      <c r="X300" s="174"/>
      <c r="Y300" s="174"/>
      <c r="Z300" s="174"/>
      <c r="AA300" s="179"/>
      <c r="AT300" s="180" t="s">
        <v>161</v>
      </c>
      <c r="AU300" s="180" t="s">
        <v>98</v>
      </c>
      <c r="AV300" s="11" t="s">
        <v>82</v>
      </c>
      <c r="AW300" s="11" t="s">
        <v>35</v>
      </c>
      <c r="AX300" s="11" t="s">
        <v>77</v>
      </c>
      <c r="AY300" s="180" t="s">
        <v>153</v>
      </c>
    </row>
    <row r="301" spans="2:51" s="10" customFormat="1" ht="22.5" customHeight="1">
      <c r="B301" s="165"/>
      <c r="C301" s="166"/>
      <c r="D301" s="166"/>
      <c r="E301" s="167" t="s">
        <v>5</v>
      </c>
      <c r="F301" s="262" t="s">
        <v>459</v>
      </c>
      <c r="G301" s="263"/>
      <c r="H301" s="263"/>
      <c r="I301" s="263"/>
      <c r="J301" s="166"/>
      <c r="K301" s="168">
        <v>9.59</v>
      </c>
      <c r="L301" s="166"/>
      <c r="M301" s="166"/>
      <c r="N301" s="166"/>
      <c r="O301" s="166"/>
      <c r="P301" s="166"/>
      <c r="Q301" s="166"/>
      <c r="R301" s="169"/>
      <c r="T301" s="170"/>
      <c r="U301" s="166"/>
      <c r="V301" s="166"/>
      <c r="W301" s="166"/>
      <c r="X301" s="166"/>
      <c r="Y301" s="166"/>
      <c r="Z301" s="166"/>
      <c r="AA301" s="171"/>
      <c r="AT301" s="172" t="s">
        <v>161</v>
      </c>
      <c r="AU301" s="172" t="s">
        <v>98</v>
      </c>
      <c r="AV301" s="10" t="s">
        <v>98</v>
      </c>
      <c r="AW301" s="10" t="s">
        <v>35</v>
      </c>
      <c r="AX301" s="10" t="s">
        <v>77</v>
      </c>
      <c r="AY301" s="172" t="s">
        <v>153</v>
      </c>
    </row>
    <row r="302" spans="2:51" s="11" customFormat="1" ht="22.5" customHeight="1">
      <c r="B302" s="173"/>
      <c r="C302" s="174"/>
      <c r="D302" s="174"/>
      <c r="E302" s="175" t="s">
        <v>5</v>
      </c>
      <c r="F302" s="268" t="s">
        <v>359</v>
      </c>
      <c r="G302" s="269"/>
      <c r="H302" s="269"/>
      <c r="I302" s="269"/>
      <c r="J302" s="174"/>
      <c r="K302" s="176" t="s">
        <v>5</v>
      </c>
      <c r="L302" s="174"/>
      <c r="M302" s="174"/>
      <c r="N302" s="174"/>
      <c r="O302" s="174"/>
      <c r="P302" s="174"/>
      <c r="Q302" s="174"/>
      <c r="R302" s="177"/>
      <c r="T302" s="178"/>
      <c r="U302" s="174"/>
      <c r="V302" s="174"/>
      <c r="W302" s="174"/>
      <c r="X302" s="174"/>
      <c r="Y302" s="174"/>
      <c r="Z302" s="174"/>
      <c r="AA302" s="179"/>
      <c r="AT302" s="180" t="s">
        <v>161</v>
      </c>
      <c r="AU302" s="180" t="s">
        <v>98</v>
      </c>
      <c r="AV302" s="11" t="s">
        <v>82</v>
      </c>
      <c r="AW302" s="11" t="s">
        <v>35</v>
      </c>
      <c r="AX302" s="11" t="s">
        <v>77</v>
      </c>
      <c r="AY302" s="180" t="s">
        <v>153</v>
      </c>
    </row>
    <row r="303" spans="2:51" s="10" customFormat="1" ht="22.5" customHeight="1">
      <c r="B303" s="165"/>
      <c r="C303" s="166"/>
      <c r="D303" s="166"/>
      <c r="E303" s="167" t="s">
        <v>5</v>
      </c>
      <c r="F303" s="262" t="s">
        <v>460</v>
      </c>
      <c r="G303" s="263"/>
      <c r="H303" s="263"/>
      <c r="I303" s="263"/>
      <c r="J303" s="166"/>
      <c r="K303" s="168">
        <v>26.04</v>
      </c>
      <c r="L303" s="166"/>
      <c r="M303" s="166"/>
      <c r="N303" s="166"/>
      <c r="O303" s="166"/>
      <c r="P303" s="166"/>
      <c r="Q303" s="166"/>
      <c r="R303" s="169"/>
      <c r="T303" s="170"/>
      <c r="U303" s="166"/>
      <c r="V303" s="166"/>
      <c r="W303" s="166"/>
      <c r="X303" s="166"/>
      <c r="Y303" s="166"/>
      <c r="Z303" s="166"/>
      <c r="AA303" s="171"/>
      <c r="AT303" s="172" t="s">
        <v>161</v>
      </c>
      <c r="AU303" s="172" t="s">
        <v>98</v>
      </c>
      <c r="AV303" s="10" t="s">
        <v>98</v>
      </c>
      <c r="AW303" s="10" t="s">
        <v>35</v>
      </c>
      <c r="AX303" s="10" t="s">
        <v>77</v>
      </c>
      <c r="AY303" s="172" t="s">
        <v>153</v>
      </c>
    </row>
    <row r="304" spans="2:51" s="12" customFormat="1" ht="22.5" customHeight="1">
      <c r="B304" s="181"/>
      <c r="C304" s="182"/>
      <c r="D304" s="182"/>
      <c r="E304" s="183" t="s">
        <v>5</v>
      </c>
      <c r="F304" s="258" t="s">
        <v>178</v>
      </c>
      <c r="G304" s="259"/>
      <c r="H304" s="259"/>
      <c r="I304" s="259"/>
      <c r="J304" s="182"/>
      <c r="K304" s="184">
        <v>329.06</v>
      </c>
      <c r="L304" s="182"/>
      <c r="M304" s="182"/>
      <c r="N304" s="182"/>
      <c r="O304" s="182"/>
      <c r="P304" s="182"/>
      <c r="Q304" s="182"/>
      <c r="R304" s="185"/>
      <c r="T304" s="186"/>
      <c r="U304" s="182"/>
      <c r="V304" s="182"/>
      <c r="W304" s="182"/>
      <c r="X304" s="182"/>
      <c r="Y304" s="182"/>
      <c r="Z304" s="182"/>
      <c r="AA304" s="187"/>
      <c r="AT304" s="188" t="s">
        <v>161</v>
      </c>
      <c r="AU304" s="188" t="s">
        <v>98</v>
      </c>
      <c r="AV304" s="12" t="s">
        <v>158</v>
      </c>
      <c r="AW304" s="12" t="s">
        <v>35</v>
      </c>
      <c r="AX304" s="12" t="s">
        <v>82</v>
      </c>
      <c r="AY304" s="188" t="s">
        <v>153</v>
      </c>
    </row>
    <row r="305" spans="2:63" s="9" customFormat="1" ht="29.85" customHeight="1">
      <c r="B305" s="147"/>
      <c r="C305" s="148"/>
      <c r="D305" s="157" t="s">
        <v>117</v>
      </c>
      <c r="E305" s="157"/>
      <c r="F305" s="157"/>
      <c r="G305" s="157"/>
      <c r="H305" s="157"/>
      <c r="I305" s="157"/>
      <c r="J305" s="157"/>
      <c r="K305" s="157"/>
      <c r="L305" s="157"/>
      <c r="M305" s="157"/>
      <c r="N305" s="252">
        <f>BK305</f>
        <v>0</v>
      </c>
      <c r="O305" s="253"/>
      <c r="P305" s="253"/>
      <c r="Q305" s="253"/>
      <c r="R305" s="150"/>
      <c r="T305" s="151"/>
      <c r="U305" s="148"/>
      <c r="V305" s="148"/>
      <c r="W305" s="152">
        <f>W306</f>
        <v>0</v>
      </c>
      <c r="X305" s="148"/>
      <c r="Y305" s="152">
        <f>Y306</f>
        <v>0</v>
      </c>
      <c r="Z305" s="148"/>
      <c r="AA305" s="153">
        <f>AA306</f>
        <v>0.76625</v>
      </c>
      <c r="AR305" s="154" t="s">
        <v>98</v>
      </c>
      <c r="AT305" s="155" t="s">
        <v>76</v>
      </c>
      <c r="AU305" s="155" t="s">
        <v>82</v>
      </c>
      <c r="AY305" s="154" t="s">
        <v>153</v>
      </c>
      <c r="BK305" s="156">
        <f>BK306</f>
        <v>0</v>
      </c>
    </row>
    <row r="306" spans="2:65" s="1" customFormat="1" ht="22.5" customHeight="1">
      <c r="B306" s="129"/>
      <c r="C306" s="158" t="s">
        <v>461</v>
      </c>
      <c r="D306" s="158" t="s">
        <v>154</v>
      </c>
      <c r="E306" s="159" t="s">
        <v>462</v>
      </c>
      <c r="F306" s="264" t="s">
        <v>463</v>
      </c>
      <c r="G306" s="264"/>
      <c r="H306" s="264"/>
      <c r="I306" s="264"/>
      <c r="J306" s="160" t="s">
        <v>260</v>
      </c>
      <c r="K306" s="161">
        <v>25</v>
      </c>
      <c r="L306" s="246">
        <v>0</v>
      </c>
      <c r="M306" s="246"/>
      <c r="N306" s="265">
        <f>ROUND(L306*K306,2)</f>
        <v>0</v>
      </c>
      <c r="O306" s="265"/>
      <c r="P306" s="265"/>
      <c r="Q306" s="265"/>
      <c r="R306" s="132"/>
      <c r="T306" s="162" t="s">
        <v>5</v>
      </c>
      <c r="U306" s="46" t="s">
        <v>42</v>
      </c>
      <c r="V306" s="38"/>
      <c r="W306" s="163">
        <f>V306*K306</f>
        <v>0</v>
      </c>
      <c r="X306" s="163">
        <v>0</v>
      </c>
      <c r="Y306" s="163">
        <f>X306*K306</f>
        <v>0</v>
      </c>
      <c r="Z306" s="163">
        <v>0.03065</v>
      </c>
      <c r="AA306" s="164">
        <f>Z306*K306</f>
        <v>0.76625</v>
      </c>
      <c r="AR306" s="20" t="s">
        <v>230</v>
      </c>
      <c r="AT306" s="20" t="s">
        <v>154</v>
      </c>
      <c r="AU306" s="20" t="s">
        <v>98</v>
      </c>
      <c r="AY306" s="20" t="s">
        <v>153</v>
      </c>
      <c r="BE306" s="103">
        <f>IF(U306="základní",N306,0)</f>
        <v>0</v>
      </c>
      <c r="BF306" s="103">
        <f>IF(U306="snížená",N306,0)</f>
        <v>0</v>
      </c>
      <c r="BG306" s="103">
        <f>IF(U306="zákl. přenesená",N306,0)</f>
        <v>0</v>
      </c>
      <c r="BH306" s="103">
        <f>IF(U306="sníž. přenesená",N306,0)</f>
        <v>0</v>
      </c>
      <c r="BI306" s="103">
        <f>IF(U306="nulová",N306,0)</f>
        <v>0</v>
      </c>
      <c r="BJ306" s="20" t="s">
        <v>82</v>
      </c>
      <c r="BK306" s="103">
        <f>ROUND(L306*K306,2)</f>
        <v>0</v>
      </c>
      <c r="BL306" s="20" t="s">
        <v>230</v>
      </c>
      <c r="BM306" s="20" t="s">
        <v>464</v>
      </c>
    </row>
    <row r="307" spans="2:63" s="9" customFormat="1" ht="29.85" customHeight="1">
      <c r="B307" s="147"/>
      <c r="C307" s="148"/>
      <c r="D307" s="157" t="s">
        <v>118</v>
      </c>
      <c r="E307" s="157"/>
      <c r="F307" s="157"/>
      <c r="G307" s="157"/>
      <c r="H307" s="157"/>
      <c r="I307" s="157"/>
      <c r="J307" s="157"/>
      <c r="K307" s="157"/>
      <c r="L307" s="157"/>
      <c r="M307" s="157"/>
      <c r="N307" s="254">
        <f>BK307</f>
        <v>0</v>
      </c>
      <c r="O307" s="255"/>
      <c r="P307" s="255"/>
      <c r="Q307" s="255"/>
      <c r="R307" s="150"/>
      <c r="T307" s="151"/>
      <c r="U307" s="148"/>
      <c r="V307" s="148"/>
      <c r="W307" s="152">
        <f>SUM(W308:W309)</f>
        <v>0</v>
      </c>
      <c r="X307" s="148"/>
      <c r="Y307" s="152">
        <f>SUM(Y308:Y309)</f>
        <v>0</v>
      </c>
      <c r="Z307" s="148"/>
      <c r="AA307" s="153">
        <f>SUM(AA308:AA309)</f>
        <v>0.07668</v>
      </c>
      <c r="AR307" s="154" t="s">
        <v>98</v>
      </c>
      <c r="AT307" s="155" t="s">
        <v>76</v>
      </c>
      <c r="AU307" s="155" t="s">
        <v>82</v>
      </c>
      <c r="AY307" s="154" t="s">
        <v>153</v>
      </c>
      <c r="BK307" s="156">
        <f>SUM(BK308:BK309)</f>
        <v>0</v>
      </c>
    </row>
    <row r="308" spans="2:65" s="1" customFormat="1" ht="31.5" customHeight="1">
      <c r="B308" s="129"/>
      <c r="C308" s="158" t="s">
        <v>465</v>
      </c>
      <c r="D308" s="158" t="s">
        <v>154</v>
      </c>
      <c r="E308" s="159" t="s">
        <v>466</v>
      </c>
      <c r="F308" s="264" t="s">
        <v>467</v>
      </c>
      <c r="G308" s="264"/>
      <c r="H308" s="264"/>
      <c r="I308" s="264"/>
      <c r="J308" s="160" t="s">
        <v>260</v>
      </c>
      <c r="K308" s="161">
        <v>36</v>
      </c>
      <c r="L308" s="246">
        <v>0</v>
      </c>
      <c r="M308" s="246"/>
      <c r="N308" s="265">
        <f>ROUND(L308*K308,2)</f>
        <v>0</v>
      </c>
      <c r="O308" s="265"/>
      <c r="P308" s="265"/>
      <c r="Q308" s="265"/>
      <c r="R308" s="132"/>
      <c r="T308" s="162" t="s">
        <v>5</v>
      </c>
      <c r="U308" s="46" t="s">
        <v>42</v>
      </c>
      <c r="V308" s="38"/>
      <c r="W308" s="163">
        <f>V308*K308</f>
        <v>0</v>
      </c>
      <c r="X308" s="163">
        <v>0</v>
      </c>
      <c r="Y308" s="163">
        <f>X308*K308</f>
        <v>0</v>
      </c>
      <c r="Z308" s="163">
        <v>0.00213</v>
      </c>
      <c r="AA308" s="164">
        <f>Z308*K308</f>
        <v>0.07668</v>
      </c>
      <c r="AR308" s="20" t="s">
        <v>230</v>
      </c>
      <c r="AT308" s="20" t="s">
        <v>154</v>
      </c>
      <c r="AU308" s="20" t="s">
        <v>98</v>
      </c>
      <c r="AY308" s="20" t="s">
        <v>153</v>
      </c>
      <c r="BE308" s="103">
        <f>IF(U308="základní",N308,0)</f>
        <v>0</v>
      </c>
      <c r="BF308" s="103">
        <f>IF(U308="snížená",N308,0)</f>
        <v>0</v>
      </c>
      <c r="BG308" s="103">
        <f>IF(U308="zákl. přenesená",N308,0)</f>
        <v>0</v>
      </c>
      <c r="BH308" s="103">
        <f>IF(U308="sníž. přenesená",N308,0)</f>
        <v>0</v>
      </c>
      <c r="BI308" s="103">
        <f>IF(U308="nulová",N308,0)</f>
        <v>0</v>
      </c>
      <c r="BJ308" s="20" t="s">
        <v>82</v>
      </c>
      <c r="BK308" s="103">
        <f>ROUND(L308*K308,2)</f>
        <v>0</v>
      </c>
      <c r="BL308" s="20" t="s">
        <v>230</v>
      </c>
      <c r="BM308" s="20" t="s">
        <v>468</v>
      </c>
    </row>
    <row r="309" spans="2:51" s="10" customFormat="1" ht="22.5" customHeight="1">
      <c r="B309" s="165"/>
      <c r="C309" s="166"/>
      <c r="D309" s="166"/>
      <c r="E309" s="167" t="s">
        <v>5</v>
      </c>
      <c r="F309" s="270" t="s">
        <v>469</v>
      </c>
      <c r="G309" s="271"/>
      <c r="H309" s="271"/>
      <c r="I309" s="271"/>
      <c r="J309" s="166"/>
      <c r="K309" s="168">
        <v>36</v>
      </c>
      <c r="L309" s="166"/>
      <c r="M309" s="166"/>
      <c r="N309" s="166"/>
      <c r="O309" s="166"/>
      <c r="P309" s="166"/>
      <c r="Q309" s="166"/>
      <c r="R309" s="169"/>
      <c r="T309" s="170"/>
      <c r="U309" s="166"/>
      <c r="V309" s="166"/>
      <c r="W309" s="166"/>
      <c r="X309" s="166"/>
      <c r="Y309" s="166"/>
      <c r="Z309" s="166"/>
      <c r="AA309" s="171"/>
      <c r="AT309" s="172" t="s">
        <v>161</v>
      </c>
      <c r="AU309" s="172" t="s">
        <v>98</v>
      </c>
      <c r="AV309" s="10" t="s">
        <v>98</v>
      </c>
      <c r="AW309" s="10" t="s">
        <v>35</v>
      </c>
      <c r="AX309" s="10" t="s">
        <v>82</v>
      </c>
      <c r="AY309" s="172" t="s">
        <v>153</v>
      </c>
    </row>
    <row r="310" spans="2:63" s="9" customFormat="1" ht="29.85" customHeight="1">
      <c r="B310" s="147"/>
      <c r="C310" s="148"/>
      <c r="D310" s="157" t="s">
        <v>119</v>
      </c>
      <c r="E310" s="157"/>
      <c r="F310" s="157"/>
      <c r="G310" s="157"/>
      <c r="H310" s="157"/>
      <c r="I310" s="157"/>
      <c r="J310" s="157"/>
      <c r="K310" s="157"/>
      <c r="L310" s="157"/>
      <c r="M310" s="157"/>
      <c r="N310" s="252">
        <f>BK310</f>
        <v>0</v>
      </c>
      <c r="O310" s="253"/>
      <c r="P310" s="253"/>
      <c r="Q310" s="253"/>
      <c r="R310" s="150"/>
      <c r="T310" s="151"/>
      <c r="U310" s="148"/>
      <c r="V310" s="148"/>
      <c r="W310" s="152">
        <f>SUM(W311:W316)</f>
        <v>0</v>
      </c>
      <c r="X310" s="148"/>
      <c r="Y310" s="152">
        <f>SUM(Y311:Y316)</f>
        <v>0</v>
      </c>
      <c r="Z310" s="148"/>
      <c r="AA310" s="153">
        <f>SUM(AA311:AA316)</f>
        <v>0.53253</v>
      </c>
      <c r="AR310" s="154" t="s">
        <v>98</v>
      </c>
      <c r="AT310" s="155" t="s">
        <v>76</v>
      </c>
      <c r="AU310" s="155" t="s">
        <v>82</v>
      </c>
      <c r="AY310" s="154" t="s">
        <v>153</v>
      </c>
      <c r="BK310" s="156">
        <f>SUM(BK311:BK316)</f>
        <v>0</v>
      </c>
    </row>
    <row r="311" spans="2:65" s="1" customFormat="1" ht="22.5" customHeight="1">
      <c r="B311" s="129"/>
      <c r="C311" s="158" t="s">
        <v>470</v>
      </c>
      <c r="D311" s="158" t="s">
        <v>154</v>
      </c>
      <c r="E311" s="159" t="s">
        <v>471</v>
      </c>
      <c r="F311" s="264" t="s">
        <v>472</v>
      </c>
      <c r="G311" s="264"/>
      <c r="H311" s="264"/>
      <c r="I311" s="264"/>
      <c r="J311" s="160" t="s">
        <v>473</v>
      </c>
      <c r="K311" s="161">
        <v>3</v>
      </c>
      <c r="L311" s="246">
        <v>0</v>
      </c>
      <c r="M311" s="246"/>
      <c r="N311" s="265">
        <f aca="true" t="shared" si="5" ref="N311:N316">ROUND(L311*K311,2)</f>
        <v>0</v>
      </c>
      <c r="O311" s="265"/>
      <c r="P311" s="265"/>
      <c r="Q311" s="265"/>
      <c r="R311" s="132"/>
      <c r="T311" s="162" t="s">
        <v>5</v>
      </c>
      <c r="U311" s="46" t="s">
        <v>42</v>
      </c>
      <c r="V311" s="38"/>
      <c r="W311" s="163">
        <f aca="true" t="shared" si="6" ref="W311:W316">V311*K311</f>
        <v>0</v>
      </c>
      <c r="X311" s="163">
        <v>0</v>
      </c>
      <c r="Y311" s="163">
        <f aca="true" t="shared" si="7" ref="Y311:Y316">X311*K311</f>
        <v>0</v>
      </c>
      <c r="Z311" s="163">
        <v>0.01933</v>
      </c>
      <c r="AA311" s="164">
        <f aca="true" t="shared" si="8" ref="AA311:AA316">Z311*K311</f>
        <v>0.05799</v>
      </c>
      <c r="AR311" s="20" t="s">
        <v>230</v>
      </c>
      <c r="AT311" s="20" t="s">
        <v>154</v>
      </c>
      <c r="AU311" s="20" t="s">
        <v>98</v>
      </c>
      <c r="AY311" s="20" t="s">
        <v>153</v>
      </c>
      <c r="BE311" s="103">
        <f aca="true" t="shared" si="9" ref="BE311:BE316">IF(U311="základní",N311,0)</f>
        <v>0</v>
      </c>
      <c r="BF311" s="103">
        <f aca="true" t="shared" si="10" ref="BF311:BF316">IF(U311="snížená",N311,0)</f>
        <v>0</v>
      </c>
      <c r="BG311" s="103">
        <f aca="true" t="shared" si="11" ref="BG311:BG316">IF(U311="zákl. přenesená",N311,0)</f>
        <v>0</v>
      </c>
      <c r="BH311" s="103">
        <f aca="true" t="shared" si="12" ref="BH311:BH316">IF(U311="sníž. přenesená",N311,0)</f>
        <v>0</v>
      </c>
      <c r="BI311" s="103">
        <f aca="true" t="shared" si="13" ref="BI311:BI316">IF(U311="nulová",N311,0)</f>
        <v>0</v>
      </c>
      <c r="BJ311" s="20" t="s">
        <v>82</v>
      </c>
      <c r="BK311" s="103">
        <f aca="true" t="shared" si="14" ref="BK311:BK316">ROUND(L311*K311,2)</f>
        <v>0</v>
      </c>
      <c r="BL311" s="20" t="s">
        <v>230</v>
      </c>
      <c r="BM311" s="20" t="s">
        <v>474</v>
      </c>
    </row>
    <row r="312" spans="2:65" s="1" customFormat="1" ht="31.5" customHeight="1">
      <c r="B312" s="129"/>
      <c r="C312" s="158" t="s">
        <v>475</v>
      </c>
      <c r="D312" s="158" t="s">
        <v>154</v>
      </c>
      <c r="E312" s="159" t="s">
        <v>476</v>
      </c>
      <c r="F312" s="264" t="s">
        <v>477</v>
      </c>
      <c r="G312" s="264"/>
      <c r="H312" s="264"/>
      <c r="I312" s="264"/>
      <c r="J312" s="160" t="s">
        <v>473</v>
      </c>
      <c r="K312" s="161">
        <v>2</v>
      </c>
      <c r="L312" s="246">
        <v>0</v>
      </c>
      <c r="M312" s="246"/>
      <c r="N312" s="265">
        <f t="shared" si="5"/>
        <v>0</v>
      </c>
      <c r="O312" s="265"/>
      <c r="P312" s="265"/>
      <c r="Q312" s="265"/>
      <c r="R312" s="132"/>
      <c r="T312" s="162" t="s">
        <v>5</v>
      </c>
      <c r="U312" s="46" t="s">
        <v>42</v>
      </c>
      <c r="V312" s="38"/>
      <c r="W312" s="163">
        <f t="shared" si="6"/>
        <v>0</v>
      </c>
      <c r="X312" s="163">
        <v>0</v>
      </c>
      <c r="Y312" s="163">
        <f t="shared" si="7"/>
        <v>0</v>
      </c>
      <c r="Z312" s="163">
        <v>0.0172</v>
      </c>
      <c r="AA312" s="164">
        <f t="shared" si="8"/>
        <v>0.0344</v>
      </c>
      <c r="AR312" s="20" t="s">
        <v>230</v>
      </c>
      <c r="AT312" s="20" t="s">
        <v>154</v>
      </c>
      <c r="AU312" s="20" t="s">
        <v>98</v>
      </c>
      <c r="AY312" s="20" t="s">
        <v>153</v>
      </c>
      <c r="BE312" s="103">
        <f t="shared" si="9"/>
        <v>0</v>
      </c>
      <c r="BF312" s="103">
        <f t="shared" si="10"/>
        <v>0</v>
      </c>
      <c r="BG312" s="103">
        <f t="shared" si="11"/>
        <v>0</v>
      </c>
      <c r="BH312" s="103">
        <f t="shared" si="12"/>
        <v>0</v>
      </c>
      <c r="BI312" s="103">
        <f t="shared" si="13"/>
        <v>0</v>
      </c>
      <c r="BJ312" s="20" t="s">
        <v>82</v>
      </c>
      <c r="BK312" s="103">
        <f t="shared" si="14"/>
        <v>0</v>
      </c>
      <c r="BL312" s="20" t="s">
        <v>230</v>
      </c>
      <c r="BM312" s="20" t="s">
        <v>478</v>
      </c>
    </row>
    <row r="313" spans="2:65" s="1" customFormat="1" ht="22.5" customHeight="1">
      <c r="B313" s="129"/>
      <c r="C313" s="158" t="s">
        <v>479</v>
      </c>
      <c r="D313" s="158" t="s">
        <v>154</v>
      </c>
      <c r="E313" s="159" t="s">
        <v>480</v>
      </c>
      <c r="F313" s="264" t="s">
        <v>481</v>
      </c>
      <c r="G313" s="264"/>
      <c r="H313" s="264"/>
      <c r="I313" s="264"/>
      <c r="J313" s="160" t="s">
        <v>473</v>
      </c>
      <c r="K313" s="161">
        <v>4</v>
      </c>
      <c r="L313" s="246">
        <v>0</v>
      </c>
      <c r="M313" s="246"/>
      <c r="N313" s="265">
        <f t="shared" si="5"/>
        <v>0</v>
      </c>
      <c r="O313" s="265"/>
      <c r="P313" s="265"/>
      <c r="Q313" s="265"/>
      <c r="R313" s="132"/>
      <c r="T313" s="162" t="s">
        <v>5</v>
      </c>
      <c r="U313" s="46" t="s">
        <v>42</v>
      </c>
      <c r="V313" s="38"/>
      <c r="W313" s="163">
        <f t="shared" si="6"/>
        <v>0</v>
      </c>
      <c r="X313" s="163">
        <v>0</v>
      </c>
      <c r="Y313" s="163">
        <f t="shared" si="7"/>
        <v>0</v>
      </c>
      <c r="Z313" s="163">
        <v>0.01946</v>
      </c>
      <c r="AA313" s="164">
        <f t="shared" si="8"/>
        <v>0.07784</v>
      </c>
      <c r="AR313" s="20" t="s">
        <v>230</v>
      </c>
      <c r="AT313" s="20" t="s">
        <v>154</v>
      </c>
      <c r="AU313" s="20" t="s">
        <v>98</v>
      </c>
      <c r="AY313" s="20" t="s">
        <v>153</v>
      </c>
      <c r="BE313" s="103">
        <f t="shared" si="9"/>
        <v>0</v>
      </c>
      <c r="BF313" s="103">
        <f t="shared" si="10"/>
        <v>0</v>
      </c>
      <c r="BG313" s="103">
        <f t="shared" si="11"/>
        <v>0</v>
      </c>
      <c r="BH313" s="103">
        <f t="shared" si="12"/>
        <v>0</v>
      </c>
      <c r="BI313" s="103">
        <f t="shared" si="13"/>
        <v>0</v>
      </c>
      <c r="BJ313" s="20" t="s">
        <v>82</v>
      </c>
      <c r="BK313" s="103">
        <f t="shared" si="14"/>
        <v>0</v>
      </c>
      <c r="BL313" s="20" t="s">
        <v>230</v>
      </c>
      <c r="BM313" s="20" t="s">
        <v>482</v>
      </c>
    </row>
    <row r="314" spans="2:65" s="1" customFormat="1" ht="22.5" customHeight="1">
      <c r="B314" s="129"/>
      <c r="C314" s="158" t="s">
        <v>483</v>
      </c>
      <c r="D314" s="158" t="s">
        <v>154</v>
      </c>
      <c r="E314" s="159" t="s">
        <v>484</v>
      </c>
      <c r="F314" s="264" t="s">
        <v>485</v>
      </c>
      <c r="G314" s="264"/>
      <c r="H314" s="264"/>
      <c r="I314" s="264"/>
      <c r="J314" s="160" t="s">
        <v>473</v>
      </c>
      <c r="K314" s="161">
        <v>1</v>
      </c>
      <c r="L314" s="246">
        <v>0</v>
      </c>
      <c r="M314" s="246"/>
      <c r="N314" s="265">
        <f t="shared" si="5"/>
        <v>0</v>
      </c>
      <c r="O314" s="265"/>
      <c r="P314" s="265"/>
      <c r="Q314" s="265"/>
      <c r="R314" s="132"/>
      <c r="T314" s="162" t="s">
        <v>5</v>
      </c>
      <c r="U314" s="46" t="s">
        <v>42</v>
      </c>
      <c r="V314" s="38"/>
      <c r="W314" s="163">
        <f t="shared" si="6"/>
        <v>0</v>
      </c>
      <c r="X314" s="163">
        <v>0</v>
      </c>
      <c r="Y314" s="163">
        <f t="shared" si="7"/>
        <v>0</v>
      </c>
      <c r="Z314" s="163">
        <v>0.0176</v>
      </c>
      <c r="AA314" s="164">
        <f t="shared" si="8"/>
        <v>0.0176</v>
      </c>
      <c r="AR314" s="20" t="s">
        <v>230</v>
      </c>
      <c r="AT314" s="20" t="s">
        <v>154</v>
      </c>
      <c r="AU314" s="20" t="s">
        <v>98</v>
      </c>
      <c r="AY314" s="20" t="s">
        <v>153</v>
      </c>
      <c r="BE314" s="103">
        <f t="shared" si="9"/>
        <v>0</v>
      </c>
      <c r="BF314" s="103">
        <f t="shared" si="10"/>
        <v>0</v>
      </c>
      <c r="BG314" s="103">
        <f t="shared" si="11"/>
        <v>0</v>
      </c>
      <c r="BH314" s="103">
        <f t="shared" si="12"/>
        <v>0</v>
      </c>
      <c r="BI314" s="103">
        <f t="shared" si="13"/>
        <v>0</v>
      </c>
      <c r="BJ314" s="20" t="s">
        <v>82</v>
      </c>
      <c r="BK314" s="103">
        <f t="shared" si="14"/>
        <v>0</v>
      </c>
      <c r="BL314" s="20" t="s">
        <v>230</v>
      </c>
      <c r="BM314" s="20" t="s">
        <v>486</v>
      </c>
    </row>
    <row r="315" spans="2:65" s="1" customFormat="1" ht="22.5" customHeight="1">
      <c r="B315" s="129"/>
      <c r="C315" s="158" t="s">
        <v>487</v>
      </c>
      <c r="D315" s="158" t="s">
        <v>154</v>
      </c>
      <c r="E315" s="159" t="s">
        <v>488</v>
      </c>
      <c r="F315" s="264" t="s">
        <v>489</v>
      </c>
      <c r="G315" s="264"/>
      <c r="H315" s="264"/>
      <c r="I315" s="264"/>
      <c r="J315" s="160" t="s">
        <v>473</v>
      </c>
      <c r="K315" s="161">
        <v>1</v>
      </c>
      <c r="L315" s="246">
        <v>0</v>
      </c>
      <c r="M315" s="246"/>
      <c r="N315" s="265">
        <f t="shared" si="5"/>
        <v>0</v>
      </c>
      <c r="O315" s="265"/>
      <c r="P315" s="265"/>
      <c r="Q315" s="265"/>
      <c r="R315" s="132"/>
      <c r="T315" s="162" t="s">
        <v>5</v>
      </c>
      <c r="U315" s="46" t="s">
        <v>42</v>
      </c>
      <c r="V315" s="38"/>
      <c r="W315" s="163">
        <f t="shared" si="6"/>
        <v>0</v>
      </c>
      <c r="X315" s="163">
        <v>0</v>
      </c>
      <c r="Y315" s="163">
        <f t="shared" si="7"/>
        <v>0</v>
      </c>
      <c r="Z315" s="163">
        <v>0.0347</v>
      </c>
      <c r="AA315" s="164">
        <f t="shared" si="8"/>
        <v>0.0347</v>
      </c>
      <c r="AR315" s="20" t="s">
        <v>230</v>
      </c>
      <c r="AT315" s="20" t="s">
        <v>154</v>
      </c>
      <c r="AU315" s="20" t="s">
        <v>98</v>
      </c>
      <c r="AY315" s="20" t="s">
        <v>153</v>
      </c>
      <c r="BE315" s="103">
        <f t="shared" si="9"/>
        <v>0</v>
      </c>
      <c r="BF315" s="103">
        <f t="shared" si="10"/>
        <v>0</v>
      </c>
      <c r="BG315" s="103">
        <f t="shared" si="11"/>
        <v>0</v>
      </c>
      <c r="BH315" s="103">
        <f t="shared" si="12"/>
        <v>0</v>
      </c>
      <c r="BI315" s="103">
        <f t="shared" si="13"/>
        <v>0</v>
      </c>
      <c r="BJ315" s="20" t="s">
        <v>82</v>
      </c>
      <c r="BK315" s="103">
        <f t="shared" si="14"/>
        <v>0</v>
      </c>
      <c r="BL315" s="20" t="s">
        <v>230</v>
      </c>
      <c r="BM315" s="20" t="s">
        <v>490</v>
      </c>
    </row>
    <row r="316" spans="2:65" s="1" customFormat="1" ht="22.5" customHeight="1">
      <c r="B316" s="129"/>
      <c r="C316" s="158" t="s">
        <v>491</v>
      </c>
      <c r="D316" s="158" t="s">
        <v>154</v>
      </c>
      <c r="E316" s="159" t="s">
        <v>492</v>
      </c>
      <c r="F316" s="264" t="s">
        <v>493</v>
      </c>
      <c r="G316" s="264"/>
      <c r="H316" s="264"/>
      <c r="I316" s="264"/>
      <c r="J316" s="160" t="s">
        <v>473</v>
      </c>
      <c r="K316" s="161">
        <v>2</v>
      </c>
      <c r="L316" s="246">
        <v>0</v>
      </c>
      <c r="M316" s="246"/>
      <c r="N316" s="265">
        <f t="shared" si="5"/>
        <v>0</v>
      </c>
      <c r="O316" s="265"/>
      <c r="P316" s="265"/>
      <c r="Q316" s="265"/>
      <c r="R316" s="132"/>
      <c r="T316" s="162" t="s">
        <v>5</v>
      </c>
      <c r="U316" s="46" t="s">
        <v>42</v>
      </c>
      <c r="V316" s="38"/>
      <c r="W316" s="163">
        <f t="shared" si="6"/>
        <v>0</v>
      </c>
      <c r="X316" s="163">
        <v>0</v>
      </c>
      <c r="Y316" s="163">
        <f t="shared" si="7"/>
        <v>0</v>
      </c>
      <c r="Z316" s="163">
        <v>0.155</v>
      </c>
      <c r="AA316" s="164">
        <f t="shared" si="8"/>
        <v>0.31</v>
      </c>
      <c r="AR316" s="20" t="s">
        <v>230</v>
      </c>
      <c r="AT316" s="20" t="s">
        <v>154</v>
      </c>
      <c r="AU316" s="20" t="s">
        <v>98</v>
      </c>
      <c r="AY316" s="20" t="s">
        <v>153</v>
      </c>
      <c r="BE316" s="103">
        <f t="shared" si="9"/>
        <v>0</v>
      </c>
      <c r="BF316" s="103">
        <f t="shared" si="10"/>
        <v>0</v>
      </c>
      <c r="BG316" s="103">
        <f t="shared" si="11"/>
        <v>0</v>
      </c>
      <c r="BH316" s="103">
        <f t="shared" si="12"/>
        <v>0</v>
      </c>
      <c r="BI316" s="103">
        <f t="shared" si="13"/>
        <v>0</v>
      </c>
      <c r="BJ316" s="20" t="s">
        <v>82</v>
      </c>
      <c r="BK316" s="103">
        <f t="shared" si="14"/>
        <v>0</v>
      </c>
      <c r="BL316" s="20" t="s">
        <v>230</v>
      </c>
      <c r="BM316" s="20" t="s">
        <v>494</v>
      </c>
    </row>
    <row r="317" spans="2:63" s="9" customFormat="1" ht="29.85" customHeight="1">
      <c r="B317" s="147"/>
      <c r="C317" s="148"/>
      <c r="D317" s="157" t="s">
        <v>120</v>
      </c>
      <c r="E317" s="157"/>
      <c r="F317" s="157"/>
      <c r="G317" s="157"/>
      <c r="H317" s="157"/>
      <c r="I317" s="157"/>
      <c r="J317" s="157"/>
      <c r="K317" s="157"/>
      <c r="L317" s="157"/>
      <c r="M317" s="157"/>
      <c r="N317" s="254">
        <f>BK317</f>
        <v>0</v>
      </c>
      <c r="O317" s="255"/>
      <c r="P317" s="255"/>
      <c r="Q317" s="255"/>
      <c r="R317" s="150"/>
      <c r="T317" s="151"/>
      <c r="U317" s="148"/>
      <c r="V317" s="148"/>
      <c r="W317" s="152">
        <f>W318</f>
        <v>0</v>
      </c>
      <c r="X317" s="148"/>
      <c r="Y317" s="152">
        <f>Y318</f>
        <v>9E-05</v>
      </c>
      <c r="Z317" s="148"/>
      <c r="AA317" s="153">
        <f>AA318</f>
        <v>0.425</v>
      </c>
      <c r="AR317" s="154" t="s">
        <v>98</v>
      </c>
      <c r="AT317" s="155" t="s">
        <v>76</v>
      </c>
      <c r="AU317" s="155" t="s">
        <v>82</v>
      </c>
      <c r="AY317" s="154" t="s">
        <v>153</v>
      </c>
      <c r="BK317" s="156">
        <f>BK318</f>
        <v>0</v>
      </c>
    </row>
    <row r="318" spans="2:65" s="1" customFormat="1" ht="22.5" customHeight="1">
      <c r="B318" s="129"/>
      <c r="C318" s="158" t="s">
        <v>495</v>
      </c>
      <c r="D318" s="158" t="s">
        <v>154</v>
      </c>
      <c r="E318" s="159" t="s">
        <v>496</v>
      </c>
      <c r="F318" s="264" t="s">
        <v>497</v>
      </c>
      <c r="G318" s="264"/>
      <c r="H318" s="264"/>
      <c r="I318" s="264"/>
      <c r="J318" s="160" t="s">
        <v>243</v>
      </c>
      <c r="K318" s="161">
        <v>1</v>
      </c>
      <c r="L318" s="246">
        <v>0</v>
      </c>
      <c r="M318" s="246"/>
      <c r="N318" s="265">
        <f>ROUND(L318*K318,2)</f>
        <v>0</v>
      </c>
      <c r="O318" s="265"/>
      <c r="P318" s="265"/>
      <c r="Q318" s="265"/>
      <c r="R318" s="132"/>
      <c r="T318" s="162" t="s">
        <v>5</v>
      </c>
      <c r="U318" s="46" t="s">
        <v>42</v>
      </c>
      <c r="V318" s="38"/>
      <c r="W318" s="163">
        <f>V318*K318</f>
        <v>0</v>
      </c>
      <c r="X318" s="163">
        <v>9E-05</v>
      </c>
      <c r="Y318" s="163">
        <f>X318*K318</f>
        <v>9E-05</v>
      </c>
      <c r="Z318" s="163">
        <v>0.425</v>
      </c>
      <c r="AA318" s="164">
        <f>Z318*K318</f>
        <v>0.425</v>
      </c>
      <c r="AR318" s="20" t="s">
        <v>230</v>
      </c>
      <c r="AT318" s="20" t="s">
        <v>154</v>
      </c>
      <c r="AU318" s="20" t="s">
        <v>98</v>
      </c>
      <c r="AY318" s="20" t="s">
        <v>153</v>
      </c>
      <c r="BE318" s="103">
        <f>IF(U318="základní",N318,0)</f>
        <v>0</v>
      </c>
      <c r="BF318" s="103">
        <f>IF(U318="snížená",N318,0)</f>
        <v>0</v>
      </c>
      <c r="BG318" s="103">
        <f>IF(U318="zákl. přenesená",N318,0)</f>
        <v>0</v>
      </c>
      <c r="BH318" s="103">
        <f>IF(U318="sníž. přenesená",N318,0)</f>
        <v>0</v>
      </c>
      <c r="BI318" s="103">
        <f>IF(U318="nulová",N318,0)</f>
        <v>0</v>
      </c>
      <c r="BJ318" s="20" t="s">
        <v>82</v>
      </c>
      <c r="BK318" s="103">
        <f>ROUND(L318*K318,2)</f>
        <v>0</v>
      </c>
      <c r="BL318" s="20" t="s">
        <v>230</v>
      </c>
      <c r="BM318" s="20" t="s">
        <v>498</v>
      </c>
    </row>
    <row r="319" spans="2:63" s="9" customFormat="1" ht="29.85" customHeight="1">
      <c r="B319" s="147"/>
      <c r="C319" s="148"/>
      <c r="D319" s="157" t="s">
        <v>121</v>
      </c>
      <c r="E319" s="157"/>
      <c r="F319" s="157"/>
      <c r="G319" s="157"/>
      <c r="H319" s="157"/>
      <c r="I319" s="157"/>
      <c r="J319" s="157"/>
      <c r="K319" s="157"/>
      <c r="L319" s="157"/>
      <c r="M319" s="157"/>
      <c r="N319" s="254">
        <f>BK319</f>
        <v>0</v>
      </c>
      <c r="O319" s="255"/>
      <c r="P319" s="255"/>
      <c r="Q319" s="255"/>
      <c r="R319" s="150"/>
      <c r="T319" s="151"/>
      <c r="U319" s="148"/>
      <c r="V319" s="148"/>
      <c r="W319" s="152">
        <f>SUM(W320:W321)</f>
        <v>0</v>
      </c>
      <c r="X319" s="148"/>
      <c r="Y319" s="152">
        <f>SUM(Y320:Y321)</f>
        <v>0.004272000000000001</v>
      </c>
      <c r="Z319" s="148"/>
      <c r="AA319" s="153">
        <f>SUM(AA320:AA321)</f>
        <v>0.68352</v>
      </c>
      <c r="AR319" s="154" t="s">
        <v>98</v>
      </c>
      <c r="AT319" s="155" t="s">
        <v>76</v>
      </c>
      <c r="AU319" s="155" t="s">
        <v>82</v>
      </c>
      <c r="AY319" s="154" t="s">
        <v>153</v>
      </c>
      <c r="BK319" s="156">
        <f>SUM(BK320:BK321)</f>
        <v>0</v>
      </c>
    </row>
    <row r="320" spans="2:65" s="1" customFormat="1" ht="22.5" customHeight="1">
      <c r="B320" s="129"/>
      <c r="C320" s="158" t="s">
        <v>499</v>
      </c>
      <c r="D320" s="158" t="s">
        <v>154</v>
      </c>
      <c r="E320" s="159" t="s">
        <v>500</v>
      </c>
      <c r="F320" s="264" t="s">
        <v>501</v>
      </c>
      <c r="G320" s="264"/>
      <c r="H320" s="264"/>
      <c r="I320" s="264"/>
      <c r="J320" s="160" t="s">
        <v>260</v>
      </c>
      <c r="K320" s="161">
        <v>213.6</v>
      </c>
      <c r="L320" s="246">
        <v>0</v>
      </c>
      <c r="M320" s="246"/>
      <c r="N320" s="265">
        <f>ROUND(L320*K320,2)</f>
        <v>0</v>
      </c>
      <c r="O320" s="265"/>
      <c r="P320" s="265"/>
      <c r="Q320" s="265"/>
      <c r="R320" s="132"/>
      <c r="T320" s="162" t="s">
        <v>5</v>
      </c>
      <c r="U320" s="46" t="s">
        <v>42</v>
      </c>
      <c r="V320" s="38"/>
      <c r="W320" s="163">
        <f>V320*K320</f>
        <v>0</v>
      </c>
      <c r="X320" s="163">
        <v>2E-05</v>
      </c>
      <c r="Y320" s="163">
        <f>X320*K320</f>
        <v>0.004272000000000001</v>
      </c>
      <c r="Z320" s="163">
        <v>0.0032</v>
      </c>
      <c r="AA320" s="164">
        <f>Z320*K320</f>
        <v>0.68352</v>
      </c>
      <c r="AR320" s="20" t="s">
        <v>230</v>
      </c>
      <c r="AT320" s="20" t="s">
        <v>154</v>
      </c>
      <c r="AU320" s="20" t="s">
        <v>98</v>
      </c>
      <c r="AY320" s="20" t="s">
        <v>153</v>
      </c>
      <c r="BE320" s="103">
        <f>IF(U320="základní",N320,0)</f>
        <v>0</v>
      </c>
      <c r="BF320" s="103">
        <f>IF(U320="snížená",N320,0)</f>
        <v>0</v>
      </c>
      <c r="BG320" s="103">
        <f>IF(U320="zákl. přenesená",N320,0)</f>
        <v>0</v>
      </c>
      <c r="BH320" s="103">
        <f>IF(U320="sníž. přenesená",N320,0)</f>
        <v>0</v>
      </c>
      <c r="BI320" s="103">
        <f>IF(U320="nulová",N320,0)</f>
        <v>0</v>
      </c>
      <c r="BJ320" s="20" t="s">
        <v>82</v>
      </c>
      <c r="BK320" s="103">
        <f>ROUND(L320*K320,2)</f>
        <v>0</v>
      </c>
      <c r="BL320" s="20" t="s">
        <v>230</v>
      </c>
      <c r="BM320" s="20" t="s">
        <v>502</v>
      </c>
    </row>
    <row r="321" spans="2:51" s="10" customFormat="1" ht="22.5" customHeight="1">
      <c r="B321" s="165"/>
      <c r="C321" s="166"/>
      <c r="D321" s="166"/>
      <c r="E321" s="167" t="s">
        <v>5</v>
      </c>
      <c r="F321" s="270" t="s">
        <v>503</v>
      </c>
      <c r="G321" s="271"/>
      <c r="H321" s="271"/>
      <c r="I321" s="271"/>
      <c r="J321" s="166"/>
      <c r="K321" s="168">
        <v>213.6</v>
      </c>
      <c r="L321" s="166"/>
      <c r="M321" s="166"/>
      <c r="N321" s="166"/>
      <c r="O321" s="166"/>
      <c r="P321" s="166"/>
      <c r="Q321" s="166"/>
      <c r="R321" s="169"/>
      <c r="T321" s="170"/>
      <c r="U321" s="166"/>
      <c r="V321" s="166"/>
      <c r="W321" s="166"/>
      <c r="X321" s="166"/>
      <c r="Y321" s="166"/>
      <c r="Z321" s="166"/>
      <c r="AA321" s="171"/>
      <c r="AT321" s="172" t="s">
        <v>161</v>
      </c>
      <c r="AU321" s="172" t="s">
        <v>98</v>
      </c>
      <c r="AV321" s="10" t="s">
        <v>98</v>
      </c>
      <c r="AW321" s="10" t="s">
        <v>35</v>
      </c>
      <c r="AX321" s="10" t="s">
        <v>82</v>
      </c>
      <c r="AY321" s="172" t="s">
        <v>153</v>
      </c>
    </row>
    <row r="322" spans="2:63" s="9" customFormat="1" ht="29.85" customHeight="1">
      <c r="B322" s="147"/>
      <c r="C322" s="148"/>
      <c r="D322" s="157" t="s">
        <v>122</v>
      </c>
      <c r="E322" s="157"/>
      <c r="F322" s="157"/>
      <c r="G322" s="157"/>
      <c r="H322" s="157"/>
      <c r="I322" s="157"/>
      <c r="J322" s="157"/>
      <c r="K322" s="157"/>
      <c r="L322" s="157"/>
      <c r="M322" s="157"/>
      <c r="N322" s="252">
        <f>BK322</f>
        <v>0</v>
      </c>
      <c r="O322" s="253"/>
      <c r="P322" s="253"/>
      <c r="Q322" s="253"/>
      <c r="R322" s="150"/>
      <c r="T322" s="151"/>
      <c r="U322" s="148"/>
      <c r="V322" s="148"/>
      <c r="W322" s="152">
        <f>SUM(W323:W324)</f>
        <v>0</v>
      </c>
      <c r="X322" s="148"/>
      <c r="Y322" s="152">
        <f>SUM(Y323:Y324)</f>
        <v>0</v>
      </c>
      <c r="Z322" s="148"/>
      <c r="AA322" s="153">
        <f>SUM(AA323:AA324)</f>
        <v>2.1420000000000003</v>
      </c>
      <c r="AR322" s="154" t="s">
        <v>98</v>
      </c>
      <c r="AT322" s="155" t="s">
        <v>76</v>
      </c>
      <c r="AU322" s="155" t="s">
        <v>82</v>
      </c>
      <c r="AY322" s="154" t="s">
        <v>153</v>
      </c>
      <c r="BK322" s="156">
        <f>SUM(BK323:BK324)</f>
        <v>0</v>
      </c>
    </row>
    <row r="323" spans="2:65" s="1" customFormat="1" ht="22.5" customHeight="1">
      <c r="B323" s="129"/>
      <c r="C323" s="158" t="s">
        <v>504</v>
      </c>
      <c r="D323" s="158" t="s">
        <v>154</v>
      </c>
      <c r="E323" s="159" t="s">
        <v>505</v>
      </c>
      <c r="F323" s="264" t="s">
        <v>506</v>
      </c>
      <c r="G323" s="264"/>
      <c r="H323" s="264"/>
      <c r="I323" s="264"/>
      <c r="J323" s="160" t="s">
        <v>157</v>
      </c>
      <c r="K323" s="161">
        <v>90</v>
      </c>
      <c r="L323" s="246">
        <v>0</v>
      </c>
      <c r="M323" s="246"/>
      <c r="N323" s="265">
        <f>ROUND(L323*K323,2)</f>
        <v>0</v>
      </c>
      <c r="O323" s="265"/>
      <c r="P323" s="265"/>
      <c r="Q323" s="265"/>
      <c r="R323" s="132"/>
      <c r="T323" s="162" t="s">
        <v>5</v>
      </c>
      <c r="U323" s="46" t="s">
        <v>42</v>
      </c>
      <c r="V323" s="38"/>
      <c r="W323" s="163">
        <f>V323*K323</f>
        <v>0</v>
      </c>
      <c r="X323" s="163">
        <v>0</v>
      </c>
      <c r="Y323" s="163">
        <f>X323*K323</f>
        <v>0</v>
      </c>
      <c r="Z323" s="163">
        <v>0.0238</v>
      </c>
      <c r="AA323" s="164">
        <f>Z323*K323</f>
        <v>2.1420000000000003</v>
      </c>
      <c r="AR323" s="20" t="s">
        <v>230</v>
      </c>
      <c r="AT323" s="20" t="s">
        <v>154</v>
      </c>
      <c r="AU323" s="20" t="s">
        <v>98</v>
      </c>
      <c r="AY323" s="20" t="s">
        <v>153</v>
      </c>
      <c r="BE323" s="103">
        <f>IF(U323="základní",N323,0)</f>
        <v>0</v>
      </c>
      <c r="BF323" s="103">
        <f>IF(U323="snížená",N323,0)</f>
        <v>0</v>
      </c>
      <c r="BG323" s="103">
        <f>IF(U323="zákl. přenesená",N323,0)</f>
        <v>0</v>
      </c>
      <c r="BH323" s="103">
        <f>IF(U323="sníž. přenesená",N323,0)</f>
        <v>0</v>
      </c>
      <c r="BI323" s="103">
        <f>IF(U323="nulová",N323,0)</f>
        <v>0</v>
      </c>
      <c r="BJ323" s="20" t="s">
        <v>82</v>
      </c>
      <c r="BK323" s="103">
        <f>ROUND(L323*K323,2)</f>
        <v>0</v>
      </c>
      <c r="BL323" s="20" t="s">
        <v>230</v>
      </c>
      <c r="BM323" s="20" t="s">
        <v>507</v>
      </c>
    </row>
    <row r="324" spans="2:51" s="10" customFormat="1" ht="22.5" customHeight="1">
      <c r="B324" s="165"/>
      <c r="C324" s="166"/>
      <c r="D324" s="166"/>
      <c r="E324" s="167" t="s">
        <v>5</v>
      </c>
      <c r="F324" s="270" t="s">
        <v>508</v>
      </c>
      <c r="G324" s="271"/>
      <c r="H324" s="271"/>
      <c r="I324" s="271"/>
      <c r="J324" s="166"/>
      <c r="K324" s="168">
        <v>90</v>
      </c>
      <c r="L324" s="166"/>
      <c r="M324" s="166"/>
      <c r="N324" s="166"/>
      <c r="O324" s="166"/>
      <c r="P324" s="166"/>
      <c r="Q324" s="166"/>
      <c r="R324" s="169"/>
      <c r="T324" s="170"/>
      <c r="U324" s="166"/>
      <c r="V324" s="166"/>
      <c r="W324" s="166"/>
      <c r="X324" s="166"/>
      <c r="Y324" s="166"/>
      <c r="Z324" s="166"/>
      <c r="AA324" s="171"/>
      <c r="AT324" s="172" t="s">
        <v>161</v>
      </c>
      <c r="AU324" s="172" t="s">
        <v>98</v>
      </c>
      <c r="AV324" s="10" t="s">
        <v>98</v>
      </c>
      <c r="AW324" s="10" t="s">
        <v>35</v>
      </c>
      <c r="AX324" s="10" t="s">
        <v>82</v>
      </c>
      <c r="AY324" s="172" t="s">
        <v>153</v>
      </c>
    </row>
    <row r="325" spans="2:63" s="9" customFormat="1" ht="29.85" customHeight="1">
      <c r="B325" s="147"/>
      <c r="C325" s="148"/>
      <c r="D325" s="157" t="s">
        <v>123</v>
      </c>
      <c r="E325" s="157"/>
      <c r="F325" s="157"/>
      <c r="G325" s="157"/>
      <c r="H325" s="157"/>
      <c r="I325" s="157"/>
      <c r="J325" s="157"/>
      <c r="K325" s="157"/>
      <c r="L325" s="157"/>
      <c r="M325" s="157"/>
      <c r="N325" s="252">
        <f>BK325</f>
        <v>0</v>
      </c>
      <c r="O325" s="253"/>
      <c r="P325" s="253"/>
      <c r="Q325" s="253"/>
      <c r="R325" s="150"/>
      <c r="T325" s="151"/>
      <c r="U325" s="148"/>
      <c r="V325" s="148"/>
      <c r="W325" s="152">
        <f>SUM(W326:W329)</f>
        <v>0</v>
      </c>
      <c r="X325" s="148"/>
      <c r="Y325" s="152">
        <f>SUM(Y326:Y329)</f>
        <v>0</v>
      </c>
      <c r="Z325" s="148"/>
      <c r="AA325" s="153">
        <f>SUM(AA326:AA329)</f>
        <v>26.9902</v>
      </c>
      <c r="AR325" s="154" t="s">
        <v>98</v>
      </c>
      <c r="AT325" s="155" t="s">
        <v>76</v>
      </c>
      <c r="AU325" s="155" t="s">
        <v>82</v>
      </c>
      <c r="AY325" s="154" t="s">
        <v>153</v>
      </c>
      <c r="BK325" s="156">
        <f>SUM(BK326:BK329)</f>
        <v>0</v>
      </c>
    </row>
    <row r="326" spans="2:65" s="1" customFormat="1" ht="22.5" customHeight="1">
      <c r="B326" s="129"/>
      <c r="C326" s="158" t="s">
        <v>509</v>
      </c>
      <c r="D326" s="158" t="s">
        <v>154</v>
      </c>
      <c r="E326" s="159" t="s">
        <v>510</v>
      </c>
      <c r="F326" s="264" t="s">
        <v>511</v>
      </c>
      <c r="G326" s="264"/>
      <c r="H326" s="264"/>
      <c r="I326" s="264"/>
      <c r="J326" s="160" t="s">
        <v>157</v>
      </c>
      <c r="K326" s="161">
        <v>442.68</v>
      </c>
      <c r="L326" s="246">
        <v>0</v>
      </c>
      <c r="M326" s="246"/>
      <c r="N326" s="265">
        <f>ROUND(L326*K326,2)</f>
        <v>0</v>
      </c>
      <c r="O326" s="265"/>
      <c r="P326" s="265"/>
      <c r="Q326" s="265"/>
      <c r="R326" s="132"/>
      <c r="T326" s="162" t="s">
        <v>5</v>
      </c>
      <c r="U326" s="46" t="s">
        <v>42</v>
      </c>
      <c r="V326" s="38"/>
      <c r="W326" s="163">
        <f>V326*K326</f>
        <v>0</v>
      </c>
      <c r="X326" s="163">
        <v>0</v>
      </c>
      <c r="Y326" s="163">
        <f>X326*K326</f>
        <v>0</v>
      </c>
      <c r="Z326" s="163">
        <v>0.015</v>
      </c>
      <c r="AA326" s="164">
        <f>Z326*K326</f>
        <v>6.6402</v>
      </c>
      <c r="AR326" s="20" t="s">
        <v>230</v>
      </c>
      <c r="AT326" s="20" t="s">
        <v>154</v>
      </c>
      <c r="AU326" s="20" t="s">
        <v>98</v>
      </c>
      <c r="AY326" s="20" t="s">
        <v>153</v>
      </c>
      <c r="BE326" s="103">
        <f>IF(U326="základní",N326,0)</f>
        <v>0</v>
      </c>
      <c r="BF326" s="103">
        <f>IF(U326="snížená",N326,0)</f>
        <v>0</v>
      </c>
      <c r="BG326" s="103">
        <f>IF(U326="zákl. přenesená",N326,0)</f>
        <v>0</v>
      </c>
      <c r="BH326" s="103">
        <f>IF(U326="sníž. přenesená",N326,0)</f>
        <v>0</v>
      </c>
      <c r="BI326" s="103">
        <f>IF(U326="nulová",N326,0)</f>
        <v>0</v>
      </c>
      <c r="BJ326" s="20" t="s">
        <v>82</v>
      </c>
      <c r="BK326" s="103">
        <f>ROUND(L326*K326,2)</f>
        <v>0</v>
      </c>
      <c r="BL326" s="20" t="s">
        <v>230</v>
      </c>
      <c r="BM326" s="20" t="s">
        <v>512</v>
      </c>
    </row>
    <row r="327" spans="2:51" s="10" customFormat="1" ht="22.5" customHeight="1">
      <c r="B327" s="165"/>
      <c r="C327" s="166"/>
      <c r="D327" s="166"/>
      <c r="E327" s="167" t="s">
        <v>5</v>
      </c>
      <c r="F327" s="270" t="s">
        <v>513</v>
      </c>
      <c r="G327" s="271"/>
      <c r="H327" s="271"/>
      <c r="I327" s="271"/>
      <c r="J327" s="166"/>
      <c r="K327" s="168">
        <v>442.68</v>
      </c>
      <c r="L327" s="166"/>
      <c r="M327" s="166"/>
      <c r="N327" s="166"/>
      <c r="O327" s="166"/>
      <c r="P327" s="166"/>
      <c r="Q327" s="166"/>
      <c r="R327" s="169"/>
      <c r="T327" s="170"/>
      <c r="U327" s="166"/>
      <c r="V327" s="166"/>
      <c r="W327" s="166"/>
      <c r="X327" s="166"/>
      <c r="Y327" s="166"/>
      <c r="Z327" s="166"/>
      <c r="AA327" s="171"/>
      <c r="AT327" s="172" t="s">
        <v>161</v>
      </c>
      <c r="AU327" s="172" t="s">
        <v>98</v>
      </c>
      <c r="AV327" s="10" t="s">
        <v>98</v>
      </c>
      <c r="AW327" s="10" t="s">
        <v>35</v>
      </c>
      <c r="AX327" s="10" t="s">
        <v>82</v>
      </c>
      <c r="AY327" s="172" t="s">
        <v>153</v>
      </c>
    </row>
    <row r="328" spans="2:65" s="1" customFormat="1" ht="22.5" customHeight="1">
      <c r="B328" s="129"/>
      <c r="C328" s="158" t="s">
        <v>514</v>
      </c>
      <c r="D328" s="158" t="s">
        <v>154</v>
      </c>
      <c r="E328" s="159" t="s">
        <v>515</v>
      </c>
      <c r="F328" s="264" t="s">
        <v>516</v>
      </c>
      <c r="G328" s="264"/>
      <c r="H328" s="264"/>
      <c r="I328" s="264"/>
      <c r="J328" s="160" t="s">
        <v>260</v>
      </c>
      <c r="K328" s="161">
        <v>370</v>
      </c>
      <c r="L328" s="246">
        <v>0</v>
      </c>
      <c r="M328" s="246"/>
      <c r="N328" s="265">
        <f>ROUND(L328*K328,2)</f>
        <v>0</v>
      </c>
      <c r="O328" s="265"/>
      <c r="P328" s="265"/>
      <c r="Q328" s="265"/>
      <c r="R328" s="132"/>
      <c r="T328" s="162" t="s">
        <v>5</v>
      </c>
      <c r="U328" s="46" t="s">
        <v>42</v>
      </c>
      <c r="V328" s="38"/>
      <c r="W328" s="163">
        <f>V328*K328</f>
        <v>0</v>
      </c>
      <c r="X328" s="163">
        <v>0</v>
      </c>
      <c r="Y328" s="163">
        <f>X328*K328</f>
        <v>0</v>
      </c>
      <c r="Z328" s="163">
        <v>0.055</v>
      </c>
      <c r="AA328" s="164">
        <f>Z328*K328</f>
        <v>20.35</v>
      </c>
      <c r="AR328" s="20" t="s">
        <v>230</v>
      </c>
      <c r="AT328" s="20" t="s">
        <v>154</v>
      </c>
      <c r="AU328" s="20" t="s">
        <v>98</v>
      </c>
      <c r="AY328" s="20" t="s">
        <v>153</v>
      </c>
      <c r="BE328" s="103">
        <f>IF(U328="základní",N328,0)</f>
        <v>0</v>
      </c>
      <c r="BF328" s="103">
        <f>IF(U328="snížená",N328,0)</f>
        <v>0</v>
      </c>
      <c r="BG328" s="103">
        <f>IF(U328="zákl. přenesená",N328,0)</f>
        <v>0</v>
      </c>
      <c r="BH328" s="103">
        <f>IF(U328="sníž. přenesená",N328,0)</f>
        <v>0</v>
      </c>
      <c r="BI328" s="103">
        <f>IF(U328="nulová",N328,0)</f>
        <v>0</v>
      </c>
      <c r="BJ328" s="20" t="s">
        <v>82</v>
      </c>
      <c r="BK328" s="103">
        <f>ROUND(L328*K328,2)</f>
        <v>0</v>
      </c>
      <c r="BL328" s="20" t="s">
        <v>230</v>
      </c>
      <c r="BM328" s="20" t="s">
        <v>517</v>
      </c>
    </row>
    <row r="329" spans="2:51" s="10" customFormat="1" ht="22.5" customHeight="1">
      <c r="B329" s="165"/>
      <c r="C329" s="166"/>
      <c r="D329" s="166"/>
      <c r="E329" s="167" t="s">
        <v>5</v>
      </c>
      <c r="F329" s="270" t="s">
        <v>518</v>
      </c>
      <c r="G329" s="271"/>
      <c r="H329" s="271"/>
      <c r="I329" s="271"/>
      <c r="J329" s="166"/>
      <c r="K329" s="168">
        <v>370</v>
      </c>
      <c r="L329" s="166"/>
      <c r="M329" s="166"/>
      <c r="N329" s="166"/>
      <c r="O329" s="166"/>
      <c r="P329" s="166"/>
      <c r="Q329" s="166"/>
      <c r="R329" s="169"/>
      <c r="T329" s="170"/>
      <c r="U329" s="166"/>
      <c r="V329" s="166"/>
      <c r="W329" s="166"/>
      <c r="X329" s="166"/>
      <c r="Y329" s="166"/>
      <c r="Z329" s="166"/>
      <c r="AA329" s="171"/>
      <c r="AT329" s="172" t="s">
        <v>161</v>
      </c>
      <c r="AU329" s="172" t="s">
        <v>98</v>
      </c>
      <c r="AV329" s="10" t="s">
        <v>98</v>
      </c>
      <c r="AW329" s="10" t="s">
        <v>35</v>
      </c>
      <c r="AX329" s="10" t="s">
        <v>82</v>
      </c>
      <c r="AY329" s="172" t="s">
        <v>153</v>
      </c>
    </row>
    <row r="330" spans="2:63" s="9" customFormat="1" ht="29.85" customHeight="1">
      <c r="B330" s="147"/>
      <c r="C330" s="148"/>
      <c r="D330" s="157" t="s">
        <v>124</v>
      </c>
      <c r="E330" s="157"/>
      <c r="F330" s="157"/>
      <c r="G330" s="157"/>
      <c r="H330" s="157"/>
      <c r="I330" s="157"/>
      <c r="J330" s="157"/>
      <c r="K330" s="157"/>
      <c r="L330" s="157"/>
      <c r="M330" s="157"/>
      <c r="N330" s="252">
        <f>BK330</f>
        <v>0</v>
      </c>
      <c r="O330" s="253"/>
      <c r="P330" s="253"/>
      <c r="Q330" s="253"/>
      <c r="R330" s="150"/>
      <c r="T330" s="151"/>
      <c r="U330" s="148"/>
      <c r="V330" s="148"/>
      <c r="W330" s="152">
        <f>SUM(W331:W337)</f>
        <v>0</v>
      </c>
      <c r="X330" s="148"/>
      <c r="Y330" s="152">
        <f>SUM(Y331:Y337)</f>
        <v>0</v>
      </c>
      <c r="Z330" s="148"/>
      <c r="AA330" s="153">
        <f>SUM(AA331:AA337)</f>
        <v>5.4608736</v>
      </c>
      <c r="AR330" s="154" t="s">
        <v>98</v>
      </c>
      <c r="AT330" s="155" t="s">
        <v>76</v>
      </c>
      <c r="AU330" s="155" t="s">
        <v>82</v>
      </c>
      <c r="AY330" s="154" t="s">
        <v>153</v>
      </c>
      <c r="BK330" s="156">
        <f>SUM(BK331:BK337)</f>
        <v>0</v>
      </c>
    </row>
    <row r="331" spans="2:65" s="1" customFormat="1" ht="31.5" customHeight="1">
      <c r="B331" s="129"/>
      <c r="C331" s="158" t="s">
        <v>519</v>
      </c>
      <c r="D331" s="158" t="s">
        <v>154</v>
      </c>
      <c r="E331" s="159" t="s">
        <v>520</v>
      </c>
      <c r="F331" s="264" t="s">
        <v>521</v>
      </c>
      <c r="G331" s="264"/>
      <c r="H331" s="264"/>
      <c r="I331" s="264"/>
      <c r="J331" s="160" t="s">
        <v>157</v>
      </c>
      <c r="K331" s="161">
        <v>305.76</v>
      </c>
      <c r="L331" s="246">
        <v>0</v>
      </c>
      <c r="M331" s="246"/>
      <c r="N331" s="265">
        <f>ROUND(L331*K331,2)</f>
        <v>0</v>
      </c>
      <c r="O331" s="265"/>
      <c r="P331" s="265"/>
      <c r="Q331" s="265"/>
      <c r="R331" s="132"/>
      <c r="T331" s="162" t="s">
        <v>5</v>
      </c>
      <c r="U331" s="46" t="s">
        <v>42</v>
      </c>
      <c r="V331" s="38"/>
      <c r="W331" s="163">
        <f>V331*K331</f>
        <v>0</v>
      </c>
      <c r="X331" s="163">
        <v>0</v>
      </c>
      <c r="Y331" s="163">
        <f>X331*K331</f>
        <v>0</v>
      </c>
      <c r="Z331" s="163">
        <v>0.01786</v>
      </c>
      <c r="AA331" s="164">
        <f>Z331*K331</f>
        <v>5.4608736</v>
      </c>
      <c r="AR331" s="20" t="s">
        <v>230</v>
      </c>
      <c r="AT331" s="20" t="s">
        <v>154</v>
      </c>
      <c r="AU331" s="20" t="s">
        <v>98</v>
      </c>
      <c r="AY331" s="20" t="s">
        <v>153</v>
      </c>
      <c r="BE331" s="103">
        <f>IF(U331="základní",N331,0)</f>
        <v>0</v>
      </c>
      <c r="BF331" s="103">
        <f>IF(U331="snížená",N331,0)</f>
        <v>0</v>
      </c>
      <c r="BG331" s="103">
        <f>IF(U331="zákl. přenesená",N331,0)</f>
        <v>0</v>
      </c>
      <c r="BH331" s="103">
        <f>IF(U331="sníž. přenesená",N331,0)</f>
        <v>0</v>
      </c>
      <c r="BI331" s="103">
        <f>IF(U331="nulová",N331,0)</f>
        <v>0</v>
      </c>
      <c r="BJ331" s="20" t="s">
        <v>82</v>
      </c>
      <c r="BK331" s="103">
        <f>ROUND(L331*K331,2)</f>
        <v>0</v>
      </c>
      <c r="BL331" s="20" t="s">
        <v>230</v>
      </c>
      <c r="BM331" s="20" t="s">
        <v>522</v>
      </c>
    </row>
    <row r="332" spans="2:51" s="11" customFormat="1" ht="22.5" customHeight="1">
      <c r="B332" s="173"/>
      <c r="C332" s="174"/>
      <c r="D332" s="174"/>
      <c r="E332" s="175" t="s">
        <v>5</v>
      </c>
      <c r="F332" s="266" t="s">
        <v>523</v>
      </c>
      <c r="G332" s="267"/>
      <c r="H332" s="267"/>
      <c r="I332" s="267"/>
      <c r="J332" s="174"/>
      <c r="K332" s="176" t="s">
        <v>5</v>
      </c>
      <c r="L332" s="174"/>
      <c r="M332" s="174"/>
      <c r="N332" s="174"/>
      <c r="O332" s="174"/>
      <c r="P332" s="174"/>
      <c r="Q332" s="174"/>
      <c r="R332" s="177"/>
      <c r="T332" s="178"/>
      <c r="U332" s="174"/>
      <c r="V332" s="174"/>
      <c r="W332" s="174"/>
      <c r="X332" s="174"/>
      <c r="Y332" s="174"/>
      <c r="Z332" s="174"/>
      <c r="AA332" s="179"/>
      <c r="AT332" s="180" t="s">
        <v>161</v>
      </c>
      <c r="AU332" s="180" t="s">
        <v>98</v>
      </c>
      <c r="AV332" s="11" t="s">
        <v>82</v>
      </c>
      <c r="AW332" s="11" t="s">
        <v>35</v>
      </c>
      <c r="AX332" s="11" t="s">
        <v>77</v>
      </c>
      <c r="AY332" s="180" t="s">
        <v>153</v>
      </c>
    </row>
    <row r="333" spans="2:51" s="10" customFormat="1" ht="31.5" customHeight="1">
      <c r="B333" s="165"/>
      <c r="C333" s="166"/>
      <c r="D333" s="166"/>
      <c r="E333" s="167" t="s">
        <v>5</v>
      </c>
      <c r="F333" s="262" t="s">
        <v>524</v>
      </c>
      <c r="G333" s="263"/>
      <c r="H333" s="263"/>
      <c r="I333" s="263"/>
      <c r="J333" s="166"/>
      <c r="K333" s="168">
        <v>91.82</v>
      </c>
      <c r="L333" s="166"/>
      <c r="M333" s="166"/>
      <c r="N333" s="166"/>
      <c r="O333" s="166"/>
      <c r="P333" s="166"/>
      <c r="Q333" s="166"/>
      <c r="R333" s="169"/>
      <c r="T333" s="170"/>
      <c r="U333" s="166"/>
      <c r="V333" s="166"/>
      <c r="W333" s="166"/>
      <c r="X333" s="166"/>
      <c r="Y333" s="166"/>
      <c r="Z333" s="166"/>
      <c r="AA333" s="171"/>
      <c r="AT333" s="172" t="s">
        <v>161</v>
      </c>
      <c r="AU333" s="172" t="s">
        <v>98</v>
      </c>
      <c r="AV333" s="10" t="s">
        <v>98</v>
      </c>
      <c r="AW333" s="10" t="s">
        <v>35</v>
      </c>
      <c r="AX333" s="10" t="s">
        <v>77</v>
      </c>
      <c r="AY333" s="172" t="s">
        <v>153</v>
      </c>
    </row>
    <row r="334" spans="2:51" s="10" customFormat="1" ht="22.5" customHeight="1">
      <c r="B334" s="165"/>
      <c r="C334" s="166"/>
      <c r="D334" s="166"/>
      <c r="E334" s="167" t="s">
        <v>5</v>
      </c>
      <c r="F334" s="262" t="s">
        <v>525</v>
      </c>
      <c r="G334" s="263"/>
      <c r="H334" s="263"/>
      <c r="I334" s="263"/>
      <c r="J334" s="166"/>
      <c r="K334" s="168">
        <v>44.46</v>
      </c>
      <c r="L334" s="166"/>
      <c r="M334" s="166"/>
      <c r="N334" s="166"/>
      <c r="O334" s="166"/>
      <c r="P334" s="166"/>
      <c r="Q334" s="166"/>
      <c r="R334" s="169"/>
      <c r="T334" s="170"/>
      <c r="U334" s="166"/>
      <c r="V334" s="166"/>
      <c r="W334" s="166"/>
      <c r="X334" s="166"/>
      <c r="Y334" s="166"/>
      <c r="Z334" s="166"/>
      <c r="AA334" s="171"/>
      <c r="AT334" s="172" t="s">
        <v>161</v>
      </c>
      <c r="AU334" s="172" t="s">
        <v>98</v>
      </c>
      <c r="AV334" s="10" t="s">
        <v>98</v>
      </c>
      <c r="AW334" s="10" t="s">
        <v>35</v>
      </c>
      <c r="AX334" s="10" t="s">
        <v>77</v>
      </c>
      <c r="AY334" s="172" t="s">
        <v>153</v>
      </c>
    </row>
    <row r="335" spans="2:51" s="11" customFormat="1" ht="22.5" customHeight="1">
      <c r="B335" s="173"/>
      <c r="C335" s="174"/>
      <c r="D335" s="174"/>
      <c r="E335" s="175" t="s">
        <v>5</v>
      </c>
      <c r="F335" s="268" t="s">
        <v>526</v>
      </c>
      <c r="G335" s="269"/>
      <c r="H335" s="269"/>
      <c r="I335" s="269"/>
      <c r="J335" s="174"/>
      <c r="K335" s="176" t="s">
        <v>5</v>
      </c>
      <c r="L335" s="174"/>
      <c r="M335" s="174"/>
      <c r="N335" s="174"/>
      <c r="O335" s="174"/>
      <c r="P335" s="174"/>
      <c r="Q335" s="174"/>
      <c r="R335" s="177"/>
      <c r="T335" s="178"/>
      <c r="U335" s="174"/>
      <c r="V335" s="174"/>
      <c r="W335" s="174"/>
      <c r="X335" s="174"/>
      <c r="Y335" s="174"/>
      <c r="Z335" s="174"/>
      <c r="AA335" s="179"/>
      <c r="AT335" s="180" t="s">
        <v>161</v>
      </c>
      <c r="AU335" s="180" t="s">
        <v>98</v>
      </c>
      <c r="AV335" s="11" t="s">
        <v>82</v>
      </c>
      <c r="AW335" s="11" t="s">
        <v>35</v>
      </c>
      <c r="AX335" s="11" t="s">
        <v>77</v>
      </c>
      <c r="AY335" s="180" t="s">
        <v>153</v>
      </c>
    </row>
    <row r="336" spans="2:51" s="10" customFormat="1" ht="31.5" customHeight="1">
      <c r="B336" s="165"/>
      <c r="C336" s="166"/>
      <c r="D336" s="166"/>
      <c r="E336" s="167" t="s">
        <v>5</v>
      </c>
      <c r="F336" s="262" t="s">
        <v>527</v>
      </c>
      <c r="G336" s="263"/>
      <c r="H336" s="263"/>
      <c r="I336" s="263"/>
      <c r="J336" s="166"/>
      <c r="K336" s="168">
        <v>169.48</v>
      </c>
      <c r="L336" s="166"/>
      <c r="M336" s="166"/>
      <c r="N336" s="166"/>
      <c r="O336" s="166"/>
      <c r="P336" s="166"/>
      <c r="Q336" s="166"/>
      <c r="R336" s="169"/>
      <c r="T336" s="170"/>
      <c r="U336" s="166"/>
      <c r="V336" s="166"/>
      <c r="W336" s="166"/>
      <c r="X336" s="166"/>
      <c r="Y336" s="166"/>
      <c r="Z336" s="166"/>
      <c r="AA336" s="171"/>
      <c r="AT336" s="172" t="s">
        <v>161</v>
      </c>
      <c r="AU336" s="172" t="s">
        <v>98</v>
      </c>
      <c r="AV336" s="10" t="s">
        <v>98</v>
      </c>
      <c r="AW336" s="10" t="s">
        <v>35</v>
      </c>
      <c r="AX336" s="10" t="s">
        <v>77</v>
      </c>
      <c r="AY336" s="172" t="s">
        <v>153</v>
      </c>
    </row>
    <row r="337" spans="2:51" s="12" customFormat="1" ht="22.5" customHeight="1">
      <c r="B337" s="181"/>
      <c r="C337" s="182"/>
      <c r="D337" s="182"/>
      <c r="E337" s="183" t="s">
        <v>5</v>
      </c>
      <c r="F337" s="258" t="s">
        <v>178</v>
      </c>
      <c r="G337" s="259"/>
      <c r="H337" s="259"/>
      <c r="I337" s="259"/>
      <c r="J337" s="182"/>
      <c r="K337" s="184">
        <v>305.76</v>
      </c>
      <c r="L337" s="182"/>
      <c r="M337" s="182"/>
      <c r="N337" s="182"/>
      <c r="O337" s="182"/>
      <c r="P337" s="182"/>
      <c r="Q337" s="182"/>
      <c r="R337" s="185"/>
      <c r="T337" s="186"/>
      <c r="U337" s="182"/>
      <c r="V337" s="182"/>
      <c r="W337" s="182"/>
      <c r="X337" s="182"/>
      <c r="Y337" s="182"/>
      <c r="Z337" s="182"/>
      <c r="AA337" s="187"/>
      <c r="AT337" s="188" t="s">
        <v>161</v>
      </c>
      <c r="AU337" s="188" t="s">
        <v>98</v>
      </c>
      <c r="AV337" s="12" t="s">
        <v>158</v>
      </c>
      <c r="AW337" s="12" t="s">
        <v>35</v>
      </c>
      <c r="AX337" s="12" t="s">
        <v>82</v>
      </c>
      <c r="AY337" s="188" t="s">
        <v>153</v>
      </c>
    </row>
    <row r="338" spans="2:63" s="9" customFormat="1" ht="29.85" customHeight="1">
      <c r="B338" s="147"/>
      <c r="C338" s="148"/>
      <c r="D338" s="157" t="s">
        <v>125</v>
      </c>
      <c r="E338" s="157"/>
      <c r="F338" s="157"/>
      <c r="G338" s="157"/>
      <c r="H338" s="157"/>
      <c r="I338" s="157"/>
      <c r="J338" s="157"/>
      <c r="K338" s="157"/>
      <c r="L338" s="157"/>
      <c r="M338" s="157"/>
      <c r="N338" s="252">
        <f>BK338</f>
        <v>0</v>
      </c>
      <c r="O338" s="253"/>
      <c r="P338" s="253"/>
      <c r="Q338" s="253"/>
      <c r="R338" s="150"/>
      <c r="T338" s="151"/>
      <c r="U338" s="148"/>
      <c r="V338" s="148"/>
      <c r="W338" s="152">
        <f>SUM(W339:W345)</f>
        <v>0</v>
      </c>
      <c r="X338" s="148"/>
      <c r="Y338" s="152">
        <f>SUM(Y339:Y345)</f>
        <v>0</v>
      </c>
      <c r="Z338" s="148"/>
      <c r="AA338" s="153">
        <f>SUM(AA339:AA345)</f>
        <v>1.6184166</v>
      </c>
      <c r="AR338" s="154" t="s">
        <v>98</v>
      </c>
      <c r="AT338" s="155" t="s">
        <v>76</v>
      </c>
      <c r="AU338" s="155" t="s">
        <v>82</v>
      </c>
      <c r="AY338" s="154" t="s">
        <v>153</v>
      </c>
      <c r="BK338" s="156">
        <f>SUM(BK339:BK345)</f>
        <v>0</v>
      </c>
    </row>
    <row r="339" spans="2:65" s="1" customFormat="1" ht="22.5" customHeight="1">
      <c r="B339" s="129"/>
      <c r="C339" s="158" t="s">
        <v>528</v>
      </c>
      <c r="D339" s="158" t="s">
        <v>154</v>
      </c>
      <c r="E339" s="159" t="s">
        <v>529</v>
      </c>
      <c r="F339" s="264" t="s">
        <v>530</v>
      </c>
      <c r="G339" s="264"/>
      <c r="H339" s="264"/>
      <c r="I339" s="264"/>
      <c r="J339" s="160" t="s">
        <v>157</v>
      </c>
      <c r="K339" s="161">
        <v>442.68</v>
      </c>
      <c r="L339" s="246">
        <v>0</v>
      </c>
      <c r="M339" s="246"/>
      <c r="N339" s="265">
        <f>ROUND(L339*K339,2)</f>
        <v>0</v>
      </c>
      <c r="O339" s="265"/>
      <c r="P339" s="265"/>
      <c r="Q339" s="265"/>
      <c r="R339" s="132"/>
      <c r="T339" s="162" t="s">
        <v>5</v>
      </c>
      <c r="U339" s="46" t="s">
        <v>42</v>
      </c>
      <c r="V339" s="38"/>
      <c r="W339" s="163">
        <f>V339*K339</f>
        <v>0</v>
      </c>
      <c r="X339" s="163">
        <v>0</v>
      </c>
      <c r="Y339" s="163">
        <f>X339*K339</f>
        <v>0</v>
      </c>
      <c r="Z339" s="163">
        <v>0.00312</v>
      </c>
      <c r="AA339" s="164">
        <f>Z339*K339</f>
        <v>1.3811616</v>
      </c>
      <c r="AR339" s="20" t="s">
        <v>230</v>
      </c>
      <c r="AT339" s="20" t="s">
        <v>154</v>
      </c>
      <c r="AU339" s="20" t="s">
        <v>98</v>
      </c>
      <c r="AY339" s="20" t="s">
        <v>153</v>
      </c>
      <c r="BE339" s="103">
        <f>IF(U339="základní",N339,0)</f>
        <v>0</v>
      </c>
      <c r="BF339" s="103">
        <f>IF(U339="snížená",N339,0)</f>
        <v>0</v>
      </c>
      <c r="BG339" s="103">
        <f>IF(U339="zákl. přenesená",N339,0)</f>
        <v>0</v>
      </c>
      <c r="BH339" s="103">
        <f>IF(U339="sníž. přenesená",N339,0)</f>
        <v>0</v>
      </c>
      <c r="BI339" s="103">
        <f>IF(U339="nulová",N339,0)</f>
        <v>0</v>
      </c>
      <c r="BJ339" s="20" t="s">
        <v>82</v>
      </c>
      <c r="BK339" s="103">
        <f>ROUND(L339*K339,2)</f>
        <v>0</v>
      </c>
      <c r="BL339" s="20" t="s">
        <v>230</v>
      </c>
      <c r="BM339" s="20" t="s">
        <v>531</v>
      </c>
    </row>
    <row r="340" spans="2:51" s="10" customFormat="1" ht="22.5" customHeight="1">
      <c r="B340" s="165"/>
      <c r="C340" s="166"/>
      <c r="D340" s="166"/>
      <c r="E340" s="167" t="s">
        <v>5</v>
      </c>
      <c r="F340" s="270" t="s">
        <v>513</v>
      </c>
      <c r="G340" s="271"/>
      <c r="H340" s="271"/>
      <c r="I340" s="271"/>
      <c r="J340" s="166"/>
      <c r="K340" s="168">
        <v>442.68</v>
      </c>
      <c r="L340" s="166"/>
      <c r="M340" s="166"/>
      <c r="N340" s="166"/>
      <c r="O340" s="166"/>
      <c r="P340" s="166"/>
      <c r="Q340" s="166"/>
      <c r="R340" s="169"/>
      <c r="T340" s="170"/>
      <c r="U340" s="166"/>
      <c r="V340" s="166"/>
      <c r="W340" s="166"/>
      <c r="X340" s="166"/>
      <c r="Y340" s="166"/>
      <c r="Z340" s="166"/>
      <c r="AA340" s="171"/>
      <c r="AT340" s="172" t="s">
        <v>161</v>
      </c>
      <c r="AU340" s="172" t="s">
        <v>98</v>
      </c>
      <c r="AV340" s="10" t="s">
        <v>98</v>
      </c>
      <c r="AW340" s="10" t="s">
        <v>35</v>
      </c>
      <c r="AX340" s="10" t="s">
        <v>82</v>
      </c>
      <c r="AY340" s="172" t="s">
        <v>153</v>
      </c>
    </row>
    <row r="341" spans="2:65" s="1" customFormat="1" ht="22.5" customHeight="1">
      <c r="B341" s="129"/>
      <c r="C341" s="158" t="s">
        <v>532</v>
      </c>
      <c r="D341" s="158" t="s">
        <v>154</v>
      </c>
      <c r="E341" s="159" t="s">
        <v>533</v>
      </c>
      <c r="F341" s="264" t="s">
        <v>534</v>
      </c>
      <c r="G341" s="264"/>
      <c r="H341" s="264"/>
      <c r="I341" s="264"/>
      <c r="J341" s="160" t="s">
        <v>260</v>
      </c>
      <c r="K341" s="161">
        <v>46.5</v>
      </c>
      <c r="L341" s="246">
        <v>0</v>
      </c>
      <c r="M341" s="246"/>
      <c r="N341" s="265">
        <f>ROUND(L341*K341,2)</f>
        <v>0</v>
      </c>
      <c r="O341" s="265"/>
      <c r="P341" s="265"/>
      <c r="Q341" s="265"/>
      <c r="R341" s="132"/>
      <c r="T341" s="162" t="s">
        <v>5</v>
      </c>
      <c r="U341" s="46" t="s">
        <v>42</v>
      </c>
      <c r="V341" s="38"/>
      <c r="W341" s="163">
        <f>V341*K341</f>
        <v>0</v>
      </c>
      <c r="X341" s="163">
        <v>0</v>
      </c>
      <c r="Y341" s="163">
        <f>X341*K341</f>
        <v>0</v>
      </c>
      <c r="Z341" s="163">
        <v>0.00167</v>
      </c>
      <c r="AA341" s="164">
        <f>Z341*K341</f>
        <v>0.077655</v>
      </c>
      <c r="AR341" s="20" t="s">
        <v>230</v>
      </c>
      <c r="AT341" s="20" t="s">
        <v>154</v>
      </c>
      <c r="AU341" s="20" t="s">
        <v>98</v>
      </c>
      <c r="AY341" s="20" t="s">
        <v>153</v>
      </c>
      <c r="BE341" s="103">
        <f>IF(U341="základní",N341,0)</f>
        <v>0</v>
      </c>
      <c r="BF341" s="103">
        <f>IF(U341="snížená",N341,0)</f>
        <v>0</v>
      </c>
      <c r="BG341" s="103">
        <f>IF(U341="zákl. přenesená",N341,0)</f>
        <v>0</v>
      </c>
      <c r="BH341" s="103">
        <f>IF(U341="sníž. přenesená",N341,0)</f>
        <v>0</v>
      </c>
      <c r="BI341" s="103">
        <f>IF(U341="nulová",N341,0)</f>
        <v>0</v>
      </c>
      <c r="BJ341" s="20" t="s">
        <v>82</v>
      </c>
      <c r="BK341" s="103">
        <f>ROUND(L341*K341,2)</f>
        <v>0</v>
      </c>
      <c r="BL341" s="20" t="s">
        <v>230</v>
      </c>
      <c r="BM341" s="20" t="s">
        <v>535</v>
      </c>
    </row>
    <row r="342" spans="2:51" s="10" customFormat="1" ht="22.5" customHeight="1">
      <c r="B342" s="165"/>
      <c r="C342" s="166"/>
      <c r="D342" s="166"/>
      <c r="E342" s="167" t="s">
        <v>5</v>
      </c>
      <c r="F342" s="270" t="s">
        <v>536</v>
      </c>
      <c r="G342" s="271"/>
      <c r="H342" s="271"/>
      <c r="I342" s="271"/>
      <c r="J342" s="166"/>
      <c r="K342" s="168">
        <v>46.5</v>
      </c>
      <c r="L342" s="166"/>
      <c r="M342" s="166"/>
      <c r="N342" s="166"/>
      <c r="O342" s="166"/>
      <c r="P342" s="166"/>
      <c r="Q342" s="166"/>
      <c r="R342" s="169"/>
      <c r="T342" s="170"/>
      <c r="U342" s="166"/>
      <c r="V342" s="166"/>
      <c r="W342" s="166"/>
      <c r="X342" s="166"/>
      <c r="Y342" s="166"/>
      <c r="Z342" s="166"/>
      <c r="AA342" s="171"/>
      <c r="AT342" s="172" t="s">
        <v>161</v>
      </c>
      <c r="AU342" s="172" t="s">
        <v>98</v>
      </c>
      <c r="AV342" s="10" t="s">
        <v>98</v>
      </c>
      <c r="AW342" s="10" t="s">
        <v>35</v>
      </c>
      <c r="AX342" s="10" t="s">
        <v>82</v>
      </c>
      <c r="AY342" s="172" t="s">
        <v>153</v>
      </c>
    </row>
    <row r="343" spans="2:65" s="1" customFormat="1" ht="22.5" customHeight="1">
      <c r="B343" s="129"/>
      <c r="C343" s="158" t="s">
        <v>537</v>
      </c>
      <c r="D343" s="158" t="s">
        <v>154</v>
      </c>
      <c r="E343" s="159" t="s">
        <v>538</v>
      </c>
      <c r="F343" s="264" t="s">
        <v>539</v>
      </c>
      <c r="G343" s="264"/>
      <c r="H343" s="264"/>
      <c r="I343" s="264"/>
      <c r="J343" s="160" t="s">
        <v>260</v>
      </c>
      <c r="K343" s="161">
        <v>43.2</v>
      </c>
      <c r="L343" s="246">
        <v>0</v>
      </c>
      <c r="M343" s="246"/>
      <c r="N343" s="265">
        <f>ROUND(L343*K343,2)</f>
        <v>0</v>
      </c>
      <c r="O343" s="265"/>
      <c r="P343" s="265"/>
      <c r="Q343" s="265"/>
      <c r="R343" s="132"/>
      <c r="T343" s="162" t="s">
        <v>5</v>
      </c>
      <c r="U343" s="46" t="s">
        <v>42</v>
      </c>
      <c r="V343" s="38"/>
      <c r="W343" s="163">
        <f>V343*K343</f>
        <v>0</v>
      </c>
      <c r="X343" s="163">
        <v>0</v>
      </c>
      <c r="Y343" s="163">
        <f>X343*K343</f>
        <v>0</v>
      </c>
      <c r="Z343" s="163">
        <v>0.0026</v>
      </c>
      <c r="AA343" s="164">
        <f>Z343*K343</f>
        <v>0.11232</v>
      </c>
      <c r="AR343" s="20" t="s">
        <v>230</v>
      </c>
      <c r="AT343" s="20" t="s">
        <v>154</v>
      </c>
      <c r="AU343" s="20" t="s">
        <v>98</v>
      </c>
      <c r="AY343" s="20" t="s">
        <v>153</v>
      </c>
      <c r="BE343" s="103">
        <f>IF(U343="základní",N343,0)</f>
        <v>0</v>
      </c>
      <c r="BF343" s="103">
        <f>IF(U343="snížená",N343,0)</f>
        <v>0</v>
      </c>
      <c r="BG343" s="103">
        <f>IF(U343="zákl. přenesená",N343,0)</f>
        <v>0</v>
      </c>
      <c r="BH343" s="103">
        <f>IF(U343="sníž. přenesená",N343,0)</f>
        <v>0</v>
      </c>
      <c r="BI343" s="103">
        <f>IF(U343="nulová",N343,0)</f>
        <v>0</v>
      </c>
      <c r="BJ343" s="20" t="s">
        <v>82</v>
      </c>
      <c r="BK343" s="103">
        <f>ROUND(L343*K343,2)</f>
        <v>0</v>
      </c>
      <c r="BL343" s="20" t="s">
        <v>230</v>
      </c>
      <c r="BM343" s="20" t="s">
        <v>540</v>
      </c>
    </row>
    <row r="344" spans="2:65" s="1" customFormat="1" ht="22.5" customHeight="1">
      <c r="B344" s="129"/>
      <c r="C344" s="158" t="s">
        <v>541</v>
      </c>
      <c r="D344" s="158" t="s">
        <v>154</v>
      </c>
      <c r="E344" s="159" t="s">
        <v>542</v>
      </c>
      <c r="F344" s="264" t="s">
        <v>543</v>
      </c>
      <c r="G344" s="264"/>
      <c r="H344" s="264"/>
      <c r="I344" s="264"/>
      <c r="J344" s="160" t="s">
        <v>260</v>
      </c>
      <c r="K344" s="161">
        <v>12</v>
      </c>
      <c r="L344" s="246">
        <v>0</v>
      </c>
      <c r="M344" s="246"/>
      <c r="N344" s="265">
        <f>ROUND(L344*K344,2)</f>
        <v>0</v>
      </c>
      <c r="O344" s="265"/>
      <c r="P344" s="265"/>
      <c r="Q344" s="265"/>
      <c r="R344" s="132"/>
      <c r="T344" s="162" t="s">
        <v>5</v>
      </c>
      <c r="U344" s="46" t="s">
        <v>42</v>
      </c>
      <c r="V344" s="38"/>
      <c r="W344" s="163">
        <f>V344*K344</f>
        <v>0</v>
      </c>
      <c r="X344" s="163">
        <v>0</v>
      </c>
      <c r="Y344" s="163">
        <f>X344*K344</f>
        <v>0</v>
      </c>
      <c r="Z344" s="163">
        <v>0.00394</v>
      </c>
      <c r="AA344" s="164">
        <f>Z344*K344</f>
        <v>0.04728</v>
      </c>
      <c r="AR344" s="20" t="s">
        <v>230</v>
      </c>
      <c r="AT344" s="20" t="s">
        <v>154</v>
      </c>
      <c r="AU344" s="20" t="s">
        <v>98</v>
      </c>
      <c r="AY344" s="20" t="s">
        <v>153</v>
      </c>
      <c r="BE344" s="103">
        <f>IF(U344="základní",N344,0)</f>
        <v>0</v>
      </c>
      <c r="BF344" s="103">
        <f>IF(U344="snížená",N344,0)</f>
        <v>0</v>
      </c>
      <c r="BG344" s="103">
        <f>IF(U344="zákl. přenesená",N344,0)</f>
        <v>0</v>
      </c>
      <c r="BH344" s="103">
        <f>IF(U344="sníž. přenesená",N344,0)</f>
        <v>0</v>
      </c>
      <c r="BI344" s="103">
        <f>IF(U344="nulová",N344,0)</f>
        <v>0</v>
      </c>
      <c r="BJ344" s="20" t="s">
        <v>82</v>
      </c>
      <c r="BK344" s="103">
        <f>ROUND(L344*K344,2)</f>
        <v>0</v>
      </c>
      <c r="BL344" s="20" t="s">
        <v>230</v>
      </c>
      <c r="BM344" s="20" t="s">
        <v>544</v>
      </c>
    </row>
    <row r="345" spans="2:51" s="10" customFormat="1" ht="22.5" customHeight="1">
      <c r="B345" s="165"/>
      <c r="C345" s="166"/>
      <c r="D345" s="166"/>
      <c r="E345" s="167" t="s">
        <v>5</v>
      </c>
      <c r="F345" s="270" t="s">
        <v>545</v>
      </c>
      <c r="G345" s="271"/>
      <c r="H345" s="271"/>
      <c r="I345" s="271"/>
      <c r="J345" s="166"/>
      <c r="K345" s="168">
        <v>12</v>
      </c>
      <c r="L345" s="166"/>
      <c r="M345" s="166"/>
      <c r="N345" s="166"/>
      <c r="O345" s="166"/>
      <c r="P345" s="166"/>
      <c r="Q345" s="166"/>
      <c r="R345" s="169"/>
      <c r="T345" s="170"/>
      <c r="U345" s="166"/>
      <c r="V345" s="166"/>
      <c r="W345" s="166"/>
      <c r="X345" s="166"/>
      <c r="Y345" s="166"/>
      <c r="Z345" s="166"/>
      <c r="AA345" s="171"/>
      <c r="AT345" s="172" t="s">
        <v>161</v>
      </c>
      <c r="AU345" s="172" t="s">
        <v>98</v>
      </c>
      <c r="AV345" s="10" t="s">
        <v>98</v>
      </c>
      <c r="AW345" s="10" t="s">
        <v>35</v>
      </c>
      <c r="AX345" s="10" t="s">
        <v>82</v>
      </c>
      <c r="AY345" s="172" t="s">
        <v>153</v>
      </c>
    </row>
    <row r="346" spans="2:63" s="9" customFormat="1" ht="29.85" customHeight="1">
      <c r="B346" s="147"/>
      <c r="C346" s="148"/>
      <c r="D346" s="157" t="s">
        <v>126</v>
      </c>
      <c r="E346" s="157"/>
      <c r="F346" s="157"/>
      <c r="G346" s="157"/>
      <c r="H346" s="157"/>
      <c r="I346" s="157"/>
      <c r="J346" s="157"/>
      <c r="K346" s="157"/>
      <c r="L346" s="157"/>
      <c r="M346" s="157"/>
      <c r="N346" s="252">
        <f>BK346</f>
        <v>0</v>
      </c>
      <c r="O346" s="253"/>
      <c r="P346" s="253"/>
      <c r="Q346" s="253"/>
      <c r="R346" s="150"/>
      <c r="T346" s="151"/>
      <c r="U346" s="148"/>
      <c r="V346" s="148"/>
      <c r="W346" s="152">
        <f>SUM(W347:W348)</f>
        <v>0</v>
      </c>
      <c r="X346" s="148"/>
      <c r="Y346" s="152">
        <f>SUM(Y347:Y348)</f>
        <v>0</v>
      </c>
      <c r="Z346" s="148"/>
      <c r="AA346" s="153">
        <f>SUM(AA347:AA348)</f>
        <v>0</v>
      </c>
      <c r="AR346" s="154" t="s">
        <v>98</v>
      </c>
      <c r="AT346" s="155" t="s">
        <v>76</v>
      </c>
      <c r="AU346" s="155" t="s">
        <v>82</v>
      </c>
      <c r="AY346" s="154" t="s">
        <v>153</v>
      </c>
      <c r="BK346" s="156">
        <f>SUM(BK347:BK348)</f>
        <v>0</v>
      </c>
    </row>
    <row r="347" spans="2:65" s="1" customFormat="1" ht="31.5" customHeight="1">
      <c r="B347" s="129"/>
      <c r="C347" s="158" t="s">
        <v>546</v>
      </c>
      <c r="D347" s="158" t="s">
        <v>154</v>
      </c>
      <c r="E347" s="159" t="s">
        <v>547</v>
      </c>
      <c r="F347" s="264" t="s">
        <v>548</v>
      </c>
      <c r="G347" s="264"/>
      <c r="H347" s="264"/>
      <c r="I347" s="264"/>
      <c r="J347" s="160" t="s">
        <v>260</v>
      </c>
      <c r="K347" s="161">
        <v>2</v>
      </c>
      <c r="L347" s="246">
        <v>0</v>
      </c>
      <c r="M347" s="246"/>
      <c r="N347" s="265">
        <f>ROUND(L347*K347,2)</f>
        <v>0</v>
      </c>
      <c r="O347" s="265"/>
      <c r="P347" s="265"/>
      <c r="Q347" s="265"/>
      <c r="R347" s="132"/>
      <c r="T347" s="162" t="s">
        <v>5</v>
      </c>
      <c r="U347" s="46" t="s">
        <v>42</v>
      </c>
      <c r="V347" s="38"/>
      <c r="W347" s="163">
        <f>V347*K347</f>
        <v>0</v>
      </c>
      <c r="X347" s="163">
        <v>0</v>
      </c>
      <c r="Y347" s="163">
        <f>X347*K347</f>
        <v>0</v>
      </c>
      <c r="Z347" s="163">
        <v>0</v>
      </c>
      <c r="AA347" s="164">
        <f>Z347*K347</f>
        <v>0</v>
      </c>
      <c r="AR347" s="20" t="s">
        <v>230</v>
      </c>
      <c r="AT347" s="20" t="s">
        <v>154</v>
      </c>
      <c r="AU347" s="20" t="s">
        <v>98</v>
      </c>
      <c r="AY347" s="20" t="s">
        <v>153</v>
      </c>
      <c r="BE347" s="103">
        <f>IF(U347="základní",N347,0)</f>
        <v>0</v>
      </c>
      <c r="BF347" s="103">
        <f>IF(U347="snížená",N347,0)</f>
        <v>0</v>
      </c>
      <c r="BG347" s="103">
        <f>IF(U347="zákl. přenesená",N347,0)</f>
        <v>0</v>
      </c>
      <c r="BH347" s="103">
        <f>IF(U347="sníž. přenesená",N347,0)</f>
        <v>0</v>
      </c>
      <c r="BI347" s="103">
        <f>IF(U347="nulová",N347,0)</f>
        <v>0</v>
      </c>
      <c r="BJ347" s="20" t="s">
        <v>82</v>
      </c>
      <c r="BK347" s="103">
        <f>ROUND(L347*K347,2)</f>
        <v>0</v>
      </c>
      <c r="BL347" s="20" t="s">
        <v>230</v>
      </c>
      <c r="BM347" s="20" t="s">
        <v>549</v>
      </c>
    </row>
    <row r="348" spans="2:51" s="10" customFormat="1" ht="22.5" customHeight="1">
      <c r="B348" s="165"/>
      <c r="C348" s="166"/>
      <c r="D348" s="166"/>
      <c r="E348" s="167" t="s">
        <v>5</v>
      </c>
      <c r="F348" s="270" t="s">
        <v>550</v>
      </c>
      <c r="G348" s="271"/>
      <c r="H348" s="271"/>
      <c r="I348" s="271"/>
      <c r="J348" s="166"/>
      <c r="K348" s="168">
        <v>2</v>
      </c>
      <c r="L348" s="166"/>
      <c r="M348" s="166"/>
      <c r="N348" s="166"/>
      <c r="O348" s="166"/>
      <c r="P348" s="166"/>
      <c r="Q348" s="166"/>
      <c r="R348" s="169"/>
      <c r="T348" s="170"/>
      <c r="U348" s="166"/>
      <c r="V348" s="166"/>
      <c r="W348" s="166"/>
      <c r="X348" s="166"/>
      <c r="Y348" s="166"/>
      <c r="Z348" s="166"/>
      <c r="AA348" s="171"/>
      <c r="AT348" s="172" t="s">
        <v>161</v>
      </c>
      <c r="AU348" s="172" t="s">
        <v>98</v>
      </c>
      <c r="AV348" s="10" t="s">
        <v>98</v>
      </c>
      <c r="AW348" s="10" t="s">
        <v>35</v>
      </c>
      <c r="AX348" s="10" t="s">
        <v>82</v>
      </c>
      <c r="AY348" s="172" t="s">
        <v>153</v>
      </c>
    </row>
    <row r="349" spans="2:63" s="9" customFormat="1" ht="29.85" customHeight="1">
      <c r="B349" s="147"/>
      <c r="C349" s="148"/>
      <c r="D349" s="157" t="s">
        <v>127</v>
      </c>
      <c r="E349" s="157"/>
      <c r="F349" s="157"/>
      <c r="G349" s="157"/>
      <c r="H349" s="157"/>
      <c r="I349" s="157"/>
      <c r="J349" s="157"/>
      <c r="K349" s="157"/>
      <c r="L349" s="157"/>
      <c r="M349" s="157"/>
      <c r="N349" s="252">
        <f>BK349</f>
        <v>0</v>
      </c>
      <c r="O349" s="253"/>
      <c r="P349" s="253"/>
      <c r="Q349" s="253"/>
      <c r="R349" s="150"/>
      <c r="T349" s="151"/>
      <c r="U349" s="148"/>
      <c r="V349" s="148"/>
      <c r="W349" s="152">
        <f>SUM(W350:W352)</f>
        <v>0</v>
      </c>
      <c r="X349" s="148"/>
      <c r="Y349" s="152">
        <f>SUM(Y350:Y352)</f>
        <v>0</v>
      </c>
      <c r="Z349" s="148"/>
      <c r="AA349" s="153">
        <f>SUM(AA350:AA352)</f>
        <v>2.1657468</v>
      </c>
      <c r="AR349" s="154" t="s">
        <v>98</v>
      </c>
      <c r="AT349" s="155" t="s">
        <v>76</v>
      </c>
      <c r="AU349" s="155" t="s">
        <v>82</v>
      </c>
      <c r="AY349" s="154" t="s">
        <v>153</v>
      </c>
      <c r="BK349" s="156">
        <f>SUM(BK350:BK352)</f>
        <v>0</v>
      </c>
    </row>
    <row r="350" spans="2:65" s="1" customFormat="1" ht="31.5" customHeight="1">
      <c r="B350" s="129"/>
      <c r="C350" s="158" t="s">
        <v>551</v>
      </c>
      <c r="D350" s="158" t="s">
        <v>154</v>
      </c>
      <c r="E350" s="159" t="s">
        <v>552</v>
      </c>
      <c r="F350" s="264" t="s">
        <v>553</v>
      </c>
      <c r="G350" s="264"/>
      <c r="H350" s="264"/>
      <c r="I350" s="264"/>
      <c r="J350" s="160" t="s">
        <v>157</v>
      </c>
      <c r="K350" s="161">
        <v>26.04</v>
      </c>
      <c r="L350" s="246">
        <v>0</v>
      </c>
      <c r="M350" s="246"/>
      <c r="N350" s="265">
        <f>ROUND(L350*K350,2)</f>
        <v>0</v>
      </c>
      <c r="O350" s="265"/>
      <c r="P350" s="265"/>
      <c r="Q350" s="265"/>
      <c r="R350" s="132"/>
      <c r="T350" s="162" t="s">
        <v>5</v>
      </c>
      <c r="U350" s="46" t="s">
        <v>42</v>
      </c>
      <c r="V350" s="38"/>
      <c r="W350" s="163">
        <f>V350*K350</f>
        <v>0</v>
      </c>
      <c r="X350" s="163">
        <v>0</v>
      </c>
      <c r="Y350" s="163">
        <f>X350*K350</f>
        <v>0</v>
      </c>
      <c r="Z350" s="163">
        <v>0.08317</v>
      </c>
      <c r="AA350" s="164">
        <f>Z350*K350</f>
        <v>2.1657468</v>
      </c>
      <c r="AR350" s="20" t="s">
        <v>230</v>
      </c>
      <c r="AT350" s="20" t="s">
        <v>154</v>
      </c>
      <c r="AU350" s="20" t="s">
        <v>98</v>
      </c>
      <c r="AY350" s="20" t="s">
        <v>153</v>
      </c>
      <c r="BE350" s="103">
        <f>IF(U350="základní",N350,0)</f>
        <v>0</v>
      </c>
      <c r="BF350" s="103">
        <f>IF(U350="snížená",N350,0)</f>
        <v>0</v>
      </c>
      <c r="BG350" s="103">
        <f>IF(U350="zákl. přenesená",N350,0)</f>
        <v>0</v>
      </c>
      <c r="BH350" s="103">
        <f>IF(U350="sníž. přenesená",N350,0)</f>
        <v>0</v>
      </c>
      <c r="BI350" s="103">
        <f>IF(U350="nulová",N350,0)</f>
        <v>0</v>
      </c>
      <c r="BJ350" s="20" t="s">
        <v>82</v>
      </c>
      <c r="BK350" s="103">
        <f>ROUND(L350*K350,2)</f>
        <v>0</v>
      </c>
      <c r="BL350" s="20" t="s">
        <v>230</v>
      </c>
      <c r="BM350" s="20" t="s">
        <v>554</v>
      </c>
    </row>
    <row r="351" spans="2:51" s="11" customFormat="1" ht="22.5" customHeight="1">
      <c r="B351" s="173"/>
      <c r="C351" s="174"/>
      <c r="D351" s="174"/>
      <c r="E351" s="175" t="s">
        <v>5</v>
      </c>
      <c r="F351" s="266" t="s">
        <v>359</v>
      </c>
      <c r="G351" s="267"/>
      <c r="H351" s="267"/>
      <c r="I351" s="267"/>
      <c r="J351" s="174"/>
      <c r="K351" s="176" t="s">
        <v>5</v>
      </c>
      <c r="L351" s="174"/>
      <c r="M351" s="174"/>
      <c r="N351" s="174"/>
      <c r="O351" s="174"/>
      <c r="P351" s="174"/>
      <c r="Q351" s="174"/>
      <c r="R351" s="177"/>
      <c r="T351" s="178"/>
      <c r="U351" s="174"/>
      <c r="V351" s="174"/>
      <c r="W351" s="174"/>
      <c r="X351" s="174"/>
      <c r="Y351" s="174"/>
      <c r="Z351" s="174"/>
      <c r="AA351" s="179"/>
      <c r="AT351" s="180" t="s">
        <v>161</v>
      </c>
      <c r="AU351" s="180" t="s">
        <v>98</v>
      </c>
      <c r="AV351" s="11" t="s">
        <v>82</v>
      </c>
      <c r="AW351" s="11" t="s">
        <v>35</v>
      </c>
      <c r="AX351" s="11" t="s">
        <v>77</v>
      </c>
      <c r="AY351" s="180" t="s">
        <v>153</v>
      </c>
    </row>
    <row r="352" spans="2:51" s="10" customFormat="1" ht="22.5" customHeight="1">
      <c r="B352" s="165"/>
      <c r="C352" s="166"/>
      <c r="D352" s="166"/>
      <c r="E352" s="167" t="s">
        <v>5</v>
      </c>
      <c r="F352" s="262" t="s">
        <v>460</v>
      </c>
      <c r="G352" s="263"/>
      <c r="H352" s="263"/>
      <c r="I352" s="263"/>
      <c r="J352" s="166"/>
      <c r="K352" s="168">
        <v>26.04</v>
      </c>
      <c r="L352" s="166"/>
      <c r="M352" s="166"/>
      <c r="N352" s="166"/>
      <c r="O352" s="166"/>
      <c r="P352" s="166"/>
      <c r="Q352" s="166"/>
      <c r="R352" s="169"/>
      <c r="T352" s="170"/>
      <c r="U352" s="166"/>
      <c r="V352" s="166"/>
      <c r="W352" s="166"/>
      <c r="X352" s="166"/>
      <c r="Y352" s="166"/>
      <c r="Z352" s="166"/>
      <c r="AA352" s="171"/>
      <c r="AT352" s="172" t="s">
        <v>161</v>
      </c>
      <c r="AU352" s="172" t="s">
        <v>98</v>
      </c>
      <c r="AV352" s="10" t="s">
        <v>98</v>
      </c>
      <c r="AW352" s="10" t="s">
        <v>35</v>
      </c>
      <c r="AX352" s="10" t="s">
        <v>82</v>
      </c>
      <c r="AY352" s="172" t="s">
        <v>153</v>
      </c>
    </row>
    <row r="353" spans="2:63" s="9" customFormat="1" ht="29.85" customHeight="1">
      <c r="B353" s="147"/>
      <c r="C353" s="148"/>
      <c r="D353" s="157" t="s">
        <v>128</v>
      </c>
      <c r="E353" s="157"/>
      <c r="F353" s="157"/>
      <c r="G353" s="157"/>
      <c r="H353" s="157"/>
      <c r="I353" s="157"/>
      <c r="J353" s="157"/>
      <c r="K353" s="157"/>
      <c r="L353" s="157"/>
      <c r="M353" s="157"/>
      <c r="N353" s="252">
        <f>BK353</f>
        <v>0</v>
      </c>
      <c r="O353" s="253"/>
      <c r="P353" s="253"/>
      <c r="Q353" s="253"/>
      <c r="R353" s="150"/>
      <c r="T353" s="151"/>
      <c r="U353" s="148"/>
      <c r="V353" s="148"/>
      <c r="W353" s="152">
        <f>SUM(W354:W360)</f>
        <v>0</v>
      </c>
      <c r="X353" s="148"/>
      <c r="Y353" s="152">
        <f>SUM(Y354:Y360)</f>
        <v>0</v>
      </c>
      <c r="Z353" s="148"/>
      <c r="AA353" s="153">
        <f>SUM(AA354:AA360)</f>
        <v>0.88029</v>
      </c>
      <c r="AR353" s="154" t="s">
        <v>98</v>
      </c>
      <c r="AT353" s="155" t="s">
        <v>76</v>
      </c>
      <c r="AU353" s="155" t="s">
        <v>82</v>
      </c>
      <c r="AY353" s="154" t="s">
        <v>153</v>
      </c>
      <c r="BK353" s="156">
        <f>SUM(BK354:BK360)</f>
        <v>0</v>
      </c>
    </row>
    <row r="354" spans="2:65" s="1" customFormat="1" ht="31.5" customHeight="1">
      <c r="B354" s="129"/>
      <c r="C354" s="158" t="s">
        <v>555</v>
      </c>
      <c r="D354" s="158" t="s">
        <v>154</v>
      </c>
      <c r="E354" s="159" t="s">
        <v>556</v>
      </c>
      <c r="F354" s="264" t="s">
        <v>557</v>
      </c>
      <c r="G354" s="264"/>
      <c r="H354" s="264"/>
      <c r="I354" s="264"/>
      <c r="J354" s="160" t="s">
        <v>157</v>
      </c>
      <c r="K354" s="161">
        <v>293.43</v>
      </c>
      <c r="L354" s="246">
        <v>0</v>
      </c>
      <c r="M354" s="246"/>
      <c r="N354" s="265">
        <f>ROUND(L354*K354,2)</f>
        <v>0</v>
      </c>
      <c r="O354" s="265"/>
      <c r="P354" s="265"/>
      <c r="Q354" s="265"/>
      <c r="R354" s="132"/>
      <c r="T354" s="162" t="s">
        <v>5</v>
      </c>
      <c r="U354" s="46" t="s">
        <v>42</v>
      </c>
      <c r="V354" s="38"/>
      <c r="W354" s="163">
        <f>V354*K354</f>
        <v>0</v>
      </c>
      <c r="X354" s="163">
        <v>0</v>
      </c>
      <c r="Y354" s="163">
        <f>X354*K354</f>
        <v>0</v>
      </c>
      <c r="Z354" s="163">
        <v>0.003</v>
      </c>
      <c r="AA354" s="164">
        <f>Z354*K354</f>
        <v>0.88029</v>
      </c>
      <c r="AR354" s="20" t="s">
        <v>230</v>
      </c>
      <c r="AT354" s="20" t="s">
        <v>154</v>
      </c>
      <c r="AU354" s="20" t="s">
        <v>98</v>
      </c>
      <c r="AY354" s="20" t="s">
        <v>153</v>
      </c>
      <c r="BE354" s="103">
        <f>IF(U354="základní",N354,0)</f>
        <v>0</v>
      </c>
      <c r="BF354" s="103">
        <f>IF(U354="snížená",N354,0)</f>
        <v>0</v>
      </c>
      <c r="BG354" s="103">
        <f>IF(U354="zákl. přenesená",N354,0)</f>
        <v>0</v>
      </c>
      <c r="BH354" s="103">
        <f>IF(U354="sníž. přenesená",N354,0)</f>
        <v>0</v>
      </c>
      <c r="BI354" s="103">
        <f>IF(U354="nulová",N354,0)</f>
        <v>0</v>
      </c>
      <c r="BJ354" s="20" t="s">
        <v>82</v>
      </c>
      <c r="BK354" s="103">
        <f>ROUND(L354*K354,2)</f>
        <v>0</v>
      </c>
      <c r="BL354" s="20" t="s">
        <v>230</v>
      </c>
      <c r="BM354" s="20" t="s">
        <v>558</v>
      </c>
    </row>
    <row r="355" spans="2:51" s="11" customFormat="1" ht="22.5" customHeight="1">
      <c r="B355" s="173"/>
      <c r="C355" s="174"/>
      <c r="D355" s="174"/>
      <c r="E355" s="175" t="s">
        <v>5</v>
      </c>
      <c r="F355" s="266" t="s">
        <v>365</v>
      </c>
      <c r="G355" s="267"/>
      <c r="H355" s="267"/>
      <c r="I355" s="267"/>
      <c r="J355" s="174"/>
      <c r="K355" s="176" t="s">
        <v>5</v>
      </c>
      <c r="L355" s="174"/>
      <c r="M355" s="174"/>
      <c r="N355" s="174"/>
      <c r="O355" s="174"/>
      <c r="P355" s="174"/>
      <c r="Q355" s="174"/>
      <c r="R355" s="177"/>
      <c r="T355" s="178"/>
      <c r="U355" s="174"/>
      <c r="V355" s="174"/>
      <c r="W355" s="174"/>
      <c r="X355" s="174"/>
      <c r="Y355" s="174"/>
      <c r="Z355" s="174"/>
      <c r="AA355" s="179"/>
      <c r="AT355" s="180" t="s">
        <v>161</v>
      </c>
      <c r="AU355" s="180" t="s">
        <v>98</v>
      </c>
      <c r="AV355" s="11" t="s">
        <v>82</v>
      </c>
      <c r="AW355" s="11" t="s">
        <v>35</v>
      </c>
      <c r="AX355" s="11" t="s">
        <v>77</v>
      </c>
      <c r="AY355" s="180" t="s">
        <v>153</v>
      </c>
    </row>
    <row r="356" spans="2:51" s="10" customFormat="1" ht="31.5" customHeight="1">
      <c r="B356" s="165"/>
      <c r="C356" s="166"/>
      <c r="D356" s="166"/>
      <c r="E356" s="167" t="s">
        <v>5</v>
      </c>
      <c r="F356" s="262" t="s">
        <v>559</v>
      </c>
      <c r="G356" s="263"/>
      <c r="H356" s="263"/>
      <c r="I356" s="263"/>
      <c r="J356" s="166"/>
      <c r="K356" s="168">
        <v>166.28</v>
      </c>
      <c r="L356" s="166"/>
      <c r="M356" s="166"/>
      <c r="N356" s="166"/>
      <c r="O356" s="166"/>
      <c r="P356" s="166"/>
      <c r="Q356" s="166"/>
      <c r="R356" s="169"/>
      <c r="T356" s="170"/>
      <c r="U356" s="166"/>
      <c r="V356" s="166"/>
      <c r="W356" s="166"/>
      <c r="X356" s="166"/>
      <c r="Y356" s="166"/>
      <c r="Z356" s="166"/>
      <c r="AA356" s="171"/>
      <c r="AT356" s="172" t="s">
        <v>161</v>
      </c>
      <c r="AU356" s="172" t="s">
        <v>98</v>
      </c>
      <c r="AV356" s="10" t="s">
        <v>98</v>
      </c>
      <c r="AW356" s="10" t="s">
        <v>35</v>
      </c>
      <c r="AX356" s="10" t="s">
        <v>77</v>
      </c>
      <c r="AY356" s="172" t="s">
        <v>153</v>
      </c>
    </row>
    <row r="357" spans="2:51" s="10" customFormat="1" ht="22.5" customHeight="1">
      <c r="B357" s="165"/>
      <c r="C357" s="166"/>
      <c r="D357" s="166"/>
      <c r="E357" s="167" t="s">
        <v>5</v>
      </c>
      <c r="F357" s="262" t="s">
        <v>367</v>
      </c>
      <c r="G357" s="263"/>
      <c r="H357" s="263"/>
      <c r="I357" s="263"/>
      <c r="J357" s="166"/>
      <c r="K357" s="168">
        <v>56.96</v>
      </c>
      <c r="L357" s="166"/>
      <c r="M357" s="166"/>
      <c r="N357" s="166"/>
      <c r="O357" s="166"/>
      <c r="P357" s="166"/>
      <c r="Q357" s="166"/>
      <c r="R357" s="169"/>
      <c r="T357" s="170"/>
      <c r="U357" s="166"/>
      <c r="V357" s="166"/>
      <c r="W357" s="166"/>
      <c r="X357" s="166"/>
      <c r="Y357" s="166"/>
      <c r="Z357" s="166"/>
      <c r="AA357" s="171"/>
      <c r="AT357" s="172" t="s">
        <v>161</v>
      </c>
      <c r="AU357" s="172" t="s">
        <v>98</v>
      </c>
      <c r="AV357" s="10" t="s">
        <v>98</v>
      </c>
      <c r="AW357" s="10" t="s">
        <v>35</v>
      </c>
      <c r="AX357" s="10" t="s">
        <v>77</v>
      </c>
      <c r="AY357" s="172" t="s">
        <v>153</v>
      </c>
    </row>
    <row r="358" spans="2:51" s="11" customFormat="1" ht="22.5" customHeight="1">
      <c r="B358" s="173"/>
      <c r="C358" s="174"/>
      <c r="D358" s="174"/>
      <c r="E358" s="175" t="s">
        <v>5</v>
      </c>
      <c r="F358" s="268" t="s">
        <v>355</v>
      </c>
      <c r="G358" s="269"/>
      <c r="H358" s="269"/>
      <c r="I358" s="269"/>
      <c r="J358" s="174"/>
      <c r="K358" s="176" t="s">
        <v>5</v>
      </c>
      <c r="L358" s="174"/>
      <c r="M358" s="174"/>
      <c r="N358" s="174"/>
      <c r="O358" s="174"/>
      <c r="P358" s="174"/>
      <c r="Q358" s="174"/>
      <c r="R358" s="177"/>
      <c r="T358" s="178"/>
      <c r="U358" s="174"/>
      <c r="V358" s="174"/>
      <c r="W358" s="174"/>
      <c r="X358" s="174"/>
      <c r="Y358" s="174"/>
      <c r="Z358" s="174"/>
      <c r="AA358" s="179"/>
      <c r="AT358" s="180" t="s">
        <v>161</v>
      </c>
      <c r="AU358" s="180" t="s">
        <v>98</v>
      </c>
      <c r="AV358" s="11" t="s">
        <v>82</v>
      </c>
      <c r="AW358" s="11" t="s">
        <v>35</v>
      </c>
      <c r="AX358" s="11" t="s">
        <v>77</v>
      </c>
      <c r="AY358" s="180" t="s">
        <v>153</v>
      </c>
    </row>
    <row r="359" spans="2:51" s="10" customFormat="1" ht="22.5" customHeight="1">
      <c r="B359" s="165"/>
      <c r="C359" s="166"/>
      <c r="D359" s="166"/>
      <c r="E359" s="167" t="s">
        <v>5</v>
      </c>
      <c r="F359" s="262" t="s">
        <v>560</v>
      </c>
      <c r="G359" s="263"/>
      <c r="H359" s="263"/>
      <c r="I359" s="263"/>
      <c r="J359" s="166"/>
      <c r="K359" s="168">
        <v>70.19</v>
      </c>
      <c r="L359" s="166"/>
      <c r="M359" s="166"/>
      <c r="N359" s="166"/>
      <c r="O359" s="166"/>
      <c r="P359" s="166"/>
      <c r="Q359" s="166"/>
      <c r="R359" s="169"/>
      <c r="T359" s="170"/>
      <c r="U359" s="166"/>
      <c r="V359" s="166"/>
      <c r="W359" s="166"/>
      <c r="X359" s="166"/>
      <c r="Y359" s="166"/>
      <c r="Z359" s="166"/>
      <c r="AA359" s="171"/>
      <c r="AT359" s="172" t="s">
        <v>161</v>
      </c>
      <c r="AU359" s="172" t="s">
        <v>98</v>
      </c>
      <c r="AV359" s="10" t="s">
        <v>98</v>
      </c>
      <c r="AW359" s="10" t="s">
        <v>35</v>
      </c>
      <c r="AX359" s="10" t="s">
        <v>77</v>
      </c>
      <c r="AY359" s="172" t="s">
        <v>153</v>
      </c>
    </row>
    <row r="360" spans="2:51" s="12" customFormat="1" ht="22.5" customHeight="1">
      <c r="B360" s="181"/>
      <c r="C360" s="182"/>
      <c r="D360" s="182"/>
      <c r="E360" s="183" t="s">
        <v>5</v>
      </c>
      <c r="F360" s="258" t="s">
        <v>178</v>
      </c>
      <c r="G360" s="259"/>
      <c r="H360" s="259"/>
      <c r="I360" s="259"/>
      <c r="J360" s="182"/>
      <c r="K360" s="184">
        <v>293.43</v>
      </c>
      <c r="L360" s="182"/>
      <c r="M360" s="182"/>
      <c r="N360" s="182"/>
      <c r="O360" s="182"/>
      <c r="P360" s="182"/>
      <c r="Q360" s="182"/>
      <c r="R360" s="185"/>
      <c r="T360" s="186"/>
      <c r="U360" s="182"/>
      <c r="V360" s="182"/>
      <c r="W360" s="182"/>
      <c r="X360" s="182"/>
      <c r="Y360" s="182"/>
      <c r="Z360" s="182"/>
      <c r="AA360" s="187"/>
      <c r="AT360" s="188" t="s">
        <v>161</v>
      </c>
      <c r="AU360" s="188" t="s">
        <v>98</v>
      </c>
      <c r="AV360" s="12" t="s">
        <v>158</v>
      </c>
      <c r="AW360" s="12" t="s">
        <v>35</v>
      </c>
      <c r="AX360" s="12" t="s">
        <v>82</v>
      </c>
      <c r="AY360" s="188" t="s">
        <v>153</v>
      </c>
    </row>
    <row r="361" spans="2:63" s="1" customFormat="1" ht="49.9" customHeight="1">
      <c r="B361" s="37"/>
      <c r="C361" s="38"/>
      <c r="D361" s="149" t="s">
        <v>561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260">
        <f aca="true" t="shared" si="15" ref="N361:N366">BK361</f>
        <v>0</v>
      </c>
      <c r="O361" s="261"/>
      <c r="P361" s="261"/>
      <c r="Q361" s="261"/>
      <c r="R361" s="39"/>
      <c r="T361" s="193"/>
      <c r="U361" s="38"/>
      <c r="V361" s="38"/>
      <c r="W361" s="38"/>
      <c r="X361" s="38"/>
      <c r="Y361" s="38"/>
      <c r="Z361" s="38"/>
      <c r="AA361" s="76"/>
      <c r="AT361" s="20" t="s">
        <v>76</v>
      </c>
      <c r="AU361" s="20" t="s">
        <v>77</v>
      </c>
      <c r="AY361" s="20" t="s">
        <v>562</v>
      </c>
      <c r="BK361" s="103">
        <f>SUM(BK362:BK366)</f>
        <v>0</v>
      </c>
    </row>
    <row r="362" spans="2:63" s="1" customFormat="1" ht="22.35" customHeight="1">
      <c r="B362" s="37"/>
      <c r="C362" s="194" t="s">
        <v>5</v>
      </c>
      <c r="D362" s="194" t="s">
        <v>154</v>
      </c>
      <c r="E362" s="195" t="s">
        <v>5</v>
      </c>
      <c r="F362" s="245" t="s">
        <v>5</v>
      </c>
      <c r="G362" s="245"/>
      <c r="H362" s="245"/>
      <c r="I362" s="245"/>
      <c r="J362" s="196" t="s">
        <v>5</v>
      </c>
      <c r="K362" s="197"/>
      <c r="L362" s="246"/>
      <c r="M362" s="247"/>
      <c r="N362" s="247">
        <f t="shared" si="15"/>
        <v>0</v>
      </c>
      <c r="O362" s="247"/>
      <c r="P362" s="247"/>
      <c r="Q362" s="247"/>
      <c r="R362" s="39"/>
      <c r="T362" s="162" t="s">
        <v>5</v>
      </c>
      <c r="U362" s="198" t="s">
        <v>42</v>
      </c>
      <c r="V362" s="38"/>
      <c r="W362" s="38"/>
      <c r="X362" s="38"/>
      <c r="Y362" s="38"/>
      <c r="Z362" s="38"/>
      <c r="AA362" s="76"/>
      <c r="AT362" s="20" t="s">
        <v>562</v>
      </c>
      <c r="AU362" s="20" t="s">
        <v>82</v>
      </c>
      <c r="AY362" s="20" t="s">
        <v>562</v>
      </c>
      <c r="BE362" s="103">
        <f>IF(U362="základní",N362,0)</f>
        <v>0</v>
      </c>
      <c r="BF362" s="103">
        <f>IF(U362="snížená",N362,0)</f>
        <v>0</v>
      </c>
      <c r="BG362" s="103">
        <f>IF(U362="zákl. přenesená",N362,0)</f>
        <v>0</v>
      </c>
      <c r="BH362" s="103">
        <f>IF(U362="sníž. přenesená",N362,0)</f>
        <v>0</v>
      </c>
      <c r="BI362" s="103">
        <f>IF(U362="nulová",N362,0)</f>
        <v>0</v>
      </c>
      <c r="BJ362" s="20" t="s">
        <v>82</v>
      </c>
      <c r="BK362" s="103">
        <f>L362*K362</f>
        <v>0</v>
      </c>
    </row>
    <row r="363" spans="2:63" s="1" customFormat="1" ht="22.35" customHeight="1">
      <c r="B363" s="37"/>
      <c r="C363" s="194" t="s">
        <v>5</v>
      </c>
      <c r="D363" s="194" t="s">
        <v>154</v>
      </c>
      <c r="E363" s="195" t="s">
        <v>5</v>
      </c>
      <c r="F363" s="245" t="s">
        <v>5</v>
      </c>
      <c r="G363" s="245"/>
      <c r="H363" s="245"/>
      <c r="I363" s="245"/>
      <c r="J363" s="196" t="s">
        <v>5</v>
      </c>
      <c r="K363" s="197"/>
      <c r="L363" s="246"/>
      <c r="M363" s="247"/>
      <c r="N363" s="247">
        <f t="shared" si="15"/>
        <v>0</v>
      </c>
      <c r="O363" s="247"/>
      <c r="P363" s="247"/>
      <c r="Q363" s="247"/>
      <c r="R363" s="39"/>
      <c r="T363" s="162" t="s">
        <v>5</v>
      </c>
      <c r="U363" s="198" t="s">
        <v>42</v>
      </c>
      <c r="V363" s="38"/>
      <c r="W363" s="38"/>
      <c r="X363" s="38"/>
      <c r="Y363" s="38"/>
      <c r="Z363" s="38"/>
      <c r="AA363" s="76"/>
      <c r="AT363" s="20" t="s">
        <v>562</v>
      </c>
      <c r="AU363" s="20" t="s">
        <v>82</v>
      </c>
      <c r="AY363" s="20" t="s">
        <v>562</v>
      </c>
      <c r="BE363" s="103">
        <f>IF(U363="základní",N363,0)</f>
        <v>0</v>
      </c>
      <c r="BF363" s="103">
        <f>IF(U363="snížená",N363,0)</f>
        <v>0</v>
      </c>
      <c r="BG363" s="103">
        <f>IF(U363="zákl. přenesená",N363,0)</f>
        <v>0</v>
      </c>
      <c r="BH363" s="103">
        <f>IF(U363="sníž. přenesená",N363,0)</f>
        <v>0</v>
      </c>
      <c r="BI363" s="103">
        <f>IF(U363="nulová",N363,0)</f>
        <v>0</v>
      </c>
      <c r="BJ363" s="20" t="s">
        <v>82</v>
      </c>
      <c r="BK363" s="103">
        <f>L363*K363</f>
        <v>0</v>
      </c>
    </row>
    <row r="364" spans="2:63" s="1" customFormat="1" ht="22.35" customHeight="1">
      <c r="B364" s="37"/>
      <c r="C364" s="194" t="s">
        <v>5</v>
      </c>
      <c r="D364" s="194" t="s">
        <v>154</v>
      </c>
      <c r="E364" s="195" t="s">
        <v>5</v>
      </c>
      <c r="F364" s="245" t="s">
        <v>5</v>
      </c>
      <c r="G364" s="245"/>
      <c r="H364" s="245"/>
      <c r="I364" s="245"/>
      <c r="J364" s="196" t="s">
        <v>5</v>
      </c>
      <c r="K364" s="197"/>
      <c r="L364" s="246"/>
      <c r="M364" s="247"/>
      <c r="N364" s="247">
        <f t="shared" si="15"/>
        <v>0</v>
      </c>
      <c r="O364" s="247"/>
      <c r="P364" s="247"/>
      <c r="Q364" s="247"/>
      <c r="R364" s="39"/>
      <c r="T364" s="162" t="s">
        <v>5</v>
      </c>
      <c r="U364" s="198" t="s">
        <v>42</v>
      </c>
      <c r="V364" s="38"/>
      <c r="W364" s="38"/>
      <c r="X364" s="38"/>
      <c r="Y364" s="38"/>
      <c r="Z364" s="38"/>
      <c r="AA364" s="76"/>
      <c r="AT364" s="20" t="s">
        <v>562</v>
      </c>
      <c r="AU364" s="20" t="s">
        <v>82</v>
      </c>
      <c r="AY364" s="20" t="s">
        <v>562</v>
      </c>
      <c r="BE364" s="103">
        <f>IF(U364="základní",N364,0)</f>
        <v>0</v>
      </c>
      <c r="BF364" s="103">
        <f>IF(U364="snížená",N364,0)</f>
        <v>0</v>
      </c>
      <c r="BG364" s="103">
        <f>IF(U364="zákl. přenesená",N364,0)</f>
        <v>0</v>
      </c>
      <c r="BH364" s="103">
        <f>IF(U364="sníž. přenesená",N364,0)</f>
        <v>0</v>
      </c>
      <c r="BI364" s="103">
        <f>IF(U364="nulová",N364,0)</f>
        <v>0</v>
      </c>
      <c r="BJ364" s="20" t="s">
        <v>82</v>
      </c>
      <c r="BK364" s="103">
        <f>L364*K364</f>
        <v>0</v>
      </c>
    </row>
    <row r="365" spans="2:63" s="1" customFormat="1" ht="22.35" customHeight="1">
      <c r="B365" s="37"/>
      <c r="C365" s="194" t="s">
        <v>5</v>
      </c>
      <c r="D365" s="194" t="s">
        <v>154</v>
      </c>
      <c r="E365" s="195" t="s">
        <v>5</v>
      </c>
      <c r="F365" s="245" t="s">
        <v>5</v>
      </c>
      <c r="G365" s="245"/>
      <c r="H365" s="245"/>
      <c r="I365" s="245"/>
      <c r="J365" s="196" t="s">
        <v>5</v>
      </c>
      <c r="K365" s="197"/>
      <c r="L365" s="246"/>
      <c r="M365" s="247"/>
      <c r="N365" s="247">
        <f t="shared" si="15"/>
        <v>0</v>
      </c>
      <c r="O365" s="247"/>
      <c r="P365" s="247"/>
      <c r="Q365" s="247"/>
      <c r="R365" s="39"/>
      <c r="T365" s="162" t="s">
        <v>5</v>
      </c>
      <c r="U365" s="198" t="s">
        <v>42</v>
      </c>
      <c r="V365" s="38"/>
      <c r="W365" s="38"/>
      <c r="X365" s="38"/>
      <c r="Y365" s="38"/>
      <c r="Z365" s="38"/>
      <c r="AA365" s="76"/>
      <c r="AT365" s="20" t="s">
        <v>562</v>
      </c>
      <c r="AU365" s="20" t="s">
        <v>82</v>
      </c>
      <c r="AY365" s="20" t="s">
        <v>562</v>
      </c>
      <c r="BE365" s="103">
        <f>IF(U365="základní",N365,0)</f>
        <v>0</v>
      </c>
      <c r="BF365" s="103">
        <f>IF(U365="snížená",N365,0)</f>
        <v>0</v>
      </c>
      <c r="BG365" s="103">
        <f>IF(U365="zákl. přenesená",N365,0)</f>
        <v>0</v>
      </c>
      <c r="BH365" s="103">
        <f>IF(U365="sníž. přenesená",N365,0)</f>
        <v>0</v>
      </c>
      <c r="BI365" s="103">
        <f>IF(U365="nulová",N365,0)</f>
        <v>0</v>
      </c>
      <c r="BJ365" s="20" t="s">
        <v>82</v>
      </c>
      <c r="BK365" s="103">
        <f>L365*K365</f>
        <v>0</v>
      </c>
    </row>
    <row r="366" spans="2:63" s="1" customFormat="1" ht="22.35" customHeight="1">
      <c r="B366" s="37"/>
      <c r="C366" s="194" t="s">
        <v>5</v>
      </c>
      <c r="D366" s="194" t="s">
        <v>154</v>
      </c>
      <c r="E366" s="195" t="s">
        <v>5</v>
      </c>
      <c r="F366" s="245" t="s">
        <v>5</v>
      </c>
      <c r="G366" s="245"/>
      <c r="H366" s="245"/>
      <c r="I366" s="245"/>
      <c r="J366" s="196" t="s">
        <v>5</v>
      </c>
      <c r="K366" s="197"/>
      <c r="L366" s="246"/>
      <c r="M366" s="247"/>
      <c r="N366" s="247">
        <f t="shared" si="15"/>
        <v>0</v>
      </c>
      <c r="O366" s="247"/>
      <c r="P366" s="247"/>
      <c r="Q366" s="247"/>
      <c r="R366" s="39"/>
      <c r="T366" s="162" t="s">
        <v>5</v>
      </c>
      <c r="U366" s="198" t="s">
        <v>42</v>
      </c>
      <c r="V366" s="58"/>
      <c r="W366" s="58"/>
      <c r="X366" s="58"/>
      <c r="Y366" s="58"/>
      <c r="Z366" s="58"/>
      <c r="AA366" s="60"/>
      <c r="AT366" s="20" t="s">
        <v>562</v>
      </c>
      <c r="AU366" s="20" t="s">
        <v>82</v>
      </c>
      <c r="AY366" s="20" t="s">
        <v>562</v>
      </c>
      <c r="BE366" s="103">
        <f>IF(U366="základní",N366,0)</f>
        <v>0</v>
      </c>
      <c r="BF366" s="103">
        <f>IF(U366="snížená",N366,0)</f>
        <v>0</v>
      </c>
      <c r="BG366" s="103">
        <f>IF(U366="zákl. přenesená",N366,0)</f>
        <v>0</v>
      </c>
      <c r="BH366" s="103">
        <f>IF(U366="sníž. přenesená",N366,0)</f>
        <v>0</v>
      </c>
      <c r="BI366" s="103">
        <f>IF(U366="nulová",N366,0)</f>
        <v>0</v>
      </c>
      <c r="BJ366" s="20" t="s">
        <v>82</v>
      </c>
      <c r="BK366" s="103">
        <f>L366*K366</f>
        <v>0</v>
      </c>
    </row>
    <row r="367" spans="2:18" s="1" customFormat="1" ht="6.95" customHeight="1">
      <c r="B367" s="61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3"/>
    </row>
  </sheetData>
  <mergeCells count="479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F175:I175"/>
    <mergeCell ref="L175:M175"/>
    <mergeCell ref="N175:Q175"/>
    <mergeCell ref="F176:I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3:I283"/>
    <mergeCell ref="L283:M283"/>
    <mergeCell ref="N283:Q283"/>
    <mergeCell ref="F286:I286"/>
    <mergeCell ref="L286:M286"/>
    <mergeCell ref="N286:Q286"/>
    <mergeCell ref="F287:I287"/>
    <mergeCell ref="F289:I289"/>
    <mergeCell ref="L289:M289"/>
    <mergeCell ref="N289:Q289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6:I306"/>
    <mergeCell ref="L306:M306"/>
    <mergeCell ref="N306:Q306"/>
    <mergeCell ref="F308:I308"/>
    <mergeCell ref="L308:M308"/>
    <mergeCell ref="N308:Q308"/>
    <mergeCell ref="F309:I309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8:I318"/>
    <mergeCell ref="L318:M318"/>
    <mergeCell ref="N318:Q318"/>
    <mergeCell ref="F320:I320"/>
    <mergeCell ref="L320:M320"/>
    <mergeCell ref="N320:Q320"/>
    <mergeCell ref="F321:I321"/>
    <mergeCell ref="F323:I323"/>
    <mergeCell ref="L323:M323"/>
    <mergeCell ref="N323:Q323"/>
    <mergeCell ref="F324:I324"/>
    <mergeCell ref="F326:I326"/>
    <mergeCell ref="L326:M326"/>
    <mergeCell ref="N326:Q326"/>
    <mergeCell ref="N325:Q325"/>
    <mergeCell ref="F327:I327"/>
    <mergeCell ref="F328:I328"/>
    <mergeCell ref="L328:M328"/>
    <mergeCell ref="N328:Q328"/>
    <mergeCell ref="F329:I329"/>
    <mergeCell ref="F331:I331"/>
    <mergeCell ref="L331:M331"/>
    <mergeCell ref="N331:Q331"/>
    <mergeCell ref="F332:I332"/>
    <mergeCell ref="N330:Q330"/>
    <mergeCell ref="F343:I343"/>
    <mergeCell ref="L343:M343"/>
    <mergeCell ref="N343:Q343"/>
    <mergeCell ref="F344:I344"/>
    <mergeCell ref="L344:M344"/>
    <mergeCell ref="N344:Q344"/>
    <mergeCell ref="F333:I333"/>
    <mergeCell ref="F334:I334"/>
    <mergeCell ref="F335:I335"/>
    <mergeCell ref="F336:I336"/>
    <mergeCell ref="F337:I337"/>
    <mergeCell ref="F339:I339"/>
    <mergeCell ref="L339:M339"/>
    <mergeCell ref="N339:Q339"/>
    <mergeCell ref="F340:I340"/>
    <mergeCell ref="N338:Q338"/>
    <mergeCell ref="F364:I364"/>
    <mergeCell ref="L364:M364"/>
    <mergeCell ref="N364:Q364"/>
    <mergeCell ref="N361:Q361"/>
    <mergeCell ref="F352:I352"/>
    <mergeCell ref="F354:I354"/>
    <mergeCell ref="L354:M354"/>
    <mergeCell ref="N354:Q354"/>
    <mergeCell ref="F355:I355"/>
    <mergeCell ref="F356:I356"/>
    <mergeCell ref="F357:I357"/>
    <mergeCell ref="F358:I358"/>
    <mergeCell ref="F359:I359"/>
    <mergeCell ref="N353:Q353"/>
    <mergeCell ref="N319:Q319"/>
    <mergeCell ref="N322:Q322"/>
    <mergeCell ref="F360:I360"/>
    <mergeCell ref="F362:I362"/>
    <mergeCell ref="L362:M362"/>
    <mergeCell ref="N362:Q362"/>
    <mergeCell ref="F363:I363"/>
    <mergeCell ref="L363:M363"/>
    <mergeCell ref="N363:Q363"/>
    <mergeCell ref="F345:I345"/>
    <mergeCell ref="F347:I347"/>
    <mergeCell ref="L347:M347"/>
    <mergeCell ref="N347:Q347"/>
    <mergeCell ref="F348:I348"/>
    <mergeCell ref="F350:I350"/>
    <mergeCell ref="L350:M350"/>
    <mergeCell ref="N350:Q350"/>
    <mergeCell ref="F351:I351"/>
    <mergeCell ref="N346:Q346"/>
    <mergeCell ref="N349:Q349"/>
    <mergeCell ref="F341:I341"/>
    <mergeCell ref="L341:M341"/>
    <mergeCell ref="N341:Q341"/>
    <mergeCell ref="F342:I342"/>
    <mergeCell ref="H1:K1"/>
    <mergeCell ref="S2:AC2"/>
    <mergeCell ref="F365:I365"/>
    <mergeCell ref="L365:M365"/>
    <mergeCell ref="N365:Q365"/>
    <mergeCell ref="F366:I366"/>
    <mergeCell ref="L366:M366"/>
    <mergeCell ref="N366:Q366"/>
    <mergeCell ref="N137:Q137"/>
    <mergeCell ref="N138:Q138"/>
    <mergeCell ref="N139:Q139"/>
    <mergeCell ref="N174:Q174"/>
    <mergeCell ref="N178:Q178"/>
    <mergeCell ref="N182:Q182"/>
    <mergeCell ref="N269:Q269"/>
    <mergeCell ref="N282:Q282"/>
    <mergeCell ref="N284:Q284"/>
    <mergeCell ref="N285:Q285"/>
    <mergeCell ref="N288:Q288"/>
    <mergeCell ref="N290:Q290"/>
    <mergeCell ref="N305:Q305"/>
    <mergeCell ref="N307:Q307"/>
    <mergeCell ref="N310:Q310"/>
    <mergeCell ref="N317:Q317"/>
  </mergeCells>
  <dataValidations count="2">
    <dataValidation type="list" allowBlank="1" showInputMessage="1" showErrorMessage="1" error="Povoleny jsou hodnoty K, M." sqref="D362:D367">
      <formula1>"K, M"</formula1>
    </dataValidation>
    <dataValidation type="list" allowBlank="1" showInputMessage="1" showErrorMessage="1" error="Povoleny jsou hodnoty základní, snížená, zákl. přenesená, sníž. přenesená, nulová." sqref="U362:U36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Doma\Sládková</dc:creator>
  <cp:keywords/>
  <dc:description/>
  <cp:lastModifiedBy>Vladimír Zevl</cp:lastModifiedBy>
  <dcterms:created xsi:type="dcterms:W3CDTF">2017-02-24T16:01:14Z</dcterms:created>
  <dcterms:modified xsi:type="dcterms:W3CDTF">2017-02-28T14:18:38Z</dcterms:modified>
  <cp:category/>
  <cp:version/>
  <cp:contentType/>
  <cp:contentStatus/>
</cp:coreProperties>
</file>