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kapitulace stavby" sheetId="1" r:id="rId1"/>
    <sheet name="a - Zasedací místnost" sheetId="2" r:id="rId2"/>
    <sheet name="b - Kancelář 1.NP" sheetId="3" r:id="rId3"/>
    <sheet name="f - Kuchyňka" sheetId="4" r:id="rId4"/>
    <sheet name="h - Sociální zařízení žen..." sheetId="5" r:id="rId5"/>
    <sheet name="i - Rozvaděč" sheetId="6" r:id="rId6"/>
  </sheets>
  <definedNames>
    <definedName name="_xlnm.Print_Area" localSheetId="1">('a - Zasedací místnost'!$C$4:$Q$60,'a - Zasedací místnost'!$C$66:$Q$96,'a - Zasedací místnost'!$C$102:$Q$163)</definedName>
    <definedName name="_xlnm.Print_Titles" localSheetId="1">'a - Zasedací místnost'!$113:$113</definedName>
    <definedName name="_xlnm.Print_Area" localSheetId="2">('b - Kancelář 1.NP'!$C$4:$Q$58,'b - Kancelář 1.NP'!$C$64:$Q$93,'b - Kancelář 1.NP'!$C$99:$Q$156)</definedName>
    <definedName name="_xlnm.Print_Titles" localSheetId="2">'b - Kancelář 1.NP'!$110:$110</definedName>
    <definedName name="_xlnm.Print_Area" localSheetId="3">('f - Kuchyňka'!$C$4:$Q$60,'f - Kuchyňka'!$C$66:$Q$96,'f - Kuchyňka'!$C$102:$Q$183)</definedName>
    <definedName name="_xlnm.Print_Titles" localSheetId="3">'f - Kuchyňka'!$113:$113</definedName>
    <definedName name="_xlnm.Print_Area" localSheetId="4">('h - Sociální zařízení žen...'!$C$4:$Q$59,'h - Sociální zařízení žen...'!$C$65:$Q$100,'h - Sociální zařízení žen...'!$C$106:$Q$207)</definedName>
    <definedName name="_xlnm.Print_Titles" localSheetId="4">'h - Sociální zařízení žen...'!$117:$117</definedName>
    <definedName name="_xlnm.Print_Area" localSheetId="5">('i - Rozvaděč'!$C$4:$Q$60,'i - Rozvaděč'!$C$66:$Q$85,'i - Rozvaděč'!$C$91:$Q$107)</definedName>
    <definedName name="_xlnm.Print_Titles" localSheetId="5">'i - Rozvaděč'!$102:$102</definedName>
    <definedName name="_xlnm.Print_Area" localSheetId="0">('Rekapitulace stavby'!$C$4:$AP$59,'Rekapitulace stavby'!$C$65:$AP$86)</definedName>
    <definedName name="_xlnm.Print_Titles" localSheetId="0">'Rekapitulace stavby'!$74:$74</definedName>
  </definedNames>
  <calcPr fullCalcOnLoad="1"/>
</workbook>
</file>

<file path=xl/sharedStrings.xml><?xml version="1.0" encoding="utf-8"?>
<sst xmlns="http://schemas.openxmlformats.org/spreadsheetml/2006/main" count="3545" uniqueCount="619">
  <si>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</si>
  <si>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</si>
  <si>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</si>
  <si>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</si>
  <si>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</si>
  <si>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</si>
  <si>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</si>
  <si>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</si>
  <si>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</si>
  <si>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</si>
  <si>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</si>
  <si>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</si>
  <si>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</si>
  <si>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</si>
  <si>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</si>
  <si>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</si>
  <si>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VÚRV, v.v.i. - Ivanovice na Hané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</si>
  <si>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</si>
  <si>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</si>
  <si>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</si>
  <si>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</si>
  <si>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</si>
  <si>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</si>
  <si>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</si>
  <si>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</si>
  <si>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</si>
  <si>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Objednatel:</t>
  </si>
  <si>
    <t>IČ:</t>
  </si>
  <si>
    <t>VÚRV, v.v.i., Drnovská 507/73, Praha - Ruzyně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</si>
  <si>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</si>
  <si>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</si>
  <si>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</si>
  <si>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</si>
  <si>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</si>
  <si>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</si>
  <si>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</si>
  <si>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</si>
  <si>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</si>
  <si>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</si>
  <si>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</si>
  <si>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</si>
  <si>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</si>
  <si>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</si>
  <si>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</si>
  <si>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</si>
  <si>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</si>
  <si>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</si>
  <si>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</si>
  <si>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</si>
  <si>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</si>
  <si>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</si>
  <si>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</si>
  <si>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</si>
  <si>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</si>
  <si>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</si>
  <si>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</si>
  <si>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</si>
  <si>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</si>
  <si>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</si>
  <si>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</si>
  <si>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</si>
  <si>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</si>
  <si>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</si>
  <si>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</si>
  <si>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</si>
  <si>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</si>
  <si>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</si>
  <si>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</si>
  <si>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</si>
  <si>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</si>
  <si>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</si>
  <si>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</si>
  <si>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</si>
  <si>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</si>
  <si>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</si>
  <si>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</si>
  <si>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</si>
  <si>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{ef1e9bfb-e943-446c-801f-7847c473ba91}</t>
  </si>
  <si>
    <t>{00000000-0000-0000-0000-000000000000}</t>
  </si>
  <si>
    <t>3</t>
  </si>
  <si>
    <t>Vnitřní úpravy VÚRV Ivanovice na Hané</t>
  </si>
  <si>
    <t>{981d0ce1-edf9-448a-a1c2-6de0d3340b44}</t>
  </si>
  <si>
    <t>/</t>
  </si>
  <si>
    <t>a</t>
  </si>
  <si>
    <t>Zasedací místnost</t>
  </si>
  <si>
    <t>2</t>
  </si>
  <si>
    <t>{c7662e54-ab07-42ab-a29d-23ecc0abb1b4}</t>
  </si>
  <si>
    <t>b</t>
  </si>
  <si>
    <t>Kancelář 1.NP</t>
  </si>
  <si>
    <t>{600f6ac4-defa-427f-8768-51f119aa28a2}</t>
  </si>
  <si>
    <t>f</t>
  </si>
  <si>
    <t>Kuchyňka</t>
  </si>
  <si>
    <t>{6c78a563-372a-41fd-b919-3e17b1a51f2a}</t>
  </si>
  <si>
    <t>h</t>
  </si>
  <si>
    <t>Sociální zařízení ženy a muži</t>
  </si>
  <si>
    <t>{96c63b1c-d0e4-4dd7-b884-ac0016002d61}</t>
  </si>
  <si>
    <t>i</t>
  </si>
  <si>
    <t>Rozvaděč</t>
  </si>
  <si>
    <t>{8cf9ac97-53dd-4b09-893b-559c4b907d39}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</si>
  <si>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</si>
  <si>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</si>
  <si>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</si>
  <si>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</si>
  <si>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</si>
  <si>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</si>
  <si>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</si>
  <si>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</si>
  <si>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</si>
  <si>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</si>
  <si>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</si>
  <si>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3 - Vnitřní úpravy VÚRV Ivanovice na Hané</t>
  </si>
  <si>
    <t>Část:</t>
  </si>
  <si>
    <t>a - Zasedací místnost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</si>
  <si>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</si>
  <si>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</si>
  <si>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</si>
  <si>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</si>
  <si>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</si>
  <si>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</si>
  <si>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</si>
  <si>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</si>
  <si>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</si>
  <si>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</si>
  <si>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</si>
  <si>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</si>
  <si>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743 - Elektromontáže - hrubá montáž</t>
  </si>
  <si>
    <t xml:space="preserve">    747 - Elektromontáže - kompletace rozvodů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</si>
  <si>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</si>
  <si>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</si>
  <si>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</si>
  <si>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</si>
  <si>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</si>
  <si>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</si>
  <si>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</si>
  <si>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</si>
  <si>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</si>
  <si>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</si>
  <si>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</si>
  <si>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</si>
  <si>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</si>
  <si>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</si>
  <si>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</si>
  <si>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</si>
  <si>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</si>
  <si>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</si>
  <si>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</si>
  <si>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</si>
  <si>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</si>
  <si>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</si>
  <si>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</si>
  <si>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949101111</t>
  </si>
  <si>
    <t>Lešení pomocné pro objekty pozemních staveb s lešeňovou podlahou v do 1,9 m zatížení do 150 kg/m2</t>
  </si>
  <si>
    <t>m2</t>
  </si>
  <si>
    <t>4</t>
  </si>
  <si>
    <t>-1516333115</t>
  </si>
  <si>
    <t>997002611</t>
  </si>
  <si>
    <t>Nakládání suti a vybouraných hmot</t>
  </si>
  <si>
    <t>t</t>
  </si>
  <si>
    <t>-905867121</t>
  </si>
  <si>
    <t>997013211</t>
  </si>
  <si>
    <t>Vnitrostaveništní doprava suti a vybouraných hmot pro budovy v do 6 m ručně</t>
  </si>
  <si>
    <t>1952279141</t>
  </si>
  <si>
    <t>997013501</t>
  </si>
  <si>
    <t>Odvoz suti a vybouraných hmot na skládku nebo meziskládku do 1 km se složením</t>
  </si>
  <si>
    <t>1126882497</t>
  </si>
  <si>
    <t>5</t>
  </si>
  <si>
    <t>997013509</t>
  </si>
  <si>
    <t>Příplatek k odvozu suti a vybouraných hmot na skládku ZKD 1 km přes 1 km</t>
  </si>
  <si>
    <t>-1154868207</t>
  </si>
  <si>
    <t>6</t>
  </si>
  <si>
    <t>99701381R</t>
  </si>
  <si>
    <t>Poplatek za uložení stavebního odpadu směsného na skládce (skládkovné)</t>
  </si>
  <si>
    <t>-1695942575</t>
  </si>
  <si>
    <t>33</t>
  </si>
  <si>
    <t>713131121</t>
  </si>
  <si>
    <t>Montáž izolace tepelné stěn přichycením dráty rohoží, pásů, dílců, desek</t>
  </si>
  <si>
    <t>16</t>
  </si>
  <si>
    <t>603022003</t>
  </si>
  <si>
    <t>34</t>
  </si>
  <si>
    <t>M</t>
  </si>
  <si>
    <t>631509620</t>
  </si>
  <si>
    <t>plsť příčková ISOVER PIANO TWIN 8/4 40 mm 15000x625 mm</t>
  </si>
  <si>
    <t>32</t>
  </si>
  <si>
    <t>194791965</t>
  </si>
  <si>
    <t>31</t>
  </si>
  <si>
    <t>74311221R</t>
  </si>
  <si>
    <t>Montáž trubka plastová ohebná D 63 mm uložená volně</t>
  </si>
  <si>
    <t>m</t>
  </si>
  <si>
    <t>1641309224</t>
  </si>
  <si>
    <t>345713520</t>
  </si>
  <si>
    <t>trubka elektroinstalační ohebná Kopoflex, HDPE+LDPE KF 09063</t>
  </si>
  <si>
    <t>-459376160</t>
  </si>
  <si>
    <t>EAN 8595057698208</t>
  </si>
  <si>
    <t>P</t>
  </si>
  <si>
    <t>7</t>
  </si>
  <si>
    <t>74111111R</t>
  </si>
  <si>
    <t>Elektroinstalace dodávka + montáž</t>
  </si>
  <si>
    <t>kpl</t>
  </si>
  <si>
    <t>-1314447878</t>
  </si>
  <si>
    <t xml:space="preserve">LED svítidla, zásuvky, vypínače, akumulační kamna, termostat, kabeláž
</t>
  </si>
  <si>
    <t>8</t>
  </si>
  <si>
    <t>762511223</t>
  </si>
  <si>
    <t>Podlahové kce podkladové z desek OSB tl 15 mm nebroušených na pero a drážku lepených</t>
  </si>
  <si>
    <t>-1511138472</t>
  </si>
  <si>
    <t>9</t>
  </si>
  <si>
    <t>762595001</t>
  </si>
  <si>
    <t>Spojovací prostředky pro položení dřevěných podlah a zakrytí kanálů</t>
  </si>
  <si>
    <t>-1363502944</t>
  </si>
  <si>
    <t>998762101</t>
  </si>
  <si>
    <t>Přesun hmot tonážní pro kce tesařské v objektech v do 6 m</t>
  </si>
  <si>
    <t>698954965</t>
  </si>
  <si>
    <t>11</t>
  </si>
  <si>
    <t>763121411</t>
  </si>
  <si>
    <t>SDK stěna předsazená tl 62,5 mm profil CW+UW 50 deska 1xA 12,5 bez TI EI 15</t>
  </si>
  <si>
    <t>-581911394</t>
  </si>
  <si>
    <t>12</t>
  </si>
  <si>
    <t>763121715</t>
  </si>
  <si>
    <t>SDK stěna předsazená úprava styku stěny a podhledu separační páskou a silikonováním</t>
  </si>
  <si>
    <t>1538509207</t>
  </si>
  <si>
    <t>13</t>
  </si>
  <si>
    <t>763161711</t>
  </si>
  <si>
    <t>SDK podkroví deska 1xA 12,5 TI 200 mm dvouvrstvá spodní kce profil CD+UD REI 15</t>
  </si>
  <si>
    <t>-2010801479</t>
  </si>
  <si>
    <t>14</t>
  </si>
  <si>
    <t>763182313</t>
  </si>
  <si>
    <t>Ostění oken z desek v SDK kci hloubky do 0,2 m</t>
  </si>
  <si>
    <t>9388937</t>
  </si>
  <si>
    <t>998763100</t>
  </si>
  <si>
    <t>Přesun hmot tonážní pro dřevostavby v objektech v do 6 m</t>
  </si>
  <si>
    <t>1028438354</t>
  </si>
  <si>
    <t>766421811</t>
  </si>
  <si>
    <t>Demontáž truhlářského obložení podhledů z panelů plochy do 1,5 m2</t>
  </si>
  <si>
    <t>1052665177</t>
  </si>
  <si>
    <t>17</t>
  </si>
  <si>
    <t>766421822</t>
  </si>
  <si>
    <t>Demontáž truhlářského obložení podhledů podkladových roštů</t>
  </si>
  <si>
    <t>669489681</t>
  </si>
  <si>
    <t>18</t>
  </si>
  <si>
    <t>766662811</t>
  </si>
  <si>
    <t>Demontáž truhlářských prahů dveří jednokřídlových</t>
  </si>
  <si>
    <t>kus</t>
  </si>
  <si>
    <t>2059290964</t>
  </si>
  <si>
    <t>19</t>
  </si>
  <si>
    <t>766691914</t>
  </si>
  <si>
    <t>Vyvěšení nebo zavěšení dřevěných křídel dveří pl do 2 m2</t>
  </si>
  <si>
    <t>668187195</t>
  </si>
  <si>
    <t>20</t>
  </si>
  <si>
    <t>766694113</t>
  </si>
  <si>
    <t>Montáž parapetních desek dřevěných nebo plastových šířky do 30 cm délky do 2,6 m</t>
  </si>
  <si>
    <t>-1757077002</t>
  </si>
  <si>
    <t>60794101R</t>
  </si>
  <si>
    <t>deska parapetní komůrková plastová 0,15 x 1 m mramor</t>
  </si>
  <si>
    <t>-1672180703</t>
  </si>
  <si>
    <t>22</t>
  </si>
  <si>
    <t>766695212</t>
  </si>
  <si>
    <t>Montáž truhlářských prahů dveří 1křídlových šířky do 10 cm</t>
  </si>
  <si>
    <t>-1087628625</t>
  </si>
  <si>
    <t>23</t>
  </si>
  <si>
    <t>77614111R</t>
  </si>
  <si>
    <t>Vyrovnání podkladu povlakových podlah stěrkou pevnosti 20 MPa tl 5 mm na OSB desky</t>
  </si>
  <si>
    <t>1137197661</t>
  </si>
  <si>
    <t>24</t>
  </si>
  <si>
    <t>77620181R</t>
  </si>
  <si>
    <t>Demontáž lepených povlakových podlah bez podložky ručně včt.soklů</t>
  </si>
  <si>
    <t>1730470947</t>
  </si>
  <si>
    <t>25</t>
  </si>
  <si>
    <t>77622111R</t>
  </si>
  <si>
    <t>Lepení pásů z PVC standardním lepidlem včetně dodávky PVC</t>
  </si>
  <si>
    <t>-488748087</t>
  </si>
  <si>
    <t>26</t>
  </si>
  <si>
    <t>998776101</t>
  </si>
  <si>
    <t>Přesun hmot tonážní pro podlahy povlakové v objektech v do 6 m</t>
  </si>
  <si>
    <t>-1760640142</t>
  </si>
  <si>
    <t>27</t>
  </si>
  <si>
    <t>783306809</t>
  </si>
  <si>
    <t>Odstranění nátěru ze zámečnických konstrukcí okartáčováním</t>
  </si>
  <si>
    <t>350071262</t>
  </si>
  <si>
    <t>28</t>
  </si>
  <si>
    <t>78332710R</t>
  </si>
  <si>
    <t>Nátěr ocelových zárubní</t>
  </si>
  <si>
    <t>ks</t>
  </si>
  <si>
    <t>545781495</t>
  </si>
  <si>
    <t>29</t>
  </si>
  <si>
    <t>784181101</t>
  </si>
  <si>
    <t>Základní akrylátová jednonásobná penetrace podkladu v místnostech výšky do 3,80m</t>
  </si>
  <si>
    <t>37806063</t>
  </si>
  <si>
    <t>30</t>
  </si>
  <si>
    <t>784211001</t>
  </si>
  <si>
    <t>Jednonásobné bílé malby ze směsí za mokra výborně otěruvzdorných v místnostech výšky do 3,80 m</t>
  </si>
  <si>
    <t>1236906882</t>
  </si>
  <si>
    <t>b - Kancelář 1.NP</t>
  </si>
  <si>
    <t>-944976897</t>
  </si>
  <si>
    <t>-241719401</t>
  </si>
  <si>
    <t>-218472516</t>
  </si>
  <si>
    <t>1049476337</t>
  </si>
  <si>
    <t>-505661973</t>
  </si>
  <si>
    <t>-450494222</t>
  </si>
  <si>
    <t>639007806</t>
  </si>
  <si>
    <t>-2095107761</t>
  </si>
  <si>
    <t>Elektroinstalace dodávka +montáž</t>
  </si>
  <si>
    <t>-787834255</t>
  </si>
  <si>
    <t>Svítidla LED, zásuvky, vypínače, kabeláž, akumulační kamna,</t>
  </si>
  <si>
    <t>-1371999630</t>
  </si>
  <si>
    <t>1124576891</t>
  </si>
  <si>
    <t>385645030</t>
  </si>
  <si>
    <t>748530779</t>
  </si>
  <si>
    <t>726629616</t>
  </si>
  <si>
    <t>85116181</t>
  </si>
  <si>
    <t>-1672233691</t>
  </si>
  <si>
    <t>471383956</t>
  </si>
  <si>
    <t>276548193</t>
  </si>
  <si>
    <t>-795066434</t>
  </si>
  <si>
    <t>1154410299</t>
  </si>
  <si>
    <t>380005146</t>
  </si>
  <si>
    <t>-1354837466</t>
  </si>
  <si>
    <t>977909048</t>
  </si>
  <si>
    <t>-127717991</t>
  </si>
  <si>
    <t>-1586243058</t>
  </si>
  <si>
    <t>Demontáž lepených povlakových podlah bez podložky ručně včt. siklů</t>
  </si>
  <si>
    <t>1518052106</t>
  </si>
  <si>
    <t>-715309291</t>
  </si>
  <si>
    <t>967682013</t>
  </si>
  <si>
    <t>988462374</t>
  </si>
  <si>
    <t>799521988</t>
  </si>
  <si>
    <t>54326454</t>
  </si>
  <si>
    <t>f - Kuchyňka</t>
  </si>
  <si>
    <t xml:space="preserve">    721 - Zdravotechnika - vnitřní kanalizace</t>
  </si>
  <si>
    <t xml:space="preserve">    771 - Podlahy z dlaždic</t>
  </si>
  <si>
    <t xml:space="preserve">    781 - Dokončovací práce - obklady</t>
  </si>
  <si>
    <t>1571971727</t>
  </si>
  <si>
    <t>965081212</t>
  </si>
  <si>
    <t>Bourání podlah z dlaždic keramických nebo xylolitových tl do 10 mm plochy do 1 m2</t>
  </si>
  <si>
    <t>280234920</t>
  </si>
  <si>
    <t>968072455</t>
  </si>
  <si>
    <t>Vybourání kovových dveřních zárubní pl do 2 m2</t>
  </si>
  <si>
    <t>216946097</t>
  </si>
  <si>
    <t>-1575225648</t>
  </si>
  <si>
    <t>1567577305</t>
  </si>
  <si>
    <t>-21952602</t>
  </si>
  <si>
    <t>1962345556</t>
  </si>
  <si>
    <t>-1859844509</t>
  </si>
  <si>
    <t>52</t>
  </si>
  <si>
    <t>-63009370</t>
  </si>
  <si>
    <t>53</t>
  </si>
  <si>
    <t>1068562647</t>
  </si>
  <si>
    <t>72111111R</t>
  </si>
  <si>
    <t>ZTI dodávka + montáž</t>
  </si>
  <si>
    <t>-1988459204</t>
  </si>
  <si>
    <t>baterie, potrubí PPR, odpad</t>
  </si>
  <si>
    <t xml:space="preserve">Elektroinstalace dodávka + montáž </t>
  </si>
  <si>
    <t>-1275429187</t>
  </si>
  <si>
    <t>763111314</t>
  </si>
  <si>
    <t>SDK příčka tl 100 mm profil CW+UW 75 desky 1xA 12,5 TI 60 mm EI 30 Rw 47 DB</t>
  </si>
  <si>
    <t>-1528065188</t>
  </si>
  <si>
    <t>-1972821918</t>
  </si>
  <si>
    <t>-894658917</t>
  </si>
  <si>
    <t>763131411</t>
  </si>
  <si>
    <t>SDK podhled desky 1xA 12,5 bez TI dvouvrstvá spodní kce profil CD+UD</t>
  </si>
  <si>
    <t>-711093949</t>
  </si>
  <si>
    <t>763181311</t>
  </si>
  <si>
    <t>Montáž jednokřídlové kovové zárubně v do 2,75 m SDK příčka</t>
  </si>
  <si>
    <t>1892423573</t>
  </si>
  <si>
    <t>553315220</t>
  </si>
  <si>
    <t>zárubeň ocelová pro sádrokarton S 100 800 L/P</t>
  </si>
  <si>
    <t>-1914492081</t>
  </si>
  <si>
    <t>1932025147</t>
  </si>
  <si>
    <t>1738193771</t>
  </si>
  <si>
    <t>766111820</t>
  </si>
  <si>
    <t>Demontáž truhlářských stěn dřevěných plných</t>
  </si>
  <si>
    <t>-320843702</t>
  </si>
  <si>
    <t>1766916751</t>
  </si>
  <si>
    <t>-2114946310</t>
  </si>
  <si>
    <t>766660001</t>
  </si>
  <si>
    <t>Montáž dveřních křídel otvíravých 1křídlových š do 0,8 m do ocelové zárubně</t>
  </si>
  <si>
    <t>1082603469</t>
  </si>
  <si>
    <t>54914622R</t>
  </si>
  <si>
    <t xml:space="preserve">klika včetně štítu a montážního materiálu </t>
  </si>
  <si>
    <t>1545991518</t>
  </si>
  <si>
    <t>č.zboží ACE00002 cena zahrnuje kování včetně rozet a montážního materiálu</t>
  </si>
  <si>
    <t>54925806R</t>
  </si>
  <si>
    <t>zámek OK 90</t>
  </si>
  <si>
    <t>263080523</t>
  </si>
  <si>
    <t>611627720</t>
  </si>
  <si>
    <t>dveře vnitřní hladké foliované plné 1křídlé 80x197 cm</t>
  </si>
  <si>
    <t>-1785097649</t>
  </si>
  <si>
    <t>-1368560517</t>
  </si>
  <si>
    <t>-1985697831</t>
  </si>
  <si>
    <t>511242039</t>
  </si>
  <si>
    <t>1411409638</t>
  </si>
  <si>
    <t>-824348385</t>
  </si>
  <si>
    <t>766R</t>
  </si>
  <si>
    <t>Dodávka+montáž kuchyňská linka sektorová tipizovaná  - odhad cena bude upravena dle výběru investora</t>
  </si>
  <si>
    <t>-1235189270</t>
  </si>
  <si>
    <t>771474112</t>
  </si>
  <si>
    <t>Montáž soklíků z dlaždic keramických rovných flexibilní lepidlo v do 90 mm</t>
  </si>
  <si>
    <t>1932346160</t>
  </si>
  <si>
    <t>59761110R</t>
  </si>
  <si>
    <t>dlaždice keramické - dle výběru investora</t>
  </si>
  <si>
    <t>1127526727</t>
  </si>
  <si>
    <t>771574312</t>
  </si>
  <si>
    <t>Montáž podlah keramických režných hladkých lepených rychletuhnoucím flexi lepidlem do 12 ks/ m2</t>
  </si>
  <si>
    <t>386824615</t>
  </si>
  <si>
    <t>35</t>
  </si>
  <si>
    <t>-1607441271</t>
  </si>
  <si>
    <t>36</t>
  </si>
  <si>
    <t>771591111</t>
  </si>
  <si>
    <t>Podlahy penetrace podkladu</t>
  </si>
  <si>
    <t>1248704873</t>
  </si>
  <si>
    <t>37</t>
  </si>
  <si>
    <t>771591115</t>
  </si>
  <si>
    <t>Podlahy spárování silikonem</t>
  </si>
  <si>
    <t>-2115386554</t>
  </si>
  <si>
    <t>38</t>
  </si>
  <si>
    <t>77159118R</t>
  </si>
  <si>
    <t>Podlahy řezání keramických dlaždic rovné</t>
  </si>
  <si>
    <t>483696462</t>
  </si>
  <si>
    <t>39</t>
  </si>
  <si>
    <t>771990111</t>
  </si>
  <si>
    <t>Vyrovnání podkladu samonivelační stěrkou tl 4 mm pevnosti 15 Mpa</t>
  </si>
  <si>
    <t>-1003601621</t>
  </si>
  <si>
    <t>40</t>
  </si>
  <si>
    <t>998771101</t>
  </si>
  <si>
    <t>Přesun hmot tonážní pro podlahy z dlaždic v objektech v do 6 m</t>
  </si>
  <si>
    <t>166185288</t>
  </si>
  <si>
    <t>41</t>
  </si>
  <si>
    <t>781474114</t>
  </si>
  <si>
    <t>Montáž obkladů vnitřních keramických hladkých do 22 ks/m2 lepených flexibilním lepidlem</t>
  </si>
  <si>
    <t>2067317388</t>
  </si>
  <si>
    <t>42</t>
  </si>
  <si>
    <t>59761039R</t>
  </si>
  <si>
    <t>obkládačky keramické -  dle výběru investora</t>
  </si>
  <si>
    <t>-447053251</t>
  </si>
  <si>
    <t>43</t>
  </si>
  <si>
    <t>781479191</t>
  </si>
  <si>
    <t>Příplatek k montáži obkladů vnitřních keramických hladkých za plochu do 10 m2</t>
  </si>
  <si>
    <t>-471726171</t>
  </si>
  <si>
    <t>44</t>
  </si>
  <si>
    <t>781494511</t>
  </si>
  <si>
    <t>Plastové profily ukončovací lepené flexibilním lepidlem</t>
  </si>
  <si>
    <t>980648381</t>
  </si>
  <si>
    <t>45</t>
  </si>
  <si>
    <t>781495111</t>
  </si>
  <si>
    <t>Penetrace podkladu vnitřních obkladů</t>
  </si>
  <si>
    <t>-2078921723</t>
  </si>
  <si>
    <t>46</t>
  </si>
  <si>
    <t>781495115</t>
  </si>
  <si>
    <t>Spárování vnitřních obkladů silikonem</t>
  </si>
  <si>
    <t>-163565758</t>
  </si>
  <si>
    <t>47</t>
  </si>
  <si>
    <t>781495143</t>
  </si>
  <si>
    <t>Průnik obkladem kruhový přes DN 90 bez izolace</t>
  </si>
  <si>
    <t>-42458520</t>
  </si>
  <si>
    <t>48</t>
  </si>
  <si>
    <t>998781101</t>
  </si>
  <si>
    <t>Přesun hmot tonážní pro obklady keramické v objektech v do 6 m</t>
  </si>
  <si>
    <t>-37395988</t>
  </si>
  <si>
    <t>49</t>
  </si>
  <si>
    <t>-459505390</t>
  </si>
  <si>
    <t>50</t>
  </si>
  <si>
    <t>-2109940039</t>
  </si>
  <si>
    <t>51</t>
  </si>
  <si>
    <t>1960839855</t>
  </si>
  <si>
    <t>h - Sociální zařízení ženy a muži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</si>
  <si>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</si>
  <si>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</si>
  <si>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</si>
  <si>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</si>
  <si>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767 - Konstrukce zámečnické</t>
  </si>
  <si>
    <t>342272323</t>
  </si>
  <si>
    <t>Příčky tl 100 mm z pórobetonových přesných hladkých příčkovek objemové hmotnosti 500 kg/m3</t>
  </si>
  <si>
    <t>53467086</t>
  </si>
  <si>
    <t>342291121</t>
  </si>
  <si>
    <t>Ukotvení příček k cihelným konstrukcím plochými kotvami</t>
  </si>
  <si>
    <t>-1556373197</t>
  </si>
  <si>
    <t>612311121</t>
  </si>
  <si>
    <t>Vápenná omítka hladká jednovrstvá vnitřních stěn nanášená ručně</t>
  </si>
  <si>
    <t>-971825125</t>
  </si>
  <si>
    <t>61232511R</t>
  </si>
  <si>
    <t>Zapravení omítky po rozvodech - řemesla (odhad)</t>
  </si>
  <si>
    <t>-2041219964</t>
  </si>
  <si>
    <t>631312141</t>
  </si>
  <si>
    <t>Doplnění rýh v dosavadních mazaninách betonem prostým</t>
  </si>
  <si>
    <t>m3</t>
  </si>
  <si>
    <t>-2031946642</t>
  </si>
  <si>
    <t>63</t>
  </si>
  <si>
    <t>642944121</t>
  </si>
  <si>
    <t>Osazování ocelových zárubní dodatečné pl do 2,5 m2</t>
  </si>
  <si>
    <t>-400835992</t>
  </si>
  <si>
    <t>64</t>
  </si>
  <si>
    <t>553311150</t>
  </si>
  <si>
    <t>zárubeň ocelová pro běžné zdění H 110 700 L/P</t>
  </si>
  <si>
    <t>830994895</t>
  </si>
  <si>
    <t>-1345290135</t>
  </si>
  <si>
    <t>962031132</t>
  </si>
  <si>
    <t>Bourání příček z cihel pálených na MVC tl do 100 mm</t>
  </si>
  <si>
    <t>-1398904367</t>
  </si>
  <si>
    <t>965043321</t>
  </si>
  <si>
    <t>Bourání podkladů pod dlažby betonových s potěrem nebo teracem tl do 100 mm pl do 1 m2</t>
  </si>
  <si>
    <t>-912397621</t>
  </si>
  <si>
    <t>-1679841646</t>
  </si>
  <si>
    <t>1531615837</t>
  </si>
  <si>
    <t>1875803230</t>
  </si>
  <si>
    <t>1529579669</t>
  </si>
  <si>
    <t>-1824597711</t>
  </si>
  <si>
    <t>908587739</t>
  </si>
  <si>
    <t>99701380R</t>
  </si>
  <si>
    <t>Poplatek za uložení stavebního odpadu na skládce (skládkovné)</t>
  </si>
  <si>
    <t>566802085</t>
  </si>
  <si>
    <t>99801100R</t>
  </si>
  <si>
    <t>Přesun hmot pro opravy</t>
  </si>
  <si>
    <t>-1474384755</t>
  </si>
  <si>
    <t>71119312R</t>
  </si>
  <si>
    <t>Hydroizolace těsnicí kaší HASOFT</t>
  </si>
  <si>
    <t>1620272899</t>
  </si>
  <si>
    <t>711745567</t>
  </si>
  <si>
    <t>Izolace proti vodě provedení spojů přitavením pásu NAIP 500 mm</t>
  </si>
  <si>
    <t>-1156338525</t>
  </si>
  <si>
    <t>628321320</t>
  </si>
  <si>
    <t>pás těžký asfaltovaný DEKBIT V 60 S 35 MINERÁL</t>
  </si>
  <si>
    <t>1300299499</t>
  </si>
  <si>
    <t>72</t>
  </si>
  <si>
    <t>1168668240</t>
  </si>
  <si>
    <t>73</t>
  </si>
  <si>
    <t>-1054763134</t>
  </si>
  <si>
    <t>125066638</t>
  </si>
  <si>
    <t>Potrubí, WCkombi, umyvadla,výlevka, baterie, pisoár, ele.ohřívač,rozvody kanalizace</t>
  </si>
  <si>
    <t>86347973</t>
  </si>
  <si>
    <t>Infrazářiče, vypínače, svítidla LED, kabeláž</t>
  </si>
  <si>
    <t>69</t>
  </si>
  <si>
    <t>763111333</t>
  </si>
  <si>
    <t>SDK příčka tl 100 mm profil CW+UW 75 desky 1xH2 12,5 TI 60 mm EI 30 Rw 45 dB</t>
  </si>
  <si>
    <t>-1892962718</t>
  </si>
  <si>
    <t>763121427</t>
  </si>
  <si>
    <t>SDK stěna předsazená tl 62,5 mm profil CW+UW 50 deska 1xH2 12,5 bez TI EI 15</t>
  </si>
  <si>
    <t>145276523</t>
  </si>
  <si>
    <t>1737209196</t>
  </si>
  <si>
    <t>763131451</t>
  </si>
  <si>
    <t>SDK podhled deska 1xH2 12,5 bez TI dvouvrstvá spodní kce profil CD+UD</t>
  </si>
  <si>
    <t>-1095383132</t>
  </si>
  <si>
    <t>70</t>
  </si>
  <si>
    <t>126750373</t>
  </si>
  <si>
    <t>71</t>
  </si>
  <si>
    <t>532604478</t>
  </si>
  <si>
    <t>816973325</t>
  </si>
  <si>
    <t>652236319</t>
  </si>
  <si>
    <t>194306864</t>
  </si>
  <si>
    <t>55466475</t>
  </si>
  <si>
    <t>76649610R</t>
  </si>
  <si>
    <t>Ukončení hran - zapravení ostění dveří po vybourání zárubní</t>
  </si>
  <si>
    <t>soub</t>
  </si>
  <si>
    <t>-806031817</t>
  </si>
  <si>
    <t>-534280452</t>
  </si>
  <si>
    <t>322540155</t>
  </si>
  <si>
    <t>54925805R</t>
  </si>
  <si>
    <t>zámek WC 90</t>
  </si>
  <si>
    <t>-341839677</t>
  </si>
  <si>
    <t>-1778054926</t>
  </si>
  <si>
    <t>1164585629</t>
  </si>
  <si>
    <t>371899325</t>
  </si>
  <si>
    <t>766694112</t>
  </si>
  <si>
    <t>Montáž parapetních desek dřevěných nebo plastových šířky do 30 cm délky do 1,6 m</t>
  </si>
  <si>
    <t>-379160960</t>
  </si>
  <si>
    <t>1339374602</t>
  </si>
  <si>
    <t>718509049</t>
  </si>
  <si>
    <t>65</t>
  </si>
  <si>
    <t>76799511R</t>
  </si>
  <si>
    <t>Ocelová konstrukce na ohřívač vody včetně nátěru</t>
  </si>
  <si>
    <t>-1478443282</t>
  </si>
  <si>
    <t>771574113</t>
  </si>
  <si>
    <t>Montáž podlah keramických režných hladkých lepených flexibilním lepidlem do 12 ks/m2</t>
  </si>
  <si>
    <t>2005044977</t>
  </si>
  <si>
    <t>-1535353887</t>
  </si>
  <si>
    <t>-1613257807</t>
  </si>
  <si>
    <t>1806765917</t>
  </si>
  <si>
    <t>771591232</t>
  </si>
  <si>
    <t>Kontaktní izolace ve spojení s dlažbou pružná přes dilatační spáry</t>
  </si>
  <si>
    <t>479349985</t>
  </si>
  <si>
    <t>-2077459371</t>
  </si>
  <si>
    <t>-2127063552</t>
  </si>
  <si>
    <t>243954274</t>
  </si>
  <si>
    <t>-1982312623</t>
  </si>
  <si>
    <t>66</t>
  </si>
  <si>
    <t>781491011</t>
  </si>
  <si>
    <t>Montáž zrcadel plochy do 1 m2 lepených silikonovým tmelem na podkladní omítku</t>
  </si>
  <si>
    <t>1697443354</t>
  </si>
  <si>
    <t>67</t>
  </si>
  <si>
    <t>634651220</t>
  </si>
  <si>
    <t>zrcadlo nemontované čiré tl. 3 mm, max. rozměr 3210 x 2250 mm</t>
  </si>
  <si>
    <t>-1708930452</t>
  </si>
  <si>
    <t>68</t>
  </si>
  <si>
    <t>78149361R</t>
  </si>
  <si>
    <t>Dvířka revizní  GKB 1200/500</t>
  </si>
  <si>
    <t>1278242476</t>
  </si>
  <si>
    <t>781494111</t>
  </si>
  <si>
    <t>Plastové profily rohové lepené flexibilním lepidlem</t>
  </si>
  <si>
    <t>-564379363</t>
  </si>
  <si>
    <t>-1473650328</t>
  </si>
  <si>
    <t>-1078443322</t>
  </si>
  <si>
    <t>54</t>
  </si>
  <si>
    <t>2045658494</t>
  </si>
  <si>
    <t>55</t>
  </si>
  <si>
    <t>781495133</t>
  </si>
  <si>
    <t>Izolace ve spojení s obkladem - pás lepený ve vnitřním koutu</t>
  </si>
  <si>
    <t>-2115361219</t>
  </si>
  <si>
    <t>56</t>
  </si>
  <si>
    <t>-25011864</t>
  </si>
  <si>
    <t>57</t>
  </si>
  <si>
    <t>-147794272</t>
  </si>
  <si>
    <t>59</t>
  </si>
  <si>
    <t>402211407</t>
  </si>
  <si>
    <t>60</t>
  </si>
  <si>
    <t>2094262172</t>
  </si>
  <si>
    <t>61</t>
  </si>
  <si>
    <t>-1184874281</t>
  </si>
  <si>
    <t>i - Rozvaděč</t>
  </si>
  <si>
    <t xml:space="preserve">    742 - Elektromontáže - rozvodný systém</t>
  </si>
  <si>
    <t>742</t>
  </si>
  <si>
    <t>1633898234</t>
  </si>
  <si>
    <t>Rozvaděč, revize, projektová dokumentace, výpočet osv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</si>
</sst>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.00%"/>
    <numFmt numFmtId="167" formatCode="DD\.MM\.YYYY"/>
    <numFmt numFmtId="168" formatCode="#,##0.00000"/>
    <numFmt numFmtId="169" formatCode="@"/>
    <numFmt numFmtId="170" formatCode="#,##0.000"/>
  </numFmts>
  <fonts count="36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sz val="12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20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vertical="center"/>
      <protection/>
    </xf>
    <xf numFmtId="164" fontId="4" fillId="2" borderId="0" xfId="0" applyFont="1" applyFill="1" applyAlignment="1" applyProtection="1">
      <alignment horizontal="left" vertical="center"/>
      <protection/>
    </xf>
    <xf numFmtId="164" fontId="5" fillId="2" borderId="0" xfId="20" applyNumberFormat="1" applyFont="1" applyFill="1" applyBorder="1" applyAlignment="1" applyProtection="1">
      <alignment vertical="center"/>
      <protection/>
    </xf>
    <xf numFmtId="164" fontId="0" fillId="2" borderId="0" xfId="0" applyFont="1" applyFill="1" applyAlignment="1">
      <alignment/>
    </xf>
    <xf numFmtId="164" fontId="2" fillId="2" borderId="0" xfId="0" applyFont="1" applyFill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7" fillId="0" borderId="0" xfId="0" applyFont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0" fillId="0" borderId="5" xfId="0" applyFont="1" applyBorder="1" applyAlignment="1">
      <alignment/>
    </xf>
    <xf numFmtId="164" fontId="7" fillId="0" borderId="0" xfId="0" applyFont="1" applyAlignment="1">
      <alignment horizontal="left" vertical="center"/>
    </xf>
    <xf numFmtId="164" fontId="0" fillId="0" borderId="0" xfId="0" applyFont="1" applyBorder="1" applyAlignment="1">
      <alignment/>
    </xf>
    <xf numFmtId="164" fontId="9" fillId="0" borderId="0" xfId="0" applyFont="1" applyBorder="1" applyAlignment="1">
      <alignment horizontal="left" vertical="top"/>
    </xf>
    <xf numFmtId="164" fontId="10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vertical="top"/>
    </xf>
    <xf numFmtId="164" fontId="11" fillId="0" borderId="0" xfId="0" applyFont="1" applyBorder="1" applyAlignment="1">
      <alignment horizontal="left" vertical="top" wrapText="1"/>
    </xf>
    <xf numFmtId="164" fontId="9" fillId="0" borderId="0" xfId="0" applyFont="1" applyBorder="1" applyAlignment="1">
      <alignment horizontal="left" vertical="center"/>
    </xf>
    <xf numFmtId="164" fontId="10" fillId="0" borderId="0" xfId="0" applyFont="1" applyBorder="1" applyAlignment="1">
      <alignment horizontal="left" vertical="center" wrapText="1"/>
    </xf>
    <xf numFmtId="164" fontId="0" fillId="0" borderId="6" xfId="0" applyFont="1" applyBorder="1" applyAlignment="1">
      <alignment/>
    </xf>
    <xf numFmtId="164" fontId="12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13" fillId="0" borderId="7" xfId="0" applyFont="1" applyBorder="1" applyAlignment="1">
      <alignment horizontal="left" vertical="center"/>
    </xf>
    <xf numFmtId="164" fontId="0" fillId="0" borderId="7" xfId="0" applyFont="1" applyBorder="1" applyAlignment="1">
      <alignment vertical="center"/>
    </xf>
    <xf numFmtId="165" fontId="13" fillId="0" borderId="7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4" fillId="0" borderId="4" xfId="0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Border="1" applyAlignment="1">
      <alignment horizontal="left" vertical="center"/>
    </xf>
    <xf numFmtId="166" fontId="14" fillId="0" borderId="0" xfId="0" applyNumberFormat="1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5" fontId="15" fillId="0" borderId="0" xfId="0" applyNumberFormat="1" applyFont="1" applyBorder="1" applyAlignment="1">
      <alignment vertical="center"/>
    </xf>
    <xf numFmtId="164" fontId="14" fillId="0" borderId="5" xfId="0" applyFont="1" applyBorder="1" applyAlignment="1">
      <alignment vertical="center"/>
    </xf>
    <xf numFmtId="164" fontId="0" fillId="3" borderId="0" xfId="0" applyFont="1" applyFill="1" applyBorder="1" applyAlignment="1">
      <alignment vertical="center"/>
    </xf>
    <xf numFmtId="164" fontId="11" fillId="3" borderId="8" xfId="0" applyFont="1" applyFill="1" applyBorder="1" applyAlignment="1">
      <alignment horizontal="left" vertical="center"/>
    </xf>
    <xf numFmtId="164" fontId="0" fillId="3" borderId="9" xfId="0" applyFont="1" applyFill="1" applyBorder="1" applyAlignment="1">
      <alignment vertical="center"/>
    </xf>
    <xf numFmtId="164" fontId="11" fillId="3" borderId="9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left" vertical="center"/>
    </xf>
    <xf numFmtId="165" fontId="11" fillId="3" borderId="10" xfId="0" applyNumberFormat="1" applyFont="1" applyFill="1" applyBorder="1" applyAlignment="1">
      <alignment vertical="center"/>
    </xf>
    <xf numFmtId="164" fontId="16" fillId="0" borderId="11" xfId="0" applyFont="1" applyBorder="1" applyAlignment="1">
      <alignment horizontal="left"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17" fillId="0" borderId="16" xfId="0" applyFont="1" applyBorder="1" applyAlignment="1">
      <alignment horizontal="left" vertical="center"/>
    </xf>
    <xf numFmtId="164" fontId="0" fillId="0" borderId="17" xfId="0" applyFont="1" applyBorder="1" applyAlignment="1">
      <alignment vertical="center"/>
    </xf>
    <xf numFmtId="164" fontId="17" fillId="0" borderId="17" xfId="0" applyFont="1" applyBorder="1" applyAlignment="1">
      <alignment horizontal="left" vertical="center"/>
    </xf>
    <xf numFmtId="164" fontId="0" fillId="0" borderId="18" xfId="0" applyFont="1" applyBorder="1" applyAlignment="1">
      <alignment vertical="center"/>
    </xf>
    <xf numFmtId="164" fontId="0" fillId="0" borderId="19" xfId="0" applyFont="1" applyBorder="1" applyAlignment="1">
      <alignment vertical="center"/>
    </xf>
    <xf numFmtId="164" fontId="0" fillId="0" borderId="20" xfId="0" applyFont="1" applyBorder="1" applyAlignment="1">
      <alignment vertical="center"/>
    </xf>
    <xf numFmtId="164" fontId="0" fillId="0" borderId="21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10" fillId="0" borderId="0" xfId="0" applyFont="1" applyAlignment="1">
      <alignment vertical="center"/>
    </xf>
    <xf numFmtId="164" fontId="10" fillId="0" borderId="4" xfId="0" applyFont="1" applyBorder="1" applyAlignment="1">
      <alignment vertical="center"/>
    </xf>
    <xf numFmtId="164" fontId="10" fillId="0" borderId="0" xfId="0" applyFont="1" applyBorder="1" applyAlignment="1">
      <alignment vertical="center"/>
    </xf>
    <xf numFmtId="164" fontId="10" fillId="0" borderId="5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1" fillId="0" borderId="4" xfId="0" applyFont="1" applyBorder="1" applyAlignment="1">
      <alignment vertical="center"/>
    </xf>
    <xf numFmtId="164" fontId="11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Border="1" applyAlignment="1">
      <alignment horizontal="left" vertical="center" wrapText="1"/>
    </xf>
    <xf numFmtId="164" fontId="11" fillId="0" borderId="5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7" fontId="10" fillId="0" borderId="0" xfId="0" applyNumberFormat="1" applyFont="1" applyBorder="1" applyAlignment="1">
      <alignment horizontal="left" vertical="center"/>
    </xf>
    <xf numFmtId="164" fontId="19" fillId="0" borderId="11" xfId="0" applyFont="1" applyBorder="1" applyAlignment="1">
      <alignment horizontal="center" vertical="center"/>
    </xf>
    <xf numFmtId="164" fontId="0" fillId="0" borderId="15" xfId="0" applyFont="1" applyBorder="1" applyAlignment="1">
      <alignment vertical="center"/>
    </xf>
    <xf numFmtId="164" fontId="10" fillId="3" borderId="8" xfId="0" applyFont="1" applyFill="1" applyBorder="1" applyAlignment="1">
      <alignment horizontal="center" vertical="center"/>
    </xf>
    <xf numFmtId="164" fontId="10" fillId="3" borderId="9" xfId="0" applyFont="1" applyFill="1" applyBorder="1" applyAlignment="1">
      <alignment horizontal="center" vertical="center"/>
    </xf>
    <xf numFmtId="164" fontId="10" fillId="3" borderId="10" xfId="0" applyFont="1" applyFill="1" applyBorder="1" applyAlignment="1">
      <alignment horizontal="center" vertical="center"/>
    </xf>
    <xf numFmtId="164" fontId="9" fillId="0" borderId="22" xfId="0" applyFont="1" applyBorder="1" applyAlignment="1">
      <alignment horizontal="center" vertical="center" wrapText="1"/>
    </xf>
    <xf numFmtId="164" fontId="9" fillId="0" borderId="23" xfId="0" applyFont="1" applyBorder="1" applyAlignment="1">
      <alignment horizontal="center" vertical="center" wrapText="1"/>
    </xf>
    <xf numFmtId="164" fontId="9" fillId="0" borderId="24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0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vertical="center"/>
    </xf>
    <xf numFmtId="165" fontId="20" fillId="0" borderId="0" xfId="0" applyNumberFormat="1" applyFont="1" applyBorder="1" applyAlignment="1">
      <alignment horizontal="right" vertical="center"/>
    </xf>
    <xf numFmtId="165" fontId="20" fillId="0" borderId="0" xfId="0" applyNumberFormat="1" applyFont="1" applyBorder="1" applyAlignment="1">
      <alignment vertical="center"/>
    </xf>
    <xf numFmtId="165" fontId="19" fillId="0" borderId="14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8" fontId="19" fillId="0" borderId="0" xfId="0" applyNumberFormat="1" applyFont="1" applyBorder="1" applyAlignment="1">
      <alignment vertical="center"/>
    </xf>
    <xf numFmtId="165" fontId="19" fillId="0" borderId="15" xfId="0" applyNumberFormat="1" applyFont="1" applyBorder="1" applyAlignment="1">
      <alignment vertical="center"/>
    </xf>
    <xf numFmtId="164" fontId="11" fillId="0" borderId="0" xfId="0" applyFont="1" applyAlignment="1">
      <alignment horizontal="left" vertical="center"/>
    </xf>
    <xf numFmtId="164" fontId="21" fillId="0" borderId="0" xfId="0" applyFont="1" applyAlignment="1">
      <alignment horizontal="left" vertical="center"/>
    </xf>
    <xf numFmtId="164" fontId="22" fillId="0" borderId="0" xfId="0" applyFont="1" applyAlignment="1">
      <alignment vertical="center"/>
    </xf>
    <xf numFmtId="164" fontId="22" fillId="0" borderId="4" xfId="0" applyFont="1" applyBorder="1" applyAlignment="1">
      <alignment vertical="center"/>
    </xf>
    <xf numFmtId="164" fontId="23" fillId="0" borderId="0" xfId="0" applyFont="1" applyBorder="1" applyAlignment="1">
      <alignment vertical="center"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vertical="center"/>
    </xf>
    <xf numFmtId="165" fontId="24" fillId="0" borderId="0" xfId="0" applyNumberFormat="1" applyFont="1" applyBorder="1" applyAlignment="1">
      <alignment horizontal="right" vertical="center"/>
    </xf>
    <xf numFmtId="165" fontId="24" fillId="0" borderId="0" xfId="0" applyNumberFormat="1" applyFont="1" applyBorder="1" applyAlignment="1">
      <alignment vertical="center"/>
    </xf>
    <xf numFmtId="164" fontId="22" fillId="0" borderId="5" xfId="0" applyFont="1" applyBorder="1" applyAlignment="1">
      <alignment vertical="center"/>
    </xf>
    <xf numFmtId="165" fontId="25" fillId="0" borderId="14" xfId="0" applyNumberFormat="1" applyFont="1" applyBorder="1" applyAlignment="1">
      <alignment vertical="center"/>
    </xf>
    <xf numFmtId="165" fontId="25" fillId="0" borderId="0" xfId="0" applyNumberFormat="1" applyFont="1" applyBorder="1" applyAlignment="1">
      <alignment vertical="center"/>
    </xf>
    <xf numFmtId="168" fontId="25" fillId="0" borderId="0" xfId="0" applyNumberFormat="1" applyFont="1" applyBorder="1" applyAlignment="1">
      <alignment vertical="center"/>
    </xf>
    <xf numFmtId="165" fontId="25" fillId="0" borderId="15" xfId="0" applyNumberFormat="1" applyFont="1" applyBorder="1" applyAlignment="1">
      <alignment vertical="center"/>
    </xf>
    <xf numFmtId="164" fontId="22" fillId="0" borderId="0" xfId="0" applyFont="1" applyAlignment="1">
      <alignment horizontal="left" vertical="center"/>
    </xf>
    <xf numFmtId="164" fontId="26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4" xfId="0" applyFont="1" applyBorder="1" applyAlignment="1">
      <alignment vertical="center"/>
    </xf>
    <xf numFmtId="164" fontId="27" fillId="0" borderId="0" xfId="0" applyFont="1" applyBorder="1" applyAlignment="1">
      <alignment vertical="center"/>
    </xf>
    <xf numFmtId="164" fontId="28" fillId="0" borderId="0" xfId="0" applyFont="1" applyBorder="1" applyAlignment="1">
      <alignment horizontal="left" vertical="center" wrapText="1"/>
    </xf>
    <xf numFmtId="165" fontId="27" fillId="0" borderId="0" xfId="0" applyNumberFormat="1" applyFont="1" applyBorder="1" applyAlignment="1">
      <alignment vertical="center"/>
    </xf>
    <xf numFmtId="164" fontId="3" fillId="0" borderId="5" xfId="0" applyFont="1" applyBorder="1" applyAlignment="1">
      <alignment vertical="center"/>
    </xf>
    <xf numFmtId="164" fontId="3" fillId="0" borderId="0" xfId="0" applyFont="1" applyAlignment="1">
      <alignment vertical="center"/>
    </xf>
    <xf numFmtId="165" fontId="17" fillId="0" borderId="14" xfId="0" applyNumberFormat="1" applyFont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168" fontId="17" fillId="0" borderId="0" xfId="0" applyNumberFormat="1" applyFont="1" applyBorder="1" applyAlignment="1">
      <alignment vertical="center"/>
    </xf>
    <xf numFmtId="165" fontId="17" fillId="0" borderId="15" xfId="0" applyNumberFormat="1" applyFont="1" applyBorder="1" applyAlignment="1">
      <alignment vertical="center"/>
    </xf>
    <xf numFmtId="164" fontId="3" fillId="0" borderId="0" xfId="0" applyFont="1" applyAlignment="1">
      <alignment horizontal="left" vertical="center"/>
    </xf>
    <xf numFmtId="165" fontId="17" fillId="0" borderId="16" xfId="0" applyNumberFormat="1" applyFont="1" applyBorder="1" applyAlignment="1">
      <alignment vertical="center"/>
    </xf>
    <xf numFmtId="165" fontId="17" fillId="0" borderId="17" xfId="0" applyNumberFormat="1" applyFont="1" applyBorder="1" applyAlignment="1">
      <alignment vertical="center"/>
    </xf>
    <xf numFmtId="168" fontId="17" fillId="0" borderId="17" xfId="0" applyNumberFormat="1" applyFont="1" applyBorder="1" applyAlignment="1">
      <alignment vertical="center"/>
    </xf>
    <xf numFmtId="165" fontId="17" fillId="0" borderId="18" xfId="0" applyNumberFormat="1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20" fillId="3" borderId="0" xfId="0" applyFont="1" applyFill="1" applyBorder="1" applyAlignment="1">
      <alignment horizontal="left" vertical="center"/>
    </xf>
    <xf numFmtId="165" fontId="20" fillId="3" borderId="0" xfId="0" applyNumberFormat="1" applyFont="1" applyFill="1" applyBorder="1" applyAlignment="1">
      <alignment vertical="center"/>
    </xf>
    <xf numFmtId="164" fontId="0" fillId="2" borderId="0" xfId="0" applyFont="1" applyFill="1" applyAlignment="1" applyProtection="1">
      <alignment/>
      <protection/>
    </xf>
    <xf numFmtId="164" fontId="5" fillId="2" borderId="0" xfId="20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5" fontId="13" fillId="0" borderId="0" xfId="0" applyNumberFormat="1" applyFont="1" applyBorder="1" applyAlignment="1">
      <alignment vertical="center"/>
    </xf>
    <xf numFmtId="164" fontId="14" fillId="0" borderId="0" xfId="0" applyFont="1" applyBorder="1" applyAlignment="1">
      <alignment horizontal="right" vertical="center"/>
    </xf>
    <xf numFmtId="165" fontId="14" fillId="0" borderId="0" xfId="0" applyNumberFormat="1" applyFont="1" applyBorder="1" applyAlignment="1">
      <alignment vertical="center"/>
    </xf>
    <xf numFmtId="164" fontId="11" fillId="3" borderId="9" xfId="0" applyFont="1" applyFill="1" applyBorder="1" applyAlignment="1">
      <alignment horizontal="right" vertical="center"/>
    </xf>
    <xf numFmtId="164" fontId="10" fillId="3" borderId="0" xfId="0" applyFont="1" applyFill="1" applyBorder="1" applyAlignment="1">
      <alignment horizontal="center" vertical="center"/>
    </xf>
    <xf numFmtId="164" fontId="29" fillId="0" borderId="0" xfId="0" applyFont="1" applyAlignment="1">
      <alignment vertical="center"/>
    </xf>
    <xf numFmtId="164" fontId="29" fillId="0" borderId="4" xfId="0" applyFont="1" applyBorder="1" applyAlignment="1">
      <alignment vertical="center"/>
    </xf>
    <xf numFmtId="164" fontId="29" fillId="0" borderId="0" xfId="0" applyFont="1" applyBorder="1" applyAlignment="1">
      <alignment vertical="center"/>
    </xf>
    <xf numFmtId="164" fontId="29" fillId="0" borderId="0" xfId="0" applyFont="1" applyBorder="1" applyAlignment="1">
      <alignment horizontal="left" vertical="center"/>
    </xf>
    <xf numFmtId="165" fontId="29" fillId="0" borderId="0" xfId="0" applyNumberFormat="1" applyFont="1" applyBorder="1" applyAlignment="1">
      <alignment vertical="center"/>
    </xf>
    <xf numFmtId="164" fontId="29" fillId="0" borderId="5" xfId="0" applyFont="1" applyBorder="1" applyAlignment="1">
      <alignment vertical="center"/>
    </xf>
    <xf numFmtId="164" fontId="27" fillId="0" borderId="0" xfId="0" applyFont="1" applyAlignment="1">
      <alignment vertical="center"/>
    </xf>
    <xf numFmtId="164" fontId="27" fillId="0" borderId="4" xfId="0" applyFont="1" applyBorder="1" applyAlignment="1">
      <alignment vertical="center"/>
    </xf>
    <xf numFmtId="164" fontId="27" fillId="0" borderId="0" xfId="0" applyFont="1" applyBorder="1" applyAlignment="1">
      <alignment horizontal="left" vertical="center"/>
    </xf>
    <xf numFmtId="164" fontId="27" fillId="0" borderId="5" xfId="0" applyFont="1" applyBorder="1" applyAlignment="1">
      <alignment vertical="center"/>
    </xf>
    <xf numFmtId="164" fontId="0" fillId="0" borderId="25" xfId="0" applyFont="1" applyBorder="1" applyAlignment="1">
      <alignment vertical="center"/>
    </xf>
    <xf numFmtId="164" fontId="9" fillId="0" borderId="25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10" fillId="3" borderId="22" xfId="0" applyFont="1" applyFill="1" applyBorder="1" applyAlignment="1">
      <alignment horizontal="center" vertical="center" wrapText="1"/>
    </xf>
    <xf numFmtId="164" fontId="10" fillId="3" borderId="23" xfId="0" applyFont="1" applyFill="1" applyBorder="1" applyAlignment="1">
      <alignment horizontal="center" vertical="center" wrapText="1"/>
    </xf>
    <xf numFmtId="164" fontId="30" fillId="3" borderId="23" xfId="0" applyFont="1" applyFill="1" applyBorder="1" applyAlignment="1">
      <alignment horizontal="center" vertical="center" wrapText="1"/>
    </xf>
    <xf numFmtId="164" fontId="10" fillId="3" borderId="24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5" fontId="20" fillId="0" borderId="12" xfId="0" applyNumberFormat="1" applyFont="1" applyBorder="1" applyAlignment="1">
      <alignment/>
    </xf>
    <xf numFmtId="168" fontId="31" fillId="0" borderId="12" xfId="0" applyNumberFormat="1" applyFont="1" applyBorder="1" applyAlignment="1">
      <alignment/>
    </xf>
    <xf numFmtId="168" fontId="31" fillId="0" borderId="13" xfId="0" applyNumberFormat="1" applyFont="1" applyBorder="1" applyAlignment="1">
      <alignment/>
    </xf>
    <xf numFmtId="165" fontId="32" fillId="0" borderId="0" xfId="0" applyNumberFormat="1" applyFont="1" applyAlignment="1">
      <alignment vertical="center"/>
    </xf>
    <xf numFmtId="164" fontId="33" fillId="0" borderId="0" xfId="0" applyFont="1" applyAlignment="1">
      <alignment/>
    </xf>
    <xf numFmtId="164" fontId="33" fillId="0" borderId="4" xfId="0" applyFont="1" applyBorder="1" applyAlignment="1">
      <alignment/>
    </xf>
    <xf numFmtId="164" fontId="33" fillId="0" borderId="0" xfId="0" applyFont="1" applyBorder="1" applyAlignment="1">
      <alignment/>
    </xf>
    <xf numFmtId="164" fontId="29" fillId="0" borderId="0" xfId="0" applyFont="1" applyBorder="1" applyAlignment="1">
      <alignment horizontal="left"/>
    </xf>
    <xf numFmtId="165" fontId="29" fillId="0" borderId="0" xfId="0" applyNumberFormat="1" applyFont="1" applyBorder="1" applyAlignment="1">
      <alignment/>
    </xf>
    <xf numFmtId="164" fontId="33" fillId="0" borderId="5" xfId="0" applyFont="1" applyBorder="1" applyAlignment="1">
      <alignment/>
    </xf>
    <xf numFmtId="164" fontId="33" fillId="0" borderId="14" xfId="0" applyFont="1" applyBorder="1" applyAlignment="1">
      <alignment/>
    </xf>
    <xf numFmtId="168" fontId="33" fillId="0" borderId="0" xfId="0" applyNumberFormat="1" applyFont="1" applyBorder="1" applyAlignment="1">
      <alignment/>
    </xf>
    <xf numFmtId="168" fontId="33" fillId="0" borderId="15" xfId="0" applyNumberFormat="1" applyFont="1" applyBorder="1" applyAlignment="1">
      <alignment/>
    </xf>
    <xf numFmtId="164" fontId="33" fillId="0" borderId="0" xfId="0" applyFont="1" applyAlignment="1">
      <alignment horizontal="left"/>
    </xf>
    <xf numFmtId="164" fontId="33" fillId="0" borderId="0" xfId="0" applyFont="1" applyAlignment="1">
      <alignment horizontal="center"/>
    </xf>
    <xf numFmtId="165" fontId="33" fillId="0" borderId="0" xfId="0" applyNumberFormat="1" applyFont="1" applyAlignment="1">
      <alignment vertical="center"/>
    </xf>
    <xf numFmtId="164" fontId="27" fillId="0" borderId="0" xfId="0" applyFont="1" applyBorder="1" applyAlignment="1">
      <alignment horizontal="left"/>
    </xf>
    <xf numFmtId="165" fontId="27" fillId="0" borderId="17" xfId="0" applyNumberFormat="1" applyFont="1" applyBorder="1" applyAlignment="1">
      <alignment/>
    </xf>
    <xf numFmtId="164" fontId="0" fillId="0" borderId="4" xfId="0" applyFont="1" applyBorder="1" applyAlignment="1" applyProtection="1">
      <alignment vertical="center"/>
      <protection locked="0"/>
    </xf>
    <xf numFmtId="164" fontId="0" fillId="0" borderId="25" xfId="0" applyFont="1" applyBorder="1" applyAlignment="1" applyProtection="1">
      <alignment horizontal="center" vertical="center"/>
      <protection locked="0"/>
    </xf>
    <xf numFmtId="169" fontId="0" fillId="0" borderId="25" xfId="0" applyNumberFormat="1" applyFont="1" applyBorder="1" applyAlignment="1" applyProtection="1">
      <alignment horizontal="left" vertical="center" wrapText="1"/>
      <protection locked="0"/>
    </xf>
    <xf numFmtId="164" fontId="0" fillId="0" borderId="25" xfId="0" applyFont="1" applyBorder="1" applyAlignment="1" applyProtection="1">
      <alignment horizontal="left" vertical="center" wrapText="1"/>
      <protection locked="0"/>
    </xf>
    <xf numFmtId="164" fontId="0" fillId="0" borderId="25" xfId="0" applyFont="1" applyBorder="1" applyAlignment="1" applyProtection="1">
      <alignment horizontal="center" vertical="center" wrapText="1"/>
      <protection locked="0"/>
    </xf>
    <xf numFmtId="170" fontId="0" fillId="0" borderId="25" xfId="0" applyNumberFormat="1" applyFont="1" applyBorder="1" applyAlignment="1" applyProtection="1">
      <alignment vertical="center"/>
      <protection locked="0"/>
    </xf>
    <xf numFmtId="165" fontId="0" fillId="0" borderId="25" xfId="0" applyNumberFormat="1" applyFont="1" applyBorder="1" applyAlignment="1" applyProtection="1">
      <alignment vertical="center"/>
      <protection locked="0"/>
    </xf>
    <xf numFmtId="164" fontId="0" fillId="0" borderId="5" xfId="0" applyFont="1" applyBorder="1" applyAlignment="1" applyProtection="1">
      <alignment vertical="center"/>
      <protection locked="0"/>
    </xf>
    <xf numFmtId="164" fontId="14" fillId="0" borderId="25" xfId="0" applyFont="1" applyBorder="1" applyAlignment="1">
      <alignment horizontal="left" vertical="center"/>
    </xf>
    <xf numFmtId="168" fontId="14" fillId="0" borderId="0" xfId="0" applyNumberFormat="1" applyFont="1" applyBorder="1" applyAlignment="1">
      <alignment vertical="center"/>
    </xf>
    <xf numFmtId="168" fontId="14" fillId="0" borderId="15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27" fillId="0" borderId="23" xfId="0" applyNumberFormat="1" applyFont="1" applyBorder="1" applyAlignment="1">
      <alignment/>
    </xf>
    <xf numFmtId="165" fontId="29" fillId="0" borderId="12" xfId="0" applyNumberFormat="1" applyFont="1" applyBorder="1" applyAlignment="1">
      <alignment/>
    </xf>
    <xf numFmtId="164" fontId="34" fillId="0" borderId="25" xfId="0" applyFont="1" applyBorder="1" applyAlignment="1" applyProtection="1">
      <alignment horizontal="center" vertical="center"/>
      <protection locked="0"/>
    </xf>
    <xf numFmtId="169" fontId="34" fillId="0" borderId="25" xfId="0" applyNumberFormat="1" applyFont="1" applyBorder="1" applyAlignment="1" applyProtection="1">
      <alignment horizontal="left" vertical="center" wrapText="1"/>
      <protection locked="0"/>
    </xf>
    <xf numFmtId="164" fontId="34" fillId="0" borderId="25" xfId="0" applyFont="1" applyBorder="1" applyAlignment="1" applyProtection="1">
      <alignment horizontal="left" vertical="center" wrapText="1"/>
      <protection locked="0"/>
    </xf>
    <xf numFmtId="164" fontId="34" fillId="0" borderId="25" xfId="0" applyFont="1" applyBorder="1" applyAlignment="1" applyProtection="1">
      <alignment horizontal="center" vertical="center" wrapText="1"/>
      <protection locked="0"/>
    </xf>
    <xf numFmtId="170" fontId="34" fillId="0" borderId="25" xfId="0" applyNumberFormat="1" applyFont="1" applyBorder="1" applyAlignment="1" applyProtection="1">
      <alignment vertical="center"/>
      <protection locked="0"/>
    </xf>
    <xf numFmtId="165" fontId="34" fillId="0" borderId="25" xfId="0" applyNumberFormat="1" applyFont="1" applyBorder="1" applyAlignment="1" applyProtection="1">
      <alignment vertical="center"/>
      <protection locked="0"/>
    </xf>
    <xf numFmtId="164" fontId="35" fillId="0" borderId="12" xfId="0" applyFont="1" applyBorder="1" applyAlignment="1">
      <alignment vertical="center" wrapText="1"/>
    </xf>
    <xf numFmtId="164" fontId="0" fillId="0" borderId="14" xfId="0" applyFont="1" applyBorder="1" applyAlignment="1">
      <alignment vertical="center"/>
    </xf>
    <xf numFmtId="164" fontId="14" fillId="0" borderId="17" xfId="0" applyFont="1" applyBorder="1" applyAlignment="1">
      <alignment horizontal="center" vertical="center"/>
    </xf>
    <xf numFmtId="168" fontId="14" fillId="0" borderId="17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266700</xdr:rowOff>
    </xdr:to>
    <xdr:pic>
      <xdr:nvPicPr>
        <xdr:cNvPr id="1" name="Obráze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1" name="Obráze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1" name="Obráze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1" name="Obráze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1" name="Obráze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1" name="Obráze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'b%20-%20Kancel&#225;&#345;%201!NP'!C2" TargetMode="External" /><Relationship Id="rId2" Type="http://schemas.openxmlformats.org/officeDocument/2006/relationships/hyperlink" Target="'h%20-%20Soci&#225;ln&#237;%20za&#345;&#237;zen&#237;%20&#382;en!!!'!C2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7"/>
  <sheetViews>
    <sheetView tabSelected="1" zoomScale="95" zoomScaleNormal="95" workbookViewId="0" topLeftCell="A1">
      <selection activeCell="A1" sqref="A1"/>
    </sheetView>
  </sheetViews>
  <sheetFormatPr defaultColWidth="8" defaultRowHeight="13.5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3.66015625" style="1" customWidth="1"/>
    <col min="45" max="46" width="25.83203125" style="1" hidden="1" customWidth="1"/>
    <col min="47" max="47" width="25" style="1" hidden="1" customWidth="1"/>
    <col min="48" max="52" width="21.66015625" style="1" hidden="1" customWidth="1"/>
    <col min="53" max="53" width="19.16015625" style="1" hidden="1" customWidth="1"/>
    <col min="54" max="54" width="25" style="1" hidden="1" customWidth="1"/>
    <col min="55" max="56" width="19.16015625" style="1" hidden="1" customWidth="1"/>
    <col min="57" max="57" width="66.5" style="1" customWidth="1"/>
    <col min="58" max="70" width="9.33203125" style="0" customWidth="1"/>
    <col min="71" max="89" width="9.33203125" style="1" hidden="1" customWidth="1"/>
    <col min="90" max="16384" width="9.33203125" style="0" customWidth="1"/>
  </cols>
  <sheetData>
    <row r="1" spans="1:73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3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5</v>
      </c>
      <c r="BU1" s="8" t="s">
        <v>5</v>
      </c>
    </row>
    <row r="2" spans="3:72" ht="36.75" customHeight="1">
      <c r="C2" s="9" t="s">
        <v>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R2" s="10" t="s">
        <v>7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8</v>
      </c>
      <c r="BT2" s="11" t="s">
        <v>9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8</v>
      </c>
      <c r="BT3" s="11" t="s">
        <v>10</v>
      </c>
    </row>
    <row r="4" spans="2:71" ht="36.75" customHeight="1">
      <c r="B4" s="15"/>
      <c r="C4" s="16" t="s">
        <v>11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7"/>
      <c r="AS4" s="18" t="s">
        <v>12</v>
      </c>
      <c r="BS4" s="11" t="s">
        <v>13</v>
      </c>
    </row>
    <row r="5" spans="2:71" ht="14.25" customHeight="1">
      <c r="B5" s="15"/>
      <c r="C5" s="19"/>
      <c r="D5" s="20" t="s">
        <v>14</v>
      </c>
      <c r="E5" s="19"/>
      <c r="F5" s="19"/>
      <c r="G5" s="19"/>
      <c r="H5" s="19"/>
      <c r="I5" s="19"/>
      <c r="J5" s="19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19"/>
      <c r="AQ5" s="17"/>
      <c r="BS5" s="11" t="s">
        <v>8</v>
      </c>
    </row>
    <row r="6" spans="2:71" ht="36.75" customHeight="1">
      <c r="B6" s="15"/>
      <c r="C6" s="19"/>
      <c r="D6" s="22" t="s">
        <v>15</v>
      </c>
      <c r="E6" s="19"/>
      <c r="F6" s="19"/>
      <c r="G6" s="19"/>
      <c r="H6" s="19"/>
      <c r="I6" s="19"/>
      <c r="J6" s="19"/>
      <c r="K6" s="23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19"/>
      <c r="AQ6" s="17"/>
      <c r="BS6" s="11" t="s">
        <v>17</v>
      </c>
    </row>
    <row r="7" spans="2:71" ht="14.25" customHeight="1">
      <c r="B7" s="15"/>
      <c r="C7" s="19"/>
      <c r="D7" s="24" t="s">
        <v>18</v>
      </c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4" t="s">
        <v>19</v>
      </c>
      <c r="AL7" s="19"/>
      <c r="AM7" s="19"/>
      <c r="AN7" s="21"/>
      <c r="AO7" s="19"/>
      <c r="AP7" s="19"/>
      <c r="AQ7" s="17"/>
      <c r="BS7" s="11" t="s">
        <v>20</v>
      </c>
    </row>
    <row r="8" spans="2:71" ht="14.25" customHeight="1">
      <c r="B8" s="15"/>
      <c r="C8" s="19"/>
      <c r="D8" s="24" t="s">
        <v>21</v>
      </c>
      <c r="E8" s="19"/>
      <c r="F8" s="19"/>
      <c r="G8" s="19"/>
      <c r="H8" s="19"/>
      <c r="I8" s="19"/>
      <c r="J8" s="19"/>
      <c r="K8" s="21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4" t="s">
        <v>23</v>
      </c>
      <c r="AL8" s="19"/>
      <c r="AM8" s="19"/>
      <c r="AN8" s="21"/>
      <c r="AO8" s="19"/>
      <c r="AP8" s="19"/>
      <c r="AQ8" s="17"/>
      <c r="BS8" s="11" t="s">
        <v>24</v>
      </c>
    </row>
    <row r="9" spans="2:71" ht="14.25" customHeight="1">
      <c r="B9" s="1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7"/>
      <c r="BS9" s="11" t="s">
        <v>25</v>
      </c>
    </row>
    <row r="10" spans="2:71" ht="14.25" customHeight="1">
      <c r="B10" s="15"/>
      <c r="C10" s="19"/>
      <c r="D10" s="24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4" t="s">
        <v>27</v>
      </c>
      <c r="AL10" s="19"/>
      <c r="AM10" s="19"/>
      <c r="AN10" s="21"/>
      <c r="AO10" s="19"/>
      <c r="AP10" s="19"/>
      <c r="AQ10" s="17"/>
      <c r="BS10" s="11" t="s">
        <v>17</v>
      </c>
    </row>
    <row r="11" spans="2:71" ht="18" customHeight="1">
      <c r="B11" s="15"/>
      <c r="C11" s="19"/>
      <c r="D11" s="19"/>
      <c r="E11" s="21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4" t="s">
        <v>29</v>
      </c>
      <c r="AL11" s="19"/>
      <c r="AM11" s="19"/>
      <c r="AN11" s="21"/>
      <c r="AO11" s="19"/>
      <c r="AP11" s="19"/>
      <c r="AQ11" s="17"/>
      <c r="BS11" s="11" t="s">
        <v>17</v>
      </c>
    </row>
    <row r="12" spans="2:71" ht="6.75" customHeight="1">
      <c r="B12" s="1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7"/>
      <c r="BS12" s="11" t="s">
        <v>17</v>
      </c>
    </row>
    <row r="13" spans="2:71" ht="14.25" customHeight="1">
      <c r="B13" s="15"/>
      <c r="C13" s="19"/>
      <c r="D13" s="24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4" t="s">
        <v>27</v>
      </c>
      <c r="AL13" s="19"/>
      <c r="AM13" s="19"/>
      <c r="AN13" s="21"/>
      <c r="AO13" s="19"/>
      <c r="AP13" s="19"/>
      <c r="AQ13" s="17"/>
      <c r="BS13" s="11" t="s">
        <v>17</v>
      </c>
    </row>
    <row r="14" spans="2:71" ht="15">
      <c r="B14" s="15"/>
      <c r="C14" s="19"/>
      <c r="D14" s="19"/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4" t="s">
        <v>29</v>
      </c>
      <c r="AL14" s="19"/>
      <c r="AM14" s="19"/>
      <c r="AN14" s="21"/>
      <c r="AO14" s="19"/>
      <c r="AP14" s="19"/>
      <c r="AQ14" s="17"/>
      <c r="BS14" s="11" t="s">
        <v>17</v>
      </c>
    </row>
    <row r="15" spans="2:71" ht="6.75" customHeight="1">
      <c r="B15" s="1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7"/>
      <c r="BS15" s="11" t="s">
        <v>5</v>
      </c>
    </row>
    <row r="16" spans="2:71" ht="14.25" customHeight="1">
      <c r="B16" s="15"/>
      <c r="C16" s="19"/>
      <c r="D16" s="24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4" t="s">
        <v>27</v>
      </c>
      <c r="AL16" s="19"/>
      <c r="AM16" s="19"/>
      <c r="AN16" s="21"/>
      <c r="AO16" s="19"/>
      <c r="AP16" s="19"/>
      <c r="AQ16" s="17"/>
      <c r="BS16" s="11" t="s">
        <v>5</v>
      </c>
    </row>
    <row r="17" spans="2:71" ht="18" customHeight="1">
      <c r="B17" s="15"/>
      <c r="C17" s="19"/>
      <c r="D17" s="19"/>
      <c r="E17" s="21" t="s">
        <v>22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4" t="s">
        <v>29</v>
      </c>
      <c r="AL17" s="19"/>
      <c r="AM17" s="19"/>
      <c r="AN17" s="21"/>
      <c r="AO17" s="19"/>
      <c r="AP17" s="19"/>
      <c r="AQ17" s="17"/>
      <c r="BS17" s="11" t="s">
        <v>32</v>
      </c>
    </row>
    <row r="18" spans="2:71" ht="6.75" customHeight="1">
      <c r="B18" s="1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7"/>
      <c r="BS18" s="11" t="s">
        <v>8</v>
      </c>
    </row>
    <row r="19" spans="2:71" ht="14.25" customHeight="1">
      <c r="B19" s="15"/>
      <c r="C19" s="19"/>
      <c r="D19" s="24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4" t="s">
        <v>27</v>
      </c>
      <c r="AL19" s="19"/>
      <c r="AM19" s="19"/>
      <c r="AN19" s="21"/>
      <c r="AO19" s="19"/>
      <c r="AP19" s="19"/>
      <c r="AQ19" s="17"/>
      <c r="BS19" s="11" t="s">
        <v>8</v>
      </c>
    </row>
    <row r="20" spans="2:43" ht="18" customHeight="1">
      <c r="B20" s="15"/>
      <c r="C20" s="19"/>
      <c r="D20" s="19"/>
      <c r="E20" s="21" t="s">
        <v>22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4" t="s">
        <v>29</v>
      </c>
      <c r="AL20" s="19"/>
      <c r="AM20" s="19"/>
      <c r="AN20" s="21"/>
      <c r="AO20" s="19"/>
      <c r="AP20" s="19"/>
      <c r="AQ20" s="17"/>
    </row>
    <row r="21" spans="2:43" ht="6.75" customHeight="1">
      <c r="B21" s="1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7"/>
    </row>
    <row r="22" spans="2:43" ht="15">
      <c r="B22" s="15"/>
      <c r="C22" s="19"/>
      <c r="D22" s="24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7"/>
    </row>
    <row r="23" spans="2:43" ht="22.5" customHeight="1">
      <c r="B23" s="15"/>
      <c r="C23" s="19"/>
      <c r="D23" s="1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19"/>
      <c r="AP23" s="19"/>
      <c r="AQ23" s="17"/>
    </row>
    <row r="24" spans="2:43" ht="6.75" customHeight="1">
      <c r="B24" s="1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7"/>
    </row>
    <row r="25" spans="2:43" ht="6.75" customHeight="1">
      <c r="B25" s="15"/>
      <c r="C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9"/>
      <c r="AQ25" s="17"/>
    </row>
    <row r="26" spans="2:43" ht="14.25" customHeight="1">
      <c r="B26" s="15"/>
      <c r="C26" s="19"/>
      <c r="D26" s="27" t="s">
        <v>35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8">
        <f>ROUND(AG76,2)</f>
        <v>0</v>
      </c>
      <c r="AL26" s="28"/>
      <c r="AM26" s="28"/>
      <c r="AN26" s="28"/>
      <c r="AO26" s="28"/>
      <c r="AP26" s="19"/>
      <c r="AQ26" s="17"/>
    </row>
    <row r="27" spans="2:43" ht="14.25" customHeight="1">
      <c r="B27" s="15"/>
      <c r="C27" s="19"/>
      <c r="D27" s="27" t="s">
        <v>36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8">
        <f>ROUND(AG84,2)</f>
        <v>0</v>
      </c>
      <c r="AL27" s="28"/>
      <c r="AM27" s="28"/>
      <c r="AN27" s="28"/>
      <c r="AO27" s="28"/>
      <c r="AP27" s="19"/>
      <c r="AQ27" s="17"/>
    </row>
    <row r="28" spans="2:43" s="29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43" s="29" customFormat="1" ht="25.5" customHeight="1">
      <c r="B29" s="30"/>
      <c r="C29" s="31"/>
      <c r="D29" s="33" t="s">
        <v>37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5">
        <f>ROUND(AK26+AK27,2)</f>
        <v>0</v>
      </c>
      <c r="AL29" s="35"/>
      <c r="AM29" s="35"/>
      <c r="AN29" s="35"/>
      <c r="AO29" s="35"/>
      <c r="AP29" s="31"/>
      <c r="AQ29" s="32"/>
    </row>
    <row r="30" spans="2:43" s="29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43" s="36" customFormat="1" ht="14.25" customHeight="1">
      <c r="B31" s="37"/>
      <c r="C31" s="38"/>
      <c r="D31" s="39" t="s">
        <v>38</v>
      </c>
      <c r="E31" s="38"/>
      <c r="F31" s="39" t="s">
        <v>39</v>
      </c>
      <c r="G31" s="38"/>
      <c r="H31" s="38"/>
      <c r="I31" s="38"/>
      <c r="J31" s="38"/>
      <c r="K31" s="38"/>
      <c r="L31" s="40">
        <v>0.21</v>
      </c>
      <c r="M31" s="40"/>
      <c r="N31" s="40"/>
      <c r="O31" s="40"/>
      <c r="P31" s="38"/>
      <c r="Q31" s="38"/>
      <c r="R31" s="38"/>
      <c r="S31" s="38"/>
      <c r="T31" s="41" t="s">
        <v>40</v>
      </c>
      <c r="U31" s="38"/>
      <c r="V31" s="38"/>
      <c r="W31" s="42">
        <f>ROUND(AZ76+SUM(CD85:CD85),2)</f>
        <v>0</v>
      </c>
      <c r="X31" s="42"/>
      <c r="Y31" s="42"/>
      <c r="Z31" s="42"/>
      <c r="AA31" s="42"/>
      <c r="AB31" s="42"/>
      <c r="AC31" s="42"/>
      <c r="AD31" s="42"/>
      <c r="AE31" s="42"/>
      <c r="AF31" s="38"/>
      <c r="AG31" s="38"/>
      <c r="AH31" s="38"/>
      <c r="AI31" s="38"/>
      <c r="AJ31" s="38"/>
      <c r="AK31" s="42">
        <f>ROUND(AV76+SUM(BY85:BY85),2)</f>
        <v>0</v>
      </c>
      <c r="AL31" s="42"/>
      <c r="AM31" s="42"/>
      <c r="AN31" s="42"/>
      <c r="AO31" s="42"/>
      <c r="AP31" s="38"/>
      <c r="AQ31" s="43"/>
    </row>
    <row r="32" spans="2:43" s="36" customFormat="1" ht="14.25" customHeight="1">
      <c r="B32" s="37"/>
      <c r="C32" s="38"/>
      <c r="D32" s="38"/>
      <c r="E32" s="38"/>
      <c r="F32" s="39" t="s">
        <v>41</v>
      </c>
      <c r="G32" s="38"/>
      <c r="H32" s="38"/>
      <c r="I32" s="38"/>
      <c r="J32" s="38"/>
      <c r="K32" s="38"/>
      <c r="L32" s="40">
        <v>0.15</v>
      </c>
      <c r="M32" s="40"/>
      <c r="N32" s="40"/>
      <c r="O32" s="40"/>
      <c r="P32" s="38"/>
      <c r="Q32" s="38"/>
      <c r="R32" s="38"/>
      <c r="S32" s="38"/>
      <c r="T32" s="41" t="s">
        <v>40</v>
      </c>
      <c r="U32" s="38"/>
      <c r="V32" s="38"/>
      <c r="W32" s="42">
        <f>ROUND(BA76+SUM(CE85:CE85),2)</f>
        <v>0</v>
      </c>
      <c r="X32" s="42"/>
      <c r="Y32" s="42"/>
      <c r="Z32" s="42"/>
      <c r="AA32" s="42"/>
      <c r="AB32" s="42"/>
      <c r="AC32" s="42"/>
      <c r="AD32" s="42"/>
      <c r="AE32" s="42"/>
      <c r="AF32" s="38"/>
      <c r="AG32" s="38"/>
      <c r="AH32" s="38"/>
      <c r="AI32" s="38"/>
      <c r="AJ32" s="38"/>
      <c r="AK32" s="42">
        <f>ROUND(AW76+SUM(BZ85:BZ85),2)</f>
        <v>0</v>
      </c>
      <c r="AL32" s="42"/>
      <c r="AM32" s="42"/>
      <c r="AN32" s="42"/>
      <c r="AO32" s="42"/>
      <c r="AP32" s="38"/>
      <c r="AQ32" s="43"/>
    </row>
    <row r="33" spans="2:43" s="36" customFormat="1" ht="14.25" customHeight="1" hidden="1">
      <c r="B33" s="37"/>
      <c r="C33" s="38"/>
      <c r="D33" s="38"/>
      <c r="E33" s="38"/>
      <c r="F33" s="39" t="s">
        <v>42</v>
      </c>
      <c r="G33" s="38"/>
      <c r="H33" s="38"/>
      <c r="I33" s="38"/>
      <c r="J33" s="38"/>
      <c r="K33" s="38"/>
      <c r="L33" s="40">
        <v>0.21</v>
      </c>
      <c r="M33" s="40"/>
      <c r="N33" s="40"/>
      <c r="O33" s="40"/>
      <c r="P33" s="38"/>
      <c r="Q33" s="38"/>
      <c r="R33" s="38"/>
      <c r="S33" s="38"/>
      <c r="T33" s="41" t="s">
        <v>40</v>
      </c>
      <c r="U33" s="38"/>
      <c r="V33" s="38"/>
      <c r="W33" s="42">
        <f>ROUND(BB76+SUM(CF85:CF85),2)</f>
        <v>0</v>
      </c>
      <c r="X33" s="42"/>
      <c r="Y33" s="42"/>
      <c r="Z33" s="42"/>
      <c r="AA33" s="42"/>
      <c r="AB33" s="42"/>
      <c r="AC33" s="42"/>
      <c r="AD33" s="42"/>
      <c r="AE33" s="42"/>
      <c r="AF33" s="38"/>
      <c r="AG33" s="38"/>
      <c r="AH33" s="38"/>
      <c r="AI33" s="38"/>
      <c r="AJ33" s="38"/>
      <c r="AK33" s="42">
        <v>0</v>
      </c>
      <c r="AL33" s="42"/>
      <c r="AM33" s="42"/>
      <c r="AN33" s="42"/>
      <c r="AO33" s="42"/>
      <c r="AP33" s="38"/>
      <c r="AQ33" s="43"/>
    </row>
    <row r="34" spans="2:43" s="36" customFormat="1" ht="14.25" customHeight="1" hidden="1">
      <c r="B34" s="37"/>
      <c r="C34" s="38"/>
      <c r="D34" s="38"/>
      <c r="E34" s="38"/>
      <c r="F34" s="39" t="s">
        <v>43</v>
      </c>
      <c r="G34" s="38"/>
      <c r="H34" s="38"/>
      <c r="I34" s="38"/>
      <c r="J34" s="38"/>
      <c r="K34" s="38"/>
      <c r="L34" s="40">
        <v>0.15</v>
      </c>
      <c r="M34" s="40"/>
      <c r="N34" s="40"/>
      <c r="O34" s="40"/>
      <c r="P34" s="38"/>
      <c r="Q34" s="38"/>
      <c r="R34" s="38"/>
      <c r="S34" s="38"/>
      <c r="T34" s="41" t="s">
        <v>40</v>
      </c>
      <c r="U34" s="38"/>
      <c r="V34" s="38"/>
      <c r="W34" s="42">
        <f>ROUND(BC76+SUM(CG85:CG85),2)</f>
        <v>0</v>
      </c>
      <c r="X34" s="42"/>
      <c r="Y34" s="42"/>
      <c r="Z34" s="42"/>
      <c r="AA34" s="42"/>
      <c r="AB34" s="42"/>
      <c r="AC34" s="42"/>
      <c r="AD34" s="42"/>
      <c r="AE34" s="42"/>
      <c r="AF34" s="38"/>
      <c r="AG34" s="38"/>
      <c r="AH34" s="38"/>
      <c r="AI34" s="38"/>
      <c r="AJ34" s="38"/>
      <c r="AK34" s="42">
        <v>0</v>
      </c>
      <c r="AL34" s="42"/>
      <c r="AM34" s="42"/>
      <c r="AN34" s="42"/>
      <c r="AO34" s="42"/>
      <c r="AP34" s="38"/>
      <c r="AQ34" s="43"/>
    </row>
    <row r="35" spans="2:43" s="36" customFormat="1" ht="14.25" customHeight="1" hidden="1">
      <c r="B35" s="37"/>
      <c r="C35" s="38"/>
      <c r="D35" s="38"/>
      <c r="E35" s="38"/>
      <c r="F35" s="39" t="s">
        <v>44</v>
      </c>
      <c r="G35" s="38"/>
      <c r="H35" s="38"/>
      <c r="I35" s="38"/>
      <c r="J35" s="38"/>
      <c r="K35" s="38"/>
      <c r="L35" s="40">
        <v>0</v>
      </c>
      <c r="M35" s="40"/>
      <c r="N35" s="40"/>
      <c r="O35" s="40"/>
      <c r="P35" s="38"/>
      <c r="Q35" s="38"/>
      <c r="R35" s="38"/>
      <c r="S35" s="38"/>
      <c r="T35" s="41" t="s">
        <v>40</v>
      </c>
      <c r="U35" s="38"/>
      <c r="V35" s="38"/>
      <c r="W35" s="42">
        <f>ROUND(BD76+SUM(CH85:CH85),2)</f>
        <v>0</v>
      </c>
      <c r="X35" s="42"/>
      <c r="Y35" s="42"/>
      <c r="Z35" s="42"/>
      <c r="AA35" s="42"/>
      <c r="AB35" s="42"/>
      <c r="AC35" s="42"/>
      <c r="AD35" s="42"/>
      <c r="AE35" s="42"/>
      <c r="AF35" s="38"/>
      <c r="AG35" s="38"/>
      <c r="AH35" s="38"/>
      <c r="AI35" s="38"/>
      <c r="AJ35" s="38"/>
      <c r="AK35" s="42">
        <v>0</v>
      </c>
      <c r="AL35" s="42"/>
      <c r="AM35" s="42"/>
      <c r="AN35" s="42"/>
      <c r="AO35" s="42"/>
      <c r="AP35" s="38"/>
      <c r="AQ35" s="43"/>
    </row>
    <row r="36" spans="2:43" s="29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29" customFormat="1" ht="25.5" customHeight="1">
      <c r="B37" s="30"/>
      <c r="C37" s="44"/>
      <c r="D37" s="45" t="s">
        <v>45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46</v>
      </c>
      <c r="U37" s="46"/>
      <c r="V37" s="46"/>
      <c r="W37" s="46"/>
      <c r="X37" s="48" t="s">
        <v>47</v>
      </c>
      <c r="Y37" s="48"/>
      <c r="Z37" s="48"/>
      <c r="AA37" s="48"/>
      <c r="AB37" s="48"/>
      <c r="AC37" s="46"/>
      <c r="AD37" s="46"/>
      <c r="AE37" s="46"/>
      <c r="AF37" s="46"/>
      <c r="AG37" s="46"/>
      <c r="AH37" s="46"/>
      <c r="AI37" s="46"/>
      <c r="AJ37" s="46"/>
      <c r="AK37" s="49">
        <f>SUM(AK29:AK35)</f>
        <v>0</v>
      </c>
      <c r="AL37" s="49"/>
      <c r="AM37" s="49"/>
      <c r="AN37" s="49"/>
      <c r="AO37" s="49"/>
      <c r="AP37" s="44"/>
      <c r="AQ37" s="32"/>
    </row>
    <row r="38" spans="2:43" s="29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5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7"/>
    </row>
    <row r="40" spans="2:43" ht="13.5">
      <c r="B40" s="1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7"/>
    </row>
    <row r="41" spans="2:43" ht="13.5"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7"/>
    </row>
    <row r="42" spans="2:43" s="29" customFormat="1" ht="15">
      <c r="B42" s="30"/>
      <c r="C42" s="31"/>
      <c r="D42" s="50" t="s">
        <v>48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2"/>
      <c r="AA42" s="31"/>
      <c r="AB42" s="31"/>
      <c r="AC42" s="50" t="s">
        <v>49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2"/>
      <c r="AP42" s="31"/>
      <c r="AQ42" s="32"/>
    </row>
    <row r="43" spans="2:43" ht="13.5">
      <c r="B43" s="15"/>
      <c r="C43" s="19"/>
      <c r="D43" s="53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54"/>
      <c r="AA43" s="19"/>
      <c r="AB43" s="19"/>
      <c r="AC43" s="53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54"/>
      <c r="AP43" s="19"/>
      <c r="AQ43" s="17"/>
    </row>
    <row r="44" spans="2:43" ht="13.5">
      <c r="B44" s="15"/>
      <c r="C44" s="19"/>
      <c r="D44" s="53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54"/>
      <c r="AA44" s="19"/>
      <c r="AB44" s="19"/>
      <c r="AC44" s="53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54"/>
      <c r="AP44" s="19"/>
      <c r="AQ44" s="17"/>
    </row>
    <row r="45" spans="2:43" ht="13.5">
      <c r="B45" s="15"/>
      <c r="C45" s="19"/>
      <c r="D45" s="53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54"/>
      <c r="AA45" s="19"/>
      <c r="AB45" s="19"/>
      <c r="AC45" s="53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54"/>
      <c r="AP45" s="19"/>
      <c r="AQ45" s="17"/>
    </row>
    <row r="46" spans="2:43" ht="13.5">
      <c r="B46" s="15"/>
      <c r="C46" s="19"/>
      <c r="D46" s="53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54"/>
      <c r="AA46" s="19"/>
      <c r="AB46" s="19"/>
      <c r="AC46" s="53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54"/>
      <c r="AP46" s="19"/>
      <c r="AQ46" s="17"/>
    </row>
    <row r="47" spans="2:43" ht="13.5">
      <c r="B47" s="15"/>
      <c r="C47" s="19"/>
      <c r="D47" s="53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54"/>
      <c r="AA47" s="19"/>
      <c r="AB47" s="19"/>
      <c r="AC47" s="53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54"/>
      <c r="AP47" s="19"/>
      <c r="AQ47" s="17"/>
    </row>
    <row r="48" spans="2:43" ht="13.5">
      <c r="B48" s="15"/>
      <c r="C48" s="19"/>
      <c r="D48" s="53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54"/>
      <c r="AA48" s="19"/>
      <c r="AB48" s="19"/>
      <c r="AC48" s="53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54"/>
      <c r="AP48" s="19"/>
      <c r="AQ48" s="17"/>
    </row>
    <row r="49" spans="2:43" s="29" customFormat="1" ht="15">
      <c r="B49" s="30"/>
      <c r="C49" s="31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7" t="s">
        <v>51</v>
      </c>
      <c r="S49" s="56"/>
      <c r="T49" s="56"/>
      <c r="U49" s="56"/>
      <c r="V49" s="56"/>
      <c r="W49" s="56"/>
      <c r="X49" s="56"/>
      <c r="Y49" s="56"/>
      <c r="Z49" s="58"/>
      <c r="AA49" s="31"/>
      <c r="AB49" s="31"/>
      <c r="AC49" s="55" t="s">
        <v>50</v>
      </c>
      <c r="AD49" s="56"/>
      <c r="AE49" s="56"/>
      <c r="AF49" s="56"/>
      <c r="AG49" s="56"/>
      <c r="AH49" s="56"/>
      <c r="AI49" s="56"/>
      <c r="AJ49" s="56"/>
      <c r="AK49" s="56"/>
      <c r="AL49" s="56"/>
      <c r="AM49" s="57" t="s">
        <v>51</v>
      </c>
      <c r="AN49" s="56"/>
      <c r="AO49" s="58"/>
      <c r="AP49" s="31"/>
      <c r="AQ49" s="32"/>
    </row>
    <row r="50" spans="2:43" ht="13.5">
      <c r="B50" s="1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7"/>
    </row>
    <row r="51" spans="2:43" s="29" customFormat="1" ht="15">
      <c r="B51" s="30"/>
      <c r="C51" s="31"/>
      <c r="D51" s="50" t="s">
        <v>52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31"/>
      <c r="AB51" s="31"/>
      <c r="AC51" s="50" t="s">
        <v>53</v>
      </c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2"/>
      <c r="AP51" s="31"/>
      <c r="AQ51" s="32"/>
    </row>
    <row r="52" spans="2:43" ht="13.5">
      <c r="B52" s="15"/>
      <c r="C52" s="19"/>
      <c r="D52" s="53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4"/>
      <c r="AA52" s="19"/>
      <c r="AB52" s="19"/>
      <c r="AC52" s="53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4"/>
      <c r="AP52" s="19"/>
      <c r="AQ52" s="17"/>
    </row>
    <row r="53" spans="2:43" ht="13.5">
      <c r="B53" s="15"/>
      <c r="C53" s="19"/>
      <c r="D53" s="53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4"/>
      <c r="AA53" s="19"/>
      <c r="AB53" s="19"/>
      <c r="AC53" s="53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4"/>
      <c r="AP53" s="19"/>
      <c r="AQ53" s="17"/>
    </row>
    <row r="54" spans="2:43" ht="13.5">
      <c r="B54" s="15"/>
      <c r="C54" s="19"/>
      <c r="D54" s="53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4"/>
      <c r="AA54" s="19"/>
      <c r="AB54" s="19"/>
      <c r="AC54" s="53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4"/>
      <c r="AP54" s="19"/>
      <c r="AQ54" s="17"/>
    </row>
    <row r="55" spans="2:43" ht="13.5">
      <c r="B55" s="15"/>
      <c r="C55" s="19"/>
      <c r="D55" s="53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4"/>
      <c r="AA55" s="19"/>
      <c r="AB55" s="19"/>
      <c r="AC55" s="53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4"/>
      <c r="AP55" s="19"/>
      <c r="AQ55" s="17"/>
    </row>
    <row r="56" spans="2:43" ht="13.5">
      <c r="B56" s="15"/>
      <c r="C56" s="19"/>
      <c r="D56" s="53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4"/>
      <c r="AA56" s="19"/>
      <c r="AB56" s="19"/>
      <c r="AC56" s="53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4"/>
      <c r="AP56" s="19"/>
      <c r="AQ56" s="17"/>
    </row>
    <row r="57" spans="2:43" ht="13.5">
      <c r="B57" s="15"/>
      <c r="C57" s="19"/>
      <c r="D57" s="53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4"/>
      <c r="AA57" s="19"/>
      <c r="AB57" s="19"/>
      <c r="AC57" s="53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4"/>
      <c r="AP57" s="19"/>
      <c r="AQ57" s="17"/>
    </row>
    <row r="58" spans="2:43" s="29" customFormat="1" ht="15">
      <c r="B58" s="30"/>
      <c r="C58" s="31"/>
      <c r="D58" s="55" t="s">
        <v>50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51</v>
      </c>
      <c r="S58" s="56"/>
      <c r="T58" s="56"/>
      <c r="U58" s="56"/>
      <c r="V58" s="56"/>
      <c r="W58" s="56"/>
      <c r="X58" s="56"/>
      <c r="Y58" s="56"/>
      <c r="Z58" s="58"/>
      <c r="AA58" s="31"/>
      <c r="AB58" s="31"/>
      <c r="AC58" s="55" t="s">
        <v>50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51</v>
      </c>
      <c r="AN58" s="56"/>
      <c r="AO58" s="58"/>
      <c r="AP58" s="31"/>
      <c r="AQ58" s="32"/>
    </row>
    <row r="59" spans="2:43" s="29" customFormat="1" ht="6.75" customHeight="1"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2"/>
    </row>
    <row r="60" spans="2:43" s="29" customFormat="1" ht="6.75" customHeight="1"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1"/>
    </row>
    <row r="64" spans="2:43" s="29" customFormat="1" ht="6.75" customHeight="1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4"/>
    </row>
    <row r="65" spans="2:43" s="29" customFormat="1" ht="36.75" customHeight="1">
      <c r="B65" s="30"/>
      <c r="C65" s="16" t="s">
        <v>54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32"/>
    </row>
    <row r="66" spans="2:43" s="65" customFormat="1" ht="14.25" customHeight="1">
      <c r="B66" s="66"/>
      <c r="C66" s="24" t="s">
        <v>14</v>
      </c>
      <c r="D66" s="67"/>
      <c r="E66" s="67"/>
      <c r="F66" s="67"/>
      <c r="G66" s="67"/>
      <c r="H66" s="67"/>
      <c r="I66" s="67"/>
      <c r="J66" s="67"/>
      <c r="K66" s="67"/>
      <c r="L66" s="67">
        <f aca="true" t="shared" si="0" ref="L66:L67">K5</f>
        <v>0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8"/>
    </row>
    <row r="67" spans="2:43" s="69" customFormat="1" ht="36.75" customHeight="1">
      <c r="B67" s="70"/>
      <c r="C67" s="71" t="s">
        <v>15</v>
      </c>
      <c r="D67" s="72"/>
      <c r="E67" s="72"/>
      <c r="F67" s="72"/>
      <c r="G67" s="72"/>
      <c r="H67" s="72"/>
      <c r="I67" s="72"/>
      <c r="J67" s="72"/>
      <c r="K67" s="72"/>
      <c r="L67" s="73">
        <f t="shared" si="0"/>
        <v>0</v>
      </c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2"/>
      <c r="AQ67" s="74"/>
    </row>
    <row r="68" spans="2:43" s="29" customFormat="1" ht="6.75" customHeight="1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2"/>
    </row>
    <row r="69" spans="2:43" s="29" customFormat="1" ht="15">
      <c r="B69" s="30"/>
      <c r="C69" s="24" t="s">
        <v>21</v>
      </c>
      <c r="D69" s="31"/>
      <c r="E69" s="31"/>
      <c r="F69" s="31"/>
      <c r="G69" s="31"/>
      <c r="H69" s="31"/>
      <c r="I69" s="31"/>
      <c r="J69" s="31"/>
      <c r="K69" s="31"/>
      <c r="L69" s="75">
        <f>IF(K8="","",K8)</f>
        <v>0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24" t="s">
        <v>23</v>
      </c>
      <c r="AJ69" s="31"/>
      <c r="AK69" s="31"/>
      <c r="AL69" s="31"/>
      <c r="AM69" s="76">
        <f>IF(AN8="","",AN8)</f>
        <v>0</v>
      </c>
      <c r="AN69" s="31"/>
      <c r="AO69" s="31"/>
      <c r="AP69" s="31"/>
      <c r="AQ69" s="32"/>
    </row>
    <row r="70" spans="2:43" s="29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56" s="29" customFormat="1" ht="15">
      <c r="B71" s="30"/>
      <c r="C71" s="24" t="s">
        <v>26</v>
      </c>
      <c r="D71" s="31"/>
      <c r="E71" s="31"/>
      <c r="F71" s="31"/>
      <c r="G71" s="31"/>
      <c r="H71" s="31"/>
      <c r="I71" s="31"/>
      <c r="J71" s="31"/>
      <c r="K71" s="31"/>
      <c r="L71" s="67">
        <f>IF(E11="","",E11)</f>
        <v>0</v>
      </c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24" t="s">
        <v>31</v>
      </c>
      <c r="AJ71" s="31"/>
      <c r="AK71" s="31"/>
      <c r="AL71" s="31"/>
      <c r="AM71" s="67">
        <f>IF(E17="","",E17)</f>
        <v>0</v>
      </c>
      <c r="AN71" s="67"/>
      <c r="AO71" s="67"/>
      <c r="AP71" s="67"/>
      <c r="AQ71" s="32"/>
      <c r="AS71" s="77" t="s">
        <v>55</v>
      </c>
      <c r="AT71" s="77"/>
      <c r="AU71" s="51"/>
      <c r="AV71" s="51"/>
      <c r="AW71" s="51"/>
      <c r="AX71" s="51"/>
      <c r="AY71" s="51"/>
      <c r="AZ71" s="51"/>
      <c r="BA71" s="51"/>
      <c r="BB71" s="51"/>
      <c r="BC71" s="51"/>
      <c r="BD71" s="52"/>
    </row>
    <row r="72" spans="2:56" s="29" customFormat="1" ht="15">
      <c r="B72" s="30"/>
      <c r="C72" s="24" t="s">
        <v>30</v>
      </c>
      <c r="D72" s="31"/>
      <c r="E72" s="31"/>
      <c r="F72" s="31"/>
      <c r="G72" s="31"/>
      <c r="H72" s="31"/>
      <c r="I72" s="31"/>
      <c r="J72" s="31"/>
      <c r="K72" s="31"/>
      <c r="L72" s="67">
        <f>IF(E14="","",E14)</f>
        <v>0</v>
      </c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24" t="s">
        <v>33</v>
      </c>
      <c r="AJ72" s="31"/>
      <c r="AK72" s="31"/>
      <c r="AL72" s="31"/>
      <c r="AM72" s="67">
        <f>IF(E20="","",E20)</f>
        <v>0</v>
      </c>
      <c r="AN72" s="67"/>
      <c r="AO72" s="67"/>
      <c r="AP72" s="67"/>
      <c r="AQ72" s="32"/>
      <c r="AS72" s="77"/>
      <c r="AT72" s="77"/>
      <c r="AU72" s="31"/>
      <c r="AV72" s="31"/>
      <c r="AW72" s="31"/>
      <c r="AX72" s="31"/>
      <c r="AY72" s="31"/>
      <c r="AZ72" s="31"/>
      <c r="BA72" s="31"/>
      <c r="BB72" s="31"/>
      <c r="BC72" s="31"/>
      <c r="BD72" s="78"/>
    </row>
    <row r="73" spans="2:56" s="29" customFormat="1" ht="10.5" customHeight="1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2"/>
      <c r="AS73" s="77"/>
      <c r="AT73" s="77"/>
      <c r="AU73" s="31"/>
      <c r="AV73" s="31"/>
      <c r="AW73" s="31"/>
      <c r="AX73" s="31"/>
      <c r="AY73" s="31"/>
      <c r="AZ73" s="31"/>
      <c r="BA73" s="31"/>
      <c r="BB73" s="31"/>
      <c r="BC73" s="31"/>
      <c r="BD73" s="78"/>
    </row>
    <row r="74" spans="2:56" s="29" customFormat="1" ht="29.25" customHeight="1">
      <c r="B74" s="30"/>
      <c r="C74" s="79" t="s">
        <v>56</v>
      </c>
      <c r="D74" s="79"/>
      <c r="E74" s="79"/>
      <c r="F74" s="79"/>
      <c r="G74" s="79"/>
      <c r="H74" s="46"/>
      <c r="I74" s="80" t="s">
        <v>57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 t="s">
        <v>58</v>
      </c>
      <c r="AH74" s="80"/>
      <c r="AI74" s="80"/>
      <c r="AJ74" s="80"/>
      <c r="AK74" s="80"/>
      <c r="AL74" s="80"/>
      <c r="AM74" s="80"/>
      <c r="AN74" s="81" t="s">
        <v>59</v>
      </c>
      <c r="AO74" s="81"/>
      <c r="AP74" s="81"/>
      <c r="AQ74" s="32"/>
      <c r="AS74" s="82" t="s">
        <v>60</v>
      </c>
      <c r="AT74" s="83" t="s">
        <v>61</v>
      </c>
      <c r="AU74" s="83" t="s">
        <v>62</v>
      </c>
      <c r="AV74" s="83" t="s">
        <v>63</v>
      </c>
      <c r="AW74" s="83" t="s">
        <v>64</v>
      </c>
      <c r="AX74" s="83" t="s">
        <v>65</v>
      </c>
      <c r="AY74" s="83" t="s">
        <v>66</v>
      </c>
      <c r="AZ74" s="83" t="s">
        <v>67</v>
      </c>
      <c r="BA74" s="83" t="s">
        <v>68</v>
      </c>
      <c r="BB74" s="83" t="s">
        <v>69</v>
      </c>
      <c r="BC74" s="83" t="s">
        <v>70</v>
      </c>
      <c r="BD74" s="84" t="s">
        <v>71</v>
      </c>
    </row>
    <row r="75" spans="2:56" s="29" customFormat="1" ht="10.5" customHeight="1"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2"/>
      <c r="AS75" s="85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2"/>
    </row>
    <row r="76" spans="2:76" s="69" customFormat="1" ht="32.25" customHeight="1">
      <c r="B76" s="70"/>
      <c r="C76" s="86" t="s">
        <v>72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8">
        <f>ROUND(AG77,2)</f>
        <v>0</v>
      </c>
      <c r="AH76" s="88"/>
      <c r="AI76" s="88"/>
      <c r="AJ76" s="88"/>
      <c r="AK76" s="88"/>
      <c r="AL76" s="88"/>
      <c r="AM76" s="88"/>
      <c r="AN76" s="89">
        <f aca="true" t="shared" si="1" ref="AN76:AN82">SUM(AG76,AT76)</f>
        <v>0</v>
      </c>
      <c r="AO76" s="89"/>
      <c r="AP76" s="89"/>
      <c r="AQ76" s="74"/>
      <c r="AS76" s="90">
        <f>ROUND(AS77,2)</f>
        <v>0</v>
      </c>
      <c r="AT76" s="91">
        <f aca="true" t="shared" si="2" ref="AT76:AT82">ROUND(SUM(AV76:AW76),2)</f>
        <v>0</v>
      </c>
      <c r="AU76" s="92">
        <f>ROUND(AU77,5)</f>
        <v>750.39171</v>
      </c>
      <c r="AV76" s="91">
        <f>ROUND(AZ76*L31,2)</f>
        <v>0</v>
      </c>
      <c r="AW76" s="91">
        <f>ROUND(BA76*L32,2)</f>
        <v>0</v>
      </c>
      <c r="AX76" s="91">
        <f>ROUND(BB76*L31,2)</f>
        <v>0</v>
      </c>
      <c r="AY76" s="91">
        <f>ROUND(BC76*L32,2)</f>
        <v>0</v>
      </c>
      <c r="AZ76" s="91">
        <f>ROUND(AZ77,2)</f>
        <v>0</v>
      </c>
      <c r="BA76" s="91">
        <f>ROUND(BA77,2)</f>
        <v>0</v>
      </c>
      <c r="BB76" s="91">
        <f>ROUND(BB77,2)</f>
        <v>0</v>
      </c>
      <c r="BC76" s="91">
        <f>ROUND(BC77,2)</f>
        <v>0</v>
      </c>
      <c r="BD76" s="93">
        <f>ROUND(BD77,2)</f>
        <v>0</v>
      </c>
      <c r="BS76" s="94" t="s">
        <v>73</v>
      </c>
      <c r="BT76" s="94" t="s">
        <v>74</v>
      </c>
      <c r="BU76" s="95" t="s">
        <v>75</v>
      </c>
      <c r="BV76" s="94" t="s">
        <v>76</v>
      </c>
      <c r="BW76" s="94" t="s">
        <v>77</v>
      </c>
      <c r="BX76" s="94" t="s">
        <v>78</v>
      </c>
    </row>
    <row r="77" spans="2:76" s="96" customFormat="1" ht="27" customHeight="1">
      <c r="B77" s="97"/>
      <c r="C77" s="98"/>
      <c r="D77" s="99" t="s">
        <v>79</v>
      </c>
      <c r="E77" s="99"/>
      <c r="F77" s="99"/>
      <c r="G77" s="99"/>
      <c r="H77" s="99"/>
      <c r="I77" s="100"/>
      <c r="J77" s="99" t="s">
        <v>80</v>
      </c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101">
        <f>ROUND(SUM(AG78:AG82),2)</f>
        <v>0</v>
      </c>
      <c r="AH77" s="101"/>
      <c r="AI77" s="101"/>
      <c r="AJ77" s="101"/>
      <c r="AK77" s="101"/>
      <c r="AL77" s="101"/>
      <c r="AM77" s="101"/>
      <c r="AN77" s="102">
        <f t="shared" si="1"/>
        <v>0</v>
      </c>
      <c r="AO77" s="102"/>
      <c r="AP77" s="102"/>
      <c r="AQ77" s="103"/>
      <c r="AS77" s="104">
        <f>ROUND(SUM(AS78:AS82),2)</f>
        <v>0</v>
      </c>
      <c r="AT77" s="105">
        <f t="shared" si="2"/>
        <v>0</v>
      </c>
      <c r="AU77" s="106">
        <f>ROUND(SUM(AU78:AU82),5)</f>
        <v>750.39171</v>
      </c>
      <c r="AV77" s="105">
        <f>ROUND(AZ77*L31,2)</f>
        <v>0</v>
      </c>
      <c r="AW77" s="105">
        <f>ROUND(BA77*L32,2)</f>
        <v>0</v>
      </c>
      <c r="AX77" s="105">
        <f>ROUND(BB77*L31,2)</f>
        <v>0</v>
      </c>
      <c r="AY77" s="105">
        <f>ROUND(BC77*L32,2)</f>
        <v>0</v>
      </c>
      <c r="AZ77" s="105">
        <f>ROUND(SUM(AZ78:AZ82),2)</f>
        <v>0</v>
      </c>
      <c r="BA77" s="105">
        <f>ROUND(SUM(BA78:BA82),2)</f>
        <v>0</v>
      </c>
      <c r="BB77" s="105">
        <f>ROUND(SUM(BB78:BB82),2)</f>
        <v>0</v>
      </c>
      <c r="BC77" s="105">
        <f>ROUND(SUM(BC78:BC82),2)</f>
        <v>0</v>
      </c>
      <c r="BD77" s="107">
        <f>ROUND(SUM(BD78:BD82),2)</f>
        <v>0</v>
      </c>
      <c r="BS77" s="108" t="s">
        <v>73</v>
      </c>
      <c r="BT77" s="108" t="s">
        <v>20</v>
      </c>
      <c r="BU77" s="108" t="s">
        <v>75</v>
      </c>
      <c r="BV77" s="108" t="s">
        <v>76</v>
      </c>
      <c r="BW77" s="108" t="s">
        <v>81</v>
      </c>
      <c r="BX77" s="108" t="s">
        <v>77</v>
      </c>
    </row>
    <row r="78" spans="1:76" s="115" customFormat="1" ht="21.75" customHeight="1">
      <c r="A78" s="109" t="s">
        <v>82</v>
      </c>
      <c r="B78" s="110"/>
      <c r="C78" s="111"/>
      <c r="D78" s="111"/>
      <c r="E78" s="112" t="s">
        <v>83</v>
      </c>
      <c r="F78" s="112"/>
      <c r="G78" s="112"/>
      <c r="H78" s="112"/>
      <c r="I78" s="112"/>
      <c r="J78" s="111"/>
      <c r="K78" s="112" t="s">
        <v>84</v>
      </c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>
        <f>'a - Zasedací místnost'!M31</f>
        <v>0</v>
      </c>
      <c r="AH78" s="113"/>
      <c r="AI78" s="113"/>
      <c r="AJ78" s="113"/>
      <c r="AK78" s="113"/>
      <c r="AL78" s="113"/>
      <c r="AM78" s="113"/>
      <c r="AN78" s="113">
        <f t="shared" si="1"/>
        <v>0</v>
      </c>
      <c r="AO78" s="113"/>
      <c r="AP78" s="113"/>
      <c r="AQ78" s="114"/>
      <c r="AS78" s="116">
        <f>'a - Zasedací místnost'!M29</f>
        <v>0</v>
      </c>
      <c r="AT78" s="117">
        <f t="shared" si="2"/>
        <v>0</v>
      </c>
      <c r="AU78" s="118">
        <f>'a - Zasedací místnost'!W114</f>
        <v>161.08401700000002</v>
      </c>
      <c r="AV78" s="117">
        <f>'a - Zasedací místnost'!M33</f>
        <v>0</v>
      </c>
      <c r="AW78" s="117">
        <f>'a - Zasedací místnost'!M34</f>
        <v>0</v>
      </c>
      <c r="AX78" s="117">
        <f>'a - Zasedací místnost'!M35</f>
        <v>0</v>
      </c>
      <c r="AY78" s="117">
        <f>'a - Zasedací místnost'!M36</f>
        <v>0</v>
      </c>
      <c r="AZ78" s="117">
        <f>'a - Zasedací místnost'!H33</f>
        <v>0</v>
      </c>
      <c r="BA78" s="117">
        <f>'a - Zasedací místnost'!H34</f>
        <v>0</v>
      </c>
      <c r="BB78" s="117">
        <f>'a - Zasedací místnost'!H35</f>
        <v>0</v>
      </c>
      <c r="BC78" s="117">
        <f>'a - Zasedací místnost'!H36</f>
        <v>0</v>
      </c>
      <c r="BD78" s="119">
        <f>'a - Zasedací místnost'!H37</f>
        <v>0</v>
      </c>
      <c r="BT78" s="120" t="s">
        <v>85</v>
      </c>
      <c r="BV78" s="120" t="s">
        <v>76</v>
      </c>
      <c r="BW78" s="120" t="s">
        <v>86</v>
      </c>
      <c r="BX78" s="120" t="s">
        <v>81</v>
      </c>
    </row>
    <row r="79" spans="1:76" s="115" customFormat="1" ht="21.75" customHeight="1">
      <c r="A79" s="109" t="s">
        <v>82</v>
      </c>
      <c r="B79" s="110"/>
      <c r="C79" s="111"/>
      <c r="D79" s="111"/>
      <c r="E79" s="112" t="s">
        <v>87</v>
      </c>
      <c r="F79" s="112"/>
      <c r="G79" s="112"/>
      <c r="H79" s="112"/>
      <c r="I79" s="112"/>
      <c r="J79" s="111"/>
      <c r="K79" s="112" t="s">
        <v>88</v>
      </c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3">
        <f>'b - Kancelář 1.NP'!M31</f>
        <v>0</v>
      </c>
      <c r="AH79" s="113"/>
      <c r="AI79" s="113"/>
      <c r="AJ79" s="113"/>
      <c r="AK79" s="113"/>
      <c r="AL79" s="113"/>
      <c r="AM79" s="113"/>
      <c r="AN79" s="113">
        <f t="shared" si="1"/>
        <v>0</v>
      </c>
      <c r="AO79" s="113"/>
      <c r="AP79" s="113"/>
      <c r="AQ79" s="114"/>
      <c r="AS79" s="116">
        <f>'b - Kancelář 1.NP'!M29</f>
        <v>0</v>
      </c>
      <c r="AT79" s="117">
        <f t="shared" si="2"/>
        <v>0</v>
      </c>
      <c r="AU79" s="118">
        <f>'b - Kancelář 1.NP'!W111</f>
        <v>67.857233</v>
      </c>
      <c r="AV79" s="117">
        <f>'b - Kancelář 1.NP'!M33</f>
        <v>0</v>
      </c>
      <c r="AW79" s="117">
        <f>'b - Kancelář 1.NP'!M34</f>
        <v>0</v>
      </c>
      <c r="AX79" s="117">
        <f>'b - Kancelář 1.NP'!M35</f>
        <v>0</v>
      </c>
      <c r="AY79" s="117">
        <f>'b - Kancelář 1.NP'!M36</f>
        <v>0</v>
      </c>
      <c r="AZ79" s="117">
        <f>'b - Kancelář 1.NP'!H33</f>
        <v>0</v>
      </c>
      <c r="BA79" s="117">
        <f>'b - Kancelář 1.NP'!H34</f>
        <v>0</v>
      </c>
      <c r="BB79" s="117">
        <f>'b - Kancelář 1.NP'!H35</f>
        <v>0</v>
      </c>
      <c r="BC79" s="117">
        <f>'b - Kancelář 1.NP'!H36</f>
        <v>0</v>
      </c>
      <c r="BD79" s="119">
        <f>'b - Kancelář 1.NP'!H37</f>
        <v>0</v>
      </c>
      <c r="BT79" s="120" t="s">
        <v>85</v>
      </c>
      <c r="BV79" s="120" t="s">
        <v>76</v>
      </c>
      <c r="BW79" s="120" t="s">
        <v>89</v>
      </c>
      <c r="BX79" s="120" t="s">
        <v>81</v>
      </c>
    </row>
    <row r="80" spans="1:76" s="115" customFormat="1" ht="21.75" customHeight="1">
      <c r="A80" s="109" t="s">
        <v>82</v>
      </c>
      <c r="B80" s="110"/>
      <c r="C80" s="111"/>
      <c r="D80" s="111"/>
      <c r="E80" s="112" t="s">
        <v>90</v>
      </c>
      <c r="F80" s="112"/>
      <c r="G80" s="112"/>
      <c r="H80" s="112"/>
      <c r="I80" s="112"/>
      <c r="J80" s="111"/>
      <c r="K80" s="112" t="s">
        <v>91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3">
        <f>'f - Kuchyňka'!M31</f>
        <v>0</v>
      </c>
      <c r="AH80" s="113"/>
      <c r="AI80" s="113"/>
      <c r="AJ80" s="113"/>
      <c r="AK80" s="113"/>
      <c r="AL80" s="113"/>
      <c r="AM80" s="113"/>
      <c r="AN80" s="113">
        <f t="shared" si="1"/>
        <v>0</v>
      </c>
      <c r="AO80" s="113"/>
      <c r="AP80" s="113"/>
      <c r="AQ80" s="114"/>
      <c r="AS80" s="116">
        <f>'f - Kuchyňka'!M29</f>
        <v>0</v>
      </c>
      <c r="AT80" s="117">
        <f t="shared" si="2"/>
        <v>0</v>
      </c>
      <c r="AU80" s="118">
        <f>'f - Kuchyňka'!W114</f>
        <v>101.39934799999999</v>
      </c>
      <c r="AV80" s="117">
        <f>'f - Kuchyňka'!M33</f>
        <v>0</v>
      </c>
      <c r="AW80" s="117">
        <f>'f - Kuchyňka'!M34</f>
        <v>0</v>
      </c>
      <c r="AX80" s="117">
        <f>'f - Kuchyňka'!M35</f>
        <v>0</v>
      </c>
      <c r="AY80" s="117">
        <f>'f - Kuchyňka'!M36</f>
        <v>0</v>
      </c>
      <c r="AZ80" s="117">
        <f>'f - Kuchyňka'!H33</f>
        <v>0</v>
      </c>
      <c r="BA80" s="117">
        <f>'f - Kuchyňka'!H34</f>
        <v>0</v>
      </c>
      <c r="BB80" s="117">
        <f>'f - Kuchyňka'!H35</f>
        <v>0</v>
      </c>
      <c r="BC80" s="117">
        <f>'f - Kuchyňka'!H36</f>
        <v>0</v>
      </c>
      <c r="BD80" s="119">
        <f>'f - Kuchyňka'!H37</f>
        <v>0</v>
      </c>
      <c r="BT80" s="120" t="s">
        <v>85</v>
      </c>
      <c r="BV80" s="120" t="s">
        <v>76</v>
      </c>
      <c r="BW80" s="120" t="s">
        <v>92</v>
      </c>
      <c r="BX80" s="120" t="s">
        <v>81</v>
      </c>
    </row>
    <row r="81" spans="1:76" s="115" customFormat="1" ht="21.75" customHeight="1">
      <c r="A81" s="109" t="s">
        <v>82</v>
      </c>
      <c r="B81" s="110"/>
      <c r="C81" s="111"/>
      <c r="D81" s="111"/>
      <c r="E81" s="112" t="s">
        <v>93</v>
      </c>
      <c r="F81" s="112"/>
      <c r="G81" s="112"/>
      <c r="H81" s="112"/>
      <c r="I81" s="112"/>
      <c r="J81" s="111"/>
      <c r="K81" s="112" t="s">
        <v>94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3">
        <f>'h - Sociální zařízení žen...'!M31</f>
        <v>0</v>
      </c>
      <c r="AH81" s="113"/>
      <c r="AI81" s="113"/>
      <c r="AJ81" s="113"/>
      <c r="AK81" s="113"/>
      <c r="AL81" s="113"/>
      <c r="AM81" s="113"/>
      <c r="AN81" s="113">
        <f t="shared" si="1"/>
        <v>0</v>
      </c>
      <c r="AO81" s="113"/>
      <c r="AP81" s="113"/>
      <c r="AQ81" s="114"/>
      <c r="AS81" s="116">
        <f>'h - Sociální zařízení žen...'!M29</f>
        <v>0</v>
      </c>
      <c r="AT81" s="117">
        <f t="shared" si="2"/>
        <v>0</v>
      </c>
      <c r="AU81" s="118">
        <f>'h - Sociální zařízení žen...'!W118</f>
        <v>407.497107</v>
      </c>
      <c r="AV81" s="117">
        <f>'h - Sociální zařízení žen...'!M33</f>
        <v>0</v>
      </c>
      <c r="AW81" s="117">
        <f>'h - Sociální zařízení žen...'!M34</f>
        <v>0</v>
      </c>
      <c r="AX81" s="117">
        <f>'h - Sociální zařízení žen...'!M35</f>
        <v>0</v>
      </c>
      <c r="AY81" s="117">
        <f>'h - Sociální zařízení žen...'!M36</f>
        <v>0</v>
      </c>
      <c r="AZ81" s="117">
        <f>'h - Sociální zařízení žen...'!H33</f>
        <v>0</v>
      </c>
      <c r="BA81" s="117">
        <f>'h - Sociální zařízení žen...'!H34</f>
        <v>0</v>
      </c>
      <c r="BB81" s="117">
        <f>'h - Sociální zařízení žen...'!H35</f>
        <v>0</v>
      </c>
      <c r="BC81" s="117">
        <f>'h - Sociální zařízení žen...'!H36</f>
        <v>0</v>
      </c>
      <c r="BD81" s="119">
        <f>'h - Sociální zařízení žen...'!H37</f>
        <v>0</v>
      </c>
      <c r="BT81" s="120" t="s">
        <v>85</v>
      </c>
      <c r="BV81" s="120" t="s">
        <v>76</v>
      </c>
      <c r="BW81" s="120" t="s">
        <v>95</v>
      </c>
      <c r="BX81" s="120" t="s">
        <v>81</v>
      </c>
    </row>
    <row r="82" spans="1:76" s="115" customFormat="1" ht="21.75" customHeight="1">
      <c r="A82" s="109" t="s">
        <v>82</v>
      </c>
      <c r="B82" s="110"/>
      <c r="C82" s="111"/>
      <c r="D82" s="111"/>
      <c r="E82" s="112" t="s">
        <v>96</v>
      </c>
      <c r="F82" s="112"/>
      <c r="G82" s="112"/>
      <c r="H82" s="112"/>
      <c r="I82" s="112"/>
      <c r="J82" s="111"/>
      <c r="K82" s="112" t="s">
        <v>97</v>
      </c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3">
        <f>'i - Rozvaděč'!M31</f>
        <v>0</v>
      </c>
      <c r="AH82" s="113"/>
      <c r="AI82" s="113"/>
      <c r="AJ82" s="113"/>
      <c r="AK82" s="113"/>
      <c r="AL82" s="113"/>
      <c r="AM82" s="113"/>
      <c r="AN82" s="113">
        <f t="shared" si="1"/>
        <v>0</v>
      </c>
      <c r="AO82" s="113"/>
      <c r="AP82" s="113"/>
      <c r="AQ82" s="114"/>
      <c r="AS82" s="121">
        <f>'i - Rozvaděč'!M29</f>
        <v>0</v>
      </c>
      <c r="AT82" s="122">
        <f t="shared" si="2"/>
        <v>0</v>
      </c>
      <c r="AU82" s="123">
        <f>'i - Rozvaděč'!W103</f>
        <v>12.554</v>
      </c>
      <c r="AV82" s="122">
        <f>'i - Rozvaděč'!M33</f>
        <v>0</v>
      </c>
      <c r="AW82" s="122">
        <f>'i - Rozvaděč'!M34</f>
        <v>0</v>
      </c>
      <c r="AX82" s="122">
        <f>'i - Rozvaděč'!M35</f>
        <v>0</v>
      </c>
      <c r="AY82" s="122">
        <f>'i - Rozvaděč'!M36</f>
        <v>0</v>
      </c>
      <c r="AZ82" s="122">
        <f>'i - Rozvaděč'!H33</f>
        <v>0</v>
      </c>
      <c r="BA82" s="122">
        <f>'i - Rozvaděč'!H34</f>
        <v>0</v>
      </c>
      <c r="BB82" s="122">
        <f>'i - Rozvaděč'!H35</f>
        <v>0</v>
      </c>
      <c r="BC82" s="122">
        <f>'i - Rozvaděč'!H36</f>
        <v>0</v>
      </c>
      <c r="BD82" s="124">
        <f>'i - Rozvaděč'!H37</f>
        <v>0</v>
      </c>
      <c r="BT82" s="120" t="s">
        <v>85</v>
      </c>
      <c r="BV82" s="120" t="s">
        <v>76</v>
      </c>
      <c r="BW82" s="120" t="s">
        <v>98</v>
      </c>
      <c r="BX82" s="120" t="s">
        <v>81</v>
      </c>
    </row>
    <row r="83" spans="2:43" ht="13.5">
      <c r="B83" s="15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7"/>
    </row>
    <row r="84" spans="2:48" s="29" customFormat="1" ht="30" customHeight="1">
      <c r="B84" s="30"/>
      <c r="C84" s="86" t="s">
        <v>99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89">
        <v>0</v>
      </c>
      <c r="AH84" s="89"/>
      <c r="AI84" s="89"/>
      <c r="AJ84" s="89"/>
      <c r="AK84" s="89"/>
      <c r="AL84" s="89"/>
      <c r="AM84" s="89"/>
      <c r="AN84" s="89">
        <v>0</v>
      </c>
      <c r="AO84" s="89"/>
      <c r="AP84" s="89"/>
      <c r="AQ84" s="32"/>
      <c r="AS84" s="82" t="s">
        <v>100</v>
      </c>
      <c r="AT84" s="83" t="s">
        <v>101</v>
      </c>
      <c r="AU84" s="83" t="s">
        <v>38</v>
      </c>
      <c r="AV84" s="84" t="s">
        <v>61</v>
      </c>
    </row>
    <row r="85" spans="2:48" s="29" customFormat="1" ht="10.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2"/>
      <c r="AS85" s="125"/>
      <c r="AT85" s="56"/>
      <c r="AU85" s="56"/>
      <c r="AV85" s="58"/>
    </row>
    <row r="86" spans="2:43" s="29" customFormat="1" ht="30" customHeight="1">
      <c r="B86" s="30"/>
      <c r="C86" s="126" t="s">
        <v>102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127">
        <f>ROUND(AG76+AG84,2)</f>
        <v>0</v>
      </c>
      <c r="AH86" s="127"/>
      <c r="AI86" s="127"/>
      <c r="AJ86" s="127"/>
      <c r="AK86" s="127"/>
      <c r="AL86" s="127"/>
      <c r="AM86" s="127"/>
      <c r="AN86" s="127">
        <f>AN76+AN84</f>
        <v>0</v>
      </c>
      <c r="AO86" s="127"/>
      <c r="AP86" s="127"/>
      <c r="AQ86" s="32"/>
    </row>
    <row r="87" spans="2:43" s="29" customFormat="1" ht="6.75" customHeight="1"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1"/>
    </row>
  </sheetData>
  <sheetProtection selectLockedCells="1" selectUnlockedCells="1"/>
  <mergeCells count="65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65:AP65"/>
    <mergeCell ref="L67:AO67"/>
    <mergeCell ref="AM71:AP71"/>
    <mergeCell ref="AS71:AT73"/>
    <mergeCell ref="AM72:AP72"/>
    <mergeCell ref="C74:G74"/>
    <mergeCell ref="I74:AF74"/>
    <mergeCell ref="AG74:AM74"/>
    <mergeCell ref="AN74:AP74"/>
    <mergeCell ref="AG76:AM76"/>
    <mergeCell ref="AN76:AP76"/>
    <mergeCell ref="D77:H77"/>
    <mergeCell ref="J77:AF77"/>
    <mergeCell ref="AG77:AM77"/>
    <mergeCell ref="AN77:AP77"/>
    <mergeCell ref="E78:I78"/>
    <mergeCell ref="K78:AF78"/>
    <mergeCell ref="AG78:AM78"/>
    <mergeCell ref="AN78:AP78"/>
    <mergeCell ref="E79:I79"/>
    <mergeCell ref="K79:AF79"/>
    <mergeCell ref="AG79:AM79"/>
    <mergeCell ref="AN79:AP79"/>
    <mergeCell ref="E80:I80"/>
    <mergeCell ref="K80:AF80"/>
    <mergeCell ref="AG80:AM80"/>
    <mergeCell ref="AN80:AP80"/>
    <mergeCell ref="E81:I81"/>
    <mergeCell ref="K81:AF81"/>
    <mergeCell ref="AG81:AM81"/>
    <mergeCell ref="AN81:AP81"/>
    <mergeCell ref="E82:I82"/>
    <mergeCell ref="K82:AF82"/>
    <mergeCell ref="AG82:AM82"/>
    <mergeCell ref="AN82:AP82"/>
    <mergeCell ref="AG84:AM84"/>
    <mergeCell ref="AN84:AP84"/>
    <mergeCell ref="AG86:AM86"/>
    <mergeCell ref="AN86:AP86"/>
  </mergeCells>
  <hyperlinks>
    <hyperlink ref="K1" location="C2" display="1) Souhrnný list stavby"/>
    <hyperlink ref="W1" location="C87" display="2) Rekapitulace objektů"/>
    <hyperlink ref="A78" location="'a - Zasedací místnost'!C2" display="/"/>
    <hyperlink ref="A79" r:id="rId1" display="/"/>
    <hyperlink ref="A80" location="'f - Kuchyňka'!C2" display="/"/>
    <hyperlink ref="A81" r:id="rId2" display="/"/>
    <hyperlink ref="A82" location="'i - Rozvaděč'!C2" display="/"/>
  </hyperlinks>
  <printOptions/>
  <pageMargins left="0.39375" right="0.39375" top="0.14166666666666666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4"/>
  <sheetViews>
    <sheetView showGridLines="0" workbookViewId="0" topLeftCell="A1">
      <pane ySplit="1" topLeftCell="A161" activePane="bottomLeft" state="frozen"/>
      <selection pane="topLeft" activeCell="A1" sqref="A1"/>
      <selection pane="bottomLeft" activeCell="L162" sqref="L162"/>
    </sheetView>
  </sheetViews>
  <sheetFormatPr defaultColWidth="8" defaultRowHeight="13.5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0" width="29.66015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160156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9.33203125" style="0" customWidth="1"/>
    <col min="44" max="64" width="9.33203125" style="1" hidden="1" customWidth="1"/>
    <col min="65" max="16384" width="9.33203125" style="0" customWidth="1"/>
  </cols>
  <sheetData>
    <row r="1" spans="1:66" ht="21.75" customHeight="1">
      <c r="A1" s="128"/>
      <c r="B1" s="3"/>
      <c r="C1" s="3"/>
      <c r="D1" s="4" t="s">
        <v>1</v>
      </c>
      <c r="E1" s="3"/>
      <c r="F1" s="5" t="s">
        <v>103</v>
      </c>
      <c r="G1" s="5"/>
      <c r="H1" s="129" t="s">
        <v>104</v>
      </c>
      <c r="I1" s="129"/>
      <c r="J1" s="129"/>
      <c r="K1" s="129"/>
      <c r="L1" s="5" t="s">
        <v>105</v>
      </c>
      <c r="M1" s="3"/>
      <c r="N1" s="3"/>
      <c r="O1" s="4" t="s">
        <v>106</v>
      </c>
      <c r="P1" s="3"/>
      <c r="Q1" s="3"/>
      <c r="R1" s="3"/>
      <c r="S1" s="5" t="s">
        <v>107</v>
      </c>
      <c r="T1" s="5"/>
      <c r="U1" s="128"/>
      <c r="V1" s="128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7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86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85</v>
      </c>
    </row>
    <row r="4" spans="2:46" ht="36.75" customHeight="1">
      <c r="B4" s="15"/>
      <c r="C4" s="16" t="s">
        <v>108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12</v>
      </c>
      <c r="AT4" s="11" t="s">
        <v>5</v>
      </c>
    </row>
    <row r="5" spans="2:18" ht="6.75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4.75" customHeight="1">
      <c r="B6" s="15"/>
      <c r="C6" s="19"/>
      <c r="D6" s="24" t="s">
        <v>15</v>
      </c>
      <c r="E6" s="19"/>
      <c r="F6" s="130">
        <f>'Rekapitulace stavby'!K6</f>
        <v>0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9"/>
      <c r="R6" s="17"/>
    </row>
    <row r="7" spans="2:18" ht="24.75" customHeight="1">
      <c r="B7" s="15"/>
      <c r="C7" s="19"/>
      <c r="D7" s="24" t="s">
        <v>109</v>
      </c>
      <c r="E7" s="19"/>
      <c r="F7" s="130" t="s">
        <v>110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9"/>
      <c r="R7" s="17"/>
    </row>
    <row r="8" spans="2:18" s="29" customFormat="1" ht="32.25" customHeight="1">
      <c r="B8" s="30"/>
      <c r="C8" s="31"/>
      <c r="D8" s="22" t="s">
        <v>111</v>
      </c>
      <c r="E8" s="31"/>
      <c r="F8" s="23" t="s">
        <v>112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31"/>
      <c r="R8" s="32"/>
    </row>
    <row r="9" spans="2:18" s="29" customFormat="1" ht="14.25" customHeight="1">
      <c r="B9" s="30"/>
      <c r="C9" s="31"/>
      <c r="D9" s="24" t="s">
        <v>18</v>
      </c>
      <c r="E9" s="31"/>
      <c r="F9" s="21"/>
      <c r="G9" s="31"/>
      <c r="H9" s="31"/>
      <c r="I9" s="31"/>
      <c r="J9" s="31"/>
      <c r="K9" s="31"/>
      <c r="L9" s="31"/>
      <c r="M9" s="24" t="s">
        <v>19</v>
      </c>
      <c r="N9" s="31"/>
      <c r="O9" s="21"/>
      <c r="P9" s="31"/>
      <c r="Q9" s="31"/>
      <c r="R9" s="32"/>
    </row>
    <row r="10" spans="2:18" s="29" customFormat="1" ht="14.25" customHeight="1">
      <c r="B10" s="30"/>
      <c r="C10" s="31"/>
      <c r="D10" s="24" t="s">
        <v>21</v>
      </c>
      <c r="E10" s="31"/>
      <c r="F10" s="21" t="s">
        <v>22</v>
      </c>
      <c r="G10" s="31"/>
      <c r="H10" s="31"/>
      <c r="I10" s="31"/>
      <c r="J10" s="31"/>
      <c r="K10" s="31"/>
      <c r="L10" s="31"/>
      <c r="M10" s="24" t="s">
        <v>23</v>
      </c>
      <c r="N10" s="31"/>
      <c r="O10" s="76"/>
      <c r="P10" s="76"/>
      <c r="Q10" s="31"/>
      <c r="R10" s="32"/>
    </row>
    <row r="11" spans="2:18" s="29" customFormat="1" ht="10.5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2:18" s="29" customFormat="1" ht="14.25" customHeight="1">
      <c r="B12" s="30"/>
      <c r="C12" s="31"/>
      <c r="D12" s="24" t="s">
        <v>26</v>
      </c>
      <c r="E12" s="31"/>
      <c r="F12" s="31"/>
      <c r="G12" s="31"/>
      <c r="H12" s="31"/>
      <c r="I12" s="31"/>
      <c r="J12" s="31"/>
      <c r="K12" s="31"/>
      <c r="L12" s="31"/>
      <c r="M12" s="24" t="s">
        <v>27</v>
      </c>
      <c r="N12" s="31"/>
      <c r="O12" s="21"/>
      <c r="P12" s="21"/>
      <c r="Q12" s="31"/>
      <c r="R12" s="32"/>
    </row>
    <row r="13" spans="2:18" s="29" customFormat="1" ht="18" customHeight="1">
      <c r="B13" s="30"/>
      <c r="C13" s="31"/>
      <c r="D13" s="31"/>
      <c r="E13" s="21" t="s">
        <v>28</v>
      </c>
      <c r="F13" s="31"/>
      <c r="G13" s="31"/>
      <c r="H13" s="31"/>
      <c r="I13" s="31"/>
      <c r="J13" s="31"/>
      <c r="K13" s="31"/>
      <c r="L13" s="31"/>
      <c r="M13" s="24" t="s">
        <v>29</v>
      </c>
      <c r="N13" s="31"/>
      <c r="O13" s="21"/>
      <c r="P13" s="21"/>
      <c r="Q13" s="31"/>
      <c r="R13" s="32"/>
    </row>
    <row r="14" spans="2:18" s="29" customFormat="1" ht="6.75" customHeigh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2:18" s="29" customFormat="1" ht="14.25" customHeight="1">
      <c r="B15" s="30"/>
      <c r="C15" s="31"/>
      <c r="D15" s="24" t="s">
        <v>30</v>
      </c>
      <c r="E15" s="31"/>
      <c r="F15" s="31"/>
      <c r="G15" s="31"/>
      <c r="H15" s="31"/>
      <c r="I15" s="31"/>
      <c r="J15" s="31"/>
      <c r="K15" s="31"/>
      <c r="L15" s="31"/>
      <c r="M15" s="24" t="s">
        <v>27</v>
      </c>
      <c r="N15" s="31"/>
      <c r="O15" s="21"/>
      <c r="P15" s="21"/>
      <c r="Q15" s="31"/>
      <c r="R15" s="32"/>
    </row>
    <row r="16" spans="2:18" s="29" customFormat="1" ht="18" customHeight="1">
      <c r="B16" s="30"/>
      <c r="C16" s="31"/>
      <c r="D16" s="31"/>
      <c r="E16" s="21"/>
      <c r="F16" s="31"/>
      <c r="G16" s="31"/>
      <c r="H16" s="31"/>
      <c r="I16" s="31"/>
      <c r="J16" s="31"/>
      <c r="K16" s="31"/>
      <c r="L16" s="31"/>
      <c r="M16" s="24" t="s">
        <v>29</v>
      </c>
      <c r="N16" s="31"/>
      <c r="O16" s="21"/>
      <c r="P16" s="21"/>
      <c r="Q16" s="31"/>
      <c r="R16" s="32"/>
    </row>
    <row r="17" spans="2:18" s="29" customFormat="1" ht="6.7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2:18" s="29" customFormat="1" ht="14.25" customHeight="1">
      <c r="B18" s="30"/>
      <c r="C18" s="31"/>
      <c r="D18" s="24" t="s">
        <v>31</v>
      </c>
      <c r="E18" s="31"/>
      <c r="F18" s="31"/>
      <c r="G18" s="31"/>
      <c r="H18" s="31"/>
      <c r="I18" s="31"/>
      <c r="J18" s="31"/>
      <c r="K18" s="31"/>
      <c r="L18" s="31"/>
      <c r="M18" s="24" t="s">
        <v>27</v>
      </c>
      <c r="N18" s="31"/>
      <c r="O18" s="21">
        <f>IF('Rekapitulace stavby'!AN16="","",'Rekapitulace stavby'!AN16)</f>
        <v>0</v>
      </c>
      <c r="P18" s="21"/>
      <c r="Q18" s="31"/>
      <c r="R18" s="32"/>
    </row>
    <row r="19" spans="2:18" s="29" customFormat="1" ht="18" customHeight="1">
      <c r="B19" s="30"/>
      <c r="C19" s="31"/>
      <c r="D19" s="31"/>
      <c r="E19" s="21">
        <f>IF('Rekapitulace stavby'!E17="","",'Rekapitulace stavby'!E17)</f>
        <v>0</v>
      </c>
      <c r="F19" s="31"/>
      <c r="G19" s="31"/>
      <c r="H19" s="31"/>
      <c r="I19" s="31"/>
      <c r="J19" s="31"/>
      <c r="K19" s="31"/>
      <c r="L19" s="31"/>
      <c r="M19" s="24" t="s">
        <v>29</v>
      </c>
      <c r="N19" s="31"/>
      <c r="O19" s="21">
        <f>IF('Rekapitulace stavby'!AN17="","",'Rekapitulace stavby'!AN17)</f>
        <v>0</v>
      </c>
      <c r="P19" s="21"/>
      <c r="Q19" s="31"/>
      <c r="R19" s="32"/>
    </row>
    <row r="20" spans="2:18" s="29" customFormat="1" ht="6.75" customHeigh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pans="2:18" s="29" customFormat="1" ht="14.25" customHeight="1">
      <c r="B21" s="30"/>
      <c r="C21" s="31"/>
      <c r="D21" s="24" t="s">
        <v>33</v>
      </c>
      <c r="E21" s="31"/>
      <c r="F21" s="31"/>
      <c r="G21" s="31"/>
      <c r="H21" s="31"/>
      <c r="I21" s="31"/>
      <c r="J21" s="31"/>
      <c r="K21" s="31"/>
      <c r="L21" s="31"/>
      <c r="M21" s="24" t="s">
        <v>27</v>
      </c>
      <c r="N21" s="31"/>
      <c r="O21" s="21">
        <f>IF('Rekapitulace stavby'!AN19="","",'Rekapitulace stavby'!AN19)</f>
        <v>0</v>
      </c>
      <c r="P21" s="21"/>
      <c r="Q21" s="31"/>
      <c r="R21" s="32"/>
    </row>
    <row r="22" spans="2:18" s="29" customFormat="1" ht="18" customHeight="1">
      <c r="B22" s="30"/>
      <c r="C22" s="31"/>
      <c r="D22" s="31"/>
      <c r="E22" s="21">
        <f>IF('Rekapitulace stavby'!E20="","",'Rekapitulace stavby'!E20)</f>
        <v>0</v>
      </c>
      <c r="F22" s="31"/>
      <c r="G22" s="31"/>
      <c r="H22" s="31"/>
      <c r="I22" s="31"/>
      <c r="J22" s="31"/>
      <c r="K22" s="31"/>
      <c r="L22" s="31"/>
      <c r="M22" s="24" t="s">
        <v>29</v>
      </c>
      <c r="N22" s="31"/>
      <c r="O22" s="21">
        <f>IF('Rekapitulace stavby'!AN20="","",'Rekapitulace stavby'!AN20)</f>
        <v>0</v>
      </c>
      <c r="P22" s="21"/>
      <c r="Q22" s="31"/>
      <c r="R22" s="32"/>
    </row>
    <row r="23" spans="2:18" s="29" customFormat="1" ht="6.75" customHeight="1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29" customFormat="1" ht="14.25" customHeight="1">
      <c r="B24" s="30"/>
      <c r="C24" s="31"/>
      <c r="D24" s="24" t="s">
        <v>34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29" customFormat="1" ht="22.5" customHeight="1">
      <c r="B25" s="30"/>
      <c r="C25" s="31"/>
      <c r="D25" s="31"/>
      <c r="E25" s="25"/>
      <c r="F25" s="25"/>
      <c r="G25" s="25"/>
      <c r="H25" s="25"/>
      <c r="I25" s="25"/>
      <c r="J25" s="25"/>
      <c r="K25" s="25"/>
      <c r="L25" s="25"/>
      <c r="M25" s="31"/>
      <c r="N25" s="31"/>
      <c r="O25" s="31"/>
      <c r="P25" s="31"/>
      <c r="Q25" s="31"/>
      <c r="R25" s="32"/>
    </row>
    <row r="26" spans="2:18" s="29" customFormat="1" ht="6.75" customHeight="1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spans="2:18" s="29" customFormat="1" ht="6.75" customHeight="1">
      <c r="B27" s="30"/>
      <c r="C27" s="3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1"/>
      <c r="R27" s="32"/>
    </row>
    <row r="28" spans="2:18" s="29" customFormat="1" ht="14.25" customHeight="1">
      <c r="B28" s="30"/>
      <c r="C28" s="31"/>
      <c r="D28" s="131" t="s">
        <v>113</v>
      </c>
      <c r="E28" s="31"/>
      <c r="F28" s="31"/>
      <c r="G28" s="31"/>
      <c r="H28" s="31"/>
      <c r="I28" s="31"/>
      <c r="J28" s="31"/>
      <c r="K28" s="31"/>
      <c r="L28" s="31"/>
      <c r="M28" s="28">
        <f>N79</f>
        <v>0</v>
      </c>
      <c r="N28" s="28"/>
      <c r="O28" s="28"/>
      <c r="P28" s="28"/>
      <c r="Q28" s="31"/>
      <c r="R28" s="32"/>
    </row>
    <row r="29" spans="2:18" s="29" customFormat="1" ht="14.25" customHeight="1">
      <c r="B29" s="30"/>
      <c r="C29" s="31"/>
      <c r="D29" s="27" t="s">
        <v>114</v>
      </c>
      <c r="E29" s="31"/>
      <c r="F29" s="31"/>
      <c r="G29" s="31"/>
      <c r="H29" s="31"/>
      <c r="I29" s="31"/>
      <c r="J29" s="31"/>
      <c r="K29" s="31"/>
      <c r="L29" s="31"/>
      <c r="M29" s="28">
        <f>N94</f>
        <v>0</v>
      </c>
      <c r="N29" s="28"/>
      <c r="O29" s="28"/>
      <c r="P29" s="28"/>
      <c r="Q29" s="31"/>
      <c r="R29" s="32"/>
    </row>
    <row r="30" spans="2:18" s="29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</row>
    <row r="31" spans="2:18" s="29" customFormat="1" ht="24.75" customHeight="1">
      <c r="B31" s="30"/>
      <c r="C31" s="31"/>
      <c r="D31" s="132" t="s">
        <v>37</v>
      </c>
      <c r="E31" s="31"/>
      <c r="F31" s="31"/>
      <c r="G31" s="31"/>
      <c r="H31" s="31"/>
      <c r="I31" s="31"/>
      <c r="J31" s="31"/>
      <c r="K31" s="31"/>
      <c r="L31" s="31"/>
      <c r="M31" s="133">
        <f>ROUND(M28+M29,2)</f>
        <v>0</v>
      </c>
      <c r="N31" s="133"/>
      <c r="O31" s="133"/>
      <c r="P31" s="133"/>
      <c r="Q31" s="31"/>
      <c r="R31" s="32"/>
    </row>
    <row r="32" spans="2:18" s="29" customFormat="1" ht="6.75" customHeight="1">
      <c r="B32" s="30"/>
      <c r="C32" s="3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1"/>
      <c r="R32" s="32"/>
    </row>
    <row r="33" spans="2:18" s="29" customFormat="1" ht="14.25" customHeight="1">
      <c r="B33" s="30"/>
      <c r="C33" s="31"/>
      <c r="D33" s="39" t="s">
        <v>38</v>
      </c>
      <c r="E33" s="39" t="s">
        <v>39</v>
      </c>
      <c r="F33" s="40">
        <v>0.21</v>
      </c>
      <c r="G33" s="134" t="s">
        <v>40</v>
      </c>
      <c r="H33" s="135">
        <f>ROUND((SUM(BE94:BE95)+SUM(BE114:BE163)),2)</f>
        <v>0</v>
      </c>
      <c r="I33" s="135"/>
      <c r="J33" s="135"/>
      <c r="K33" s="31"/>
      <c r="L33" s="31"/>
      <c r="M33" s="135">
        <f>ROUND(ROUND((SUM(BE94:BE95)+SUM(BE114:BE163)),2)*F33,2)</f>
        <v>0</v>
      </c>
      <c r="N33" s="135"/>
      <c r="O33" s="135"/>
      <c r="P33" s="135"/>
      <c r="Q33" s="31"/>
      <c r="R33" s="32"/>
    </row>
    <row r="34" spans="2:18" s="29" customFormat="1" ht="14.25" customHeight="1">
      <c r="B34" s="30"/>
      <c r="C34" s="31"/>
      <c r="D34" s="31"/>
      <c r="E34" s="39" t="s">
        <v>41</v>
      </c>
      <c r="F34" s="40">
        <v>0.15</v>
      </c>
      <c r="G34" s="134" t="s">
        <v>40</v>
      </c>
      <c r="H34" s="135">
        <f>ROUND((SUM(BF94:BF95)+SUM(BF114:BF163)),2)</f>
        <v>0</v>
      </c>
      <c r="I34" s="135"/>
      <c r="J34" s="135"/>
      <c r="K34" s="31"/>
      <c r="L34" s="31"/>
      <c r="M34" s="135">
        <f>ROUND(ROUND((SUM(BF94:BF95)+SUM(BF114:BF163)),2)*F34,2)</f>
        <v>0</v>
      </c>
      <c r="N34" s="135"/>
      <c r="O34" s="135"/>
      <c r="P34" s="135"/>
      <c r="Q34" s="31"/>
      <c r="R34" s="32"/>
    </row>
    <row r="35" spans="2:18" s="29" customFormat="1" ht="14.25" customHeight="1" hidden="1">
      <c r="B35" s="30"/>
      <c r="C35" s="31"/>
      <c r="D35" s="31"/>
      <c r="E35" s="39" t="s">
        <v>42</v>
      </c>
      <c r="F35" s="40">
        <v>0.21</v>
      </c>
      <c r="G35" s="134" t="s">
        <v>40</v>
      </c>
      <c r="H35" s="135">
        <f>ROUND((SUM(BG94:BG95)+SUM(BG114:BG163)),2)</f>
        <v>0</v>
      </c>
      <c r="I35" s="135"/>
      <c r="J35" s="135"/>
      <c r="K35" s="31"/>
      <c r="L35" s="31"/>
      <c r="M35" s="135">
        <v>0</v>
      </c>
      <c r="N35" s="135"/>
      <c r="O35" s="135"/>
      <c r="P35" s="135"/>
      <c r="Q35" s="31"/>
      <c r="R35" s="32"/>
    </row>
    <row r="36" spans="2:18" s="29" customFormat="1" ht="14.25" customHeight="1" hidden="1">
      <c r="B36" s="30"/>
      <c r="C36" s="31"/>
      <c r="D36" s="31"/>
      <c r="E36" s="39" t="s">
        <v>43</v>
      </c>
      <c r="F36" s="40">
        <v>0.15</v>
      </c>
      <c r="G36" s="134" t="s">
        <v>40</v>
      </c>
      <c r="H36" s="135">
        <f>ROUND((SUM(BH94:BH95)+SUM(BH114:BH163)),2)</f>
        <v>0</v>
      </c>
      <c r="I36" s="135"/>
      <c r="J36" s="135"/>
      <c r="K36" s="31"/>
      <c r="L36" s="31"/>
      <c r="M36" s="135">
        <v>0</v>
      </c>
      <c r="N36" s="135"/>
      <c r="O36" s="135"/>
      <c r="P36" s="135"/>
      <c r="Q36" s="31"/>
      <c r="R36" s="32"/>
    </row>
    <row r="37" spans="2:18" s="29" customFormat="1" ht="14.25" customHeight="1" hidden="1">
      <c r="B37" s="30"/>
      <c r="C37" s="31"/>
      <c r="D37" s="31"/>
      <c r="E37" s="39" t="s">
        <v>44</v>
      </c>
      <c r="F37" s="40">
        <v>0</v>
      </c>
      <c r="G37" s="134" t="s">
        <v>40</v>
      </c>
      <c r="H37" s="135">
        <f>ROUND((SUM(BI94:BI95)+SUM(BI114:BI163)),2)</f>
        <v>0</v>
      </c>
      <c r="I37" s="135"/>
      <c r="J37" s="135"/>
      <c r="K37" s="31"/>
      <c r="L37" s="31"/>
      <c r="M37" s="135">
        <v>0</v>
      </c>
      <c r="N37" s="135"/>
      <c r="O37" s="135"/>
      <c r="P37" s="135"/>
      <c r="Q37" s="31"/>
      <c r="R37" s="32"/>
    </row>
    <row r="38" spans="2:18" s="29" customFormat="1" ht="6.7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29" customFormat="1" ht="24.75" customHeight="1">
      <c r="B39" s="30"/>
      <c r="C39" s="44"/>
      <c r="D39" s="45" t="s">
        <v>45</v>
      </c>
      <c r="E39" s="46"/>
      <c r="F39" s="46"/>
      <c r="G39" s="136" t="s">
        <v>46</v>
      </c>
      <c r="H39" s="47" t="s">
        <v>47</v>
      </c>
      <c r="I39" s="46"/>
      <c r="J39" s="46"/>
      <c r="K39" s="46"/>
      <c r="L39" s="49">
        <f>SUM(M31:M37)</f>
        <v>0</v>
      </c>
      <c r="M39" s="49"/>
      <c r="N39" s="49"/>
      <c r="O39" s="49"/>
      <c r="P39" s="49"/>
      <c r="Q39" s="44"/>
      <c r="R39" s="32"/>
    </row>
    <row r="40" spans="2:18" s="29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s="29" customFormat="1" ht="14.25" customHeight="1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</row>
    <row r="42" spans="2:18" ht="13.5"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3.5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s="29" customFormat="1" ht="15">
      <c r="B44" s="30"/>
      <c r="C44" s="31"/>
      <c r="D44" s="50" t="s">
        <v>48</v>
      </c>
      <c r="E44" s="51"/>
      <c r="F44" s="51"/>
      <c r="G44" s="51"/>
      <c r="H44" s="52"/>
      <c r="I44" s="31"/>
      <c r="J44" s="50" t="s">
        <v>49</v>
      </c>
      <c r="K44" s="51"/>
      <c r="L44" s="51"/>
      <c r="M44" s="51"/>
      <c r="N44" s="51"/>
      <c r="O44" s="51"/>
      <c r="P44" s="52"/>
      <c r="Q44" s="31"/>
      <c r="R44" s="32"/>
    </row>
    <row r="45" spans="2:18" ht="13.5">
      <c r="B45" s="15"/>
      <c r="C45" s="19"/>
      <c r="D45" s="53"/>
      <c r="E45" s="19"/>
      <c r="F45" s="19"/>
      <c r="G45" s="19"/>
      <c r="H45" s="54"/>
      <c r="I45" s="19"/>
      <c r="J45" s="53"/>
      <c r="K45" s="19"/>
      <c r="L45" s="19"/>
      <c r="M45" s="19"/>
      <c r="N45" s="19"/>
      <c r="O45" s="19"/>
      <c r="P45" s="54"/>
      <c r="Q45" s="19"/>
      <c r="R45" s="17"/>
    </row>
    <row r="46" spans="2:18" ht="13.5">
      <c r="B46" s="15"/>
      <c r="C46" s="19"/>
      <c r="D46" s="53"/>
      <c r="E46" s="19"/>
      <c r="F46" s="19"/>
      <c r="G46" s="19"/>
      <c r="H46" s="54"/>
      <c r="I46" s="19"/>
      <c r="J46" s="53"/>
      <c r="K46" s="19"/>
      <c r="L46" s="19"/>
      <c r="M46" s="19"/>
      <c r="N46" s="19"/>
      <c r="O46" s="19"/>
      <c r="P46" s="54"/>
      <c r="Q46" s="19"/>
      <c r="R46" s="17"/>
    </row>
    <row r="47" spans="2:18" ht="13.5">
      <c r="B47" s="15"/>
      <c r="C47" s="19"/>
      <c r="D47" s="53"/>
      <c r="E47" s="19"/>
      <c r="F47" s="19"/>
      <c r="G47" s="19"/>
      <c r="H47" s="54"/>
      <c r="I47" s="19"/>
      <c r="J47" s="53"/>
      <c r="K47" s="19"/>
      <c r="L47" s="19"/>
      <c r="M47" s="19"/>
      <c r="N47" s="19"/>
      <c r="O47" s="19"/>
      <c r="P47" s="54"/>
      <c r="Q47" s="19"/>
      <c r="R47" s="17"/>
    </row>
    <row r="48" spans="2:18" ht="13.5">
      <c r="B48" s="15"/>
      <c r="C48" s="19"/>
      <c r="D48" s="53"/>
      <c r="E48" s="19"/>
      <c r="F48" s="19"/>
      <c r="G48" s="19"/>
      <c r="H48" s="54"/>
      <c r="I48" s="19"/>
      <c r="J48" s="53"/>
      <c r="K48" s="19"/>
      <c r="L48" s="19"/>
      <c r="M48" s="19"/>
      <c r="N48" s="19"/>
      <c r="O48" s="19"/>
      <c r="P48" s="54"/>
      <c r="Q48" s="19"/>
      <c r="R48" s="17"/>
    </row>
    <row r="49" spans="2:18" ht="13.5">
      <c r="B49" s="15"/>
      <c r="C49" s="19"/>
      <c r="D49" s="53"/>
      <c r="E49" s="19"/>
      <c r="F49" s="19"/>
      <c r="G49" s="19"/>
      <c r="H49" s="54"/>
      <c r="I49" s="19"/>
      <c r="J49" s="53"/>
      <c r="K49" s="19"/>
      <c r="L49" s="19"/>
      <c r="M49" s="19"/>
      <c r="N49" s="19"/>
      <c r="O49" s="19"/>
      <c r="P49" s="54"/>
      <c r="Q49" s="19"/>
      <c r="R49" s="17"/>
    </row>
    <row r="50" spans="2:18" ht="13.5">
      <c r="B50" s="15"/>
      <c r="C50" s="19"/>
      <c r="D50" s="53"/>
      <c r="E50" s="19"/>
      <c r="F50" s="19"/>
      <c r="G50" s="19"/>
      <c r="H50" s="54"/>
      <c r="I50" s="19"/>
      <c r="J50" s="53"/>
      <c r="K50" s="19"/>
      <c r="L50" s="19"/>
      <c r="M50" s="19"/>
      <c r="N50" s="19"/>
      <c r="O50" s="19"/>
      <c r="P50" s="54"/>
      <c r="Q50" s="19"/>
      <c r="R50" s="17"/>
    </row>
    <row r="51" spans="2:18" s="29" customFormat="1" ht="15">
      <c r="B51" s="30"/>
      <c r="C51" s="31"/>
      <c r="D51" s="55" t="s">
        <v>50</v>
      </c>
      <c r="E51" s="56"/>
      <c r="F51" s="56"/>
      <c r="G51" s="57" t="s">
        <v>51</v>
      </c>
      <c r="H51" s="58"/>
      <c r="I51" s="31"/>
      <c r="J51" s="55" t="s">
        <v>50</v>
      </c>
      <c r="K51" s="56"/>
      <c r="L51" s="56"/>
      <c r="M51" s="56"/>
      <c r="N51" s="57" t="s">
        <v>51</v>
      </c>
      <c r="O51" s="56"/>
      <c r="P51" s="58"/>
      <c r="Q51" s="31"/>
      <c r="R51" s="32"/>
    </row>
    <row r="52" spans="2:18" ht="13.5">
      <c r="B52" s="1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7"/>
    </row>
    <row r="53" spans="2:18" s="29" customFormat="1" ht="15">
      <c r="B53" s="30"/>
      <c r="C53" s="31"/>
      <c r="D53" s="50" t="s">
        <v>52</v>
      </c>
      <c r="E53" s="51"/>
      <c r="F53" s="51"/>
      <c r="G53" s="51"/>
      <c r="H53" s="52"/>
      <c r="I53" s="31"/>
      <c r="J53" s="50" t="s">
        <v>53</v>
      </c>
      <c r="K53" s="51"/>
      <c r="L53" s="51"/>
      <c r="M53" s="51"/>
      <c r="N53" s="51"/>
      <c r="O53" s="51"/>
      <c r="P53" s="52"/>
      <c r="Q53" s="31"/>
      <c r="R53" s="32"/>
    </row>
    <row r="54" spans="2:18" ht="13.5">
      <c r="B54" s="15"/>
      <c r="C54" s="19"/>
      <c r="D54" s="53"/>
      <c r="E54" s="19"/>
      <c r="F54" s="19"/>
      <c r="G54" s="19"/>
      <c r="H54" s="54"/>
      <c r="I54" s="19"/>
      <c r="J54" s="53"/>
      <c r="K54" s="19"/>
      <c r="L54" s="19"/>
      <c r="M54" s="19"/>
      <c r="N54" s="19"/>
      <c r="O54" s="19"/>
      <c r="P54" s="54"/>
      <c r="Q54" s="19"/>
      <c r="R54" s="17"/>
    </row>
    <row r="55" spans="2:18" ht="13.5">
      <c r="B55" s="15"/>
      <c r="C55" s="19"/>
      <c r="D55" s="53"/>
      <c r="E55" s="19"/>
      <c r="F55" s="19"/>
      <c r="G55" s="19"/>
      <c r="H55" s="54"/>
      <c r="I55" s="19"/>
      <c r="J55" s="53"/>
      <c r="K55" s="19"/>
      <c r="L55" s="19"/>
      <c r="M55" s="19"/>
      <c r="N55" s="19"/>
      <c r="O55" s="19"/>
      <c r="P55" s="54"/>
      <c r="Q55" s="19"/>
      <c r="R55" s="17"/>
    </row>
    <row r="56" spans="2:18" ht="13.5">
      <c r="B56" s="15"/>
      <c r="C56" s="19"/>
      <c r="D56" s="53"/>
      <c r="E56" s="19"/>
      <c r="F56" s="19"/>
      <c r="G56" s="19"/>
      <c r="H56" s="54"/>
      <c r="I56" s="19"/>
      <c r="J56" s="53"/>
      <c r="K56" s="19"/>
      <c r="L56" s="19"/>
      <c r="M56" s="19"/>
      <c r="N56" s="19"/>
      <c r="O56" s="19"/>
      <c r="P56" s="54"/>
      <c r="Q56" s="19"/>
      <c r="R56" s="17"/>
    </row>
    <row r="57" spans="2:18" ht="13.5">
      <c r="B57" s="15"/>
      <c r="C57" s="19"/>
      <c r="D57" s="53"/>
      <c r="E57" s="19"/>
      <c r="F57" s="19"/>
      <c r="G57" s="19"/>
      <c r="H57" s="54"/>
      <c r="I57" s="19"/>
      <c r="J57" s="53"/>
      <c r="K57" s="19"/>
      <c r="L57" s="19"/>
      <c r="M57" s="19"/>
      <c r="N57" s="19"/>
      <c r="O57" s="19"/>
      <c r="P57" s="54"/>
      <c r="Q57" s="19"/>
      <c r="R57" s="17"/>
    </row>
    <row r="58" spans="2:18" ht="13.5">
      <c r="B58" s="15"/>
      <c r="C58" s="19"/>
      <c r="D58" s="53"/>
      <c r="E58" s="19"/>
      <c r="F58" s="19"/>
      <c r="G58" s="19"/>
      <c r="H58" s="54"/>
      <c r="I58" s="19"/>
      <c r="J58" s="53"/>
      <c r="K58" s="19"/>
      <c r="L58" s="19"/>
      <c r="M58" s="19"/>
      <c r="N58" s="19"/>
      <c r="O58" s="19"/>
      <c r="P58" s="54"/>
      <c r="Q58" s="19"/>
      <c r="R58" s="17"/>
    </row>
    <row r="59" spans="2:18" ht="13.5">
      <c r="B59" s="15"/>
      <c r="C59" s="19"/>
      <c r="D59" s="53"/>
      <c r="E59" s="19"/>
      <c r="F59" s="19"/>
      <c r="G59" s="19"/>
      <c r="H59" s="54"/>
      <c r="I59" s="19"/>
      <c r="J59" s="53"/>
      <c r="K59" s="19"/>
      <c r="L59" s="19"/>
      <c r="M59" s="19"/>
      <c r="N59" s="19"/>
      <c r="O59" s="19"/>
      <c r="P59" s="54"/>
      <c r="Q59" s="19"/>
      <c r="R59" s="17"/>
    </row>
    <row r="60" spans="2:18" s="29" customFormat="1" ht="15">
      <c r="B60" s="30"/>
      <c r="C60" s="31"/>
      <c r="D60" s="55" t="s">
        <v>50</v>
      </c>
      <c r="E60" s="56"/>
      <c r="F60" s="56"/>
      <c r="G60" s="57" t="s">
        <v>51</v>
      </c>
      <c r="H60" s="58"/>
      <c r="I60" s="31"/>
      <c r="J60" s="55" t="s">
        <v>50</v>
      </c>
      <c r="K60" s="56"/>
      <c r="L60" s="56"/>
      <c r="M60" s="56"/>
      <c r="N60" s="57" t="s">
        <v>51</v>
      </c>
      <c r="O60" s="56"/>
      <c r="P60" s="58"/>
      <c r="Q60" s="31"/>
      <c r="R60" s="32"/>
    </row>
    <row r="61" spans="2:18" s="29" customFormat="1" ht="14.25" customHeight="1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1"/>
    </row>
    <row r="65" spans="2:18" s="29" customFormat="1" ht="6.75" customHeight="1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</row>
    <row r="66" spans="2:18" s="29" customFormat="1" ht="36.75" customHeight="1">
      <c r="B66" s="30"/>
      <c r="C66" s="16" t="s">
        <v>115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32"/>
    </row>
    <row r="67" spans="2:18" s="29" customFormat="1" ht="6.75" customHeight="1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spans="2:18" s="29" customFormat="1" ht="30" customHeight="1">
      <c r="B68" s="30"/>
      <c r="C68" s="24" t="s">
        <v>15</v>
      </c>
      <c r="D68" s="31"/>
      <c r="E68" s="31"/>
      <c r="F68" s="130">
        <f>F6</f>
        <v>0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31"/>
      <c r="R68" s="32"/>
    </row>
    <row r="69" spans="2:18" ht="30" customHeight="1">
      <c r="B69" s="15"/>
      <c r="C69" s="24" t="s">
        <v>109</v>
      </c>
      <c r="D69" s="19"/>
      <c r="E69" s="19"/>
      <c r="F69" s="130" t="s">
        <v>110</v>
      </c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9"/>
      <c r="R69" s="17"/>
    </row>
    <row r="70" spans="2:18" s="29" customFormat="1" ht="36.75" customHeight="1">
      <c r="B70" s="30"/>
      <c r="C70" s="71" t="s">
        <v>111</v>
      </c>
      <c r="D70" s="31"/>
      <c r="E70" s="31"/>
      <c r="F70" s="73">
        <f>F8</f>
        <v>0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31"/>
      <c r="R70" s="32"/>
    </row>
    <row r="71" spans="2:18" s="29" customFormat="1" ht="6.75" customHeight="1"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spans="2:18" s="29" customFormat="1" ht="18" customHeight="1">
      <c r="B72" s="30"/>
      <c r="C72" s="24" t="s">
        <v>21</v>
      </c>
      <c r="D72" s="31"/>
      <c r="E72" s="31"/>
      <c r="F72" s="21">
        <f>F10</f>
        <v>0</v>
      </c>
      <c r="G72" s="31"/>
      <c r="H72" s="31"/>
      <c r="I72" s="31"/>
      <c r="J72" s="31"/>
      <c r="K72" s="24" t="s">
        <v>23</v>
      </c>
      <c r="L72" s="31"/>
      <c r="M72" s="76">
        <f>IF(O10="","",O10)</f>
        <v>0</v>
      </c>
      <c r="N72" s="76"/>
      <c r="O72" s="76"/>
      <c r="P72" s="76"/>
      <c r="Q72" s="31"/>
      <c r="R72" s="32"/>
    </row>
    <row r="73" spans="2:18" s="29" customFormat="1" ht="6.75" customHeight="1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2"/>
    </row>
    <row r="74" spans="2:18" s="29" customFormat="1" ht="15">
      <c r="B74" s="30"/>
      <c r="C74" s="24" t="s">
        <v>26</v>
      </c>
      <c r="D74" s="31"/>
      <c r="E74" s="31"/>
      <c r="F74" s="21">
        <f>E13</f>
        <v>0</v>
      </c>
      <c r="G74" s="31"/>
      <c r="H74" s="31"/>
      <c r="I74" s="31"/>
      <c r="J74" s="31"/>
      <c r="K74" s="24" t="s">
        <v>31</v>
      </c>
      <c r="L74" s="31"/>
      <c r="M74" s="21">
        <f>E19</f>
        <v>0</v>
      </c>
      <c r="N74" s="21"/>
      <c r="O74" s="21"/>
      <c r="P74" s="21"/>
      <c r="Q74" s="21"/>
      <c r="R74" s="32"/>
    </row>
    <row r="75" spans="2:18" s="29" customFormat="1" ht="14.25" customHeight="1">
      <c r="B75" s="30"/>
      <c r="C75" s="24" t="s">
        <v>30</v>
      </c>
      <c r="D75" s="31"/>
      <c r="E75" s="31"/>
      <c r="F75" s="21">
        <f>IF(E16="","",E16)</f>
        <v>0</v>
      </c>
      <c r="G75" s="31"/>
      <c r="H75" s="31"/>
      <c r="I75" s="31"/>
      <c r="J75" s="31"/>
      <c r="K75" s="24" t="s">
        <v>33</v>
      </c>
      <c r="L75" s="31"/>
      <c r="M75" s="21">
        <f>E22</f>
        <v>0</v>
      </c>
      <c r="N75" s="21"/>
      <c r="O75" s="21"/>
      <c r="P75" s="21"/>
      <c r="Q75" s="21"/>
      <c r="R75" s="32"/>
    </row>
    <row r="76" spans="2:18" s="29" customFormat="1" ht="9.75" customHeight="1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2"/>
    </row>
    <row r="77" spans="2:18" s="29" customFormat="1" ht="29.25" customHeight="1">
      <c r="B77" s="30"/>
      <c r="C77" s="137" t="s">
        <v>116</v>
      </c>
      <c r="D77" s="137"/>
      <c r="E77" s="137"/>
      <c r="F77" s="137"/>
      <c r="G77" s="137"/>
      <c r="H77" s="44"/>
      <c r="I77" s="44"/>
      <c r="J77" s="44"/>
      <c r="K77" s="44"/>
      <c r="L77" s="44"/>
      <c r="M77" s="44"/>
      <c r="N77" s="137" t="s">
        <v>117</v>
      </c>
      <c r="O77" s="137"/>
      <c r="P77" s="137"/>
      <c r="Q77" s="137"/>
      <c r="R77" s="32"/>
    </row>
    <row r="78" spans="2:18" s="29" customFormat="1" ht="9.75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2"/>
    </row>
    <row r="79" spans="2:47" s="29" customFormat="1" ht="29.25" customHeight="1">
      <c r="B79" s="30"/>
      <c r="C79" s="86" t="s">
        <v>118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89">
        <f aca="true" t="shared" si="0" ref="N79:N81">N114</f>
        <v>0</v>
      </c>
      <c r="O79" s="89"/>
      <c r="P79" s="89"/>
      <c r="Q79" s="89"/>
      <c r="R79" s="32"/>
      <c r="AU79" s="11" t="s">
        <v>119</v>
      </c>
    </row>
    <row r="80" spans="2:18" s="138" customFormat="1" ht="24.75" customHeight="1">
      <c r="B80" s="139"/>
      <c r="C80" s="140"/>
      <c r="D80" s="141" t="s">
        <v>120</v>
      </c>
      <c r="E80" s="140"/>
      <c r="F80" s="140"/>
      <c r="G80" s="140"/>
      <c r="H80" s="140"/>
      <c r="I80" s="140"/>
      <c r="J80" s="140"/>
      <c r="K80" s="140"/>
      <c r="L80" s="140"/>
      <c r="M80" s="140"/>
      <c r="N80" s="142">
        <f t="shared" si="0"/>
        <v>0</v>
      </c>
      <c r="O80" s="142"/>
      <c r="P80" s="142"/>
      <c r="Q80" s="142"/>
      <c r="R80" s="143"/>
    </row>
    <row r="81" spans="2:18" s="144" customFormat="1" ht="19.5" customHeight="1">
      <c r="B81" s="145"/>
      <c r="C81" s="111"/>
      <c r="D81" s="146" t="s">
        <v>121</v>
      </c>
      <c r="E81" s="111"/>
      <c r="F81" s="111"/>
      <c r="G81" s="111"/>
      <c r="H81" s="111"/>
      <c r="I81" s="111"/>
      <c r="J81" s="111"/>
      <c r="K81" s="111"/>
      <c r="L81" s="111"/>
      <c r="M81" s="111"/>
      <c r="N81" s="113">
        <f t="shared" si="0"/>
        <v>0</v>
      </c>
      <c r="O81" s="113"/>
      <c r="P81" s="113"/>
      <c r="Q81" s="113"/>
      <c r="R81" s="147"/>
    </row>
    <row r="82" spans="2:18" s="144" customFormat="1" ht="19.5" customHeight="1">
      <c r="B82" s="145"/>
      <c r="C82" s="111"/>
      <c r="D82" s="146" t="s">
        <v>122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3">
        <f>N118</f>
        <v>0</v>
      </c>
      <c r="O82" s="113"/>
      <c r="P82" s="113"/>
      <c r="Q82" s="113"/>
      <c r="R82" s="147"/>
    </row>
    <row r="83" spans="2:18" s="138" customFormat="1" ht="24.75" customHeight="1">
      <c r="B83" s="139"/>
      <c r="C83" s="140"/>
      <c r="D83" s="141" t="s">
        <v>123</v>
      </c>
      <c r="E83" s="140"/>
      <c r="F83" s="140"/>
      <c r="G83" s="140"/>
      <c r="H83" s="140"/>
      <c r="I83" s="140"/>
      <c r="J83" s="140"/>
      <c r="K83" s="140"/>
      <c r="L83" s="140"/>
      <c r="M83" s="140"/>
      <c r="N83" s="142">
        <f aca="true" t="shared" si="1" ref="N83:N84">N124</f>
        <v>0</v>
      </c>
      <c r="O83" s="142"/>
      <c r="P83" s="142"/>
      <c r="Q83" s="142"/>
      <c r="R83" s="143"/>
    </row>
    <row r="84" spans="2:18" s="144" customFormat="1" ht="19.5" customHeight="1">
      <c r="B84" s="145"/>
      <c r="C84" s="111"/>
      <c r="D84" s="146" t="s">
        <v>124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3">
        <f t="shared" si="1"/>
        <v>0</v>
      </c>
      <c r="O84" s="113"/>
      <c r="P84" s="113"/>
      <c r="Q84" s="113"/>
      <c r="R84" s="147"/>
    </row>
    <row r="85" spans="2:18" s="144" customFormat="1" ht="19.5" customHeight="1">
      <c r="B85" s="145"/>
      <c r="C85" s="111"/>
      <c r="D85" s="146" t="s">
        <v>125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3">
        <f>N128</f>
        <v>0</v>
      </c>
      <c r="O85" s="113"/>
      <c r="P85" s="113"/>
      <c r="Q85" s="113"/>
      <c r="R85" s="147"/>
    </row>
    <row r="86" spans="2:18" s="144" customFormat="1" ht="19.5" customHeight="1">
      <c r="B86" s="145"/>
      <c r="C86" s="111"/>
      <c r="D86" s="146" t="s">
        <v>126</v>
      </c>
      <c r="E86" s="111"/>
      <c r="F86" s="111"/>
      <c r="G86" s="111"/>
      <c r="H86" s="111"/>
      <c r="I86" s="111"/>
      <c r="J86" s="111"/>
      <c r="K86" s="111"/>
      <c r="L86" s="111"/>
      <c r="M86" s="111"/>
      <c r="N86" s="113">
        <f>N132</f>
        <v>0</v>
      </c>
      <c r="O86" s="113"/>
      <c r="P86" s="113"/>
      <c r="Q86" s="113"/>
      <c r="R86" s="147"/>
    </row>
    <row r="87" spans="2:18" s="144" customFormat="1" ht="19.5" customHeight="1">
      <c r="B87" s="145"/>
      <c r="C87" s="111"/>
      <c r="D87" s="146" t="s">
        <v>127</v>
      </c>
      <c r="E87" s="111"/>
      <c r="F87" s="111"/>
      <c r="G87" s="111"/>
      <c r="H87" s="111"/>
      <c r="I87" s="111"/>
      <c r="J87" s="111"/>
      <c r="K87" s="111"/>
      <c r="L87" s="111"/>
      <c r="M87" s="111"/>
      <c r="N87" s="113">
        <f>N135</f>
        <v>0</v>
      </c>
      <c r="O87" s="113"/>
      <c r="P87" s="113"/>
      <c r="Q87" s="113"/>
      <c r="R87" s="147"/>
    </row>
    <row r="88" spans="2:18" s="144" customFormat="1" ht="19.5" customHeight="1">
      <c r="B88" s="145"/>
      <c r="C88" s="111"/>
      <c r="D88" s="146" t="s">
        <v>128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3">
        <f>N139</f>
        <v>0</v>
      </c>
      <c r="O88" s="113"/>
      <c r="P88" s="113"/>
      <c r="Q88" s="113"/>
      <c r="R88" s="147"/>
    </row>
    <row r="89" spans="2:18" s="144" customFormat="1" ht="19.5" customHeight="1">
      <c r="B89" s="145"/>
      <c r="C89" s="111"/>
      <c r="D89" s="146" t="s">
        <v>129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3">
        <f>N145</f>
        <v>0</v>
      </c>
      <c r="O89" s="113"/>
      <c r="P89" s="113"/>
      <c r="Q89" s="113"/>
      <c r="R89" s="147"/>
    </row>
    <row r="90" spans="2:18" s="144" customFormat="1" ht="19.5" customHeight="1">
      <c r="B90" s="145"/>
      <c r="C90" s="111"/>
      <c r="D90" s="146" t="s">
        <v>130</v>
      </c>
      <c r="E90" s="111"/>
      <c r="F90" s="111"/>
      <c r="G90" s="111"/>
      <c r="H90" s="111"/>
      <c r="I90" s="111"/>
      <c r="J90" s="111"/>
      <c r="K90" s="111"/>
      <c r="L90" s="111"/>
      <c r="M90" s="111"/>
      <c r="N90" s="113">
        <f>N153</f>
        <v>0</v>
      </c>
      <c r="O90" s="113"/>
      <c r="P90" s="113"/>
      <c r="Q90" s="113"/>
      <c r="R90" s="147"/>
    </row>
    <row r="91" spans="2:18" s="144" customFormat="1" ht="19.5" customHeight="1">
      <c r="B91" s="145"/>
      <c r="C91" s="111"/>
      <c r="D91" s="146" t="s">
        <v>131</v>
      </c>
      <c r="E91" s="111"/>
      <c r="F91" s="111"/>
      <c r="G91" s="111"/>
      <c r="H91" s="111"/>
      <c r="I91" s="111"/>
      <c r="J91" s="111"/>
      <c r="K91" s="111"/>
      <c r="L91" s="111"/>
      <c r="M91" s="111"/>
      <c r="N91" s="113">
        <f>N158</f>
        <v>0</v>
      </c>
      <c r="O91" s="113"/>
      <c r="P91" s="113"/>
      <c r="Q91" s="113"/>
      <c r="R91" s="147"/>
    </row>
    <row r="92" spans="2:18" s="144" customFormat="1" ht="19.5" customHeight="1">
      <c r="B92" s="145"/>
      <c r="C92" s="111"/>
      <c r="D92" s="146" t="s">
        <v>132</v>
      </c>
      <c r="E92" s="111"/>
      <c r="F92" s="111"/>
      <c r="G92" s="111"/>
      <c r="H92" s="111"/>
      <c r="I92" s="111"/>
      <c r="J92" s="111"/>
      <c r="K92" s="111"/>
      <c r="L92" s="111"/>
      <c r="M92" s="111"/>
      <c r="N92" s="113">
        <f>N161</f>
        <v>0</v>
      </c>
      <c r="O92" s="113"/>
      <c r="P92" s="113"/>
      <c r="Q92" s="113"/>
      <c r="R92" s="147"/>
    </row>
    <row r="93" spans="2:18" s="29" customFormat="1" ht="21.75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21" s="29" customFormat="1" ht="29.25" customHeight="1">
      <c r="B94" s="30"/>
      <c r="C94" s="86" t="s">
        <v>133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89">
        <v>0</v>
      </c>
      <c r="O94" s="89"/>
      <c r="P94" s="89"/>
      <c r="Q94" s="89"/>
      <c r="R94" s="32"/>
      <c r="T94" s="148"/>
      <c r="U94" s="149" t="s">
        <v>38</v>
      </c>
    </row>
    <row r="95" spans="2:18" s="29" customFormat="1" ht="18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18" s="29" customFormat="1" ht="29.25" customHeight="1">
      <c r="B96" s="30"/>
      <c r="C96" s="126" t="s">
        <v>102</v>
      </c>
      <c r="D96" s="44"/>
      <c r="E96" s="44"/>
      <c r="F96" s="44"/>
      <c r="G96" s="44"/>
      <c r="H96" s="44"/>
      <c r="I96" s="44"/>
      <c r="J96" s="44"/>
      <c r="K96" s="44"/>
      <c r="L96" s="127">
        <f>ROUND(SUM(N79+N94),2)</f>
        <v>0</v>
      </c>
      <c r="M96" s="127"/>
      <c r="N96" s="127"/>
      <c r="O96" s="127"/>
      <c r="P96" s="127"/>
      <c r="Q96" s="127"/>
      <c r="R96" s="32"/>
    </row>
    <row r="97" spans="2:18" s="29" customFormat="1" ht="6.7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</row>
    <row r="101" spans="2:18" s="29" customFormat="1" ht="6.7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2" spans="2:18" s="29" customFormat="1" ht="36.75" customHeight="1">
      <c r="B102" s="30"/>
      <c r="C102" s="16" t="s">
        <v>134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32"/>
    </row>
    <row r="103" spans="2:18" s="29" customFormat="1" ht="6.75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29" customFormat="1" ht="30" customHeight="1">
      <c r="B104" s="30"/>
      <c r="C104" s="24" t="s">
        <v>15</v>
      </c>
      <c r="D104" s="31"/>
      <c r="E104" s="31"/>
      <c r="F104" s="130">
        <f>F6</f>
        <v>0</v>
      </c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31"/>
      <c r="R104" s="32"/>
    </row>
    <row r="105" spans="2:18" ht="30" customHeight="1">
      <c r="B105" s="15"/>
      <c r="C105" s="24" t="s">
        <v>109</v>
      </c>
      <c r="D105" s="19"/>
      <c r="E105" s="19"/>
      <c r="F105" s="130" t="s">
        <v>110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9"/>
      <c r="R105" s="17"/>
    </row>
    <row r="106" spans="2:18" s="29" customFormat="1" ht="36.75" customHeight="1">
      <c r="B106" s="30"/>
      <c r="C106" s="71" t="s">
        <v>111</v>
      </c>
      <c r="D106" s="31"/>
      <c r="E106" s="31"/>
      <c r="F106" s="73">
        <f>F8</f>
        <v>0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31"/>
      <c r="R106" s="32"/>
    </row>
    <row r="107" spans="2:18" s="29" customFormat="1" ht="6.7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29" customFormat="1" ht="18" customHeight="1">
      <c r="B108" s="30"/>
      <c r="C108" s="24" t="s">
        <v>21</v>
      </c>
      <c r="D108" s="31"/>
      <c r="E108" s="31"/>
      <c r="F108" s="21">
        <f>F10</f>
        <v>0</v>
      </c>
      <c r="G108" s="31"/>
      <c r="H108" s="31"/>
      <c r="I108" s="31"/>
      <c r="J108" s="31"/>
      <c r="K108" s="24" t="s">
        <v>23</v>
      </c>
      <c r="L108" s="31"/>
      <c r="M108" s="76">
        <f>IF(O10="","",O10)</f>
        <v>0</v>
      </c>
      <c r="N108" s="76"/>
      <c r="O108" s="76"/>
      <c r="P108" s="76"/>
      <c r="Q108" s="31"/>
      <c r="R108" s="32"/>
    </row>
    <row r="109" spans="2:18" s="29" customFormat="1" ht="6.7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29" customFormat="1" ht="15">
      <c r="B110" s="30"/>
      <c r="C110" s="24" t="s">
        <v>26</v>
      </c>
      <c r="D110" s="31"/>
      <c r="E110" s="31"/>
      <c r="F110" s="21">
        <f>E13</f>
        <v>0</v>
      </c>
      <c r="G110" s="31"/>
      <c r="H110" s="31"/>
      <c r="I110" s="31"/>
      <c r="J110" s="31"/>
      <c r="K110" s="24" t="s">
        <v>31</v>
      </c>
      <c r="L110" s="31"/>
      <c r="M110" s="21">
        <f>E19</f>
        <v>0</v>
      </c>
      <c r="N110" s="21"/>
      <c r="O110" s="21"/>
      <c r="P110" s="21"/>
      <c r="Q110" s="21"/>
      <c r="R110" s="32"/>
    </row>
    <row r="111" spans="2:18" s="29" customFormat="1" ht="14.25" customHeight="1">
      <c r="B111" s="30"/>
      <c r="C111" s="24" t="s">
        <v>30</v>
      </c>
      <c r="D111" s="31"/>
      <c r="E111" s="31"/>
      <c r="F111" s="21">
        <f>IF(E16="","",E16)</f>
        <v>0</v>
      </c>
      <c r="G111" s="31"/>
      <c r="H111" s="31"/>
      <c r="I111" s="31"/>
      <c r="J111" s="31"/>
      <c r="K111" s="24" t="s">
        <v>33</v>
      </c>
      <c r="L111" s="31"/>
      <c r="M111" s="21">
        <f>E22</f>
        <v>0</v>
      </c>
      <c r="N111" s="21"/>
      <c r="O111" s="21"/>
      <c r="P111" s="21"/>
      <c r="Q111" s="21"/>
      <c r="R111" s="32"/>
    </row>
    <row r="112" spans="2:18" s="29" customFormat="1" ht="9.75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27" s="150" customFormat="1" ht="29.25" customHeight="1">
      <c r="B113" s="151"/>
      <c r="C113" s="152" t="s">
        <v>135</v>
      </c>
      <c r="D113" s="153" t="s">
        <v>136</v>
      </c>
      <c r="E113" s="153" t="s">
        <v>56</v>
      </c>
      <c r="F113" s="153" t="s">
        <v>137</v>
      </c>
      <c r="G113" s="153"/>
      <c r="H113" s="153"/>
      <c r="I113" s="153"/>
      <c r="J113" s="153" t="s">
        <v>138</v>
      </c>
      <c r="K113" s="153" t="s">
        <v>139</v>
      </c>
      <c r="L113" s="154" t="s">
        <v>140</v>
      </c>
      <c r="M113" s="154"/>
      <c r="N113" s="155" t="s">
        <v>117</v>
      </c>
      <c r="O113" s="155"/>
      <c r="P113" s="155"/>
      <c r="Q113" s="155"/>
      <c r="R113" s="156"/>
      <c r="T113" s="82" t="s">
        <v>141</v>
      </c>
      <c r="U113" s="83" t="s">
        <v>38</v>
      </c>
      <c r="V113" s="83" t="s">
        <v>142</v>
      </c>
      <c r="W113" s="83" t="s">
        <v>143</v>
      </c>
      <c r="X113" s="83" t="s">
        <v>144</v>
      </c>
      <c r="Y113" s="83" t="s">
        <v>145</v>
      </c>
      <c r="Z113" s="83" t="s">
        <v>146</v>
      </c>
      <c r="AA113" s="84" t="s">
        <v>147</v>
      </c>
    </row>
    <row r="114" spans="2:63" s="29" customFormat="1" ht="29.25" customHeight="1">
      <c r="B114" s="30"/>
      <c r="C114" s="86" t="s">
        <v>113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157">
        <f aca="true" t="shared" si="2" ref="N114:N116">BK114</f>
        <v>0</v>
      </c>
      <c r="O114" s="157"/>
      <c r="P114" s="157"/>
      <c r="Q114" s="157"/>
      <c r="R114" s="32"/>
      <c r="T114" s="85"/>
      <c r="U114" s="51"/>
      <c r="V114" s="51"/>
      <c r="W114" s="158">
        <f>W115+W124</f>
        <v>161.08401700000002</v>
      </c>
      <c r="X114" s="51"/>
      <c r="Y114" s="158">
        <f>Y115+Y124</f>
        <v>1.97371656</v>
      </c>
      <c r="Z114" s="51"/>
      <c r="AA114" s="159">
        <f>AA115+AA124</f>
        <v>1.149292</v>
      </c>
      <c r="AT114" s="11" t="s">
        <v>73</v>
      </c>
      <c r="AU114" s="11" t="s">
        <v>119</v>
      </c>
      <c r="BK114" s="160">
        <f>BK115+BK124</f>
        <v>0</v>
      </c>
    </row>
    <row r="115" spans="2:63" s="161" customFormat="1" ht="36.75" customHeight="1">
      <c r="B115" s="162"/>
      <c r="C115" s="163"/>
      <c r="D115" s="164" t="s">
        <v>120</v>
      </c>
      <c r="E115" s="164"/>
      <c r="F115" s="164"/>
      <c r="G115" s="164"/>
      <c r="H115" s="164"/>
      <c r="I115" s="164"/>
      <c r="J115" s="164"/>
      <c r="K115" s="164"/>
      <c r="L115" s="164"/>
      <c r="M115" s="164"/>
      <c r="N115" s="165">
        <f t="shared" si="2"/>
        <v>0</v>
      </c>
      <c r="O115" s="165"/>
      <c r="P115" s="165"/>
      <c r="Q115" s="165"/>
      <c r="R115" s="166"/>
      <c r="T115" s="167"/>
      <c r="U115" s="163"/>
      <c r="V115" s="163"/>
      <c r="W115" s="168">
        <f>W116+W118</f>
        <v>6.433809</v>
      </c>
      <c r="X115" s="163"/>
      <c r="Y115" s="168">
        <f>Y116+Y118</f>
        <v>0.0040663999999999995</v>
      </c>
      <c r="Z115" s="163"/>
      <c r="AA115" s="169">
        <f>AA116+AA118</f>
        <v>0</v>
      </c>
      <c r="AR115" s="170" t="s">
        <v>20</v>
      </c>
      <c r="AT115" s="171" t="s">
        <v>73</v>
      </c>
      <c r="AU115" s="171" t="s">
        <v>74</v>
      </c>
      <c r="AY115" s="170" t="s">
        <v>148</v>
      </c>
      <c r="BK115" s="172">
        <f>BK116+BK118</f>
        <v>0</v>
      </c>
    </row>
    <row r="116" spans="2:63" s="161" customFormat="1" ht="19.5" customHeight="1">
      <c r="B116" s="162"/>
      <c r="C116" s="163"/>
      <c r="D116" s="173" t="s">
        <v>121</v>
      </c>
      <c r="E116" s="173"/>
      <c r="F116" s="173"/>
      <c r="G116" s="173"/>
      <c r="H116" s="173"/>
      <c r="I116" s="173"/>
      <c r="J116" s="173"/>
      <c r="K116" s="173"/>
      <c r="L116" s="173"/>
      <c r="M116" s="173"/>
      <c r="N116" s="174">
        <f t="shared" si="2"/>
        <v>0</v>
      </c>
      <c r="O116" s="174"/>
      <c r="P116" s="174"/>
      <c r="Q116" s="174"/>
      <c r="R116" s="166"/>
      <c r="T116" s="167"/>
      <c r="U116" s="163"/>
      <c r="V116" s="163"/>
      <c r="W116" s="168">
        <f>W117</f>
        <v>3.2844</v>
      </c>
      <c r="X116" s="163"/>
      <c r="Y116" s="168">
        <f>Y117</f>
        <v>0.0040663999999999995</v>
      </c>
      <c r="Z116" s="163"/>
      <c r="AA116" s="169">
        <f>AA117</f>
        <v>0</v>
      </c>
      <c r="AR116" s="170" t="s">
        <v>20</v>
      </c>
      <c r="AT116" s="171" t="s">
        <v>73</v>
      </c>
      <c r="AU116" s="171" t="s">
        <v>20</v>
      </c>
      <c r="AY116" s="170" t="s">
        <v>148</v>
      </c>
      <c r="BK116" s="172">
        <f>BK117</f>
        <v>0</v>
      </c>
    </row>
    <row r="117" spans="2:65" s="29" customFormat="1" ht="44.25" customHeight="1">
      <c r="B117" s="175"/>
      <c r="C117" s="176" t="s">
        <v>20</v>
      </c>
      <c r="D117" s="176" t="s">
        <v>149</v>
      </c>
      <c r="E117" s="177" t="s">
        <v>150</v>
      </c>
      <c r="F117" s="178" t="s">
        <v>151</v>
      </c>
      <c r="G117" s="178"/>
      <c r="H117" s="178"/>
      <c r="I117" s="178"/>
      <c r="J117" s="179" t="s">
        <v>152</v>
      </c>
      <c r="K117" s="180">
        <v>31.28</v>
      </c>
      <c r="L117" s="181"/>
      <c r="M117" s="181"/>
      <c r="N117" s="181">
        <f>ROUND(L117*K117,2)</f>
        <v>0</v>
      </c>
      <c r="O117" s="181"/>
      <c r="P117" s="181"/>
      <c r="Q117" s="181"/>
      <c r="R117" s="182"/>
      <c r="T117" s="183"/>
      <c r="U117" s="41" t="s">
        <v>39</v>
      </c>
      <c r="V117" s="184">
        <v>0.105</v>
      </c>
      <c r="W117" s="184">
        <f>V117*K117</f>
        <v>3.2844</v>
      </c>
      <c r="X117" s="184">
        <v>0.00013</v>
      </c>
      <c r="Y117" s="184">
        <f>X117*K117</f>
        <v>0.0040663999999999995</v>
      </c>
      <c r="Z117" s="184">
        <v>0</v>
      </c>
      <c r="AA117" s="185">
        <f>Z117*K117</f>
        <v>0</v>
      </c>
      <c r="AR117" s="11" t="s">
        <v>153</v>
      </c>
      <c r="AT117" s="11" t="s">
        <v>149</v>
      </c>
      <c r="AU117" s="11" t="s">
        <v>85</v>
      </c>
      <c r="AY117" s="11" t="s">
        <v>148</v>
      </c>
      <c r="BE117" s="186">
        <f>IF(U117="základní",N117,0)</f>
        <v>0</v>
      </c>
      <c r="BF117" s="186">
        <f>IF(U117="snížená",N117,0)</f>
        <v>0</v>
      </c>
      <c r="BG117" s="186">
        <f>IF(U117="zákl. přenesená",N117,0)</f>
        <v>0</v>
      </c>
      <c r="BH117" s="186">
        <f>IF(U117="sníž. přenesená",N117,0)</f>
        <v>0</v>
      </c>
      <c r="BI117" s="186">
        <f>IF(U117="nulová",N117,0)</f>
        <v>0</v>
      </c>
      <c r="BJ117" s="11" t="s">
        <v>20</v>
      </c>
      <c r="BK117" s="186">
        <f>ROUND(L117*K117,2)</f>
        <v>0</v>
      </c>
      <c r="BL117" s="11" t="s">
        <v>153</v>
      </c>
      <c r="BM117" s="11" t="s">
        <v>154</v>
      </c>
    </row>
    <row r="118" spans="2:63" s="161" customFormat="1" ht="29.25" customHeight="1">
      <c r="B118" s="162"/>
      <c r="C118" s="163"/>
      <c r="D118" s="173" t="s">
        <v>122</v>
      </c>
      <c r="E118" s="173"/>
      <c r="F118" s="173"/>
      <c r="G118" s="173"/>
      <c r="H118" s="173"/>
      <c r="I118" s="173"/>
      <c r="J118" s="173"/>
      <c r="K118" s="173"/>
      <c r="L118" s="173"/>
      <c r="M118" s="173"/>
      <c r="N118" s="187">
        <f>BK118</f>
        <v>0</v>
      </c>
      <c r="O118" s="187"/>
      <c r="P118" s="187"/>
      <c r="Q118" s="187"/>
      <c r="R118" s="166"/>
      <c r="T118" s="167"/>
      <c r="U118" s="163"/>
      <c r="V118" s="163"/>
      <c r="W118" s="168">
        <f>SUM(W119:W123)</f>
        <v>3.1494090000000003</v>
      </c>
      <c r="X118" s="163"/>
      <c r="Y118" s="168">
        <f>SUM(Y119:Y123)</f>
        <v>0</v>
      </c>
      <c r="Z118" s="163"/>
      <c r="AA118" s="169">
        <f>SUM(AA119:AA123)</f>
        <v>0</v>
      </c>
      <c r="AR118" s="170" t="s">
        <v>20</v>
      </c>
      <c r="AT118" s="171" t="s">
        <v>73</v>
      </c>
      <c r="AU118" s="171" t="s">
        <v>20</v>
      </c>
      <c r="AY118" s="170" t="s">
        <v>148</v>
      </c>
      <c r="BK118" s="172">
        <f>SUM(BK119:BK123)</f>
        <v>0</v>
      </c>
    </row>
    <row r="119" spans="2:65" s="29" customFormat="1" ht="22.5" customHeight="1">
      <c r="B119" s="175"/>
      <c r="C119" s="176" t="s">
        <v>85</v>
      </c>
      <c r="D119" s="176" t="s">
        <v>149</v>
      </c>
      <c r="E119" s="177" t="s">
        <v>155</v>
      </c>
      <c r="F119" s="178" t="s">
        <v>156</v>
      </c>
      <c r="G119" s="178"/>
      <c r="H119" s="178"/>
      <c r="I119" s="178"/>
      <c r="J119" s="179" t="s">
        <v>157</v>
      </c>
      <c r="K119" s="180">
        <v>1.149</v>
      </c>
      <c r="L119" s="181"/>
      <c r="M119" s="181"/>
      <c r="N119" s="181">
        <f aca="true" t="shared" si="3" ref="N119:N123">ROUND(L119*K119,2)</f>
        <v>0</v>
      </c>
      <c r="O119" s="181"/>
      <c r="P119" s="181"/>
      <c r="Q119" s="181"/>
      <c r="R119" s="182"/>
      <c r="T119" s="183"/>
      <c r="U119" s="41" t="s">
        <v>39</v>
      </c>
      <c r="V119" s="184">
        <v>0.136</v>
      </c>
      <c r="W119" s="184">
        <f aca="true" t="shared" si="4" ref="W119:W123">V119*K119</f>
        <v>0.15626400000000001</v>
      </c>
      <c r="X119" s="184">
        <v>0</v>
      </c>
      <c r="Y119" s="184">
        <f aca="true" t="shared" si="5" ref="Y119:Y123">X119*K119</f>
        <v>0</v>
      </c>
      <c r="Z119" s="184">
        <v>0</v>
      </c>
      <c r="AA119" s="185">
        <f aca="true" t="shared" si="6" ref="AA119:AA123">Z119*K119</f>
        <v>0</v>
      </c>
      <c r="AR119" s="11" t="s">
        <v>153</v>
      </c>
      <c r="AT119" s="11" t="s">
        <v>149</v>
      </c>
      <c r="AU119" s="11" t="s">
        <v>85</v>
      </c>
      <c r="AY119" s="11" t="s">
        <v>148</v>
      </c>
      <c r="BE119" s="186">
        <f aca="true" t="shared" si="7" ref="BE119:BE123">IF(U119="základní",N119,0)</f>
        <v>0</v>
      </c>
      <c r="BF119" s="186">
        <f aca="true" t="shared" si="8" ref="BF119:BF123">IF(U119="snížená",N119,0)</f>
        <v>0</v>
      </c>
      <c r="BG119" s="186">
        <f aca="true" t="shared" si="9" ref="BG119:BG123">IF(U119="zákl. přenesená",N119,0)</f>
        <v>0</v>
      </c>
      <c r="BH119" s="186">
        <f aca="true" t="shared" si="10" ref="BH119:BH123">IF(U119="sníž. přenesená",N119,0)</f>
        <v>0</v>
      </c>
      <c r="BI119" s="186">
        <f aca="true" t="shared" si="11" ref="BI119:BI123">IF(U119="nulová",N119,0)</f>
        <v>0</v>
      </c>
      <c r="BJ119" s="11" t="s">
        <v>20</v>
      </c>
      <c r="BK119" s="186">
        <f aca="true" t="shared" si="12" ref="BK119:BK123">ROUND(L119*K119,2)</f>
        <v>0</v>
      </c>
      <c r="BL119" s="11" t="s">
        <v>153</v>
      </c>
      <c r="BM119" s="11" t="s">
        <v>158</v>
      </c>
    </row>
    <row r="120" spans="2:65" s="29" customFormat="1" ht="31.5" customHeight="1">
      <c r="B120" s="175"/>
      <c r="C120" s="176" t="s">
        <v>79</v>
      </c>
      <c r="D120" s="176" t="s">
        <v>149</v>
      </c>
      <c r="E120" s="177" t="s">
        <v>159</v>
      </c>
      <c r="F120" s="178" t="s">
        <v>160</v>
      </c>
      <c r="G120" s="178"/>
      <c r="H120" s="178"/>
      <c r="I120" s="178"/>
      <c r="J120" s="179" t="s">
        <v>157</v>
      </c>
      <c r="K120" s="180">
        <v>1.149</v>
      </c>
      <c r="L120" s="181"/>
      <c r="M120" s="181"/>
      <c r="N120" s="181">
        <f t="shared" si="3"/>
        <v>0</v>
      </c>
      <c r="O120" s="181"/>
      <c r="P120" s="181"/>
      <c r="Q120" s="181"/>
      <c r="R120" s="182"/>
      <c r="T120" s="183"/>
      <c r="U120" s="41" t="s">
        <v>39</v>
      </c>
      <c r="V120" s="184">
        <v>2.42</v>
      </c>
      <c r="W120" s="184">
        <f t="shared" si="4"/>
        <v>2.78058</v>
      </c>
      <c r="X120" s="184">
        <v>0</v>
      </c>
      <c r="Y120" s="184">
        <f t="shared" si="5"/>
        <v>0</v>
      </c>
      <c r="Z120" s="184">
        <v>0</v>
      </c>
      <c r="AA120" s="185">
        <f t="shared" si="6"/>
        <v>0</v>
      </c>
      <c r="AR120" s="11" t="s">
        <v>153</v>
      </c>
      <c r="AT120" s="11" t="s">
        <v>149</v>
      </c>
      <c r="AU120" s="11" t="s">
        <v>85</v>
      </c>
      <c r="AY120" s="11" t="s">
        <v>148</v>
      </c>
      <c r="BE120" s="186">
        <f t="shared" si="7"/>
        <v>0</v>
      </c>
      <c r="BF120" s="186">
        <f t="shared" si="8"/>
        <v>0</v>
      </c>
      <c r="BG120" s="186">
        <f t="shared" si="9"/>
        <v>0</v>
      </c>
      <c r="BH120" s="186">
        <f t="shared" si="10"/>
        <v>0</v>
      </c>
      <c r="BI120" s="186">
        <f t="shared" si="11"/>
        <v>0</v>
      </c>
      <c r="BJ120" s="11" t="s">
        <v>20</v>
      </c>
      <c r="BK120" s="186">
        <f t="shared" si="12"/>
        <v>0</v>
      </c>
      <c r="BL120" s="11" t="s">
        <v>153</v>
      </c>
      <c r="BM120" s="11" t="s">
        <v>161</v>
      </c>
    </row>
    <row r="121" spans="2:65" s="29" customFormat="1" ht="31.5" customHeight="1">
      <c r="B121" s="175"/>
      <c r="C121" s="176" t="s">
        <v>153</v>
      </c>
      <c r="D121" s="176" t="s">
        <v>149</v>
      </c>
      <c r="E121" s="177" t="s">
        <v>162</v>
      </c>
      <c r="F121" s="178" t="s">
        <v>163</v>
      </c>
      <c r="G121" s="178"/>
      <c r="H121" s="178"/>
      <c r="I121" s="178"/>
      <c r="J121" s="179" t="s">
        <v>157</v>
      </c>
      <c r="K121" s="180">
        <v>1.149</v>
      </c>
      <c r="L121" s="181"/>
      <c r="M121" s="181"/>
      <c r="N121" s="181">
        <f t="shared" si="3"/>
        <v>0</v>
      </c>
      <c r="O121" s="181"/>
      <c r="P121" s="181"/>
      <c r="Q121" s="181"/>
      <c r="R121" s="182"/>
      <c r="T121" s="183"/>
      <c r="U121" s="41" t="s">
        <v>39</v>
      </c>
      <c r="V121" s="184">
        <v>0.125</v>
      </c>
      <c r="W121" s="184">
        <f t="shared" si="4"/>
        <v>0.143625</v>
      </c>
      <c r="X121" s="184">
        <v>0</v>
      </c>
      <c r="Y121" s="184">
        <f t="shared" si="5"/>
        <v>0</v>
      </c>
      <c r="Z121" s="184">
        <v>0</v>
      </c>
      <c r="AA121" s="185">
        <f t="shared" si="6"/>
        <v>0</v>
      </c>
      <c r="AR121" s="11" t="s">
        <v>153</v>
      </c>
      <c r="AT121" s="11" t="s">
        <v>149</v>
      </c>
      <c r="AU121" s="11" t="s">
        <v>85</v>
      </c>
      <c r="AY121" s="11" t="s">
        <v>148</v>
      </c>
      <c r="BE121" s="186">
        <f t="shared" si="7"/>
        <v>0</v>
      </c>
      <c r="BF121" s="186">
        <f t="shared" si="8"/>
        <v>0</v>
      </c>
      <c r="BG121" s="186">
        <f t="shared" si="9"/>
        <v>0</v>
      </c>
      <c r="BH121" s="186">
        <f t="shared" si="10"/>
        <v>0</v>
      </c>
      <c r="BI121" s="186">
        <f t="shared" si="11"/>
        <v>0</v>
      </c>
      <c r="BJ121" s="11" t="s">
        <v>20</v>
      </c>
      <c r="BK121" s="186">
        <f t="shared" si="12"/>
        <v>0</v>
      </c>
      <c r="BL121" s="11" t="s">
        <v>153</v>
      </c>
      <c r="BM121" s="11" t="s">
        <v>164</v>
      </c>
    </row>
    <row r="122" spans="2:65" s="29" customFormat="1" ht="31.5" customHeight="1">
      <c r="B122" s="175"/>
      <c r="C122" s="176" t="s">
        <v>165</v>
      </c>
      <c r="D122" s="176" t="s">
        <v>149</v>
      </c>
      <c r="E122" s="177" t="s">
        <v>166</v>
      </c>
      <c r="F122" s="178" t="s">
        <v>167</v>
      </c>
      <c r="G122" s="178"/>
      <c r="H122" s="178"/>
      <c r="I122" s="178"/>
      <c r="J122" s="179" t="s">
        <v>157</v>
      </c>
      <c r="K122" s="180">
        <v>11.49</v>
      </c>
      <c r="L122" s="181"/>
      <c r="M122" s="181"/>
      <c r="N122" s="181">
        <f t="shared" si="3"/>
        <v>0</v>
      </c>
      <c r="O122" s="181"/>
      <c r="P122" s="181"/>
      <c r="Q122" s="181"/>
      <c r="R122" s="182"/>
      <c r="T122" s="183"/>
      <c r="U122" s="41" t="s">
        <v>39</v>
      </c>
      <c r="V122" s="184">
        <v>0.006</v>
      </c>
      <c r="W122" s="184">
        <f t="shared" si="4"/>
        <v>0.06894</v>
      </c>
      <c r="X122" s="184">
        <v>0</v>
      </c>
      <c r="Y122" s="184">
        <f t="shared" si="5"/>
        <v>0</v>
      </c>
      <c r="Z122" s="184">
        <v>0</v>
      </c>
      <c r="AA122" s="185">
        <f t="shared" si="6"/>
        <v>0</v>
      </c>
      <c r="AR122" s="11" t="s">
        <v>153</v>
      </c>
      <c r="AT122" s="11" t="s">
        <v>149</v>
      </c>
      <c r="AU122" s="11" t="s">
        <v>85</v>
      </c>
      <c r="AY122" s="11" t="s">
        <v>148</v>
      </c>
      <c r="BE122" s="186">
        <f t="shared" si="7"/>
        <v>0</v>
      </c>
      <c r="BF122" s="186">
        <f t="shared" si="8"/>
        <v>0</v>
      </c>
      <c r="BG122" s="186">
        <f t="shared" si="9"/>
        <v>0</v>
      </c>
      <c r="BH122" s="186">
        <f t="shared" si="10"/>
        <v>0</v>
      </c>
      <c r="BI122" s="186">
        <f t="shared" si="11"/>
        <v>0</v>
      </c>
      <c r="BJ122" s="11" t="s">
        <v>20</v>
      </c>
      <c r="BK122" s="186">
        <f t="shared" si="12"/>
        <v>0</v>
      </c>
      <c r="BL122" s="11" t="s">
        <v>153</v>
      </c>
      <c r="BM122" s="11" t="s">
        <v>168</v>
      </c>
    </row>
    <row r="123" spans="2:65" s="29" customFormat="1" ht="31.5" customHeight="1">
      <c r="B123" s="175"/>
      <c r="C123" s="176" t="s">
        <v>169</v>
      </c>
      <c r="D123" s="176" t="s">
        <v>149</v>
      </c>
      <c r="E123" s="177" t="s">
        <v>170</v>
      </c>
      <c r="F123" s="178" t="s">
        <v>171</v>
      </c>
      <c r="G123" s="178"/>
      <c r="H123" s="178"/>
      <c r="I123" s="178"/>
      <c r="J123" s="179" t="s">
        <v>157</v>
      </c>
      <c r="K123" s="180">
        <v>1.149</v>
      </c>
      <c r="L123" s="181"/>
      <c r="M123" s="181"/>
      <c r="N123" s="181">
        <f t="shared" si="3"/>
        <v>0</v>
      </c>
      <c r="O123" s="181"/>
      <c r="P123" s="181"/>
      <c r="Q123" s="181"/>
      <c r="R123" s="182"/>
      <c r="T123" s="183"/>
      <c r="U123" s="41" t="s">
        <v>39</v>
      </c>
      <c r="V123" s="184">
        <v>0</v>
      </c>
      <c r="W123" s="184">
        <f t="shared" si="4"/>
        <v>0</v>
      </c>
      <c r="X123" s="184">
        <v>0</v>
      </c>
      <c r="Y123" s="184">
        <f t="shared" si="5"/>
        <v>0</v>
      </c>
      <c r="Z123" s="184">
        <v>0</v>
      </c>
      <c r="AA123" s="185">
        <f t="shared" si="6"/>
        <v>0</v>
      </c>
      <c r="AR123" s="11" t="s">
        <v>153</v>
      </c>
      <c r="AT123" s="11" t="s">
        <v>149</v>
      </c>
      <c r="AU123" s="11" t="s">
        <v>85</v>
      </c>
      <c r="AY123" s="11" t="s">
        <v>148</v>
      </c>
      <c r="BE123" s="186">
        <f t="shared" si="7"/>
        <v>0</v>
      </c>
      <c r="BF123" s="186">
        <f t="shared" si="8"/>
        <v>0</v>
      </c>
      <c r="BG123" s="186">
        <f t="shared" si="9"/>
        <v>0</v>
      </c>
      <c r="BH123" s="186">
        <f t="shared" si="10"/>
        <v>0</v>
      </c>
      <c r="BI123" s="186">
        <f t="shared" si="11"/>
        <v>0</v>
      </c>
      <c r="BJ123" s="11" t="s">
        <v>20</v>
      </c>
      <c r="BK123" s="186">
        <f t="shared" si="12"/>
        <v>0</v>
      </c>
      <c r="BL123" s="11" t="s">
        <v>153</v>
      </c>
      <c r="BM123" s="11" t="s">
        <v>172</v>
      </c>
    </row>
    <row r="124" spans="2:63" s="161" customFormat="1" ht="36.75" customHeight="1">
      <c r="B124" s="162"/>
      <c r="C124" s="163"/>
      <c r="D124" s="164" t="s">
        <v>123</v>
      </c>
      <c r="E124" s="164"/>
      <c r="F124" s="164"/>
      <c r="G124" s="164"/>
      <c r="H124" s="164"/>
      <c r="I124" s="164"/>
      <c r="J124" s="164"/>
      <c r="K124" s="164"/>
      <c r="L124" s="164"/>
      <c r="M124" s="164"/>
      <c r="N124" s="188">
        <f aca="true" t="shared" si="13" ref="N124:N125">BK124</f>
        <v>0</v>
      </c>
      <c r="O124" s="188"/>
      <c r="P124" s="188"/>
      <c r="Q124" s="188"/>
      <c r="R124" s="166"/>
      <c r="T124" s="167"/>
      <c r="U124" s="163"/>
      <c r="V124" s="163"/>
      <c r="W124" s="168">
        <f>W125+W128+W132+W135+W139+W145+W153+W158+W161</f>
        <v>154.65020800000002</v>
      </c>
      <c r="X124" s="163"/>
      <c r="Y124" s="168">
        <f>Y125+Y128+Y132+Y135+Y139+Y145+Y153+Y158+Y161</f>
        <v>1.96965016</v>
      </c>
      <c r="Z124" s="163"/>
      <c r="AA124" s="169">
        <f>AA125+AA128+AA132+AA135+AA139+AA145+AA153+AA158+AA161</f>
        <v>1.149292</v>
      </c>
      <c r="AR124" s="170" t="s">
        <v>85</v>
      </c>
      <c r="AT124" s="171" t="s">
        <v>73</v>
      </c>
      <c r="AU124" s="171" t="s">
        <v>74</v>
      </c>
      <c r="AY124" s="170" t="s">
        <v>148</v>
      </c>
      <c r="BK124" s="172">
        <f>BK125+BK128+BK132+BK135+BK139+BK145+BK153+BK158+BK161</f>
        <v>0</v>
      </c>
    </row>
    <row r="125" spans="2:63" s="161" customFormat="1" ht="19.5" customHeight="1">
      <c r="B125" s="162"/>
      <c r="C125" s="163"/>
      <c r="D125" s="173" t="s">
        <v>124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174">
        <f t="shared" si="13"/>
        <v>0</v>
      </c>
      <c r="O125" s="174"/>
      <c r="P125" s="174"/>
      <c r="Q125" s="174"/>
      <c r="R125" s="166"/>
      <c r="T125" s="167"/>
      <c r="U125" s="163"/>
      <c r="V125" s="163"/>
      <c r="W125" s="168">
        <f>SUM(W126:W127)</f>
        <v>8.172432</v>
      </c>
      <c r="X125" s="163"/>
      <c r="Y125" s="168">
        <f>SUM(Y126:Y127)</f>
        <v>0.1720506</v>
      </c>
      <c r="Z125" s="163"/>
      <c r="AA125" s="169">
        <f>SUM(AA126:AA127)</f>
        <v>0</v>
      </c>
      <c r="AR125" s="170" t="s">
        <v>85</v>
      </c>
      <c r="AT125" s="171" t="s">
        <v>73</v>
      </c>
      <c r="AU125" s="171" t="s">
        <v>20</v>
      </c>
      <c r="AY125" s="170" t="s">
        <v>148</v>
      </c>
      <c r="BK125" s="172">
        <f>SUM(BK126:BK127)</f>
        <v>0</v>
      </c>
    </row>
    <row r="126" spans="2:65" s="29" customFormat="1" ht="31.5" customHeight="1">
      <c r="B126" s="175"/>
      <c r="C126" s="176" t="s">
        <v>173</v>
      </c>
      <c r="D126" s="176" t="s">
        <v>149</v>
      </c>
      <c r="E126" s="177" t="s">
        <v>174</v>
      </c>
      <c r="F126" s="178" t="s">
        <v>175</v>
      </c>
      <c r="G126" s="178"/>
      <c r="H126" s="178"/>
      <c r="I126" s="178"/>
      <c r="J126" s="179" t="s">
        <v>152</v>
      </c>
      <c r="K126" s="180">
        <v>47.792</v>
      </c>
      <c r="L126" s="181"/>
      <c r="M126" s="181"/>
      <c r="N126" s="181">
        <f aca="true" t="shared" si="14" ref="N126:N127">ROUND(L126*K126,2)</f>
        <v>0</v>
      </c>
      <c r="O126" s="181"/>
      <c r="P126" s="181"/>
      <c r="Q126" s="181"/>
      <c r="R126" s="182"/>
      <c r="T126" s="183"/>
      <c r="U126" s="41" t="s">
        <v>39</v>
      </c>
      <c r="V126" s="184">
        <v>0.171</v>
      </c>
      <c r="W126" s="184">
        <f aca="true" t="shared" si="15" ref="W126:W127">V126*K126</f>
        <v>8.172432</v>
      </c>
      <c r="X126" s="184">
        <v>0.0003</v>
      </c>
      <c r="Y126" s="184">
        <f aca="true" t="shared" si="16" ref="Y126:Y127">X126*K126</f>
        <v>0.014337599999999999</v>
      </c>
      <c r="Z126" s="184">
        <v>0</v>
      </c>
      <c r="AA126" s="185">
        <f aca="true" t="shared" si="17" ref="AA126:AA127">Z126*K126</f>
        <v>0</v>
      </c>
      <c r="AR126" s="11" t="s">
        <v>176</v>
      </c>
      <c r="AT126" s="11" t="s">
        <v>149</v>
      </c>
      <c r="AU126" s="11" t="s">
        <v>85</v>
      </c>
      <c r="AY126" s="11" t="s">
        <v>148</v>
      </c>
      <c r="BE126" s="186">
        <f aca="true" t="shared" si="18" ref="BE126:BE127">IF(U126="základní",N126,0)</f>
        <v>0</v>
      </c>
      <c r="BF126" s="186">
        <f aca="true" t="shared" si="19" ref="BF126:BF127">IF(U126="snížená",N126,0)</f>
        <v>0</v>
      </c>
      <c r="BG126" s="186">
        <f aca="true" t="shared" si="20" ref="BG126:BG127">IF(U126="zákl. přenesená",N126,0)</f>
        <v>0</v>
      </c>
      <c r="BH126" s="186">
        <f aca="true" t="shared" si="21" ref="BH126:BH127">IF(U126="sníž. přenesená",N126,0)</f>
        <v>0</v>
      </c>
      <c r="BI126" s="186">
        <f aca="true" t="shared" si="22" ref="BI126:BI127">IF(U126="nulová",N126,0)</f>
        <v>0</v>
      </c>
      <c r="BJ126" s="11" t="s">
        <v>20</v>
      </c>
      <c r="BK126" s="186">
        <f aca="true" t="shared" si="23" ref="BK126:BK127">ROUND(L126*K126,2)</f>
        <v>0</v>
      </c>
      <c r="BL126" s="11" t="s">
        <v>176</v>
      </c>
      <c r="BM126" s="11" t="s">
        <v>177</v>
      </c>
    </row>
    <row r="127" spans="2:65" s="29" customFormat="1" ht="31.5" customHeight="1">
      <c r="B127" s="175"/>
      <c r="C127" s="189" t="s">
        <v>178</v>
      </c>
      <c r="D127" s="189" t="s">
        <v>179</v>
      </c>
      <c r="E127" s="190" t="s">
        <v>180</v>
      </c>
      <c r="F127" s="191" t="s">
        <v>181</v>
      </c>
      <c r="G127" s="191"/>
      <c r="H127" s="191"/>
      <c r="I127" s="191"/>
      <c r="J127" s="192" t="s">
        <v>152</v>
      </c>
      <c r="K127" s="193">
        <v>52.571</v>
      </c>
      <c r="L127" s="194"/>
      <c r="M127" s="194"/>
      <c r="N127" s="194">
        <f t="shared" si="14"/>
        <v>0</v>
      </c>
      <c r="O127" s="194"/>
      <c r="P127" s="194"/>
      <c r="Q127" s="194"/>
      <c r="R127" s="182"/>
      <c r="T127" s="183"/>
      <c r="U127" s="41" t="s">
        <v>39</v>
      </c>
      <c r="V127" s="184">
        <v>0</v>
      </c>
      <c r="W127" s="184">
        <f t="shared" si="15"/>
        <v>0</v>
      </c>
      <c r="X127" s="184">
        <v>0.003</v>
      </c>
      <c r="Y127" s="184">
        <f t="shared" si="16"/>
        <v>0.157713</v>
      </c>
      <c r="Z127" s="184">
        <v>0</v>
      </c>
      <c r="AA127" s="185">
        <f t="shared" si="17"/>
        <v>0</v>
      </c>
      <c r="AR127" s="11" t="s">
        <v>182</v>
      </c>
      <c r="AT127" s="11" t="s">
        <v>179</v>
      </c>
      <c r="AU127" s="11" t="s">
        <v>85</v>
      </c>
      <c r="AY127" s="11" t="s">
        <v>148</v>
      </c>
      <c r="BE127" s="186">
        <f t="shared" si="18"/>
        <v>0</v>
      </c>
      <c r="BF127" s="186">
        <f t="shared" si="19"/>
        <v>0</v>
      </c>
      <c r="BG127" s="186">
        <f t="shared" si="20"/>
        <v>0</v>
      </c>
      <c r="BH127" s="186">
        <f t="shared" si="21"/>
        <v>0</v>
      </c>
      <c r="BI127" s="186">
        <f t="shared" si="22"/>
        <v>0</v>
      </c>
      <c r="BJ127" s="11" t="s">
        <v>20</v>
      </c>
      <c r="BK127" s="186">
        <f t="shared" si="23"/>
        <v>0</v>
      </c>
      <c r="BL127" s="11" t="s">
        <v>176</v>
      </c>
      <c r="BM127" s="11" t="s">
        <v>183</v>
      </c>
    </row>
    <row r="128" spans="2:63" s="161" customFormat="1" ht="29.25" customHeight="1">
      <c r="B128" s="162"/>
      <c r="C128" s="163"/>
      <c r="D128" s="173" t="s">
        <v>125</v>
      </c>
      <c r="E128" s="173"/>
      <c r="F128" s="173"/>
      <c r="G128" s="173"/>
      <c r="H128" s="173"/>
      <c r="I128" s="173"/>
      <c r="J128" s="173"/>
      <c r="K128" s="173"/>
      <c r="L128" s="173"/>
      <c r="M128" s="173"/>
      <c r="N128" s="187">
        <f>BK128</f>
        <v>0</v>
      </c>
      <c r="O128" s="187"/>
      <c r="P128" s="187"/>
      <c r="Q128" s="187"/>
      <c r="R128" s="166"/>
      <c r="T128" s="167"/>
      <c r="U128" s="163"/>
      <c r="V128" s="163"/>
      <c r="W128" s="168">
        <f>SUM(W129:W131)</f>
        <v>1.42</v>
      </c>
      <c r="X128" s="163"/>
      <c r="Y128" s="168">
        <f>SUM(Y129:Y131)</f>
        <v>0.0084</v>
      </c>
      <c r="Z128" s="163"/>
      <c r="AA128" s="169">
        <f>SUM(AA129:AA131)</f>
        <v>0</v>
      </c>
      <c r="AR128" s="170" t="s">
        <v>85</v>
      </c>
      <c r="AT128" s="171" t="s">
        <v>73</v>
      </c>
      <c r="AU128" s="171" t="s">
        <v>20</v>
      </c>
      <c r="AY128" s="170" t="s">
        <v>148</v>
      </c>
      <c r="BK128" s="172">
        <f>SUM(BK129:BK131)</f>
        <v>0</v>
      </c>
    </row>
    <row r="129" spans="2:65" s="29" customFormat="1" ht="31.5" customHeight="1">
      <c r="B129" s="175"/>
      <c r="C129" s="176" t="s">
        <v>184</v>
      </c>
      <c r="D129" s="176" t="s">
        <v>149</v>
      </c>
      <c r="E129" s="177" t="s">
        <v>185</v>
      </c>
      <c r="F129" s="178" t="s">
        <v>186</v>
      </c>
      <c r="G129" s="178"/>
      <c r="H129" s="178"/>
      <c r="I129" s="178"/>
      <c r="J129" s="179" t="s">
        <v>187</v>
      </c>
      <c r="K129" s="180">
        <v>20</v>
      </c>
      <c r="L129" s="181"/>
      <c r="M129" s="181"/>
      <c r="N129" s="181">
        <f aca="true" t="shared" si="24" ref="N129:N130">ROUND(L129*K129,2)</f>
        <v>0</v>
      </c>
      <c r="O129" s="181"/>
      <c r="P129" s="181"/>
      <c r="Q129" s="181"/>
      <c r="R129" s="182"/>
      <c r="T129" s="183"/>
      <c r="U129" s="41" t="s">
        <v>39</v>
      </c>
      <c r="V129" s="184">
        <v>0.071</v>
      </c>
      <c r="W129" s="184">
        <f aca="true" t="shared" si="25" ref="W129:W130">V129*K129</f>
        <v>1.42</v>
      </c>
      <c r="X129" s="184">
        <v>0</v>
      </c>
      <c r="Y129" s="184">
        <f aca="true" t="shared" si="26" ref="Y129:Y130">X129*K129</f>
        <v>0</v>
      </c>
      <c r="Z129" s="184">
        <v>0</v>
      </c>
      <c r="AA129" s="185">
        <f aca="true" t="shared" si="27" ref="AA129:AA130">Z129*K129</f>
        <v>0</v>
      </c>
      <c r="AR129" s="11" t="s">
        <v>176</v>
      </c>
      <c r="AT129" s="11" t="s">
        <v>149</v>
      </c>
      <c r="AU129" s="11" t="s">
        <v>85</v>
      </c>
      <c r="AY129" s="11" t="s">
        <v>148</v>
      </c>
      <c r="BE129" s="186">
        <f aca="true" t="shared" si="28" ref="BE129:BE130">IF(U129="základní",N129,0)</f>
        <v>0</v>
      </c>
      <c r="BF129" s="186">
        <f aca="true" t="shared" si="29" ref="BF129:BF130">IF(U129="snížená",N129,0)</f>
        <v>0</v>
      </c>
      <c r="BG129" s="186">
        <f aca="true" t="shared" si="30" ref="BG129:BG130">IF(U129="zákl. přenesená",N129,0)</f>
        <v>0</v>
      </c>
      <c r="BH129" s="186">
        <f aca="true" t="shared" si="31" ref="BH129:BH130">IF(U129="sníž. přenesená",N129,0)</f>
        <v>0</v>
      </c>
      <c r="BI129" s="186">
        <f aca="true" t="shared" si="32" ref="BI129:BI130">IF(U129="nulová",N129,0)</f>
        <v>0</v>
      </c>
      <c r="BJ129" s="11" t="s">
        <v>20</v>
      </c>
      <c r="BK129" s="186">
        <f aca="true" t="shared" si="33" ref="BK129:BK130">ROUND(L129*K129,2)</f>
        <v>0</v>
      </c>
      <c r="BL129" s="11" t="s">
        <v>176</v>
      </c>
      <c r="BM129" s="11" t="s">
        <v>188</v>
      </c>
    </row>
    <row r="130" spans="2:65" s="29" customFormat="1" ht="31.5" customHeight="1">
      <c r="B130" s="175"/>
      <c r="C130" s="189" t="s">
        <v>182</v>
      </c>
      <c r="D130" s="189" t="s">
        <v>179</v>
      </c>
      <c r="E130" s="190" t="s">
        <v>189</v>
      </c>
      <c r="F130" s="191" t="s">
        <v>190</v>
      </c>
      <c r="G130" s="191"/>
      <c r="H130" s="191"/>
      <c r="I130" s="191"/>
      <c r="J130" s="192" t="s">
        <v>187</v>
      </c>
      <c r="K130" s="193">
        <v>24</v>
      </c>
      <c r="L130" s="194"/>
      <c r="M130" s="194"/>
      <c r="N130" s="194">
        <f t="shared" si="24"/>
        <v>0</v>
      </c>
      <c r="O130" s="194"/>
      <c r="P130" s="194"/>
      <c r="Q130" s="194"/>
      <c r="R130" s="182"/>
      <c r="T130" s="183"/>
      <c r="U130" s="41" t="s">
        <v>39</v>
      </c>
      <c r="V130" s="184">
        <v>0</v>
      </c>
      <c r="W130" s="184">
        <f t="shared" si="25"/>
        <v>0</v>
      </c>
      <c r="X130" s="184">
        <v>0.00035</v>
      </c>
      <c r="Y130" s="184">
        <f t="shared" si="26"/>
        <v>0.0084</v>
      </c>
      <c r="Z130" s="184">
        <v>0</v>
      </c>
      <c r="AA130" s="185">
        <f t="shared" si="27"/>
        <v>0</v>
      </c>
      <c r="AR130" s="11" t="s">
        <v>182</v>
      </c>
      <c r="AT130" s="11" t="s">
        <v>179</v>
      </c>
      <c r="AU130" s="11" t="s">
        <v>85</v>
      </c>
      <c r="AY130" s="11" t="s">
        <v>148</v>
      </c>
      <c r="BE130" s="186">
        <f t="shared" si="28"/>
        <v>0</v>
      </c>
      <c r="BF130" s="186">
        <f t="shared" si="29"/>
        <v>0</v>
      </c>
      <c r="BG130" s="186">
        <f t="shared" si="30"/>
        <v>0</v>
      </c>
      <c r="BH130" s="186">
        <f t="shared" si="31"/>
        <v>0</v>
      </c>
      <c r="BI130" s="186">
        <f t="shared" si="32"/>
        <v>0</v>
      </c>
      <c r="BJ130" s="11" t="s">
        <v>20</v>
      </c>
      <c r="BK130" s="186">
        <f t="shared" si="33"/>
        <v>0</v>
      </c>
      <c r="BL130" s="11" t="s">
        <v>176</v>
      </c>
      <c r="BM130" s="11" t="s">
        <v>191</v>
      </c>
    </row>
    <row r="131" spans="2:47" s="29" customFormat="1" ht="22.5" customHeight="1">
      <c r="B131" s="30"/>
      <c r="C131" s="31"/>
      <c r="D131" s="31"/>
      <c r="E131" s="31"/>
      <c r="F131" s="195" t="s">
        <v>192</v>
      </c>
      <c r="G131" s="195"/>
      <c r="H131" s="195"/>
      <c r="I131" s="195"/>
      <c r="J131" s="31"/>
      <c r="K131" s="31"/>
      <c r="L131" s="31"/>
      <c r="M131" s="31"/>
      <c r="N131" s="31"/>
      <c r="O131" s="31"/>
      <c r="P131" s="31"/>
      <c r="Q131" s="31"/>
      <c r="R131" s="32"/>
      <c r="T131" s="196"/>
      <c r="U131" s="31"/>
      <c r="V131" s="31"/>
      <c r="W131" s="31"/>
      <c r="X131" s="31"/>
      <c r="Y131" s="31"/>
      <c r="Z131" s="31"/>
      <c r="AA131" s="78"/>
      <c r="AT131" s="11" t="s">
        <v>193</v>
      </c>
      <c r="AU131" s="11" t="s">
        <v>85</v>
      </c>
    </row>
    <row r="132" spans="2:63" s="161" customFormat="1" ht="29.25" customHeight="1">
      <c r="B132" s="162"/>
      <c r="C132" s="163"/>
      <c r="D132" s="173" t="s">
        <v>126</v>
      </c>
      <c r="E132" s="173"/>
      <c r="F132" s="173"/>
      <c r="G132" s="173"/>
      <c r="H132" s="173"/>
      <c r="I132" s="173"/>
      <c r="J132" s="173"/>
      <c r="K132" s="173"/>
      <c r="L132" s="173"/>
      <c r="M132" s="173"/>
      <c r="N132" s="174">
        <f>BK132</f>
        <v>0</v>
      </c>
      <c r="O132" s="174"/>
      <c r="P132" s="174"/>
      <c r="Q132" s="174"/>
      <c r="R132" s="166"/>
      <c r="T132" s="167"/>
      <c r="U132" s="163"/>
      <c r="V132" s="163"/>
      <c r="W132" s="168">
        <f>SUM(W133:W134)</f>
        <v>0.306</v>
      </c>
      <c r="X132" s="163"/>
      <c r="Y132" s="168">
        <f>SUM(Y133:Y134)</f>
        <v>0</v>
      </c>
      <c r="Z132" s="163"/>
      <c r="AA132" s="169">
        <f>SUM(AA133:AA134)</f>
        <v>0</v>
      </c>
      <c r="AR132" s="170" t="s">
        <v>85</v>
      </c>
      <c r="AT132" s="171" t="s">
        <v>73</v>
      </c>
      <c r="AU132" s="171" t="s">
        <v>20</v>
      </c>
      <c r="AY132" s="170" t="s">
        <v>148</v>
      </c>
      <c r="BK132" s="172">
        <f>SUM(BK133:BK134)</f>
        <v>0</v>
      </c>
    </row>
    <row r="133" spans="2:65" s="29" customFormat="1" ht="22.5" customHeight="1">
      <c r="B133" s="175"/>
      <c r="C133" s="176" t="s">
        <v>194</v>
      </c>
      <c r="D133" s="176" t="s">
        <v>149</v>
      </c>
      <c r="E133" s="177" t="s">
        <v>195</v>
      </c>
      <c r="F133" s="178" t="s">
        <v>196</v>
      </c>
      <c r="G133" s="178"/>
      <c r="H133" s="178"/>
      <c r="I133" s="178"/>
      <c r="J133" s="179" t="s">
        <v>197</v>
      </c>
      <c r="K133" s="180">
        <v>1</v>
      </c>
      <c r="L133" s="181"/>
      <c r="M133" s="181"/>
      <c r="N133" s="181">
        <f>ROUND(L133*K133,2)</f>
        <v>0</v>
      </c>
      <c r="O133" s="181"/>
      <c r="P133" s="181"/>
      <c r="Q133" s="181"/>
      <c r="R133" s="182"/>
      <c r="T133" s="183"/>
      <c r="U133" s="41" t="s">
        <v>39</v>
      </c>
      <c r="V133" s="184">
        <v>0.306</v>
      </c>
      <c r="W133" s="184">
        <f>V133*K133</f>
        <v>0.306</v>
      </c>
      <c r="X133" s="184">
        <v>0</v>
      </c>
      <c r="Y133" s="184">
        <f>X133*K133</f>
        <v>0</v>
      </c>
      <c r="Z133" s="184">
        <v>0</v>
      </c>
      <c r="AA133" s="185">
        <f>Z133*K133</f>
        <v>0</v>
      </c>
      <c r="AR133" s="11" t="s">
        <v>176</v>
      </c>
      <c r="AT133" s="11" t="s">
        <v>149</v>
      </c>
      <c r="AU133" s="11" t="s">
        <v>85</v>
      </c>
      <c r="AY133" s="11" t="s">
        <v>148</v>
      </c>
      <c r="BE133" s="186">
        <f>IF(U133="základní",N133,0)</f>
        <v>0</v>
      </c>
      <c r="BF133" s="186">
        <f>IF(U133="snížená",N133,0)</f>
        <v>0</v>
      </c>
      <c r="BG133" s="186">
        <f>IF(U133="zákl. přenesená",N133,0)</f>
        <v>0</v>
      </c>
      <c r="BH133" s="186">
        <f>IF(U133="sníž. přenesená",N133,0)</f>
        <v>0</v>
      </c>
      <c r="BI133" s="186">
        <f>IF(U133="nulová",N133,0)</f>
        <v>0</v>
      </c>
      <c r="BJ133" s="11" t="s">
        <v>20</v>
      </c>
      <c r="BK133" s="186">
        <f>ROUND(L133*K133,2)</f>
        <v>0</v>
      </c>
      <c r="BL133" s="11" t="s">
        <v>176</v>
      </c>
      <c r="BM133" s="11" t="s">
        <v>198</v>
      </c>
    </row>
    <row r="134" spans="2:47" s="29" customFormat="1" ht="42" customHeight="1">
      <c r="B134" s="30"/>
      <c r="C134" s="31"/>
      <c r="D134" s="31"/>
      <c r="E134" s="31"/>
      <c r="F134" s="195" t="s">
        <v>199</v>
      </c>
      <c r="G134" s="195"/>
      <c r="H134" s="195"/>
      <c r="I134" s="195"/>
      <c r="J134" s="31"/>
      <c r="K134" s="31"/>
      <c r="L134" s="31"/>
      <c r="M134" s="31"/>
      <c r="N134" s="31"/>
      <c r="O134" s="31"/>
      <c r="P134" s="31"/>
      <c r="Q134" s="31"/>
      <c r="R134" s="32"/>
      <c r="T134" s="196"/>
      <c r="U134" s="31"/>
      <c r="V134" s="31"/>
      <c r="W134" s="31"/>
      <c r="X134" s="31"/>
      <c r="Y134" s="31"/>
      <c r="Z134" s="31"/>
      <c r="AA134" s="78"/>
      <c r="AT134" s="11" t="s">
        <v>193</v>
      </c>
      <c r="AU134" s="11" t="s">
        <v>85</v>
      </c>
    </row>
    <row r="135" spans="2:63" s="161" customFormat="1" ht="29.25" customHeight="1">
      <c r="B135" s="162"/>
      <c r="C135" s="163"/>
      <c r="D135" s="173" t="s">
        <v>127</v>
      </c>
      <c r="E135" s="173"/>
      <c r="F135" s="173"/>
      <c r="G135" s="173"/>
      <c r="H135" s="173"/>
      <c r="I135" s="173"/>
      <c r="J135" s="173"/>
      <c r="K135" s="173"/>
      <c r="L135" s="173"/>
      <c r="M135" s="173"/>
      <c r="N135" s="174">
        <f>BK135</f>
        <v>0</v>
      </c>
      <c r="O135" s="174"/>
      <c r="P135" s="174"/>
      <c r="Q135" s="174"/>
      <c r="R135" s="166"/>
      <c r="T135" s="167"/>
      <c r="U135" s="163"/>
      <c r="V135" s="163"/>
      <c r="W135" s="168">
        <f>SUM(W136:W138)</f>
        <v>8.194184</v>
      </c>
      <c r="X135" s="163"/>
      <c r="Y135" s="168">
        <f>SUM(Y136:Y138)</f>
        <v>0.3118616</v>
      </c>
      <c r="Z135" s="163"/>
      <c r="AA135" s="169">
        <f>SUM(AA136:AA138)</f>
        <v>0</v>
      </c>
      <c r="AR135" s="170" t="s">
        <v>85</v>
      </c>
      <c r="AT135" s="171" t="s">
        <v>73</v>
      </c>
      <c r="AU135" s="171" t="s">
        <v>20</v>
      </c>
      <c r="AY135" s="170" t="s">
        <v>148</v>
      </c>
      <c r="BK135" s="172">
        <f>SUM(BK136:BK138)</f>
        <v>0</v>
      </c>
    </row>
    <row r="136" spans="2:65" s="29" customFormat="1" ht="31.5" customHeight="1">
      <c r="B136" s="175"/>
      <c r="C136" s="176" t="s">
        <v>200</v>
      </c>
      <c r="D136" s="176" t="s">
        <v>149</v>
      </c>
      <c r="E136" s="177" t="s">
        <v>201</v>
      </c>
      <c r="F136" s="178" t="s">
        <v>202</v>
      </c>
      <c r="G136" s="178"/>
      <c r="H136" s="178"/>
      <c r="I136" s="178"/>
      <c r="J136" s="179" t="s">
        <v>152</v>
      </c>
      <c r="K136" s="180">
        <v>31.28</v>
      </c>
      <c r="L136" s="181"/>
      <c r="M136" s="181"/>
      <c r="N136" s="181">
        <f aca="true" t="shared" si="34" ref="N136:N138">ROUND(L136*K136,2)</f>
        <v>0</v>
      </c>
      <c r="O136" s="181"/>
      <c r="P136" s="181"/>
      <c r="Q136" s="181"/>
      <c r="R136" s="182"/>
      <c r="T136" s="183"/>
      <c r="U136" s="41" t="s">
        <v>39</v>
      </c>
      <c r="V136" s="184">
        <v>0.22</v>
      </c>
      <c r="W136" s="184">
        <f aca="true" t="shared" si="35" ref="W136:W138">V136*K136</f>
        <v>6.881600000000001</v>
      </c>
      <c r="X136" s="184">
        <v>0.00978</v>
      </c>
      <c r="Y136" s="184">
        <f aca="true" t="shared" si="36" ref="Y136:Y138">X136*K136</f>
        <v>0.30591840000000003</v>
      </c>
      <c r="Z136" s="184">
        <v>0</v>
      </c>
      <c r="AA136" s="185">
        <f aca="true" t="shared" si="37" ref="AA136:AA138">Z136*K136</f>
        <v>0</v>
      </c>
      <c r="AR136" s="11" t="s">
        <v>176</v>
      </c>
      <c r="AT136" s="11" t="s">
        <v>149</v>
      </c>
      <c r="AU136" s="11" t="s">
        <v>85</v>
      </c>
      <c r="AY136" s="11" t="s">
        <v>148</v>
      </c>
      <c r="BE136" s="186">
        <f aca="true" t="shared" si="38" ref="BE136:BE138">IF(U136="základní",N136,0)</f>
        <v>0</v>
      </c>
      <c r="BF136" s="186">
        <f aca="true" t="shared" si="39" ref="BF136:BF138">IF(U136="snížená",N136,0)</f>
        <v>0</v>
      </c>
      <c r="BG136" s="186">
        <f aca="true" t="shared" si="40" ref="BG136:BG138">IF(U136="zákl. přenesená",N136,0)</f>
        <v>0</v>
      </c>
      <c r="BH136" s="186">
        <f aca="true" t="shared" si="41" ref="BH136:BH138">IF(U136="sníž. přenesená",N136,0)</f>
        <v>0</v>
      </c>
      <c r="BI136" s="186">
        <f aca="true" t="shared" si="42" ref="BI136:BI138">IF(U136="nulová",N136,0)</f>
        <v>0</v>
      </c>
      <c r="BJ136" s="11" t="s">
        <v>20</v>
      </c>
      <c r="BK136" s="186">
        <f aca="true" t="shared" si="43" ref="BK136:BK138">ROUND(L136*K136,2)</f>
        <v>0</v>
      </c>
      <c r="BL136" s="11" t="s">
        <v>176</v>
      </c>
      <c r="BM136" s="11" t="s">
        <v>203</v>
      </c>
    </row>
    <row r="137" spans="2:65" s="29" customFormat="1" ht="31.5" customHeight="1">
      <c r="B137" s="175"/>
      <c r="C137" s="176" t="s">
        <v>204</v>
      </c>
      <c r="D137" s="176" t="s">
        <v>149</v>
      </c>
      <c r="E137" s="177" t="s">
        <v>205</v>
      </c>
      <c r="F137" s="178" t="s">
        <v>206</v>
      </c>
      <c r="G137" s="178"/>
      <c r="H137" s="178"/>
      <c r="I137" s="178"/>
      <c r="J137" s="179" t="s">
        <v>152</v>
      </c>
      <c r="K137" s="180">
        <v>31.28</v>
      </c>
      <c r="L137" s="181"/>
      <c r="M137" s="181"/>
      <c r="N137" s="181">
        <f t="shared" si="34"/>
        <v>0</v>
      </c>
      <c r="O137" s="181"/>
      <c r="P137" s="181"/>
      <c r="Q137" s="181"/>
      <c r="R137" s="182"/>
      <c r="T137" s="183"/>
      <c r="U137" s="41" t="s">
        <v>39</v>
      </c>
      <c r="V137" s="184">
        <v>0</v>
      </c>
      <c r="W137" s="184">
        <f t="shared" si="35"/>
        <v>0</v>
      </c>
      <c r="X137" s="184">
        <v>0.00019</v>
      </c>
      <c r="Y137" s="184">
        <f t="shared" si="36"/>
        <v>0.005943200000000001</v>
      </c>
      <c r="Z137" s="184">
        <v>0</v>
      </c>
      <c r="AA137" s="185">
        <f t="shared" si="37"/>
        <v>0</v>
      </c>
      <c r="AR137" s="11" t="s">
        <v>176</v>
      </c>
      <c r="AT137" s="11" t="s">
        <v>149</v>
      </c>
      <c r="AU137" s="11" t="s">
        <v>85</v>
      </c>
      <c r="AY137" s="11" t="s">
        <v>148</v>
      </c>
      <c r="BE137" s="186">
        <f t="shared" si="38"/>
        <v>0</v>
      </c>
      <c r="BF137" s="186">
        <f t="shared" si="39"/>
        <v>0</v>
      </c>
      <c r="BG137" s="186">
        <f t="shared" si="40"/>
        <v>0</v>
      </c>
      <c r="BH137" s="186">
        <f t="shared" si="41"/>
        <v>0</v>
      </c>
      <c r="BI137" s="186">
        <f t="shared" si="42"/>
        <v>0</v>
      </c>
      <c r="BJ137" s="11" t="s">
        <v>20</v>
      </c>
      <c r="BK137" s="186">
        <f t="shared" si="43"/>
        <v>0</v>
      </c>
      <c r="BL137" s="11" t="s">
        <v>176</v>
      </c>
      <c r="BM137" s="11" t="s">
        <v>207</v>
      </c>
    </row>
    <row r="138" spans="2:65" s="29" customFormat="1" ht="31.5" customHeight="1">
      <c r="B138" s="175"/>
      <c r="C138" s="176" t="s">
        <v>24</v>
      </c>
      <c r="D138" s="176" t="s">
        <v>149</v>
      </c>
      <c r="E138" s="177" t="s">
        <v>208</v>
      </c>
      <c r="F138" s="178" t="s">
        <v>209</v>
      </c>
      <c r="G138" s="178"/>
      <c r="H138" s="178"/>
      <c r="I138" s="178"/>
      <c r="J138" s="179" t="s">
        <v>157</v>
      </c>
      <c r="K138" s="180">
        <v>0.312</v>
      </c>
      <c r="L138" s="181"/>
      <c r="M138" s="181"/>
      <c r="N138" s="181">
        <f t="shared" si="34"/>
        <v>0</v>
      </c>
      <c r="O138" s="181"/>
      <c r="P138" s="181"/>
      <c r="Q138" s="181"/>
      <c r="R138" s="182"/>
      <c r="T138" s="183"/>
      <c r="U138" s="41" t="s">
        <v>39</v>
      </c>
      <c r="V138" s="184">
        <v>4.207</v>
      </c>
      <c r="W138" s="184">
        <f t="shared" si="35"/>
        <v>1.312584</v>
      </c>
      <c r="X138" s="184">
        <v>0</v>
      </c>
      <c r="Y138" s="184">
        <f t="shared" si="36"/>
        <v>0</v>
      </c>
      <c r="Z138" s="184">
        <v>0</v>
      </c>
      <c r="AA138" s="185">
        <f t="shared" si="37"/>
        <v>0</v>
      </c>
      <c r="AR138" s="11" t="s">
        <v>176</v>
      </c>
      <c r="AT138" s="11" t="s">
        <v>149</v>
      </c>
      <c r="AU138" s="11" t="s">
        <v>85</v>
      </c>
      <c r="AY138" s="11" t="s">
        <v>148</v>
      </c>
      <c r="BE138" s="186">
        <f t="shared" si="38"/>
        <v>0</v>
      </c>
      <c r="BF138" s="186">
        <f t="shared" si="39"/>
        <v>0</v>
      </c>
      <c r="BG138" s="186">
        <f t="shared" si="40"/>
        <v>0</v>
      </c>
      <c r="BH138" s="186">
        <f t="shared" si="41"/>
        <v>0</v>
      </c>
      <c r="BI138" s="186">
        <f t="shared" si="42"/>
        <v>0</v>
      </c>
      <c r="BJ138" s="11" t="s">
        <v>20</v>
      </c>
      <c r="BK138" s="186">
        <f t="shared" si="43"/>
        <v>0</v>
      </c>
      <c r="BL138" s="11" t="s">
        <v>176</v>
      </c>
      <c r="BM138" s="11" t="s">
        <v>210</v>
      </c>
    </row>
    <row r="139" spans="2:63" s="161" customFormat="1" ht="29.25" customHeight="1">
      <c r="B139" s="162"/>
      <c r="C139" s="163"/>
      <c r="D139" s="173" t="s">
        <v>128</v>
      </c>
      <c r="E139" s="173"/>
      <c r="F139" s="173"/>
      <c r="G139" s="173"/>
      <c r="H139" s="173"/>
      <c r="I139" s="173"/>
      <c r="J139" s="173"/>
      <c r="K139" s="173"/>
      <c r="L139" s="173"/>
      <c r="M139" s="173"/>
      <c r="N139" s="187">
        <f>BK139</f>
        <v>0</v>
      </c>
      <c r="O139" s="187"/>
      <c r="P139" s="187"/>
      <c r="Q139" s="187"/>
      <c r="R139" s="166"/>
      <c r="T139" s="167"/>
      <c r="U139" s="163"/>
      <c r="V139" s="163"/>
      <c r="W139" s="168">
        <f>SUM(W140:W144)</f>
        <v>95.640518</v>
      </c>
      <c r="X139" s="163"/>
      <c r="Y139" s="168">
        <f>SUM(Y140:Y144)</f>
        <v>1.18541432</v>
      </c>
      <c r="Z139" s="163"/>
      <c r="AA139" s="169">
        <f>SUM(AA140:AA144)</f>
        <v>0</v>
      </c>
      <c r="AR139" s="170" t="s">
        <v>85</v>
      </c>
      <c r="AT139" s="171" t="s">
        <v>73</v>
      </c>
      <c r="AU139" s="171" t="s">
        <v>20</v>
      </c>
      <c r="AY139" s="170" t="s">
        <v>148</v>
      </c>
      <c r="BK139" s="172">
        <f>SUM(BK140:BK144)</f>
        <v>0</v>
      </c>
    </row>
    <row r="140" spans="2:65" s="29" customFormat="1" ht="31.5" customHeight="1">
      <c r="B140" s="175"/>
      <c r="C140" s="176" t="s">
        <v>211</v>
      </c>
      <c r="D140" s="176" t="s">
        <v>149</v>
      </c>
      <c r="E140" s="177" t="s">
        <v>212</v>
      </c>
      <c r="F140" s="178" t="s">
        <v>213</v>
      </c>
      <c r="G140" s="178"/>
      <c r="H140" s="178"/>
      <c r="I140" s="178"/>
      <c r="J140" s="179" t="s">
        <v>152</v>
      </c>
      <c r="K140" s="180">
        <v>47.792</v>
      </c>
      <c r="L140" s="181"/>
      <c r="M140" s="181"/>
      <c r="N140" s="181">
        <f aca="true" t="shared" si="44" ref="N140:N144">ROUND(L140*K140,2)</f>
        <v>0</v>
      </c>
      <c r="O140" s="181"/>
      <c r="P140" s="181"/>
      <c r="Q140" s="181"/>
      <c r="R140" s="182"/>
      <c r="T140" s="183"/>
      <c r="U140" s="41" t="s">
        <v>39</v>
      </c>
      <c r="V140" s="184">
        <v>0.699</v>
      </c>
      <c r="W140" s="184">
        <f aca="true" t="shared" si="45" ref="W140:W144">V140*K140</f>
        <v>33.406608</v>
      </c>
      <c r="X140" s="184">
        <v>0.01181</v>
      </c>
      <c r="Y140" s="184">
        <f aca="true" t="shared" si="46" ref="Y140:Y144">X140*K140</f>
        <v>0.56442352</v>
      </c>
      <c r="Z140" s="184">
        <v>0</v>
      </c>
      <c r="AA140" s="185">
        <f aca="true" t="shared" si="47" ref="AA140:AA144">Z140*K140</f>
        <v>0</v>
      </c>
      <c r="AR140" s="11" t="s">
        <v>176</v>
      </c>
      <c r="AT140" s="11" t="s">
        <v>149</v>
      </c>
      <c r="AU140" s="11" t="s">
        <v>85</v>
      </c>
      <c r="AY140" s="11" t="s">
        <v>148</v>
      </c>
      <c r="BE140" s="186">
        <f aca="true" t="shared" si="48" ref="BE140:BE144">IF(U140="základní",N140,0)</f>
        <v>0</v>
      </c>
      <c r="BF140" s="186">
        <f aca="true" t="shared" si="49" ref="BF140:BF144">IF(U140="snížená",N140,0)</f>
        <v>0</v>
      </c>
      <c r="BG140" s="186">
        <f aca="true" t="shared" si="50" ref="BG140:BG144">IF(U140="zákl. přenesená",N140,0)</f>
        <v>0</v>
      </c>
      <c r="BH140" s="186">
        <f aca="true" t="shared" si="51" ref="BH140:BH144">IF(U140="sníž. přenesená",N140,0)</f>
        <v>0</v>
      </c>
      <c r="BI140" s="186">
        <f aca="true" t="shared" si="52" ref="BI140:BI144">IF(U140="nulová",N140,0)</f>
        <v>0</v>
      </c>
      <c r="BJ140" s="11" t="s">
        <v>20</v>
      </c>
      <c r="BK140" s="186">
        <f aca="true" t="shared" si="53" ref="BK140:BK144">ROUND(L140*K140,2)</f>
        <v>0</v>
      </c>
      <c r="BL140" s="11" t="s">
        <v>176</v>
      </c>
      <c r="BM140" s="11" t="s">
        <v>214</v>
      </c>
    </row>
    <row r="141" spans="2:65" s="29" customFormat="1" ht="31.5" customHeight="1">
      <c r="B141" s="175"/>
      <c r="C141" s="176" t="s">
        <v>215</v>
      </c>
      <c r="D141" s="176" t="s">
        <v>149</v>
      </c>
      <c r="E141" s="177" t="s">
        <v>216</v>
      </c>
      <c r="F141" s="178" t="s">
        <v>217</v>
      </c>
      <c r="G141" s="178"/>
      <c r="H141" s="178"/>
      <c r="I141" s="178"/>
      <c r="J141" s="179" t="s">
        <v>187</v>
      </c>
      <c r="K141" s="180">
        <v>22.8</v>
      </c>
      <c r="L141" s="181"/>
      <c r="M141" s="181"/>
      <c r="N141" s="181">
        <f t="shared" si="44"/>
        <v>0</v>
      </c>
      <c r="O141" s="181"/>
      <c r="P141" s="181"/>
      <c r="Q141" s="181"/>
      <c r="R141" s="182"/>
      <c r="T141" s="183"/>
      <c r="U141" s="41" t="s">
        <v>39</v>
      </c>
      <c r="V141" s="184">
        <v>0.055</v>
      </c>
      <c r="W141" s="184">
        <f t="shared" si="45"/>
        <v>1.254</v>
      </c>
      <c r="X141" s="184">
        <v>4E-05</v>
      </c>
      <c r="Y141" s="184">
        <f t="shared" si="46"/>
        <v>0.000912</v>
      </c>
      <c r="Z141" s="184">
        <v>0</v>
      </c>
      <c r="AA141" s="185">
        <f t="shared" si="47"/>
        <v>0</v>
      </c>
      <c r="AR141" s="11" t="s">
        <v>176</v>
      </c>
      <c r="AT141" s="11" t="s">
        <v>149</v>
      </c>
      <c r="AU141" s="11" t="s">
        <v>85</v>
      </c>
      <c r="AY141" s="11" t="s">
        <v>148</v>
      </c>
      <c r="BE141" s="186">
        <f t="shared" si="48"/>
        <v>0</v>
      </c>
      <c r="BF141" s="186">
        <f t="shared" si="49"/>
        <v>0</v>
      </c>
      <c r="BG141" s="186">
        <f t="shared" si="50"/>
        <v>0</v>
      </c>
      <c r="BH141" s="186">
        <f t="shared" si="51"/>
        <v>0</v>
      </c>
      <c r="BI141" s="186">
        <f t="shared" si="52"/>
        <v>0</v>
      </c>
      <c r="BJ141" s="11" t="s">
        <v>20</v>
      </c>
      <c r="BK141" s="186">
        <f t="shared" si="53"/>
        <v>0</v>
      </c>
      <c r="BL141" s="11" t="s">
        <v>176</v>
      </c>
      <c r="BM141" s="11" t="s">
        <v>218</v>
      </c>
    </row>
    <row r="142" spans="2:65" s="29" customFormat="1" ht="31.5" customHeight="1">
      <c r="B142" s="175"/>
      <c r="C142" s="176" t="s">
        <v>219</v>
      </c>
      <c r="D142" s="176" t="s">
        <v>149</v>
      </c>
      <c r="E142" s="177" t="s">
        <v>220</v>
      </c>
      <c r="F142" s="178" t="s">
        <v>221</v>
      </c>
      <c r="G142" s="178"/>
      <c r="H142" s="178"/>
      <c r="I142" s="178"/>
      <c r="J142" s="179" t="s">
        <v>152</v>
      </c>
      <c r="K142" s="180">
        <v>31.28</v>
      </c>
      <c r="L142" s="181"/>
      <c r="M142" s="181"/>
      <c r="N142" s="181">
        <f t="shared" si="44"/>
        <v>0</v>
      </c>
      <c r="O142" s="181"/>
      <c r="P142" s="181"/>
      <c r="Q142" s="181"/>
      <c r="R142" s="182"/>
      <c r="T142" s="183"/>
      <c r="U142" s="41" t="s">
        <v>39</v>
      </c>
      <c r="V142" s="184">
        <v>1.492</v>
      </c>
      <c r="W142" s="184">
        <f t="shared" si="45"/>
        <v>46.669760000000004</v>
      </c>
      <c r="X142" s="184">
        <v>0.01871</v>
      </c>
      <c r="Y142" s="184">
        <f t="shared" si="46"/>
        <v>0.5852488</v>
      </c>
      <c r="Z142" s="184">
        <v>0</v>
      </c>
      <c r="AA142" s="185">
        <f t="shared" si="47"/>
        <v>0</v>
      </c>
      <c r="AR142" s="11" t="s">
        <v>176</v>
      </c>
      <c r="AT142" s="11" t="s">
        <v>149</v>
      </c>
      <c r="AU142" s="11" t="s">
        <v>85</v>
      </c>
      <c r="AY142" s="11" t="s">
        <v>148</v>
      </c>
      <c r="BE142" s="186">
        <f t="shared" si="48"/>
        <v>0</v>
      </c>
      <c r="BF142" s="186">
        <f t="shared" si="49"/>
        <v>0</v>
      </c>
      <c r="BG142" s="186">
        <f t="shared" si="50"/>
        <v>0</v>
      </c>
      <c r="BH142" s="186">
        <f t="shared" si="51"/>
        <v>0</v>
      </c>
      <c r="BI142" s="186">
        <f t="shared" si="52"/>
        <v>0</v>
      </c>
      <c r="BJ142" s="11" t="s">
        <v>20</v>
      </c>
      <c r="BK142" s="186">
        <f t="shared" si="53"/>
        <v>0</v>
      </c>
      <c r="BL142" s="11" t="s">
        <v>176</v>
      </c>
      <c r="BM142" s="11" t="s">
        <v>222</v>
      </c>
    </row>
    <row r="143" spans="2:65" s="29" customFormat="1" ht="22.5" customHeight="1">
      <c r="B143" s="175"/>
      <c r="C143" s="176" t="s">
        <v>223</v>
      </c>
      <c r="D143" s="176" t="s">
        <v>149</v>
      </c>
      <c r="E143" s="177" t="s">
        <v>224</v>
      </c>
      <c r="F143" s="178" t="s">
        <v>225</v>
      </c>
      <c r="G143" s="178"/>
      <c r="H143" s="178"/>
      <c r="I143" s="178"/>
      <c r="J143" s="179" t="s">
        <v>187</v>
      </c>
      <c r="K143" s="180">
        <v>25.8</v>
      </c>
      <c r="L143" s="181"/>
      <c r="M143" s="181"/>
      <c r="N143" s="181">
        <f t="shared" si="44"/>
        <v>0</v>
      </c>
      <c r="O143" s="181"/>
      <c r="P143" s="181"/>
      <c r="Q143" s="181"/>
      <c r="R143" s="182"/>
      <c r="T143" s="183"/>
      <c r="U143" s="41" t="s">
        <v>39</v>
      </c>
      <c r="V143" s="184">
        <v>0.5</v>
      </c>
      <c r="W143" s="184">
        <f t="shared" si="45"/>
        <v>12.9</v>
      </c>
      <c r="X143" s="184">
        <v>0.00135</v>
      </c>
      <c r="Y143" s="184">
        <f t="shared" si="46"/>
        <v>0.03483</v>
      </c>
      <c r="Z143" s="184">
        <v>0</v>
      </c>
      <c r="AA143" s="185">
        <f t="shared" si="47"/>
        <v>0</v>
      </c>
      <c r="AR143" s="11" t="s">
        <v>176</v>
      </c>
      <c r="AT143" s="11" t="s">
        <v>149</v>
      </c>
      <c r="AU143" s="11" t="s">
        <v>85</v>
      </c>
      <c r="AY143" s="11" t="s">
        <v>148</v>
      </c>
      <c r="BE143" s="186">
        <f t="shared" si="48"/>
        <v>0</v>
      </c>
      <c r="BF143" s="186">
        <f t="shared" si="49"/>
        <v>0</v>
      </c>
      <c r="BG143" s="186">
        <f t="shared" si="50"/>
        <v>0</v>
      </c>
      <c r="BH143" s="186">
        <f t="shared" si="51"/>
        <v>0</v>
      </c>
      <c r="BI143" s="186">
        <f t="shared" si="52"/>
        <v>0</v>
      </c>
      <c r="BJ143" s="11" t="s">
        <v>20</v>
      </c>
      <c r="BK143" s="186">
        <f t="shared" si="53"/>
        <v>0</v>
      </c>
      <c r="BL143" s="11" t="s">
        <v>176</v>
      </c>
      <c r="BM143" s="11" t="s">
        <v>226</v>
      </c>
    </row>
    <row r="144" spans="2:65" s="29" customFormat="1" ht="31.5" customHeight="1">
      <c r="B144" s="175"/>
      <c r="C144" s="176" t="s">
        <v>10</v>
      </c>
      <c r="D144" s="176" t="s">
        <v>149</v>
      </c>
      <c r="E144" s="177" t="s">
        <v>227</v>
      </c>
      <c r="F144" s="178" t="s">
        <v>228</v>
      </c>
      <c r="G144" s="178"/>
      <c r="H144" s="178"/>
      <c r="I144" s="178"/>
      <c r="J144" s="179" t="s">
        <v>157</v>
      </c>
      <c r="K144" s="180">
        <v>1.185</v>
      </c>
      <c r="L144" s="181"/>
      <c r="M144" s="181"/>
      <c r="N144" s="181">
        <f t="shared" si="44"/>
        <v>0</v>
      </c>
      <c r="O144" s="181"/>
      <c r="P144" s="181"/>
      <c r="Q144" s="181"/>
      <c r="R144" s="182"/>
      <c r="T144" s="183"/>
      <c r="U144" s="41" t="s">
        <v>39</v>
      </c>
      <c r="V144" s="184">
        <v>1.19</v>
      </c>
      <c r="W144" s="184">
        <f t="shared" si="45"/>
        <v>1.41015</v>
      </c>
      <c r="X144" s="184">
        <v>0</v>
      </c>
      <c r="Y144" s="184">
        <f t="shared" si="46"/>
        <v>0</v>
      </c>
      <c r="Z144" s="184">
        <v>0</v>
      </c>
      <c r="AA144" s="185">
        <f t="shared" si="47"/>
        <v>0</v>
      </c>
      <c r="AR144" s="11" t="s">
        <v>176</v>
      </c>
      <c r="AT144" s="11" t="s">
        <v>149</v>
      </c>
      <c r="AU144" s="11" t="s">
        <v>85</v>
      </c>
      <c r="AY144" s="11" t="s">
        <v>148</v>
      </c>
      <c r="BE144" s="186">
        <f t="shared" si="48"/>
        <v>0</v>
      </c>
      <c r="BF144" s="186">
        <f t="shared" si="49"/>
        <v>0</v>
      </c>
      <c r="BG144" s="186">
        <f t="shared" si="50"/>
        <v>0</v>
      </c>
      <c r="BH144" s="186">
        <f t="shared" si="51"/>
        <v>0</v>
      </c>
      <c r="BI144" s="186">
        <f t="shared" si="52"/>
        <v>0</v>
      </c>
      <c r="BJ144" s="11" t="s">
        <v>20</v>
      </c>
      <c r="BK144" s="186">
        <f t="shared" si="53"/>
        <v>0</v>
      </c>
      <c r="BL144" s="11" t="s">
        <v>176</v>
      </c>
      <c r="BM144" s="11" t="s">
        <v>229</v>
      </c>
    </row>
    <row r="145" spans="2:63" s="161" customFormat="1" ht="29.25" customHeight="1">
      <c r="B145" s="162"/>
      <c r="C145" s="163"/>
      <c r="D145" s="173" t="s">
        <v>129</v>
      </c>
      <c r="E145" s="173"/>
      <c r="F145" s="173"/>
      <c r="G145" s="173"/>
      <c r="H145" s="173"/>
      <c r="I145" s="173"/>
      <c r="J145" s="173"/>
      <c r="K145" s="173"/>
      <c r="L145" s="173"/>
      <c r="M145" s="173"/>
      <c r="N145" s="187">
        <f>BK145</f>
        <v>0</v>
      </c>
      <c r="O145" s="187"/>
      <c r="P145" s="187"/>
      <c r="Q145" s="187"/>
      <c r="R145" s="166"/>
      <c r="T145" s="167"/>
      <c r="U145" s="163"/>
      <c r="V145" s="163"/>
      <c r="W145" s="168">
        <f>SUM(W146:W152)</f>
        <v>14.792440000000001</v>
      </c>
      <c r="X145" s="163"/>
      <c r="Y145" s="168">
        <f>SUM(Y146:Y152)</f>
        <v>0.018000000000000002</v>
      </c>
      <c r="Z145" s="163"/>
      <c r="AA145" s="169">
        <f>SUM(AA146:AA152)</f>
        <v>1.071092</v>
      </c>
      <c r="AR145" s="170" t="s">
        <v>85</v>
      </c>
      <c r="AT145" s="171" t="s">
        <v>73</v>
      </c>
      <c r="AU145" s="171" t="s">
        <v>20</v>
      </c>
      <c r="AY145" s="170" t="s">
        <v>148</v>
      </c>
      <c r="BK145" s="172">
        <f>SUM(BK146:BK152)</f>
        <v>0</v>
      </c>
    </row>
    <row r="146" spans="2:65" s="29" customFormat="1" ht="31.5" customHeight="1">
      <c r="B146" s="175"/>
      <c r="C146" s="176" t="s">
        <v>176</v>
      </c>
      <c r="D146" s="176" t="s">
        <v>149</v>
      </c>
      <c r="E146" s="177" t="s">
        <v>230</v>
      </c>
      <c r="F146" s="178" t="s">
        <v>231</v>
      </c>
      <c r="G146" s="178"/>
      <c r="H146" s="178"/>
      <c r="I146" s="178"/>
      <c r="J146" s="179" t="s">
        <v>152</v>
      </c>
      <c r="K146" s="180">
        <v>31.28</v>
      </c>
      <c r="L146" s="181"/>
      <c r="M146" s="181"/>
      <c r="N146" s="181">
        <f aca="true" t="shared" si="54" ref="N146:N152">ROUND(L146*K146,2)</f>
        <v>0</v>
      </c>
      <c r="O146" s="181"/>
      <c r="P146" s="181"/>
      <c r="Q146" s="181"/>
      <c r="R146" s="182"/>
      <c r="T146" s="183"/>
      <c r="U146" s="41" t="s">
        <v>39</v>
      </c>
      <c r="V146" s="184">
        <v>0.306</v>
      </c>
      <c r="W146" s="184">
        <f aca="true" t="shared" si="55" ref="W146:W152">V146*K146</f>
        <v>9.57168</v>
      </c>
      <c r="X146" s="184">
        <v>0</v>
      </c>
      <c r="Y146" s="184">
        <f aca="true" t="shared" si="56" ref="Y146:Y152">X146*K146</f>
        <v>0</v>
      </c>
      <c r="Z146" s="184">
        <v>0.02465</v>
      </c>
      <c r="AA146" s="185">
        <f aca="true" t="shared" si="57" ref="AA146:AA152">Z146*K146</f>
        <v>0.771052</v>
      </c>
      <c r="AR146" s="11" t="s">
        <v>176</v>
      </c>
      <c r="AT146" s="11" t="s">
        <v>149</v>
      </c>
      <c r="AU146" s="11" t="s">
        <v>85</v>
      </c>
      <c r="AY146" s="11" t="s">
        <v>148</v>
      </c>
      <c r="BE146" s="186">
        <f aca="true" t="shared" si="58" ref="BE146:BE152">IF(U146="základní",N146,0)</f>
        <v>0</v>
      </c>
      <c r="BF146" s="186">
        <f aca="true" t="shared" si="59" ref="BF146:BF152">IF(U146="snížená",N146,0)</f>
        <v>0</v>
      </c>
      <c r="BG146" s="186">
        <f aca="true" t="shared" si="60" ref="BG146:BG152">IF(U146="zákl. přenesená",N146,0)</f>
        <v>0</v>
      </c>
      <c r="BH146" s="186">
        <f aca="true" t="shared" si="61" ref="BH146:BH152">IF(U146="sníž. přenesená",N146,0)</f>
        <v>0</v>
      </c>
      <c r="BI146" s="186">
        <f aca="true" t="shared" si="62" ref="BI146:BI152">IF(U146="nulová",N146,0)</f>
        <v>0</v>
      </c>
      <c r="BJ146" s="11" t="s">
        <v>20</v>
      </c>
      <c r="BK146" s="186">
        <f aca="true" t="shared" si="63" ref="BK146:BK152">ROUND(L146*K146,2)</f>
        <v>0</v>
      </c>
      <c r="BL146" s="11" t="s">
        <v>176</v>
      </c>
      <c r="BM146" s="11" t="s">
        <v>232</v>
      </c>
    </row>
    <row r="147" spans="2:65" s="29" customFormat="1" ht="31.5" customHeight="1">
      <c r="B147" s="175"/>
      <c r="C147" s="176" t="s">
        <v>233</v>
      </c>
      <c r="D147" s="176" t="s">
        <v>149</v>
      </c>
      <c r="E147" s="177" t="s">
        <v>234</v>
      </c>
      <c r="F147" s="178" t="s">
        <v>235</v>
      </c>
      <c r="G147" s="178"/>
      <c r="H147" s="178"/>
      <c r="I147" s="178"/>
      <c r="J147" s="179" t="s">
        <v>152</v>
      </c>
      <c r="K147" s="180">
        <v>31.28</v>
      </c>
      <c r="L147" s="181"/>
      <c r="M147" s="181"/>
      <c r="N147" s="181">
        <f t="shared" si="54"/>
        <v>0</v>
      </c>
      <c r="O147" s="181"/>
      <c r="P147" s="181"/>
      <c r="Q147" s="181"/>
      <c r="R147" s="182"/>
      <c r="T147" s="183"/>
      <c r="U147" s="41" t="s">
        <v>39</v>
      </c>
      <c r="V147" s="184">
        <v>0.092</v>
      </c>
      <c r="W147" s="184">
        <f t="shared" si="55"/>
        <v>2.87776</v>
      </c>
      <c r="X147" s="184">
        <v>0</v>
      </c>
      <c r="Y147" s="184">
        <f t="shared" si="56"/>
        <v>0</v>
      </c>
      <c r="Z147" s="184">
        <v>0.008</v>
      </c>
      <c r="AA147" s="185">
        <f t="shared" si="57"/>
        <v>0.25024</v>
      </c>
      <c r="AR147" s="11" t="s">
        <v>176</v>
      </c>
      <c r="AT147" s="11" t="s">
        <v>149</v>
      </c>
      <c r="AU147" s="11" t="s">
        <v>85</v>
      </c>
      <c r="AY147" s="11" t="s">
        <v>148</v>
      </c>
      <c r="BE147" s="186">
        <f t="shared" si="58"/>
        <v>0</v>
      </c>
      <c r="BF147" s="186">
        <f t="shared" si="59"/>
        <v>0</v>
      </c>
      <c r="BG147" s="186">
        <f t="shared" si="60"/>
        <v>0</v>
      </c>
      <c r="BH147" s="186">
        <f t="shared" si="61"/>
        <v>0</v>
      </c>
      <c r="BI147" s="186">
        <f t="shared" si="62"/>
        <v>0</v>
      </c>
      <c r="BJ147" s="11" t="s">
        <v>20</v>
      </c>
      <c r="BK147" s="186">
        <f t="shared" si="63"/>
        <v>0</v>
      </c>
      <c r="BL147" s="11" t="s">
        <v>176</v>
      </c>
      <c r="BM147" s="11" t="s">
        <v>236</v>
      </c>
    </row>
    <row r="148" spans="2:65" s="29" customFormat="1" ht="31.5" customHeight="1">
      <c r="B148" s="175"/>
      <c r="C148" s="176" t="s">
        <v>237</v>
      </c>
      <c r="D148" s="176" t="s">
        <v>149</v>
      </c>
      <c r="E148" s="177" t="s">
        <v>238</v>
      </c>
      <c r="F148" s="178" t="s">
        <v>239</v>
      </c>
      <c r="G148" s="178"/>
      <c r="H148" s="178"/>
      <c r="I148" s="178"/>
      <c r="J148" s="179" t="s">
        <v>240</v>
      </c>
      <c r="K148" s="180">
        <v>1</v>
      </c>
      <c r="L148" s="181"/>
      <c r="M148" s="181"/>
      <c r="N148" s="181">
        <f t="shared" si="54"/>
        <v>0</v>
      </c>
      <c r="O148" s="181"/>
      <c r="P148" s="181"/>
      <c r="Q148" s="181"/>
      <c r="R148" s="182"/>
      <c r="T148" s="183"/>
      <c r="U148" s="41" t="s">
        <v>39</v>
      </c>
      <c r="V148" s="184">
        <v>0.11</v>
      </c>
      <c r="W148" s="184">
        <f t="shared" si="55"/>
        <v>0.11</v>
      </c>
      <c r="X148" s="184">
        <v>0</v>
      </c>
      <c r="Y148" s="184">
        <f t="shared" si="56"/>
        <v>0</v>
      </c>
      <c r="Z148" s="184">
        <v>0.0018</v>
      </c>
      <c r="AA148" s="185">
        <f t="shared" si="57"/>
        <v>0.0018</v>
      </c>
      <c r="AR148" s="11" t="s">
        <v>153</v>
      </c>
      <c r="AT148" s="11" t="s">
        <v>149</v>
      </c>
      <c r="AU148" s="11" t="s">
        <v>85</v>
      </c>
      <c r="AY148" s="11" t="s">
        <v>148</v>
      </c>
      <c r="BE148" s="186">
        <f t="shared" si="58"/>
        <v>0</v>
      </c>
      <c r="BF148" s="186">
        <f t="shared" si="59"/>
        <v>0</v>
      </c>
      <c r="BG148" s="186">
        <f t="shared" si="60"/>
        <v>0</v>
      </c>
      <c r="BH148" s="186">
        <f t="shared" si="61"/>
        <v>0</v>
      </c>
      <c r="BI148" s="186">
        <f t="shared" si="62"/>
        <v>0</v>
      </c>
      <c r="BJ148" s="11" t="s">
        <v>20</v>
      </c>
      <c r="BK148" s="186">
        <f t="shared" si="63"/>
        <v>0</v>
      </c>
      <c r="BL148" s="11" t="s">
        <v>153</v>
      </c>
      <c r="BM148" s="11" t="s">
        <v>241</v>
      </c>
    </row>
    <row r="149" spans="2:65" s="29" customFormat="1" ht="31.5" customHeight="1">
      <c r="B149" s="175"/>
      <c r="C149" s="176" t="s">
        <v>242</v>
      </c>
      <c r="D149" s="176" t="s">
        <v>149</v>
      </c>
      <c r="E149" s="177" t="s">
        <v>243</v>
      </c>
      <c r="F149" s="178" t="s">
        <v>244</v>
      </c>
      <c r="G149" s="178"/>
      <c r="H149" s="178"/>
      <c r="I149" s="178"/>
      <c r="J149" s="179" t="s">
        <v>240</v>
      </c>
      <c r="K149" s="180">
        <v>2</v>
      </c>
      <c r="L149" s="181"/>
      <c r="M149" s="181"/>
      <c r="N149" s="181">
        <f t="shared" si="54"/>
        <v>0</v>
      </c>
      <c r="O149" s="181"/>
      <c r="P149" s="181"/>
      <c r="Q149" s="181"/>
      <c r="R149" s="182"/>
      <c r="T149" s="183"/>
      <c r="U149" s="41" t="s">
        <v>39</v>
      </c>
      <c r="V149" s="184">
        <v>0.05</v>
      </c>
      <c r="W149" s="184">
        <f t="shared" si="55"/>
        <v>0.1</v>
      </c>
      <c r="X149" s="184">
        <v>0</v>
      </c>
      <c r="Y149" s="184">
        <f t="shared" si="56"/>
        <v>0</v>
      </c>
      <c r="Z149" s="184">
        <v>0.024</v>
      </c>
      <c r="AA149" s="185">
        <f t="shared" si="57"/>
        <v>0.048</v>
      </c>
      <c r="AR149" s="11" t="s">
        <v>176</v>
      </c>
      <c r="AT149" s="11" t="s">
        <v>149</v>
      </c>
      <c r="AU149" s="11" t="s">
        <v>85</v>
      </c>
      <c r="AY149" s="11" t="s">
        <v>148</v>
      </c>
      <c r="BE149" s="186">
        <f t="shared" si="58"/>
        <v>0</v>
      </c>
      <c r="BF149" s="186">
        <f t="shared" si="59"/>
        <v>0</v>
      </c>
      <c r="BG149" s="186">
        <f t="shared" si="60"/>
        <v>0</v>
      </c>
      <c r="BH149" s="186">
        <f t="shared" si="61"/>
        <v>0</v>
      </c>
      <c r="BI149" s="186">
        <f t="shared" si="62"/>
        <v>0</v>
      </c>
      <c r="BJ149" s="11" t="s">
        <v>20</v>
      </c>
      <c r="BK149" s="186">
        <f t="shared" si="63"/>
        <v>0</v>
      </c>
      <c r="BL149" s="11" t="s">
        <v>176</v>
      </c>
      <c r="BM149" s="11" t="s">
        <v>245</v>
      </c>
    </row>
    <row r="150" spans="2:65" s="29" customFormat="1" ht="31.5" customHeight="1">
      <c r="B150" s="175"/>
      <c r="C150" s="176" t="s">
        <v>246</v>
      </c>
      <c r="D150" s="176" t="s">
        <v>149</v>
      </c>
      <c r="E150" s="177" t="s">
        <v>247</v>
      </c>
      <c r="F150" s="178" t="s">
        <v>248</v>
      </c>
      <c r="G150" s="178"/>
      <c r="H150" s="178"/>
      <c r="I150" s="178"/>
      <c r="J150" s="179" t="s">
        <v>240</v>
      </c>
      <c r="K150" s="180">
        <v>3</v>
      </c>
      <c r="L150" s="181"/>
      <c r="M150" s="181"/>
      <c r="N150" s="181">
        <f t="shared" si="54"/>
        <v>0</v>
      </c>
      <c r="O150" s="181"/>
      <c r="P150" s="181"/>
      <c r="Q150" s="181"/>
      <c r="R150" s="182"/>
      <c r="T150" s="183"/>
      <c r="U150" s="41" t="s">
        <v>39</v>
      </c>
      <c r="V150" s="184">
        <v>0.63</v>
      </c>
      <c r="W150" s="184">
        <f t="shared" si="55"/>
        <v>1.8900000000000001</v>
      </c>
      <c r="X150" s="184">
        <v>0</v>
      </c>
      <c r="Y150" s="184">
        <f t="shared" si="56"/>
        <v>0</v>
      </c>
      <c r="Z150" s="184">
        <v>0</v>
      </c>
      <c r="AA150" s="185">
        <f t="shared" si="57"/>
        <v>0</v>
      </c>
      <c r="AR150" s="11" t="s">
        <v>176</v>
      </c>
      <c r="AT150" s="11" t="s">
        <v>149</v>
      </c>
      <c r="AU150" s="11" t="s">
        <v>85</v>
      </c>
      <c r="AY150" s="11" t="s">
        <v>148</v>
      </c>
      <c r="BE150" s="186">
        <f t="shared" si="58"/>
        <v>0</v>
      </c>
      <c r="BF150" s="186">
        <f t="shared" si="59"/>
        <v>0</v>
      </c>
      <c r="BG150" s="186">
        <f t="shared" si="60"/>
        <v>0</v>
      </c>
      <c r="BH150" s="186">
        <f t="shared" si="61"/>
        <v>0</v>
      </c>
      <c r="BI150" s="186">
        <f t="shared" si="62"/>
        <v>0</v>
      </c>
      <c r="BJ150" s="11" t="s">
        <v>20</v>
      </c>
      <c r="BK150" s="186">
        <f t="shared" si="63"/>
        <v>0</v>
      </c>
      <c r="BL150" s="11" t="s">
        <v>176</v>
      </c>
      <c r="BM150" s="11" t="s">
        <v>249</v>
      </c>
    </row>
    <row r="151" spans="2:65" s="29" customFormat="1" ht="31.5" customHeight="1">
      <c r="B151" s="175"/>
      <c r="C151" s="189" t="s">
        <v>9</v>
      </c>
      <c r="D151" s="189" t="s">
        <v>179</v>
      </c>
      <c r="E151" s="190" t="s">
        <v>250</v>
      </c>
      <c r="F151" s="191" t="s">
        <v>251</v>
      </c>
      <c r="G151" s="191"/>
      <c r="H151" s="191"/>
      <c r="I151" s="191"/>
      <c r="J151" s="192" t="s">
        <v>187</v>
      </c>
      <c r="K151" s="193">
        <v>6</v>
      </c>
      <c r="L151" s="194"/>
      <c r="M151" s="194"/>
      <c r="N151" s="194">
        <f t="shared" si="54"/>
        <v>0</v>
      </c>
      <c r="O151" s="194"/>
      <c r="P151" s="194"/>
      <c r="Q151" s="194"/>
      <c r="R151" s="182"/>
      <c r="T151" s="183"/>
      <c r="U151" s="41" t="s">
        <v>39</v>
      </c>
      <c r="V151" s="184">
        <v>0</v>
      </c>
      <c r="W151" s="184">
        <f t="shared" si="55"/>
        <v>0</v>
      </c>
      <c r="X151" s="184">
        <v>0.003</v>
      </c>
      <c r="Y151" s="184">
        <f t="shared" si="56"/>
        <v>0.018000000000000002</v>
      </c>
      <c r="Z151" s="184">
        <v>0</v>
      </c>
      <c r="AA151" s="185">
        <f t="shared" si="57"/>
        <v>0</v>
      </c>
      <c r="AR151" s="11" t="s">
        <v>182</v>
      </c>
      <c r="AT151" s="11" t="s">
        <v>179</v>
      </c>
      <c r="AU151" s="11" t="s">
        <v>85</v>
      </c>
      <c r="AY151" s="11" t="s">
        <v>148</v>
      </c>
      <c r="BE151" s="186">
        <f t="shared" si="58"/>
        <v>0</v>
      </c>
      <c r="BF151" s="186">
        <f t="shared" si="59"/>
        <v>0</v>
      </c>
      <c r="BG151" s="186">
        <f t="shared" si="60"/>
        <v>0</v>
      </c>
      <c r="BH151" s="186">
        <f t="shared" si="61"/>
        <v>0</v>
      </c>
      <c r="BI151" s="186">
        <f t="shared" si="62"/>
        <v>0</v>
      </c>
      <c r="BJ151" s="11" t="s">
        <v>20</v>
      </c>
      <c r="BK151" s="186">
        <f t="shared" si="63"/>
        <v>0</v>
      </c>
      <c r="BL151" s="11" t="s">
        <v>176</v>
      </c>
      <c r="BM151" s="11" t="s">
        <v>252</v>
      </c>
    </row>
    <row r="152" spans="2:65" s="29" customFormat="1" ht="31.5" customHeight="1">
      <c r="B152" s="175"/>
      <c r="C152" s="176" t="s">
        <v>253</v>
      </c>
      <c r="D152" s="176" t="s">
        <v>149</v>
      </c>
      <c r="E152" s="177" t="s">
        <v>254</v>
      </c>
      <c r="F152" s="178" t="s">
        <v>255</v>
      </c>
      <c r="G152" s="178"/>
      <c r="H152" s="178"/>
      <c r="I152" s="178"/>
      <c r="J152" s="179" t="s">
        <v>240</v>
      </c>
      <c r="K152" s="180">
        <v>1</v>
      </c>
      <c r="L152" s="181"/>
      <c r="M152" s="181"/>
      <c r="N152" s="181">
        <f t="shared" si="54"/>
        <v>0</v>
      </c>
      <c r="O152" s="181"/>
      <c r="P152" s="181"/>
      <c r="Q152" s="181"/>
      <c r="R152" s="182"/>
      <c r="T152" s="183"/>
      <c r="U152" s="41" t="s">
        <v>39</v>
      </c>
      <c r="V152" s="184">
        <v>0.243</v>
      </c>
      <c r="W152" s="184">
        <f t="shared" si="55"/>
        <v>0.243</v>
      </c>
      <c r="X152" s="184">
        <v>0</v>
      </c>
      <c r="Y152" s="184">
        <f t="shared" si="56"/>
        <v>0</v>
      </c>
      <c r="Z152" s="184">
        <v>0</v>
      </c>
      <c r="AA152" s="185">
        <f t="shared" si="57"/>
        <v>0</v>
      </c>
      <c r="AR152" s="11" t="s">
        <v>176</v>
      </c>
      <c r="AT152" s="11" t="s">
        <v>149</v>
      </c>
      <c r="AU152" s="11" t="s">
        <v>85</v>
      </c>
      <c r="AY152" s="11" t="s">
        <v>148</v>
      </c>
      <c r="BE152" s="186">
        <f t="shared" si="58"/>
        <v>0</v>
      </c>
      <c r="BF152" s="186">
        <f t="shared" si="59"/>
        <v>0</v>
      </c>
      <c r="BG152" s="186">
        <f t="shared" si="60"/>
        <v>0</v>
      </c>
      <c r="BH152" s="186">
        <f t="shared" si="61"/>
        <v>0</v>
      </c>
      <c r="BI152" s="186">
        <f t="shared" si="62"/>
        <v>0</v>
      </c>
      <c r="BJ152" s="11" t="s">
        <v>20</v>
      </c>
      <c r="BK152" s="186">
        <f t="shared" si="63"/>
        <v>0</v>
      </c>
      <c r="BL152" s="11" t="s">
        <v>176</v>
      </c>
      <c r="BM152" s="11" t="s">
        <v>256</v>
      </c>
    </row>
    <row r="153" spans="2:63" s="161" customFormat="1" ht="29.25" customHeight="1">
      <c r="B153" s="162"/>
      <c r="C153" s="163"/>
      <c r="D153" s="173" t="s">
        <v>130</v>
      </c>
      <c r="E153" s="173"/>
      <c r="F153" s="173"/>
      <c r="G153" s="173"/>
      <c r="H153" s="173"/>
      <c r="I153" s="173"/>
      <c r="J153" s="173"/>
      <c r="K153" s="173"/>
      <c r="L153" s="173"/>
      <c r="M153" s="173"/>
      <c r="N153" s="187">
        <f>BK153</f>
        <v>0</v>
      </c>
      <c r="O153" s="187"/>
      <c r="P153" s="187"/>
      <c r="Q153" s="187"/>
      <c r="R153" s="166"/>
      <c r="T153" s="167"/>
      <c r="U153" s="163"/>
      <c r="V153" s="163"/>
      <c r="W153" s="168">
        <f>SUM(W154:W157)</f>
        <v>18.504626000000002</v>
      </c>
      <c r="X153" s="163"/>
      <c r="Y153" s="168">
        <f>SUM(Y154:Y157)</f>
        <v>0.24648640000000002</v>
      </c>
      <c r="Z153" s="163"/>
      <c r="AA153" s="169">
        <f>SUM(AA154:AA157)</f>
        <v>0.0782</v>
      </c>
      <c r="AR153" s="170" t="s">
        <v>85</v>
      </c>
      <c r="AT153" s="171" t="s">
        <v>73</v>
      </c>
      <c r="AU153" s="171" t="s">
        <v>20</v>
      </c>
      <c r="AY153" s="170" t="s">
        <v>148</v>
      </c>
      <c r="BK153" s="172">
        <f>SUM(BK154:BK157)</f>
        <v>0</v>
      </c>
    </row>
    <row r="154" spans="2:65" s="29" customFormat="1" ht="31.5" customHeight="1">
      <c r="B154" s="175"/>
      <c r="C154" s="176" t="s">
        <v>257</v>
      </c>
      <c r="D154" s="176" t="s">
        <v>149</v>
      </c>
      <c r="E154" s="177" t="s">
        <v>258</v>
      </c>
      <c r="F154" s="178" t="s">
        <v>259</v>
      </c>
      <c r="G154" s="178"/>
      <c r="H154" s="178"/>
      <c r="I154" s="178"/>
      <c r="J154" s="179" t="s">
        <v>152</v>
      </c>
      <c r="K154" s="180">
        <v>31.28</v>
      </c>
      <c r="L154" s="181"/>
      <c r="M154" s="181"/>
      <c r="N154" s="181">
        <f aca="true" t="shared" si="64" ref="N154:N157">ROUND(L154*K154,2)</f>
        <v>0</v>
      </c>
      <c r="O154" s="181"/>
      <c r="P154" s="181"/>
      <c r="Q154" s="181"/>
      <c r="R154" s="182"/>
      <c r="T154" s="183"/>
      <c r="U154" s="41" t="s">
        <v>39</v>
      </c>
      <c r="V154" s="184">
        <v>0.245</v>
      </c>
      <c r="W154" s="184">
        <f aca="true" t="shared" si="65" ref="W154:W157">V154*K154</f>
        <v>7.6636</v>
      </c>
      <c r="X154" s="184">
        <v>0.00758</v>
      </c>
      <c r="Y154" s="184">
        <f aca="true" t="shared" si="66" ref="Y154:Y157">X154*K154</f>
        <v>0.23710240000000002</v>
      </c>
      <c r="Z154" s="184">
        <v>0</v>
      </c>
      <c r="AA154" s="185">
        <f aca="true" t="shared" si="67" ref="AA154:AA157">Z154*K154</f>
        <v>0</v>
      </c>
      <c r="AR154" s="11" t="s">
        <v>176</v>
      </c>
      <c r="AT154" s="11" t="s">
        <v>149</v>
      </c>
      <c r="AU154" s="11" t="s">
        <v>85</v>
      </c>
      <c r="AY154" s="11" t="s">
        <v>148</v>
      </c>
      <c r="BE154" s="186">
        <f aca="true" t="shared" si="68" ref="BE154:BE157">IF(U154="základní",N154,0)</f>
        <v>0</v>
      </c>
      <c r="BF154" s="186">
        <f aca="true" t="shared" si="69" ref="BF154:BF157">IF(U154="snížená",N154,0)</f>
        <v>0</v>
      </c>
      <c r="BG154" s="186">
        <f aca="true" t="shared" si="70" ref="BG154:BG157">IF(U154="zákl. přenesená",N154,0)</f>
        <v>0</v>
      </c>
      <c r="BH154" s="186">
        <f aca="true" t="shared" si="71" ref="BH154:BH157">IF(U154="sníž. přenesená",N154,0)</f>
        <v>0</v>
      </c>
      <c r="BI154" s="186">
        <f aca="true" t="shared" si="72" ref="BI154:BI157">IF(U154="nulová",N154,0)</f>
        <v>0</v>
      </c>
      <c r="BJ154" s="11" t="s">
        <v>20</v>
      </c>
      <c r="BK154" s="186">
        <f aca="true" t="shared" si="73" ref="BK154:BK157">ROUND(L154*K154,2)</f>
        <v>0</v>
      </c>
      <c r="BL154" s="11" t="s">
        <v>176</v>
      </c>
      <c r="BM154" s="11" t="s">
        <v>260</v>
      </c>
    </row>
    <row r="155" spans="2:65" s="29" customFormat="1" ht="31.5" customHeight="1">
      <c r="B155" s="175"/>
      <c r="C155" s="176" t="s">
        <v>261</v>
      </c>
      <c r="D155" s="176" t="s">
        <v>149</v>
      </c>
      <c r="E155" s="177" t="s">
        <v>262</v>
      </c>
      <c r="F155" s="178" t="s">
        <v>263</v>
      </c>
      <c r="G155" s="178"/>
      <c r="H155" s="178"/>
      <c r="I155" s="178"/>
      <c r="J155" s="179" t="s">
        <v>152</v>
      </c>
      <c r="K155" s="180">
        <v>31.28</v>
      </c>
      <c r="L155" s="181"/>
      <c r="M155" s="181"/>
      <c r="N155" s="181">
        <f t="shared" si="64"/>
        <v>0</v>
      </c>
      <c r="O155" s="181"/>
      <c r="P155" s="181"/>
      <c r="Q155" s="181"/>
      <c r="R155" s="182"/>
      <c r="T155" s="183"/>
      <c r="U155" s="41" t="s">
        <v>39</v>
      </c>
      <c r="V155" s="184">
        <v>0.105</v>
      </c>
      <c r="W155" s="184">
        <f t="shared" si="65"/>
        <v>3.2844</v>
      </c>
      <c r="X155" s="184">
        <v>0</v>
      </c>
      <c r="Y155" s="184">
        <f t="shared" si="66"/>
        <v>0</v>
      </c>
      <c r="Z155" s="184">
        <v>0.0025</v>
      </c>
      <c r="AA155" s="185">
        <f t="shared" si="67"/>
        <v>0.0782</v>
      </c>
      <c r="AR155" s="11" t="s">
        <v>176</v>
      </c>
      <c r="AT155" s="11" t="s">
        <v>149</v>
      </c>
      <c r="AU155" s="11" t="s">
        <v>85</v>
      </c>
      <c r="AY155" s="11" t="s">
        <v>148</v>
      </c>
      <c r="BE155" s="186">
        <f t="shared" si="68"/>
        <v>0</v>
      </c>
      <c r="BF155" s="186">
        <f t="shared" si="69"/>
        <v>0</v>
      </c>
      <c r="BG155" s="186">
        <f t="shared" si="70"/>
        <v>0</v>
      </c>
      <c r="BH155" s="186">
        <f t="shared" si="71"/>
        <v>0</v>
      </c>
      <c r="BI155" s="186">
        <f t="shared" si="72"/>
        <v>0</v>
      </c>
      <c r="BJ155" s="11" t="s">
        <v>20</v>
      </c>
      <c r="BK155" s="186">
        <f t="shared" si="73"/>
        <v>0</v>
      </c>
      <c r="BL155" s="11" t="s">
        <v>176</v>
      </c>
      <c r="BM155" s="11" t="s">
        <v>264</v>
      </c>
    </row>
    <row r="156" spans="2:65" s="29" customFormat="1" ht="31.5" customHeight="1">
      <c r="B156" s="175"/>
      <c r="C156" s="176" t="s">
        <v>265</v>
      </c>
      <c r="D156" s="176" t="s">
        <v>149</v>
      </c>
      <c r="E156" s="177" t="s">
        <v>266</v>
      </c>
      <c r="F156" s="178" t="s">
        <v>267</v>
      </c>
      <c r="G156" s="178"/>
      <c r="H156" s="178"/>
      <c r="I156" s="178"/>
      <c r="J156" s="179" t="s">
        <v>152</v>
      </c>
      <c r="K156" s="180">
        <v>31.28</v>
      </c>
      <c r="L156" s="181"/>
      <c r="M156" s="181"/>
      <c r="N156" s="181">
        <f t="shared" si="64"/>
        <v>0</v>
      </c>
      <c r="O156" s="181"/>
      <c r="P156" s="181"/>
      <c r="Q156" s="181"/>
      <c r="R156" s="182"/>
      <c r="T156" s="183"/>
      <c r="U156" s="41" t="s">
        <v>39</v>
      </c>
      <c r="V156" s="184">
        <v>0.233</v>
      </c>
      <c r="W156" s="184">
        <f t="shared" si="65"/>
        <v>7.288240000000001</v>
      </c>
      <c r="X156" s="184">
        <v>0.0003</v>
      </c>
      <c r="Y156" s="184">
        <f t="shared" si="66"/>
        <v>0.009384</v>
      </c>
      <c r="Z156" s="184">
        <v>0</v>
      </c>
      <c r="AA156" s="185">
        <f t="shared" si="67"/>
        <v>0</v>
      </c>
      <c r="AR156" s="11" t="s">
        <v>176</v>
      </c>
      <c r="AT156" s="11" t="s">
        <v>149</v>
      </c>
      <c r="AU156" s="11" t="s">
        <v>85</v>
      </c>
      <c r="AY156" s="11" t="s">
        <v>148</v>
      </c>
      <c r="BE156" s="186">
        <f t="shared" si="68"/>
        <v>0</v>
      </c>
      <c r="BF156" s="186">
        <f t="shared" si="69"/>
        <v>0</v>
      </c>
      <c r="BG156" s="186">
        <f t="shared" si="70"/>
        <v>0</v>
      </c>
      <c r="BH156" s="186">
        <f t="shared" si="71"/>
        <v>0</v>
      </c>
      <c r="BI156" s="186">
        <f t="shared" si="72"/>
        <v>0</v>
      </c>
      <c r="BJ156" s="11" t="s">
        <v>20</v>
      </c>
      <c r="BK156" s="186">
        <f t="shared" si="73"/>
        <v>0</v>
      </c>
      <c r="BL156" s="11" t="s">
        <v>176</v>
      </c>
      <c r="BM156" s="11" t="s">
        <v>268</v>
      </c>
    </row>
    <row r="157" spans="2:65" s="29" customFormat="1" ht="31.5" customHeight="1">
      <c r="B157" s="175"/>
      <c r="C157" s="176" t="s">
        <v>269</v>
      </c>
      <c r="D157" s="176" t="s">
        <v>149</v>
      </c>
      <c r="E157" s="177" t="s">
        <v>270</v>
      </c>
      <c r="F157" s="178" t="s">
        <v>271</v>
      </c>
      <c r="G157" s="178"/>
      <c r="H157" s="178"/>
      <c r="I157" s="178"/>
      <c r="J157" s="179" t="s">
        <v>157</v>
      </c>
      <c r="K157" s="180">
        <v>0.246</v>
      </c>
      <c r="L157" s="181"/>
      <c r="M157" s="181"/>
      <c r="N157" s="181">
        <f t="shared" si="64"/>
        <v>0</v>
      </c>
      <c r="O157" s="181"/>
      <c r="P157" s="181"/>
      <c r="Q157" s="181"/>
      <c r="R157" s="182"/>
      <c r="T157" s="183"/>
      <c r="U157" s="41" t="s">
        <v>39</v>
      </c>
      <c r="V157" s="184">
        <v>1.091</v>
      </c>
      <c r="W157" s="184">
        <f t="shared" si="65"/>
        <v>0.268386</v>
      </c>
      <c r="X157" s="184">
        <v>0</v>
      </c>
      <c r="Y157" s="184">
        <f t="shared" si="66"/>
        <v>0</v>
      </c>
      <c r="Z157" s="184">
        <v>0</v>
      </c>
      <c r="AA157" s="185">
        <f t="shared" si="67"/>
        <v>0</v>
      </c>
      <c r="AR157" s="11" t="s">
        <v>176</v>
      </c>
      <c r="AT157" s="11" t="s">
        <v>149</v>
      </c>
      <c r="AU157" s="11" t="s">
        <v>85</v>
      </c>
      <c r="AY157" s="11" t="s">
        <v>148</v>
      </c>
      <c r="BE157" s="186">
        <f t="shared" si="68"/>
        <v>0</v>
      </c>
      <c r="BF157" s="186">
        <f t="shared" si="69"/>
        <v>0</v>
      </c>
      <c r="BG157" s="186">
        <f t="shared" si="70"/>
        <v>0</v>
      </c>
      <c r="BH157" s="186">
        <f t="shared" si="71"/>
        <v>0</v>
      </c>
      <c r="BI157" s="186">
        <f t="shared" si="72"/>
        <v>0</v>
      </c>
      <c r="BJ157" s="11" t="s">
        <v>20</v>
      </c>
      <c r="BK157" s="186">
        <f t="shared" si="73"/>
        <v>0</v>
      </c>
      <c r="BL157" s="11" t="s">
        <v>176</v>
      </c>
      <c r="BM157" s="11" t="s">
        <v>272</v>
      </c>
    </row>
    <row r="158" spans="2:63" s="161" customFormat="1" ht="29.25" customHeight="1">
      <c r="B158" s="162"/>
      <c r="C158" s="163"/>
      <c r="D158" s="173" t="s">
        <v>131</v>
      </c>
      <c r="E158" s="173"/>
      <c r="F158" s="173"/>
      <c r="G158" s="173"/>
      <c r="H158" s="173"/>
      <c r="I158" s="173"/>
      <c r="J158" s="173"/>
      <c r="K158" s="173"/>
      <c r="L158" s="173"/>
      <c r="M158" s="173"/>
      <c r="N158" s="187">
        <f>BK158</f>
        <v>0</v>
      </c>
      <c r="O158" s="187"/>
      <c r="P158" s="187"/>
      <c r="Q158" s="187"/>
      <c r="R158" s="166"/>
      <c r="T158" s="167"/>
      <c r="U158" s="163"/>
      <c r="V158" s="163"/>
      <c r="W158" s="168">
        <f>SUM(W159:W160)</f>
        <v>0.514</v>
      </c>
      <c r="X158" s="163"/>
      <c r="Y158" s="168">
        <f>SUM(Y159:Y160)</f>
        <v>0.00017</v>
      </c>
      <c r="Z158" s="163"/>
      <c r="AA158" s="169">
        <f>SUM(AA159:AA160)</f>
        <v>0</v>
      </c>
      <c r="AR158" s="170" t="s">
        <v>85</v>
      </c>
      <c r="AT158" s="171" t="s">
        <v>73</v>
      </c>
      <c r="AU158" s="171" t="s">
        <v>20</v>
      </c>
      <c r="AY158" s="170" t="s">
        <v>148</v>
      </c>
      <c r="BK158" s="172">
        <f>SUM(BK159:BK160)</f>
        <v>0</v>
      </c>
    </row>
    <row r="159" spans="2:65" s="29" customFormat="1" ht="31.5" customHeight="1">
      <c r="B159" s="175"/>
      <c r="C159" s="176" t="s">
        <v>273</v>
      </c>
      <c r="D159" s="176" t="s">
        <v>149</v>
      </c>
      <c r="E159" s="177" t="s">
        <v>274</v>
      </c>
      <c r="F159" s="178" t="s">
        <v>275</v>
      </c>
      <c r="G159" s="178"/>
      <c r="H159" s="178"/>
      <c r="I159" s="178"/>
      <c r="J159" s="179" t="s">
        <v>152</v>
      </c>
      <c r="K159" s="180">
        <v>1</v>
      </c>
      <c r="L159" s="181"/>
      <c r="M159" s="181"/>
      <c r="N159" s="181">
        <f aca="true" t="shared" si="74" ref="N159:N160">ROUND(L159*K159,2)</f>
        <v>0</v>
      </c>
      <c r="O159" s="181"/>
      <c r="P159" s="181"/>
      <c r="Q159" s="181"/>
      <c r="R159" s="182"/>
      <c r="T159" s="183"/>
      <c r="U159" s="41" t="s">
        <v>39</v>
      </c>
      <c r="V159" s="184">
        <v>0.342</v>
      </c>
      <c r="W159" s="184">
        <f aca="true" t="shared" si="75" ref="W159:W160">V159*K159</f>
        <v>0.342</v>
      </c>
      <c r="X159" s="184">
        <v>0</v>
      </c>
      <c r="Y159" s="184">
        <f aca="true" t="shared" si="76" ref="Y159:Y160">X159*K159</f>
        <v>0</v>
      </c>
      <c r="Z159" s="184">
        <v>0</v>
      </c>
      <c r="AA159" s="185">
        <f aca="true" t="shared" si="77" ref="AA159:AA160">Z159*K159</f>
        <v>0</v>
      </c>
      <c r="AR159" s="11" t="s">
        <v>176</v>
      </c>
      <c r="AT159" s="11" t="s">
        <v>149</v>
      </c>
      <c r="AU159" s="11" t="s">
        <v>85</v>
      </c>
      <c r="AY159" s="11" t="s">
        <v>148</v>
      </c>
      <c r="BE159" s="186">
        <f aca="true" t="shared" si="78" ref="BE159:BE160">IF(U159="základní",N159,0)</f>
        <v>0</v>
      </c>
      <c r="BF159" s="186">
        <f aca="true" t="shared" si="79" ref="BF159:BF160">IF(U159="snížená",N159,0)</f>
        <v>0</v>
      </c>
      <c r="BG159" s="186">
        <f aca="true" t="shared" si="80" ref="BG159:BG160">IF(U159="zákl. přenesená",N159,0)</f>
        <v>0</v>
      </c>
      <c r="BH159" s="186">
        <f aca="true" t="shared" si="81" ref="BH159:BH160">IF(U159="sníž. přenesená",N159,0)</f>
        <v>0</v>
      </c>
      <c r="BI159" s="186">
        <f aca="true" t="shared" si="82" ref="BI159:BI160">IF(U159="nulová",N159,0)</f>
        <v>0</v>
      </c>
      <c r="BJ159" s="11" t="s">
        <v>20</v>
      </c>
      <c r="BK159" s="186">
        <f aca="true" t="shared" si="83" ref="BK159:BK160">ROUND(L159*K159,2)</f>
        <v>0</v>
      </c>
      <c r="BL159" s="11" t="s">
        <v>176</v>
      </c>
      <c r="BM159" s="11" t="s">
        <v>276</v>
      </c>
    </row>
    <row r="160" spans="2:65" s="29" customFormat="1" ht="22.5" customHeight="1">
      <c r="B160" s="175"/>
      <c r="C160" s="176" t="s">
        <v>277</v>
      </c>
      <c r="D160" s="176" t="s">
        <v>149</v>
      </c>
      <c r="E160" s="177" t="s">
        <v>278</v>
      </c>
      <c r="F160" s="178" t="s">
        <v>279</v>
      </c>
      <c r="G160" s="178"/>
      <c r="H160" s="178"/>
      <c r="I160" s="178"/>
      <c r="J160" s="179" t="s">
        <v>280</v>
      </c>
      <c r="K160" s="180">
        <v>1</v>
      </c>
      <c r="L160" s="181"/>
      <c r="M160" s="181"/>
      <c r="N160" s="181">
        <f t="shared" si="74"/>
        <v>0</v>
      </c>
      <c r="O160" s="181"/>
      <c r="P160" s="181"/>
      <c r="Q160" s="181"/>
      <c r="R160" s="182"/>
      <c r="T160" s="183"/>
      <c r="U160" s="41" t="s">
        <v>39</v>
      </c>
      <c r="V160" s="184">
        <v>0.172</v>
      </c>
      <c r="W160" s="184">
        <f t="shared" si="75"/>
        <v>0.172</v>
      </c>
      <c r="X160" s="184">
        <v>0.00017</v>
      </c>
      <c r="Y160" s="184">
        <f t="shared" si="76"/>
        <v>0.00017</v>
      </c>
      <c r="Z160" s="184">
        <v>0</v>
      </c>
      <c r="AA160" s="185">
        <f t="shared" si="77"/>
        <v>0</v>
      </c>
      <c r="AR160" s="11" t="s">
        <v>176</v>
      </c>
      <c r="AT160" s="11" t="s">
        <v>149</v>
      </c>
      <c r="AU160" s="11" t="s">
        <v>85</v>
      </c>
      <c r="AY160" s="11" t="s">
        <v>148</v>
      </c>
      <c r="BE160" s="186">
        <f t="shared" si="78"/>
        <v>0</v>
      </c>
      <c r="BF160" s="186">
        <f t="shared" si="79"/>
        <v>0</v>
      </c>
      <c r="BG160" s="186">
        <f t="shared" si="80"/>
        <v>0</v>
      </c>
      <c r="BH160" s="186">
        <f t="shared" si="81"/>
        <v>0</v>
      </c>
      <c r="BI160" s="186">
        <f t="shared" si="82"/>
        <v>0</v>
      </c>
      <c r="BJ160" s="11" t="s">
        <v>20</v>
      </c>
      <c r="BK160" s="186">
        <f t="shared" si="83"/>
        <v>0</v>
      </c>
      <c r="BL160" s="11" t="s">
        <v>176</v>
      </c>
      <c r="BM160" s="11" t="s">
        <v>281</v>
      </c>
    </row>
    <row r="161" spans="2:63" s="161" customFormat="1" ht="29.25" customHeight="1">
      <c r="B161" s="162"/>
      <c r="C161" s="163"/>
      <c r="D161" s="173" t="s">
        <v>132</v>
      </c>
      <c r="E161" s="173"/>
      <c r="F161" s="173"/>
      <c r="G161" s="173"/>
      <c r="H161" s="173"/>
      <c r="I161" s="173"/>
      <c r="J161" s="173"/>
      <c r="K161" s="173"/>
      <c r="L161" s="173"/>
      <c r="M161" s="173"/>
      <c r="N161" s="187">
        <f>BK161</f>
        <v>0</v>
      </c>
      <c r="O161" s="187"/>
      <c r="P161" s="187"/>
      <c r="Q161" s="187"/>
      <c r="R161" s="166"/>
      <c r="T161" s="167"/>
      <c r="U161" s="163"/>
      <c r="V161" s="163"/>
      <c r="W161" s="168">
        <f>SUM(W162:W163)</f>
        <v>7.106008</v>
      </c>
      <c r="X161" s="163"/>
      <c r="Y161" s="168">
        <f>SUM(Y162:Y163)</f>
        <v>0.027267239999999998</v>
      </c>
      <c r="Z161" s="163"/>
      <c r="AA161" s="169">
        <f>SUM(AA162:AA163)</f>
        <v>0</v>
      </c>
      <c r="AR161" s="170" t="s">
        <v>85</v>
      </c>
      <c r="AT161" s="171" t="s">
        <v>73</v>
      </c>
      <c r="AU161" s="171" t="s">
        <v>20</v>
      </c>
      <c r="AY161" s="170" t="s">
        <v>148</v>
      </c>
      <c r="BK161" s="172">
        <f>SUM(BK162:BK163)</f>
        <v>0</v>
      </c>
    </row>
    <row r="162" spans="2:65" s="29" customFormat="1" ht="31.5" customHeight="1">
      <c r="B162" s="175"/>
      <c r="C162" s="176" t="s">
        <v>282</v>
      </c>
      <c r="D162" s="176" t="s">
        <v>149</v>
      </c>
      <c r="E162" s="177" t="s">
        <v>283</v>
      </c>
      <c r="F162" s="178" t="s">
        <v>284</v>
      </c>
      <c r="G162" s="178"/>
      <c r="H162" s="178"/>
      <c r="I162" s="178"/>
      <c r="J162" s="179" t="s">
        <v>152</v>
      </c>
      <c r="K162" s="180">
        <v>82.628</v>
      </c>
      <c r="L162" s="181"/>
      <c r="M162" s="181"/>
      <c r="N162" s="181">
        <f aca="true" t="shared" si="84" ref="N162:N163">ROUND(L162*K162,2)</f>
        <v>0</v>
      </c>
      <c r="O162" s="181"/>
      <c r="P162" s="181"/>
      <c r="Q162" s="181"/>
      <c r="R162" s="182"/>
      <c r="T162" s="183"/>
      <c r="U162" s="41" t="s">
        <v>39</v>
      </c>
      <c r="V162" s="184">
        <v>0.033</v>
      </c>
      <c r="W162" s="184">
        <f aca="true" t="shared" si="85" ref="W162:W163">V162*K162</f>
        <v>2.726724</v>
      </c>
      <c r="X162" s="184">
        <v>0.0002</v>
      </c>
      <c r="Y162" s="184">
        <f aca="true" t="shared" si="86" ref="Y162:Y163">X162*K162</f>
        <v>0.0165256</v>
      </c>
      <c r="Z162" s="184">
        <v>0</v>
      </c>
      <c r="AA162" s="185">
        <f aca="true" t="shared" si="87" ref="AA162:AA163">Z162*K162</f>
        <v>0</v>
      </c>
      <c r="AR162" s="11" t="s">
        <v>176</v>
      </c>
      <c r="AT162" s="11" t="s">
        <v>149</v>
      </c>
      <c r="AU162" s="11" t="s">
        <v>85</v>
      </c>
      <c r="AY162" s="11" t="s">
        <v>148</v>
      </c>
      <c r="BE162" s="186">
        <f aca="true" t="shared" si="88" ref="BE162:BE163">IF(U162="základní",N162,0)</f>
        <v>0</v>
      </c>
      <c r="BF162" s="186">
        <f aca="true" t="shared" si="89" ref="BF162:BF163">IF(U162="snížená",N162,0)</f>
        <v>0</v>
      </c>
      <c r="BG162" s="186">
        <f aca="true" t="shared" si="90" ref="BG162:BG163">IF(U162="zákl. přenesená",N162,0)</f>
        <v>0</v>
      </c>
      <c r="BH162" s="186">
        <f aca="true" t="shared" si="91" ref="BH162:BH163">IF(U162="sníž. přenesená",N162,0)</f>
        <v>0</v>
      </c>
      <c r="BI162" s="186">
        <f aca="true" t="shared" si="92" ref="BI162:BI163">IF(U162="nulová",N162,0)</f>
        <v>0</v>
      </c>
      <c r="BJ162" s="11" t="s">
        <v>20</v>
      </c>
      <c r="BK162" s="186">
        <f aca="true" t="shared" si="93" ref="BK162:BK163">ROUND(L162*K162,2)</f>
        <v>0</v>
      </c>
      <c r="BL162" s="11" t="s">
        <v>176</v>
      </c>
      <c r="BM162" s="11" t="s">
        <v>285</v>
      </c>
    </row>
    <row r="163" spans="2:65" s="29" customFormat="1" ht="44.25" customHeight="1">
      <c r="B163" s="175"/>
      <c r="C163" s="176" t="s">
        <v>286</v>
      </c>
      <c r="D163" s="176" t="s">
        <v>149</v>
      </c>
      <c r="E163" s="177" t="s">
        <v>287</v>
      </c>
      <c r="F163" s="178" t="s">
        <v>288</v>
      </c>
      <c r="G163" s="178"/>
      <c r="H163" s="178"/>
      <c r="I163" s="178"/>
      <c r="J163" s="179" t="s">
        <v>152</v>
      </c>
      <c r="K163" s="180">
        <v>82.628</v>
      </c>
      <c r="L163" s="181"/>
      <c r="M163" s="181"/>
      <c r="N163" s="181">
        <f t="shared" si="84"/>
        <v>0</v>
      </c>
      <c r="O163" s="181"/>
      <c r="P163" s="181"/>
      <c r="Q163" s="181"/>
      <c r="R163" s="182"/>
      <c r="T163" s="183"/>
      <c r="U163" s="197" t="s">
        <v>39</v>
      </c>
      <c r="V163" s="198">
        <v>0.053</v>
      </c>
      <c r="W163" s="198">
        <f t="shared" si="85"/>
        <v>4.379284</v>
      </c>
      <c r="X163" s="198">
        <v>0.00013</v>
      </c>
      <c r="Y163" s="198">
        <f t="shared" si="86"/>
        <v>0.010741639999999998</v>
      </c>
      <c r="Z163" s="198">
        <v>0</v>
      </c>
      <c r="AA163" s="199">
        <f t="shared" si="87"/>
        <v>0</v>
      </c>
      <c r="AR163" s="11" t="s">
        <v>176</v>
      </c>
      <c r="AT163" s="11" t="s">
        <v>149</v>
      </c>
      <c r="AU163" s="11" t="s">
        <v>85</v>
      </c>
      <c r="AY163" s="11" t="s">
        <v>148</v>
      </c>
      <c r="BE163" s="186">
        <f t="shared" si="88"/>
        <v>0</v>
      </c>
      <c r="BF163" s="186">
        <f t="shared" si="89"/>
        <v>0</v>
      </c>
      <c r="BG163" s="186">
        <f t="shared" si="90"/>
        <v>0</v>
      </c>
      <c r="BH163" s="186">
        <f t="shared" si="91"/>
        <v>0</v>
      </c>
      <c r="BI163" s="186">
        <f t="shared" si="92"/>
        <v>0</v>
      </c>
      <c r="BJ163" s="11" t="s">
        <v>20</v>
      </c>
      <c r="BK163" s="186">
        <f t="shared" si="93"/>
        <v>0</v>
      </c>
      <c r="BL163" s="11" t="s">
        <v>176</v>
      </c>
      <c r="BM163" s="11" t="s">
        <v>289</v>
      </c>
    </row>
    <row r="164" spans="2:18" s="29" customFormat="1" ht="6.75" customHeight="1">
      <c r="B164" s="59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1"/>
    </row>
  </sheetData>
  <sheetProtection selectLockedCells="1" selectUnlockedCells="1"/>
  <mergeCells count="184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66:Q66"/>
    <mergeCell ref="F68:P68"/>
    <mergeCell ref="F69:P69"/>
    <mergeCell ref="F70:P70"/>
    <mergeCell ref="M72:P72"/>
    <mergeCell ref="M74:Q74"/>
    <mergeCell ref="M75:Q75"/>
    <mergeCell ref="C77:G77"/>
    <mergeCell ref="N77:Q77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114:Q114"/>
    <mergeCell ref="N115:Q115"/>
    <mergeCell ref="N116:Q116"/>
    <mergeCell ref="F117:I117"/>
    <mergeCell ref="L117:M117"/>
    <mergeCell ref="N117:Q117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N124:Q124"/>
    <mergeCell ref="N125:Q125"/>
    <mergeCell ref="F126:I126"/>
    <mergeCell ref="L126:M126"/>
    <mergeCell ref="N126:Q126"/>
    <mergeCell ref="F127:I127"/>
    <mergeCell ref="L127:M127"/>
    <mergeCell ref="N127:Q127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N132:Q132"/>
    <mergeCell ref="F133:I133"/>
    <mergeCell ref="L133:M133"/>
    <mergeCell ref="N133:Q133"/>
    <mergeCell ref="F134:I134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N158:Q158"/>
    <mergeCell ref="F159:I159"/>
    <mergeCell ref="L159:M159"/>
    <mergeCell ref="N159:Q159"/>
    <mergeCell ref="F160:I160"/>
    <mergeCell ref="L160:M160"/>
    <mergeCell ref="N160:Q160"/>
    <mergeCell ref="N161:Q161"/>
    <mergeCell ref="F162:I162"/>
    <mergeCell ref="L162:M162"/>
    <mergeCell ref="N162:Q162"/>
    <mergeCell ref="F163:I163"/>
    <mergeCell ref="L163:M163"/>
    <mergeCell ref="N163:Q163"/>
  </mergeCells>
  <hyperlinks>
    <hyperlink ref="F1" location="C2" display="1) Krycí list rozpočtu"/>
    <hyperlink ref="H1" location="C87" display="2) Rekapitulace rozpočtu"/>
    <hyperlink ref="L1" location="C123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7"/>
  <sheetViews>
    <sheetView showGridLines="0" workbookViewId="0" topLeftCell="A1">
      <pane ySplit="1" topLeftCell="A104" activePane="bottomLeft" state="frozen"/>
      <selection pane="topLeft" activeCell="A1" sqref="A1"/>
      <selection pane="bottomLeft" activeCell="L114" sqref="L114"/>
    </sheetView>
  </sheetViews>
  <sheetFormatPr defaultColWidth="8" defaultRowHeight="13.5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0" width="29.66015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160156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9.33203125" style="0" customWidth="1"/>
    <col min="44" max="64" width="9.33203125" style="1" hidden="1" customWidth="1"/>
    <col min="65" max="16384" width="9.33203125" style="0" customWidth="1"/>
  </cols>
  <sheetData>
    <row r="1" spans="1:66" ht="21.75" customHeight="1">
      <c r="A1" s="128"/>
      <c r="B1" s="3"/>
      <c r="C1" s="3"/>
      <c r="D1" s="4" t="s">
        <v>1</v>
      </c>
      <c r="E1" s="3"/>
      <c r="F1" s="5" t="s">
        <v>103</v>
      </c>
      <c r="G1" s="5"/>
      <c r="H1" s="129" t="s">
        <v>104</v>
      </c>
      <c r="I1" s="129"/>
      <c r="J1" s="129"/>
      <c r="K1" s="129"/>
      <c r="L1" s="5" t="s">
        <v>105</v>
      </c>
      <c r="M1" s="3"/>
      <c r="N1" s="3"/>
      <c r="O1" s="4" t="s">
        <v>106</v>
      </c>
      <c r="P1" s="3"/>
      <c r="Q1" s="3"/>
      <c r="R1" s="3"/>
      <c r="S1" s="5" t="s">
        <v>107</v>
      </c>
      <c r="T1" s="5"/>
      <c r="U1" s="128"/>
      <c r="V1" s="128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7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89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85</v>
      </c>
    </row>
    <row r="4" spans="2:46" ht="36.75" customHeight="1">
      <c r="B4" s="15"/>
      <c r="C4" s="16" t="s">
        <v>108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12</v>
      </c>
      <c r="AT4" s="11" t="s">
        <v>5</v>
      </c>
    </row>
    <row r="5" spans="2:18" ht="6.75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4.75" customHeight="1">
      <c r="B6" s="15"/>
      <c r="C6" s="19"/>
      <c r="D6" s="24" t="s">
        <v>15</v>
      </c>
      <c r="E6" s="19"/>
      <c r="F6" s="130">
        <f>'Rekapitulace stavby'!K6</f>
        <v>0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9"/>
      <c r="R6" s="17"/>
    </row>
    <row r="7" spans="2:18" ht="24.75" customHeight="1">
      <c r="B7" s="15"/>
      <c r="C7" s="19"/>
      <c r="D7" s="24" t="s">
        <v>109</v>
      </c>
      <c r="E7" s="19"/>
      <c r="F7" s="130" t="s">
        <v>110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9"/>
      <c r="R7" s="17"/>
    </row>
    <row r="8" spans="2:18" s="29" customFormat="1" ht="32.25" customHeight="1">
      <c r="B8" s="30"/>
      <c r="C8" s="31"/>
      <c r="D8" s="22" t="s">
        <v>111</v>
      </c>
      <c r="E8" s="31"/>
      <c r="F8" s="23" t="s">
        <v>290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31"/>
      <c r="R8" s="32"/>
    </row>
    <row r="9" spans="2:18" s="29" customFormat="1" ht="14.25" customHeight="1">
      <c r="B9" s="30"/>
      <c r="C9" s="31"/>
      <c r="D9" s="24" t="s">
        <v>18</v>
      </c>
      <c r="E9" s="31"/>
      <c r="F9" s="21"/>
      <c r="G9" s="31"/>
      <c r="H9" s="31"/>
      <c r="I9" s="31"/>
      <c r="J9" s="31"/>
      <c r="K9" s="31"/>
      <c r="L9" s="31"/>
      <c r="M9" s="24" t="s">
        <v>19</v>
      </c>
      <c r="N9" s="31"/>
      <c r="O9" s="21"/>
      <c r="P9" s="31"/>
      <c r="Q9" s="31"/>
      <c r="R9" s="32"/>
    </row>
    <row r="10" spans="2:18" s="29" customFormat="1" ht="14.25" customHeight="1">
      <c r="B10" s="30"/>
      <c r="C10" s="31"/>
      <c r="D10" s="24" t="s">
        <v>21</v>
      </c>
      <c r="E10" s="31"/>
      <c r="F10" s="21" t="s">
        <v>22</v>
      </c>
      <c r="G10" s="31"/>
      <c r="H10" s="31"/>
      <c r="I10" s="31"/>
      <c r="J10" s="31"/>
      <c r="K10" s="31"/>
      <c r="L10" s="31"/>
      <c r="M10" s="24" t="s">
        <v>23</v>
      </c>
      <c r="N10" s="31"/>
      <c r="O10" s="76"/>
      <c r="P10" s="76"/>
      <c r="Q10" s="31"/>
      <c r="R10" s="32"/>
    </row>
    <row r="11" spans="2:18" s="29" customFormat="1" ht="10.5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2:18" s="29" customFormat="1" ht="14.25" customHeight="1">
      <c r="B12" s="30"/>
      <c r="C12" s="31"/>
      <c r="D12" s="24" t="s">
        <v>26</v>
      </c>
      <c r="E12" s="31"/>
      <c r="F12" s="31"/>
      <c r="G12" s="31"/>
      <c r="H12" s="31"/>
      <c r="I12" s="31"/>
      <c r="J12" s="31"/>
      <c r="K12" s="31"/>
      <c r="L12" s="31"/>
      <c r="M12" s="24" t="s">
        <v>27</v>
      </c>
      <c r="N12" s="31"/>
      <c r="O12" s="21"/>
      <c r="P12" s="21"/>
      <c r="Q12" s="31"/>
      <c r="R12" s="32"/>
    </row>
    <row r="13" spans="2:18" s="29" customFormat="1" ht="18" customHeight="1">
      <c r="B13" s="30"/>
      <c r="C13" s="31"/>
      <c r="D13" s="31"/>
      <c r="E13" s="21" t="s">
        <v>28</v>
      </c>
      <c r="F13" s="31"/>
      <c r="G13" s="31"/>
      <c r="H13" s="31"/>
      <c r="I13" s="31"/>
      <c r="J13" s="31"/>
      <c r="K13" s="31"/>
      <c r="L13" s="31"/>
      <c r="M13" s="24" t="s">
        <v>29</v>
      </c>
      <c r="N13" s="31"/>
      <c r="O13" s="21"/>
      <c r="P13" s="21"/>
      <c r="Q13" s="31"/>
      <c r="R13" s="32"/>
    </row>
    <row r="14" spans="2:18" s="29" customFormat="1" ht="6.75" customHeigh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2:18" s="29" customFormat="1" ht="14.25" customHeight="1">
      <c r="B15" s="30"/>
      <c r="C15" s="31"/>
      <c r="D15" s="24" t="s">
        <v>30</v>
      </c>
      <c r="E15" s="31"/>
      <c r="F15" s="31"/>
      <c r="G15" s="31"/>
      <c r="H15" s="31"/>
      <c r="I15" s="31"/>
      <c r="J15" s="31"/>
      <c r="K15" s="31"/>
      <c r="L15" s="31"/>
      <c r="M15" s="24" t="s">
        <v>27</v>
      </c>
      <c r="N15" s="31"/>
      <c r="O15" s="21"/>
      <c r="P15" s="21"/>
      <c r="Q15" s="31"/>
      <c r="R15" s="32"/>
    </row>
    <row r="16" spans="2:18" s="29" customFormat="1" ht="18" customHeight="1">
      <c r="B16" s="30"/>
      <c r="C16" s="31"/>
      <c r="D16" s="31"/>
      <c r="E16" s="21"/>
      <c r="F16" s="31"/>
      <c r="G16" s="31"/>
      <c r="H16" s="31"/>
      <c r="I16" s="31"/>
      <c r="J16" s="31"/>
      <c r="K16" s="31"/>
      <c r="L16" s="31"/>
      <c r="M16" s="24" t="s">
        <v>29</v>
      </c>
      <c r="N16" s="31"/>
      <c r="O16" s="21"/>
      <c r="P16" s="21"/>
      <c r="Q16" s="31"/>
      <c r="R16" s="32"/>
    </row>
    <row r="17" spans="2:18" s="29" customFormat="1" ht="6.7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2:18" s="29" customFormat="1" ht="14.25" customHeight="1">
      <c r="B18" s="30"/>
      <c r="C18" s="31"/>
      <c r="D18" s="24" t="s">
        <v>31</v>
      </c>
      <c r="E18" s="31"/>
      <c r="F18" s="31"/>
      <c r="G18" s="31"/>
      <c r="H18" s="31"/>
      <c r="I18" s="31"/>
      <c r="J18" s="31"/>
      <c r="K18" s="31"/>
      <c r="L18" s="31"/>
      <c r="M18" s="24" t="s">
        <v>27</v>
      </c>
      <c r="N18" s="31"/>
      <c r="O18" s="21">
        <f>IF('Rekapitulace stavby'!AN16="","",'Rekapitulace stavby'!AN16)</f>
        <v>0</v>
      </c>
      <c r="P18" s="21"/>
      <c r="Q18" s="31"/>
      <c r="R18" s="32"/>
    </row>
    <row r="19" spans="2:18" s="29" customFormat="1" ht="18" customHeight="1">
      <c r="B19" s="30"/>
      <c r="C19" s="31"/>
      <c r="D19" s="31"/>
      <c r="E19" s="21">
        <f>IF('Rekapitulace stavby'!E17="","",'Rekapitulace stavby'!E17)</f>
        <v>0</v>
      </c>
      <c r="F19" s="31"/>
      <c r="G19" s="31"/>
      <c r="H19" s="31"/>
      <c r="I19" s="31"/>
      <c r="J19" s="31"/>
      <c r="K19" s="31"/>
      <c r="L19" s="31"/>
      <c r="M19" s="24" t="s">
        <v>29</v>
      </c>
      <c r="N19" s="31"/>
      <c r="O19" s="21">
        <f>IF('Rekapitulace stavby'!AN17="","",'Rekapitulace stavby'!AN17)</f>
        <v>0</v>
      </c>
      <c r="P19" s="21"/>
      <c r="Q19" s="31"/>
      <c r="R19" s="32"/>
    </row>
    <row r="20" spans="2:18" s="29" customFormat="1" ht="6.75" customHeigh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pans="2:18" s="29" customFormat="1" ht="14.25" customHeight="1">
      <c r="B21" s="30"/>
      <c r="C21" s="31"/>
      <c r="D21" s="24" t="s">
        <v>33</v>
      </c>
      <c r="E21" s="31"/>
      <c r="F21" s="31"/>
      <c r="G21" s="31"/>
      <c r="H21" s="31"/>
      <c r="I21" s="31"/>
      <c r="J21" s="31"/>
      <c r="K21" s="31"/>
      <c r="L21" s="31"/>
      <c r="M21" s="24" t="s">
        <v>27</v>
      </c>
      <c r="N21" s="31"/>
      <c r="O21" s="21">
        <f>IF('Rekapitulace stavby'!AN19="","",'Rekapitulace stavby'!AN19)</f>
        <v>0</v>
      </c>
      <c r="P21" s="21"/>
      <c r="Q21" s="31"/>
      <c r="R21" s="32"/>
    </row>
    <row r="22" spans="2:18" s="29" customFormat="1" ht="18" customHeight="1">
      <c r="B22" s="30"/>
      <c r="C22" s="31"/>
      <c r="D22" s="31"/>
      <c r="E22" s="21">
        <f>IF('Rekapitulace stavby'!E20="","",'Rekapitulace stavby'!E20)</f>
        <v>0</v>
      </c>
      <c r="F22" s="31"/>
      <c r="G22" s="31"/>
      <c r="H22" s="31"/>
      <c r="I22" s="31"/>
      <c r="J22" s="31"/>
      <c r="K22" s="31"/>
      <c r="L22" s="31"/>
      <c r="M22" s="24" t="s">
        <v>29</v>
      </c>
      <c r="N22" s="31"/>
      <c r="O22" s="21">
        <f>IF('Rekapitulace stavby'!AN20="","",'Rekapitulace stavby'!AN20)</f>
        <v>0</v>
      </c>
      <c r="P22" s="21"/>
      <c r="Q22" s="31"/>
      <c r="R22" s="32"/>
    </row>
    <row r="23" spans="2:18" s="29" customFormat="1" ht="6.75" customHeight="1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29" customFormat="1" ht="14.25" customHeight="1">
      <c r="B24" s="30"/>
      <c r="C24" s="31"/>
      <c r="D24" s="24" t="s">
        <v>34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29" customFormat="1" ht="22.5" customHeight="1">
      <c r="B25" s="30"/>
      <c r="C25" s="31"/>
      <c r="D25" s="31"/>
      <c r="E25" s="25"/>
      <c r="F25" s="25"/>
      <c r="G25" s="25"/>
      <c r="H25" s="25"/>
      <c r="I25" s="25"/>
      <c r="J25" s="25"/>
      <c r="K25" s="25"/>
      <c r="L25" s="25"/>
      <c r="M25" s="31"/>
      <c r="N25" s="31"/>
      <c r="O25" s="31"/>
      <c r="P25" s="31"/>
      <c r="Q25" s="31"/>
      <c r="R25" s="32"/>
    </row>
    <row r="26" spans="2:18" s="29" customFormat="1" ht="6.75" customHeight="1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spans="2:18" s="29" customFormat="1" ht="6.75" customHeight="1">
      <c r="B27" s="30"/>
      <c r="C27" s="3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1"/>
      <c r="R27" s="32"/>
    </row>
    <row r="28" spans="2:18" s="29" customFormat="1" ht="14.25" customHeight="1">
      <c r="B28" s="30"/>
      <c r="C28" s="31"/>
      <c r="D28" s="131" t="s">
        <v>113</v>
      </c>
      <c r="E28" s="31"/>
      <c r="F28" s="31"/>
      <c r="G28" s="31"/>
      <c r="H28" s="31"/>
      <c r="I28" s="31"/>
      <c r="J28" s="31"/>
      <c r="K28" s="31"/>
      <c r="L28" s="31"/>
      <c r="M28" s="28">
        <f>N77</f>
        <v>0</v>
      </c>
      <c r="N28" s="28"/>
      <c r="O28" s="28"/>
      <c r="P28" s="28"/>
      <c r="Q28" s="31"/>
      <c r="R28" s="32"/>
    </row>
    <row r="29" spans="2:18" s="29" customFormat="1" ht="14.25" customHeight="1">
      <c r="B29" s="30"/>
      <c r="C29" s="31"/>
      <c r="D29" s="27" t="s">
        <v>114</v>
      </c>
      <c r="E29" s="31"/>
      <c r="F29" s="31"/>
      <c r="G29" s="31"/>
      <c r="H29" s="31"/>
      <c r="I29" s="31"/>
      <c r="J29" s="31"/>
      <c r="K29" s="31"/>
      <c r="L29" s="31"/>
      <c r="M29" s="28">
        <f>N91</f>
        <v>0</v>
      </c>
      <c r="N29" s="28"/>
      <c r="O29" s="28"/>
      <c r="P29" s="28"/>
      <c r="Q29" s="31"/>
      <c r="R29" s="32"/>
    </row>
    <row r="30" spans="2:18" s="29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</row>
    <row r="31" spans="2:18" s="29" customFormat="1" ht="24.75" customHeight="1">
      <c r="B31" s="30"/>
      <c r="C31" s="31"/>
      <c r="D31" s="132" t="s">
        <v>37</v>
      </c>
      <c r="E31" s="31"/>
      <c r="F31" s="31"/>
      <c r="G31" s="31"/>
      <c r="H31" s="31"/>
      <c r="I31" s="31"/>
      <c r="J31" s="31"/>
      <c r="K31" s="31"/>
      <c r="L31" s="31"/>
      <c r="M31" s="133">
        <f>ROUND(M28+M29,2)</f>
        <v>0</v>
      </c>
      <c r="N31" s="133"/>
      <c r="O31" s="133"/>
      <c r="P31" s="133"/>
      <c r="Q31" s="31"/>
      <c r="R31" s="32"/>
    </row>
    <row r="32" spans="2:18" s="29" customFormat="1" ht="6.75" customHeight="1">
      <c r="B32" s="30"/>
      <c r="C32" s="3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1"/>
      <c r="R32" s="32"/>
    </row>
    <row r="33" spans="2:18" s="29" customFormat="1" ht="14.25" customHeight="1">
      <c r="B33" s="30"/>
      <c r="C33" s="31"/>
      <c r="D33" s="39" t="s">
        <v>38</v>
      </c>
      <c r="E33" s="39" t="s">
        <v>39</v>
      </c>
      <c r="F33" s="40">
        <v>0.21</v>
      </c>
      <c r="G33" s="134" t="s">
        <v>40</v>
      </c>
      <c r="H33" s="135">
        <f>ROUND((SUM(BE91:BE92)+SUM(BE111:BE156)),2)</f>
        <v>0</v>
      </c>
      <c r="I33" s="135"/>
      <c r="J33" s="135"/>
      <c r="K33" s="31"/>
      <c r="L33" s="31"/>
      <c r="M33" s="135">
        <f>ROUND(ROUND((SUM(BE91:BE92)+SUM(BE111:BE156)),2)*F33,2)</f>
        <v>0</v>
      </c>
      <c r="N33" s="135"/>
      <c r="O33" s="135"/>
      <c r="P33" s="135"/>
      <c r="Q33" s="31"/>
      <c r="R33" s="32"/>
    </row>
    <row r="34" spans="2:18" s="29" customFormat="1" ht="14.25" customHeight="1">
      <c r="B34" s="30"/>
      <c r="C34" s="31"/>
      <c r="D34" s="31"/>
      <c r="E34" s="39" t="s">
        <v>41</v>
      </c>
      <c r="F34" s="40">
        <v>0.15</v>
      </c>
      <c r="G34" s="134" t="s">
        <v>40</v>
      </c>
      <c r="H34" s="135">
        <f>ROUND((SUM(BF91:BF92)+SUM(BF111:BF156)),2)</f>
        <v>0</v>
      </c>
      <c r="I34" s="135"/>
      <c r="J34" s="135"/>
      <c r="K34" s="31"/>
      <c r="L34" s="31"/>
      <c r="M34" s="135">
        <f>ROUND(ROUND((SUM(BF91:BF92)+SUM(BF111:BF156)),2)*F34,2)</f>
        <v>0</v>
      </c>
      <c r="N34" s="135"/>
      <c r="O34" s="135"/>
      <c r="P34" s="135"/>
      <c r="Q34" s="31"/>
      <c r="R34" s="32"/>
    </row>
    <row r="35" spans="2:18" s="29" customFormat="1" ht="14.25" customHeight="1" hidden="1">
      <c r="B35" s="30"/>
      <c r="C35" s="31"/>
      <c r="D35" s="31"/>
      <c r="E35" s="39" t="s">
        <v>42</v>
      </c>
      <c r="F35" s="40">
        <v>0.21</v>
      </c>
      <c r="G35" s="134" t="s">
        <v>40</v>
      </c>
      <c r="H35" s="135">
        <f>ROUND((SUM(BG91:BG92)+SUM(BG111:BG156)),2)</f>
        <v>0</v>
      </c>
      <c r="I35" s="135"/>
      <c r="J35" s="135"/>
      <c r="K35" s="31"/>
      <c r="L35" s="31"/>
      <c r="M35" s="135">
        <v>0</v>
      </c>
      <c r="N35" s="135"/>
      <c r="O35" s="135"/>
      <c r="P35" s="135"/>
      <c r="Q35" s="31"/>
      <c r="R35" s="32"/>
    </row>
    <row r="36" spans="2:18" s="29" customFormat="1" ht="14.25" customHeight="1" hidden="1">
      <c r="B36" s="30"/>
      <c r="C36" s="31"/>
      <c r="D36" s="31"/>
      <c r="E36" s="39" t="s">
        <v>43</v>
      </c>
      <c r="F36" s="40">
        <v>0.15</v>
      </c>
      <c r="G36" s="134" t="s">
        <v>40</v>
      </c>
      <c r="H36" s="135">
        <f>ROUND((SUM(BH91:BH92)+SUM(BH111:BH156)),2)</f>
        <v>0</v>
      </c>
      <c r="I36" s="135"/>
      <c r="J36" s="135"/>
      <c r="K36" s="31"/>
      <c r="L36" s="31"/>
      <c r="M36" s="135">
        <v>0</v>
      </c>
      <c r="N36" s="135"/>
      <c r="O36" s="135"/>
      <c r="P36" s="135"/>
      <c r="Q36" s="31"/>
      <c r="R36" s="32"/>
    </row>
    <row r="37" spans="2:18" s="29" customFormat="1" ht="14.25" customHeight="1" hidden="1">
      <c r="B37" s="30"/>
      <c r="C37" s="31"/>
      <c r="D37" s="31"/>
      <c r="E37" s="39" t="s">
        <v>44</v>
      </c>
      <c r="F37" s="40">
        <v>0</v>
      </c>
      <c r="G37" s="134" t="s">
        <v>40</v>
      </c>
      <c r="H37" s="135">
        <f>ROUND((SUM(BI91:BI92)+SUM(BI111:BI156)),2)</f>
        <v>0</v>
      </c>
      <c r="I37" s="135"/>
      <c r="J37" s="135"/>
      <c r="K37" s="31"/>
      <c r="L37" s="31"/>
      <c r="M37" s="135">
        <v>0</v>
      </c>
      <c r="N37" s="135"/>
      <c r="O37" s="135"/>
      <c r="P37" s="135"/>
      <c r="Q37" s="31"/>
      <c r="R37" s="32"/>
    </row>
    <row r="38" spans="2:18" s="29" customFormat="1" ht="6.7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29" customFormat="1" ht="24.75" customHeight="1">
      <c r="B39" s="30"/>
      <c r="C39" s="44"/>
      <c r="D39" s="45" t="s">
        <v>45</v>
      </c>
      <c r="E39" s="46"/>
      <c r="F39" s="46"/>
      <c r="G39" s="136" t="s">
        <v>46</v>
      </c>
      <c r="H39" s="47" t="s">
        <v>47</v>
      </c>
      <c r="I39" s="46"/>
      <c r="J39" s="46"/>
      <c r="K39" s="46"/>
      <c r="L39" s="49">
        <f>SUM(M31:M37)</f>
        <v>0</v>
      </c>
      <c r="M39" s="49"/>
      <c r="N39" s="49"/>
      <c r="O39" s="49"/>
      <c r="P39" s="49"/>
      <c r="Q39" s="44"/>
      <c r="R39" s="32"/>
    </row>
    <row r="40" spans="2:18" s="29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s="29" customFormat="1" ht="15">
      <c r="B42" s="30"/>
      <c r="C42" s="31"/>
      <c r="D42" s="50" t="s">
        <v>48</v>
      </c>
      <c r="E42" s="51"/>
      <c r="F42" s="51"/>
      <c r="G42" s="51"/>
      <c r="H42" s="52"/>
      <c r="I42" s="31"/>
      <c r="J42" s="50" t="s">
        <v>49</v>
      </c>
      <c r="K42" s="51"/>
      <c r="L42" s="51"/>
      <c r="M42" s="51"/>
      <c r="N42" s="51"/>
      <c r="O42" s="51"/>
      <c r="P42" s="52"/>
      <c r="Q42" s="31"/>
      <c r="R42" s="32"/>
    </row>
    <row r="43" spans="2:18" ht="13.5">
      <c r="B43" s="15"/>
      <c r="C43" s="19"/>
      <c r="D43" s="53"/>
      <c r="E43" s="19"/>
      <c r="F43" s="19"/>
      <c r="G43" s="19"/>
      <c r="H43" s="54"/>
      <c r="I43" s="19"/>
      <c r="J43" s="53"/>
      <c r="K43" s="19"/>
      <c r="L43" s="19"/>
      <c r="M43" s="19"/>
      <c r="N43" s="19"/>
      <c r="O43" s="19"/>
      <c r="P43" s="54"/>
      <c r="Q43" s="19"/>
      <c r="R43" s="17"/>
    </row>
    <row r="44" spans="2:18" ht="13.5">
      <c r="B44" s="15"/>
      <c r="C44" s="19"/>
      <c r="D44" s="53"/>
      <c r="E44" s="19"/>
      <c r="F44" s="19"/>
      <c r="G44" s="19"/>
      <c r="H44" s="54"/>
      <c r="I44" s="19"/>
      <c r="J44" s="53"/>
      <c r="K44" s="19"/>
      <c r="L44" s="19"/>
      <c r="M44" s="19"/>
      <c r="N44" s="19"/>
      <c r="O44" s="19"/>
      <c r="P44" s="54"/>
      <c r="Q44" s="19"/>
      <c r="R44" s="17"/>
    </row>
    <row r="45" spans="2:18" ht="13.5">
      <c r="B45" s="15"/>
      <c r="C45" s="19"/>
      <c r="D45" s="53"/>
      <c r="E45" s="19"/>
      <c r="F45" s="19"/>
      <c r="G45" s="19"/>
      <c r="H45" s="54"/>
      <c r="I45" s="19"/>
      <c r="J45" s="53"/>
      <c r="K45" s="19"/>
      <c r="L45" s="19"/>
      <c r="M45" s="19"/>
      <c r="N45" s="19"/>
      <c r="O45" s="19"/>
      <c r="P45" s="54"/>
      <c r="Q45" s="19"/>
      <c r="R45" s="17"/>
    </row>
    <row r="46" spans="2:18" ht="13.5">
      <c r="B46" s="15"/>
      <c r="C46" s="19"/>
      <c r="D46" s="53"/>
      <c r="E46" s="19"/>
      <c r="F46" s="19"/>
      <c r="G46" s="19"/>
      <c r="H46" s="54"/>
      <c r="I46" s="19"/>
      <c r="J46" s="53"/>
      <c r="K46" s="19"/>
      <c r="L46" s="19"/>
      <c r="M46" s="19"/>
      <c r="N46" s="19"/>
      <c r="O46" s="19"/>
      <c r="P46" s="54"/>
      <c r="Q46" s="19"/>
      <c r="R46" s="17"/>
    </row>
    <row r="47" spans="2:18" ht="13.5">
      <c r="B47" s="15"/>
      <c r="C47" s="19"/>
      <c r="D47" s="53"/>
      <c r="E47" s="19"/>
      <c r="F47" s="19"/>
      <c r="G47" s="19"/>
      <c r="H47" s="54"/>
      <c r="I47" s="19"/>
      <c r="J47" s="53"/>
      <c r="K47" s="19"/>
      <c r="L47" s="19"/>
      <c r="M47" s="19"/>
      <c r="N47" s="19"/>
      <c r="O47" s="19"/>
      <c r="P47" s="54"/>
      <c r="Q47" s="19"/>
      <c r="R47" s="17"/>
    </row>
    <row r="48" spans="2:18" ht="13.5">
      <c r="B48" s="15"/>
      <c r="C48" s="19"/>
      <c r="D48" s="53"/>
      <c r="E48" s="19"/>
      <c r="F48" s="19"/>
      <c r="G48" s="19"/>
      <c r="H48" s="54"/>
      <c r="I48" s="19"/>
      <c r="J48" s="53"/>
      <c r="K48" s="19"/>
      <c r="L48" s="19"/>
      <c r="M48" s="19"/>
      <c r="N48" s="19"/>
      <c r="O48" s="19"/>
      <c r="P48" s="54"/>
      <c r="Q48" s="19"/>
      <c r="R48" s="17"/>
    </row>
    <row r="49" spans="2:18" s="29" customFormat="1" ht="15">
      <c r="B49" s="30"/>
      <c r="C49" s="31"/>
      <c r="D49" s="55" t="s">
        <v>50</v>
      </c>
      <c r="E49" s="56"/>
      <c r="F49" s="56"/>
      <c r="G49" s="57" t="s">
        <v>51</v>
      </c>
      <c r="H49" s="58"/>
      <c r="I49" s="31"/>
      <c r="J49" s="55" t="s">
        <v>50</v>
      </c>
      <c r="K49" s="56"/>
      <c r="L49" s="56"/>
      <c r="M49" s="56"/>
      <c r="N49" s="57" t="s">
        <v>51</v>
      </c>
      <c r="O49" s="56"/>
      <c r="P49" s="58"/>
      <c r="Q49" s="31"/>
      <c r="R49" s="32"/>
    </row>
    <row r="50" spans="2:18" ht="13.5">
      <c r="B50" s="1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7"/>
    </row>
    <row r="51" spans="2:18" s="29" customFormat="1" ht="15">
      <c r="B51" s="30"/>
      <c r="C51" s="31"/>
      <c r="D51" s="50" t="s">
        <v>52</v>
      </c>
      <c r="E51" s="51"/>
      <c r="F51" s="51"/>
      <c r="G51" s="51"/>
      <c r="H51" s="52"/>
      <c r="I51" s="31"/>
      <c r="J51" s="50" t="s">
        <v>53</v>
      </c>
      <c r="K51" s="51"/>
      <c r="L51" s="51"/>
      <c r="M51" s="51"/>
      <c r="N51" s="51"/>
      <c r="O51" s="51"/>
      <c r="P51" s="52"/>
      <c r="Q51" s="31"/>
      <c r="R51" s="32"/>
    </row>
    <row r="52" spans="2:18" ht="13.5">
      <c r="B52" s="15"/>
      <c r="C52" s="19"/>
      <c r="D52" s="53"/>
      <c r="E52" s="19"/>
      <c r="F52" s="19"/>
      <c r="G52" s="19"/>
      <c r="H52" s="54"/>
      <c r="I52" s="19"/>
      <c r="J52" s="53"/>
      <c r="K52" s="19"/>
      <c r="L52" s="19"/>
      <c r="M52" s="19"/>
      <c r="N52" s="19"/>
      <c r="O52" s="19"/>
      <c r="P52" s="54"/>
      <c r="Q52" s="19"/>
      <c r="R52" s="17"/>
    </row>
    <row r="53" spans="2:18" ht="13.5">
      <c r="B53" s="15"/>
      <c r="C53" s="19"/>
      <c r="D53" s="53"/>
      <c r="E53" s="19"/>
      <c r="F53" s="19"/>
      <c r="G53" s="19"/>
      <c r="H53" s="54"/>
      <c r="I53" s="19"/>
      <c r="J53" s="53"/>
      <c r="K53" s="19"/>
      <c r="L53" s="19"/>
      <c r="M53" s="19"/>
      <c r="N53" s="19"/>
      <c r="O53" s="19"/>
      <c r="P53" s="54"/>
      <c r="Q53" s="19"/>
      <c r="R53" s="17"/>
    </row>
    <row r="54" spans="2:18" ht="13.5">
      <c r="B54" s="15"/>
      <c r="C54" s="19"/>
      <c r="D54" s="53"/>
      <c r="E54" s="19"/>
      <c r="F54" s="19"/>
      <c r="G54" s="19"/>
      <c r="H54" s="54"/>
      <c r="I54" s="19"/>
      <c r="J54" s="53"/>
      <c r="K54" s="19"/>
      <c r="L54" s="19"/>
      <c r="M54" s="19"/>
      <c r="N54" s="19"/>
      <c r="O54" s="19"/>
      <c r="P54" s="54"/>
      <c r="Q54" s="19"/>
      <c r="R54" s="17"/>
    </row>
    <row r="55" spans="2:18" ht="13.5">
      <c r="B55" s="15"/>
      <c r="C55" s="19"/>
      <c r="D55" s="53"/>
      <c r="E55" s="19"/>
      <c r="F55" s="19"/>
      <c r="G55" s="19"/>
      <c r="H55" s="54"/>
      <c r="I55" s="19"/>
      <c r="J55" s="53"/>
      <c r="K55" s="19"/>
      <c r="L55" s="19"/>
      <c r="M55" s="19"/>
      <c r="N55" s="19"/>
      <c r="O55" s="19"/>
      <c r="P55" s="54"/>
      <c r="Q55" s="19"/>
      <c r="R55" s="17"/>
    </row>
    <row r="56" spans="2:18" ht="13.5">
      <c r="B56" s="15"/>
      <c r="C56" s="19"/>
      <c r="D56" s="53"/>
      <c r="E56" s="19"/>
      <c r="F56" s="19"/>
      <c r="G56" s="19"/>
      <c r="H56" s="54"/>
      <c r="I56" s="19"/>
      <c r="J56" s="53"/>
      <c r="K56" s="19"/>
      <c r="L56" s="19"/>
      <c r="M56" s="19"/>
      <c r="N56" s="19"/>
      <c r="O56" s="19"/>
      <c r="P56" s="54"/>
      <c r="Q56" s="19"/>
      <c r="R56" s="17"/>
    </row>
    <row r="57" spans="2:18" ht="13.5">
      <c r="B57" s="15"/>
      <c r="C57" s="19"/>
      <c r="D57" s="53"/>
      <c r="E57" s="19"/>
      <c r="F57" s="19"/>
      <c r="G57" s="19"/>
      <c r="H57" s="54"/>
      <c r="I57" s="19"/>
      <c r="J57" s="53"/>
      <c r="K57" s="19"/>
      <c r="L57" s="19"/>
      <c r="M57" s="19"/>
      <c r="N57" s="19"/>
      <c r="O57" s="19"/>
      <c r="P57" s="54"/>
      <c r="Q57" s="19"/>
      <c r="R57" s="17"/>
    </row>
    <row r="58" spans="2:18" s="29" customFormat="1" ht="15">
      <c r="B58" s="30"/>
      <c r="C58" s="31"/>
      <c r="D58" s="55" t="s">
        <v>50</v>
      </c>
      <c r="E58" s="56"/>
      <c r="F58" s="56"/>
      <c r="G58" s="57" t="s">
        <v>51</v>
      </c>
      <c r="H58" s="58"/>
      <c r="I58" s="31"/>
      <c r="J58" s="55" t="s">
        <v>50</v>
      </c>
      <c r="K58" s="56"/>
      <c r="L58" s="56"/>
      <c r="M58" s="56"/>
      <c r="N58" s="57" t="s">
        <v>51</v>
      </c>
      <c r="O58" s="56"/>
      <c r="P58" s="58"/>
      <c r="Q58" s="31"/>
      <c r="R58" s="32"/>
    </row>
    <row r="59" spans="2:18" s="29" customFormat="1" ht="14.25" customHeight="1"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1"/>
    </row>
    <row r="63" spans="2:18" s="29" customFormat="1" ht="6.75" customHeight="1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</row>
    <row r="64" spans="2:18" s="29" customFormat="1" ht="36.75" customHeight="1">
      <c r="B64" s="30"/>
      <c r="C64" s="16" t="s">
        <v>115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32"/>
    </row>
    <row r="65" spans="2:18" s="29" customFormat="1" ht="6.75" customHeight="1"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2"/>
    </row>
    <row r="66" spans="2:18" s="29" customFormat="1" ht="30" customHeight="1">
      <c r="B66" s="30"/>
      <c r="C66" s="24" t="s">
        <v>15</v>
      </c>
      <c r="D66" s="31"/>
      <c r="E66" s="31"/>
      <c r="F66" s="130">
        <f>F6</f>
        <v>0</v>
      </c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31"/>
      <c r="R66" s="32"/>
    </row>
    <row r="67" spans="2:18" ht="30" customHeight="1">
      <c r="B67" s="15"/>
      <c r="C67" s="24" t="s">
        <v>109</v>
      </c>
      <c r="D67" s="19"/>
      <c r="E67" s="19"/>
      <c r="F67" s="130" t="s">
        <v>110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9"/>
      <c r="R67" s="17"/>
    </row>
    <row r="68" spans="2:18" s="29" customFormat="1" ht="36.75" customHeight="1">
      <c r="B68" s="30"/>
      <c r="C68" s="71" t="s">
        <v>111</v>
      </c>
      <c r="D68" s="31"/>
      <c r="E68" s="31"/>
      <c r="F68" s="73">
        <f>F8</f>
        <v>0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31"/>
      <c r="R68" s="32"/>
    </row>
    <row r="69" spans="2:18" s="29" customFormat="1" ht="6.75" customHeight="1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spans="2:18" s="29" customFormat="1" ht="18" customHeight="1">
      <c r="B70" s="30"/>
      <c r="C70" s="24" t="s">
        <v>21</v>
      </c>
      <c r="D70" s="31"/>
      <c r="E70" s="31"/>
      <c r="F70" s="21">
        <f>F10</f>
        <v>0</v>
      </c>
      <c r="G70" s="31"/>
      <c r="H70" s="31"/>
      <c r="I70" s="31"/>
      <c r="J70" s="31"/>
      <c r="K70" s="24" t="s">
        <v>23</v>
      </c>
      <c r="L70" s="31"/>
      <c r="M70" s="76">
        <f>IF(O10="","",O10)</f>
        <v>0</v>
      </c>
      <c r="N70" s="76"/>
      <c r="O70" s="76"/>
      <c r="P70" s="76"/>
      <c r="Q70" s="31"/>
      <c r="R70" s="32"/>
    </row>
    <row r="71" spans="2:18" s="29" customFormat="1" ht="6.75" customHeight="1"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spans="2:18" s="29" customFormat="1" ht="15">
      <c r="B72" s="30"/>
      <c r="C72" s="24" t="s">
        <v>26</v>
      </c>
      <c r="D72" s="31"/>
      <c r="E72" s="31"/>
      <c r="F72" s="21">
        <f>E13</f>
        <v>0</v>
      </c>
      <c r="G72" s="31"/>
      <c r="H72" s="31"/>
      <c r="I72" s="31"/>
      <c r="J72" s="31"/>
      <c r="K72" s="24" t="s">
        <v>31</v>
      </c>
      <c r="L72" s="31"/>
      <c r="M72" s="21">
        <f>E19</f>
        <v>0</v>
      </c>
      <c r="N72" s="21"/>
      <c r="O72" s="21"/>
      <c r="P72" s="21"/>
      <c r="Q72" s="21"/>
      <c r="R72" s="32"/>
    </row>
    <row r="73" spans="2:18" s="29" customFormat="1" ht="14.25" customHeight="1">
      <c r="B73" s="30"/>
      <c r="C73" s="24" t="s">
        <v>30</v>
      </c>
      <c r="D73" s="31"/>
      <c r="E73" s="31"/>
      <c r="F73" s="21">
        <f>IF(E16="","",E16)</f>
        <v>0</v>
      </c>
      <c r="G73" s="31"/>
      <c r="H73" s="31"/>
      <c r="I73" s="31"/>
      <c r="J73" s="31"/>
      <c r="K73" s="24" t="s">
        <v>33</v>
      </c>
      <c r="L73" s="31"/>
      <c r="M73" s="21">
        <f>E22</f>
        <v>0</v>
      </c>
      <c r="N73" s="21"/>
      <c r="O73" s="21"/>
      <c r="P73" s="21"/>
      <c r="Q73" s="21"/>
      <c r="R73" s="32"/>
    </row>
    <row r="74" spans="2:18" s="29" customFormat="1" ht="9.75" customHeight="1"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2"/>
    </row>
    <row r="75" spans="2:18" s="29" customFormat="1" ht="29.25" customHeight="1">
      <c r="B75" s="30"/>
      <c r="C75" s="137" t="s">
        <v>116</v>
      </c>
      <c r="D75" s="137"/>
      <c r="E75" s="137"/>
      <c r="F75" s="137"/>
      <c r="G75" s="137"/>
      <c r="H75" s="44"/>
      <c r="I75" s="44"/>
      <c r="J75" s="44"/>
      <c r="K75" s="44"/>
      <c r="L75" s="44"/>
      <c r="M75" s="44"/>
      <c r="N75" s="137" t="s">
        <v>117</v>
      </c>
      <c r="O75" s="137"/>
      <c r="P75" s="137"/>
      <c r="Q75" s="137"/>
      <c r="R75" s="32"/>
    </row>
    <row r="76" spans="2:18" s="29" customFormat="1" ht="9.75" customHeight="1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2"/>
    </row>
    <row r="77" spans="2:47" s="29" customFormat="1" ht="29.25" customHeight="1">
      <c r="B77" s="30"/>
      <c r="C77" s="86" t="s">
        <v>118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89">
        <f aca="true" t="shared" si="0" ref="N77:N79">N111</f>
        <v>0</v>
      </c>
      <c r="O77" s="89"/>
      <c r="P77" s="89"/>
      <c r="Q77" s="89"/>
      <c r="R77" s="32"/>
      <c r="AU77" s="11" t="s">
        <v>119</v>
      </c>
    </row>
    <row r="78" spans="2:18" s="138" customFormat="1" ht="24.75" customHeight="1">
      <c r="B78" s="139"/>
      <c r="C78" s="140"/>
      <c r="D78" s="141" t="s">
        <v>120</v>
      </c>
      <c r="E78" s="140"/>
      <c r="F78" s="140"/>
      <c r="G78" s="140"/>
      <c r="H78" s="140"/>
      <c r="I78" s="140"/>
      <c r="J78" s="140"/>
      <c r="K78" s="140"/>
      <c r="L78" s="140"/>
      <c r="M78" s="140"/>
      <c r="N78" s="142">
        <f t="shared" si="0"/>
        <v>0</v>
      </c>
      <c r="O78" s="142"/>
      <c r="P78" s="142"/>
      <c r="Q78" s="142"/>
      <c r="R78" s="143"/>
    </row>
    <row r="79" spans="2:18" s="144" customFormat="1" ht="19.5" customHeight="1">
      <c r="B79" s="145"/>
      <c r="C79" s="111"/>
      <c r="D79" s="146" t="s">
        <v>121</v>
      </c>
      <c r="E79" s="111"/>
      <c r="F79" s="111"/>
      <c r="G79" s="111"/>
      <c r="H79" s="111"/>
      <c r="I79" s="111"/>
      <c r="J79" s="111"/>
      <c r="K79" s="111"/>
      <c r="L79" s="111"/>
      <c r="M79" s="111"/>
      <c r="N79" s="113">
        <f t="shared" si="0"/>
        <v>0</v>
      </c>
      <c r="O79" s="113"/>
      <c r="P79" s="113"/>
      <c r="Q79" s="113"/>
      <c r="R79" s="147"/>
    </row>
    <row r="80" spans="2:18" s="144" customFormat="1" ht="19.5" customHeight="1">
      <c r="B80" s="145"/>
      <c r="C80" s="111"/>
      <c r="D80" s="146" t="s">
        <v>122</v>
      </c>
      <c r="E80" s="111"/>
      <c r="F80" s="111"/>
      <c r="G80" s="111"/>
      <c r="H80" s="111"/>
      <c r="I80" s="111"/>
      <c r="J80" s="111"/>
      <c r="K80" s="111"/>
      <c r="L80" s="111"/>
      <c r="M80" s="111"/>
      <c r="N80" s="113">
        <f>N115</f>
        <v>0</v>
      </c>
      <c r="O80" s="113"/>
      <c r="P80" s="113"/>
      <c r="Q80" s="113"/>
      <c r="R80" s="147"/>
    </row>
    <row r="81" spans="2:18" s="138" customFormat="1" ht="24.75" customHeight="1">
      <c r="B81" s="139"/>
      <c r="C81" s="140"/>
      <c r="D81" s="141" t="s">
        <v>123</v>
      </c>
      <c r="E81" s="140"/>
      <c r="F81" s="140"/>
      <c r="G81" s="140"/>
      <c r="H81" s="140"/>
      <c r="I81" s="140"/>
      <c r="J81" s="140"/>
      <c r="K81" s="140"/>
      <c r="L81" s="140"/>
      <c r="M81" s="140"/>
      <c r="N81" s="142">
        <f aca="true" t="shared" si="1" ref="N81:N82">N121</f>
        <v>0</v>
      </c>
      <c r="O81" s="142"/>
      <c r="P81" s="142"/>
      <c r="Q81" s="142"/>
      <c r="R81" s="143"/>
    </row>
    <row r="82" spans="2:18" s="144" customFormat="1" ht="19.5" customHeight="1">
      <c r="B82" s="145"/>
      <c r="C82" s="111"/>
      <c r="D82" s="146" t="s">
        <v>124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3">
        <f t="shared" si="1"/>
        <v>0</v>
      </c>
      <c r="O82" s="113"/>
      <c r="P82" s="113"/>
      <c r="Q82" s="113"/>
      <c r="R82" s="147"/>
    </row>
    <row r="83" spans="2:18" s="144" customFormat="1" ht="19.5" customHeight="1">
      <c r="B83" s="145"/>
      <c r="C83" s="111"/>
      <c r="D83" s="146" t="s">
        <v>126</v>
      </c>
      <c r="E83" s="111"/>
      <c r="F83" s="111"/>
      <c r="G83" s="111"/>
      <c r="H83" s="111"/>
      <c r="I83" s="111"/>
      <c r="J83" s="111"/>
      <c r="K83" s="111"/>
      <c r="L83" s="111"/>
      <c r="M83" s="111"/>
      <c r="N83" s="113">
        <f>N126</f>
        <v>0</v>
      </c>
      <c r="O83" s="113"/>
      <c r="P83" s="113"/>
      <c r="Q83" s="113"/>
      <c r="R83" s="147"/>
    </row>
    <row r="84" spans="2:18" s="144" customFormat="1" ht="19.5" customHeight="1">
      <c r="B84" s="145"/>
      <c r="C84" s="111"/>
      <c r="D84" s="146" t="s">
        <v>127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3">
        <f>N129</f>
        <v>0</v>
      </c>
      <c r="O84" s="113"/>
      <c r="P84" s="113"/>
      <c r="Q84" s="113"/>
      <c r="R84" s="147"/>
    </row>
    <row r="85" spans="2:18" s="144" customFormat="1" ht="19.5" customHeight="1">
      <c r="B85" s="145"/>
      <c r="C85" s="111"/>
      <c r="D85" s="146" t="s">
        <v>128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3">
        <f>N133</f>
        <v>0</v>
      </c>
      <c r="O85" s="113"/>
      <c r="P85" s="113"/>
      <c r="Q85" s="113"/>
      <c r="R85" s="147"/>
    </row>
    <row r="86" spans="2:18" s="144" customFormat="1" ht="19.5" customHeight="1">
      <c r="B86" s="145"/>
      <c r="C86" s="111"/>
      <c r="D86" s="146" t="s">
        <v>129</v>
      </c>
      <c r="E86" s="111"/>
      <c r="F86" s="111"/>
      <c r="G86" s="111"/>
      <c r="H86" s="111"/>
      <c r="I86" s="111"/>
      <c r="J86" s="111"/>
      <c r="K86" s="111"/>
      <c r="L86" s="111"/>
      <c r="M86" s="111"/>
      <c r="N86" s="113">
        <f>N139</f>
        <v>0</v>
      </c>
      <c r="O86" s="113"/>
      <c r="P86" s="113"/>
      <c r="Q86" s="113"/>
      <c r="R86" s="147"/>
    </row>
    <row r="87" spans="2:18" s="144" customFormat="1" ht="19.5" customHeight="1">
      <c r="B87" s="145"/>
      <c r="C87" s="111"/>
      <c r="D87" s="146" t="s">
        <v>130</v>
      </c>
      <c r="E87" s="111"/>
      <c r="F87" s="111"/>
      <c r="G87" s="111"/>
      <c r="H87" s="111"/>
      <c r="I87" s="111"/>
      <c r="J87" s="111"/>
      <c r="K87" s="111"/>
      <c r="L87" s="111"/>
      <c r="M87" s="111"/>
      <c r="N87" s="113">
        <f>N147</f>
        <v>0</v>
      </c>
      <c r="O87" s="113"/>
      <c r="P87" s="113"/>
      <c r="Q87" s="113"/>
      <c r="R87" s="147"/>
    </row>
    <row r="88" spans="2:18" s="144" customFormat="1" ht="19.5" customHeight="1">
      <c r="B88" s="145"/>
      <c r="C88" s="111"/>
      <c r="D88" s="146" t="s">
        <v>131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3">
        <f>N151</f>
        <v>0</v>
      </c>
      <c r="O88" s="113"/>
      <c r="P88" s="113"/>
      <c r="Q88" s="113"/>
      <c r="R88" s="147"/>
    </row>
    <row r="89" spans="2:18" s="144" customFormat="1" ht="19.5" customHeight="1">
      <c r="B89" s="145"/>
      <c r="C89" s="111"/>
      <c r="D89" s="146" t="s">
        <v>132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3">
        <f>N154</f>
        <v>0</v>
      </c>
      <c r="O89" s="113"/>
      <c r="P89" s="113"/>
      <c r="Q89" s="113"/>
      <c r="R89" s="147"/>
    </row>
    <row r="90" spans="2:18" s="29" customFormat="1" ht="21.75" customHeight="1"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2"/>
    </row>
    <row r="91" spans="2:21" s="29" customFormat="1" ht="29.25" customHeight="1">
      <c r="B91" s="30"/>
      <c r="C91" s="86" t="s">
        <v>133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89">
        <v>0</v>
      </c>
      <c r="O91" s="89"/>
      <c r="P91" s="89"/>
      <c r="Q91" s="89"/>
      <c r="R91" s="32"/>
      <c r="T91" s="148"/>
      <c r="U91" s="149" t="s">
        <v>38</v>
      </c>
    </row>
    <row r="92" spans="2:18" s="29" customFormat="1" ht="18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</row>
    <row r="93" spans="2:18" s="29" customFormat="1" ht="29.25" customHeight="1">
      <c r="B93" s="30"/>
      <c r="C93" s="126" t="s">
        <v>102</v>
      </c>
      <c r="D93" s="44"/>
      <c r="E93" s="44"/>
      <c r="F93" s="44"/>
      <c r="G93" s="44"/>
      <c r="H93" s="44"/>
      <c r="I93" s="44"/>
      <c r="J93" s="44"/>
      <c r="K93" s="44"/>
      <c r="L93" s="127">
        <f>ROUND(SUM(N77+N91),2)</f>
        <v>0</v>
      </c>
      <c r="M93" s="127"/>
      <c r="N93" s="127"/>
      <c r="O93" s="127"/>
      <c r="P93" s="127"/>
      <c r="Q93" s="127"/>
      <c r="R93" s="32"/>
    </row>
    <row r="94" spans="2:18" s="29" customFormat="1" ht="6.75" customHeight="1"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1"/>
    </row>
    <row r="98" spans="2:18" s="29" customFormat="1" ht="6.75" customHeight="1"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4"/>
    </row>
    <row r="99" spans="2:18" s="29" customFormat="1" ht="36.75" customHeight="1">
      <c r="B99" s="30"/>
      <c r="C99" s="16" t="s">
        <v>134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32"/>
    </row>
    <row r="100" spans="2:18" s="29" customFormat="1" ht="6.75" customHeight="1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</row>
    <row r="101" spans="2:18" s="29" customFormat="1" ht="30" customHeight="1">
      <c r="B101" s="30"/>
      <c r="C101" s="24" t="s">
        <v>15</v>
      </c>
      <c r="D101" s="31"/>
      <c r="E101" s="31"/>
      <c r="F101" s="130">
        <f>F6</f>
        <v>0</v>
      </c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31"/>
      <c r="R101" s="32"/>
    </row>
    <row r="102" spans="2:18" ht="30" customHeight="1">
      <c r="B102" s="15"/>
      <c r="C102" s="24" t="s">
        <v>109</v>
      </c>
      <c r="D102" s="19"/>
      <c r="E102" s="19"/>
      <c r="F102" s="130" t="s">
        <v>110</v>
      </c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9"/>
      <c r="R102" s="17"/>
    </row>
    <row r="103" spans="2:18" s="29" customFormat="1" ht="36.75" customHeight="1">
      <c r="B103" s="30"/>
      <c r="C103" s="71" t="s">
        <v>111</v>
      </c>
      <c r="D103" s="31"/>
      <c r="E103" s="31"/>
      <c r="F103" s="73">
        <f>F8</f>
        <v>0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31"/>
      <c r="R103" s="32"/>
    </row>
    <row r="104" spans="2:18" s="29" customFormat="1" ht="6.7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29" customFormat="1" ht="18" customHeight="1">
      <c r="B105" s="30"/>
      <c r="C105" s="24" t="s">
        <v>21</v>
      </c>
      <c r="D105" s="31"/>
      <c r="E105" s="31"/>
      <c r="F105" s="21">
        <f>F10</f>
        <v>0</v>
      </c>
      <c r="G105" s="31"/>
      <c r="H105" s="31"/>
      <c r="I105" s="31"/>
      <c r="J105" s="31"/>
      <c r="K105" s="24" t="s">
        <v>23</v>
      </c>
      <c r="L105" s="31"/>
      <c r="M105" s="76">
        <f>IF(O10="","",O10)</f>
        <v>0</v>
      </c>
      <c r="N105" s="76"/>
      <c r="O105" s="76"/>
      <c r="P105" s="76"/>
      <c r="Q105" s="31"/>
      <c r="R105" s="32"/>
    </row>
    <row r="106" spans="2:18" s="29" customFormat="1" ht="6.7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29" customFormat="1" ht="15">
      <c r="B107" s="30"/>
      <c r="C107" s="24" t="s">
        <v>26</v>
      </c>
      <c r="D107" s="31"/>
      <c r="E107" s="31"/>
      <c r="F107" s="21">
        <f>E13</f>
        <v>0</v>
      </c>
      <c r="G107" s="31"/>
      <c r="H107" s="31"/>
      <c r="I107" s="31"/>
      <c r="J107" s="31"/>
      <c r="K107" s="24" t="s">
        <v>31</v>
      </c>
      <c r="L107" s="31"/>
      <c r="M107" s="21">
        <f>E19</f>
        <v>0</v>
      </c>
      <c r="N107" s="21"/>
      <c r="O107" s="21"/>
      <c r="P107" s="21"/>
      <c r="Q107" s="21"/>
      <c r="R107" s="32"/>
    </row>
    <row r="108" spans="2:18" s="29" customFormat="1" ht="14.25" customHeight="1">
      <c r="B108" s="30"/>
      <c r="C108" s="24" t="s">
        <v>30</v>
      </c>
      <c r="D108" s="31"/>
      <c r="E108" s="31"/>
      <c r="F108" s="21">
        <f>IF(E16="","",E16)</f>
        <v>0</v>
      </c>
      <c r="G108" s="31"/>
      <c r="H108" s="31"/>
      <c r="I108" s="31"/>
      <c r="J108" s="31"/>
      <c r="K108" s="24" t="s">
        <v>33</v>
      </c>
      <c r="L108" s="31"/>
      <c r="M108" s="21">
        <f>E22</f>
        <v>0</v>
      </c>
      <c r="N108" s="21"/>
      <c r="O108" s="21"/>
      <c r="P108" s="21"/>
      <c r="Q108" s="21"/>
      <c r="R108" s="32"/>
    </row>
    <row r="109" spans="2:18" s="29" customFormat="1" ht="9.7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150" customFormat="1" ht="29.25" customHeight="1">
      <c r="B110" s="151"/>
      <c r="C110" s="152" t="s">
        <v>135</v>
      </c>
      <c r="D110" s="153" t="s">
        <v>136</v>
      </c>
      <c r="E110" s="153" t="s">
        <v>56</v>
      </c>
      <c r="F110" s="153" t="s">
        <v>137</v>
      </c>
      <c r="G110" s="153"/>
      <c r="H110" s="153"/>
      <c r="I110" s="153"/>
      <c r="J110" s="153" t="s">
        <v>138</v>
      </c>
      <c r="K110" s="153" t="s">
        <v>139</v>
      </c>
      <c r="L110" s="154" t="s">
        <v>140</v>
      </c>
      <c r="M110" s="154"/>
      <c r="N110" s="155" t="s">
        <v>117</v>
      </c>
      <c r="O110" s="155"/>
      <c r="P110" s="155"/>
      <c r="Q110" s="155"/>
      <c r="R110" s="156"/>
      <c r="T110" s="82" t="s">
        <v>141</v>
      </c>
      <c r="U110" s="83" t="s">
        <v>38</v>
      </c>
      <c r="V110" s="83" t="s">
        <v>142</v>
      </c>
      <c r="W110" s="83" t="s">
        <v>143</v>
      </c>
      <c r="X110" s="83" t="s">
        <v>144</v>
      </c>
      <c r="Y110" s="83" t="s">
        <v>145</v>
      </c>
      <c r="Z110" s="83" t="s">
        <v>146</v>
      </c>
      <c r="AA110" s="84" t="s">
        <v>147</v>
      </c>
    </row>
    <row r="111" spans="2:63" s="29" customFormat="1" ht="29.25" customHeight="1">
      <c r="B111" s="30"/>
      <c r="C111" s="86" t="s">
        <v>113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157">
        <f aca="true" t="shared" si="2" ref="N111:N113">BK111</f>
        <v>0</v>
      </c>
      <c r="O111" s="157"/>
      <c r="P111" s="157"/>
      <c r="Q111" s="157"/>
      <c r="R111" s="32"/>
      <c r="T111" s="85"/>
      <c r="U111" s="51"/>
      <c r="V111" s="51"/>
      <c r="W111" s="158">
        <f>W112+W121</f>
        <v>67.857233</v>
      </c>
      <c r="X111" s="51"/>
      <c r="Y111" s="158">
        <f>Y112+Y121</f>
        <v>0.8624174000000001</v>
      </c>
      <c r="Z111" s="51"/>
      <c r="AA111" s="159">
        <f>AA112+AA121</f>
        <v>0.39754849999999997</v>
      </c>
      <c r="AT111" s="11" t="s">
        <v>73</v>
      </c>
      <c r="AU111" s="11" t="s">
        <v>119</v>
      </c>
      <c r="BK111" s="160">
        <f>BK112+BK121</f>
        <v>0</v>
      </c>
    </row>
    <row r="112" spans="2:63" s="161" customFormat="1" ht="36.75" customHeight="1">
      <c r="B112" s="162"/>
      <c r="C112" s="163"/>
      <c r="D112" s="164" t="s">
        <v>120</v>
      </c>
      <c r="E112" s="164"/>
      <c r="F112" s="164"/>
      <c r="G112" s="164"/>
      <c r="H112" s="164"/>
      <c r="I112" s="164"/>
      <c r="J112" s="164"/>
      <c r="K112" s="164"/>
      <c r="L112" s="164"/>
      <c r="M112" s="164"/>
      <c r="N112" s="165">
        <f t="shared" si="2"/>
        <v>0</v>
      </c>
      <c r="O112" s="165"/>
      <c r="P112" s="165"/>
      <c r="Q112" s="165"/>
      <c r="R112" s="166"/>
      <c r="T112" s="167"/>
      <c r="U112" s="163"/>
      <c r="V112" s="163"/>
      <c r="W112" s="168">
        <f>W113+W115</f>
        <v>2.1341979999999996</v>
      </c>
      <c r="X112" s="163"/>
      <c r="Y112" s="168">
        <f>Y113+Y115</f>
        <v>0.00129168</v>
      </c>
      <c r="Z112" s="163"/>
      <c r="AA112" s="169">
        <f>AA113+AA115</f>
        <v>0</v>
      </c>
      <c r="AR112" s="170" t="s">
        <v>20</v>
      </c>
      <c r="AT112" s="171" t="s">
        <v>73</v>
      </c>
      <c r="AU112" s="171" t="s">
        <v>74</v>
      </c>
      <c r="AY112" s="170" t="s">
        <v>148</v>
      </c>
      <c r="BK112" s="172">
        <f>BK113+BK115</f>
        <v>0</v>
      </c>
    </row>
    <row r="113" spans="2:63" s="161" customFormat="1" ht="19.5" customHeight="1">
      <c r="B113" s="162"/>
      <c r="C113" s="163"/>
      <c r="D113" s="173" t="s">
        <v>121</v>
      </c>
      <c r="E113" s="173"/>
      <c r="F113" s="173"/>
      <c r="G113" s="173"/>
      <c r="H113" s="173"/>
      <c r="I113" s="173"/>
      <c r="J113" s="173"/>
      <c r="K113" s="173"/>
      <c r="L113" s="173"/>
      <c r="M113" s="173"/>
      <c r="N113" s="174">
        <f t="shared" si="2"/>
        <v>0</v>
      </c>
      <c r="O113" s="174"/>
      <c r="P113" s="174"/>
      <c r="Q113" s="174"/>
      <c r="R113" s="166"/>
      <c r="T113" s="167"/>
      <c r="U113" s="163"/>
      <c r="V113" s="163"/>
      <c r="W113" s="168">
        <f>W114</f>
        <v>1.04328</v>
      </c>
      <c r="X113" s="163"/>
      <c r="Y113" s="168">
        <f>Y114</f>
        <v>0.00129168</v>
      </c>
      <c r="Z113" s="163"/>
      <c r="AA113" s="169">
        <f>AA114</f>
        <v>0</v>
      </c>
      <c r="AR113" s="170" t="s">
        <v>20</v>
      </c>
      <c r="AT113" s="171" t="s">
        <v>73</v>
      </c>
      <c r="AU113" s="171" t="s">
        <v>20</v>
      </c>
      <c r="AY113" s="170" t="s">
        <v>148</v>
      </c>
      <c r="BK113" s="172">
        <f>BK114</f>
        <v>0</v>
      </c>
    </row>
    <row r="114" spans="2:65" s="29" customFormat="1" ht="44.25" customHeight="1">
      <c r="B114" s="175"/>
      <c r="C114" s="176" t="s">
        <v>20</v>
      </c>
      <c r="D114" s="176" t="s">
        <v>149</v>
      </c>
      <c r="E114" s="177" t="s">
        <v>150</v>
      </c>
      <c r="F114" s="178" t="s">
        <v>151</v>
      </c>
      <c r="G114" s="178"/>
      <c r="H114" s="178"/>
      <c r="I114" s="178"/>
      <c r="J114" s="179" t="s">
        <v>152</v>
      </c>
      <c r="K114" s="180">
        <v>9.936</v>
      </c>
      <c r="L114" s="181"/>
      <c r="M114" s="181"/>
      <c r="N114" s="181">
        <f>ROUND(L114*K114,2)</f>
        <v>0</v>
      </c>
      <c r="O114" s="181"/>
      <c r="P114" s="181"/>
      <c r="Q114" s="181"/>
      <c r="R114" s="182"/>
      <c r="T114" s="183"/>
      <c r="U114" s="41" t="s">
        <v>39</v>
      </c>
      <c r="V114" s="184">
        <v>0.105</v>
      </c>
      <c r="W114" s="184">
        <f>V114*K114</f>
        <v>1.04328</v>
      </c>
      <c r="X114" s="184">
        <v>0.00013</v>
      </c>
      <c r="Y114" s="184">
        <f>X114*K114</f>
        <v>0.00129168</v>
      </c>
      <c r="Z114" s="184">
        <v>0</v>
      </c>
      <c r="AA114" s="185">
        <f>Z114*K114</f>
        <v>0</v>
      </c>
      <c r="AR114" s="11" t="s">
        <v>153</v>
      </c>
      <c r="AT114" s="11" t="s">
        <v>149</v>
      </c>
      <c r="AU114" s="11" t="s">
        <v>85</v>
      </c>
      <c r="AY114" s="11" t="s">
        <v>148</v>
      </c>
      <c r="BE114" s="186">
        <f>IF(U114="základní",N114,0)</f>
        <v>0</v>
      </c>
      <c r="BF114" s="186">
        <f>IF(U114="snížená",N114,0)</f>
        <v>0</v>
      </c>
      <c r="BG114" s="186">
        <f>IF(U114="zákl. přenesená",N114,0)</f>
        <v>0</v>
      </c>
      <c r="BH114" s="186">
        <f>IF(U114="sníž. přenesená",N114,0)</f>
        <v>0</v>
      </c>
      <c r="BI114" s="186">
        <f>IF(U114="nulová",N114,0)</f>
        <v>0</v>
      </c>
      <c r="BJ114" s="11" t="s">
        <v>20</v>
      </c>
      <c r="BK114" s="186">
        <f>ROUND(L114*K114,2)</f>
        <v>0</v>
      </c>
      <c r="BL114" s="11" t="s">
        <v>153</v>
      </c>
      <c r="BM114" s="11" t="s">
        <v>291</v>
      </c>
    </row>
    <row r="115" spans="2:63" s="161" customFormat="1" ht="29.25" customHeight="1">
      <c r="B115" s="162"/>
      <c r="C115" s="163"/>
      <c r="D115" s="173" t="s">
        <v>122</v>
      </c>
      <c r="E115" s="173"/>
      <c r="F115" s="173"/>
      <c r="G115" s="173"/>
      <c r="H115" s="173"/>
      <c r="I115" s="173"/>
      <c r="J115" s="173"/>
      <c r="K115" s="173"/>
      <c r="L115" s="173"/>
      <c r="M115" s="173"/>
      <c r="N115" s="187">
        <f>BK115</f>
        <v>0</v>
      </c>
      <c r="O115" s="187"/>
      <c r="P115" s="187"/>
      <c r="Q115" s="187"/>
      <c r="R115" s="166"/>
      <c r="T115" s="167"/>
      <c r="U115" s="163"/>
      <c r="V115" s="163"/>
      <c r="W115" s="168">
        <f>SUM(W116:W120)</f>
        <v>1.0909179999999998</v>
      </c>
      <c r="X115" s="163"/>
      <c r="Y115" s="168">
        <f>SUM(Y116:Y120)</f>
        <v>0</v>
      </c>
      <c r="Z115" s="163"/>
      <c r="AA115" s="169">
        <f>SUM(AA116:AA120)</f>
        <v>0</v>
      </c>
      <c r="AR115" s="170" t="s">
        <v>20</v>
      </c>
      <c r="AT115" s="171" t="s">
        <v>73</v>
      </c>
      <c r="AU115" s="171" t="s">
        <v>20</v>
      </c>
      <c r="AY115" s="170" t="s">
        <v>148</v>
      </c>
      <c r="BK115" s="172">
        <f>SUM(BK116:BK120)</f>
        <v>0</v>
      </c>
    </row>
    <row r="116" spans="2:65" s="29" customFormat="1" ht="22.5" customHeight="1">
      <c r="B116" s="175"/>
      <c r="C116" s="176" t="s">
        <v>85</v>
      </c>
      <c r="D116" s="176" t="s">
        <v>149</v>
      </c>
      <c r="E116" s="177" t="s">
        <v>155</v>
      </c>
      <c r="F116" s="178" t="s">
        <v>156</v>
      </c>
      <c r="G116" s="178"/>
      <c r="H116" s="178"/>
      <c r="I116" s="178"/>
      <c r="J116" s="179" t="s">
        <v>157</v>
      </c>
      <c r="K116" s="180">
        <v>0.398</v>
      </c>
      <c r="L116" s="181"/>
      <c r="M116" s="181"/>
      <c r="N116" s="181">
        <f aca="true" t="shared" si="3" ref="N116:N120">ROUND(L116*K116,2)</f>
        <v>0</v>
      </c>
      <c r="O116" s="181"/>
      <c r="P116" s="181"/>
      <c r="Q116" s="181"/>
      <c r="R116" s="182"/>
      <c r="T116" s="183"/>
      <c r="U116" s="41" t="s">
        <v>39</v>
      </c>
      <c r="V116" s="184">
        <v>0.136</v>
      </c>
      <c r="W116" s="184">
        <f aca="true" t="shared" si="4" ref="W116:W120">V116*K116</f>
        <v>0.05412800000000001</v>
      </c>
      <c r="X116" s="184">
        <v>0</v>
      </c>
      <c r="Y116" s="184">
        <f aca="true" t="shared" si="5" ref="Y116:Y120">X116*K116</f>
        <v>0</v>
      </c>
      <c r="Z116" s="184">
        <v>0</v>
      </c>
      <c r="AA116" s="185">
        <f aca="true" t="shared" si="6" ref="AA116:AA120">Z116*K116</f>
        <v>0</v>
      </c>
      <c r="AR116" s="11" t="s">
        <v>153</v>
      </c>
      <c r="AT116" s="11" t="s">
        <v>149</v>
      </c>
      <c r="AU116" s="11" t="s">
        <v>85</v>
      </c>
      <c r="AY116" s="11" t="s">
        <v>148</v>
      </c>
      <c r="BE116" s="186">
        <f aca="true" t="shared" si="7" ref="BE116:BE120">IF(U116="základní",N116,0)</f>
        <v>0</v>
      </c>
      <c r="BF116" s="186">
        <f aca="true" t="shared" si="8" ref="BF116:BF120">IF(U116="snížená",N116,0)</f>
        <v>0</v>
      </c>
      <c r="BG116" s="186">
        <f aca="true" t="shared" si="9" ref="BG116:BG120">IF(U116="zákl. přenesená",N116,0)</f>
        <v>0</v>
      </c>
      <c r="BH116" s="186">
        <f aca="true" t="shared" si="10" ref="BH116:BH120">IF(U116="sníž. přenesená",N116,0)</f>
        <v>0</v>
      </c>
      <c r="BI116" s="186">
        <f aca="true" t="shared" si="11" ref="BI116:BI120">IF(U116="nulová",N116,0)</f>
        <v>0</v>
      </c>
      <c r="BJ116" s="11" t="s">
        <v>20</v>
      </c>
      <c r="BK116" s="186">
        <f aca="true" t="shared" si="12" ref="BK116:BK120">ROUND(L116*K116,2)</f>
        <v>0</v>
      </c>
      <c r="BL116" s="11" t="s">
        <v>153</v>
      </c>
      <c r="BM116" s="11" t="s">
        <v>292</v>
      </c>
    </row>
    <row r="117" spans="2:65" s="29" customFormat="1" ht="31.5" customHeight="1">
      <c r="B117" s="175"/>
      <c r="C117" s="176" t="s">
        <v>79</v>
      </c>
      <c r="D117" s="176" t="s">
        <v>149</v>
      </c>
      <c r="E117" s="177" t="s">
        <v>159</v>
      </c>
      <c r="F117" s="178" t="s">
        <v>160</v>
      </c>
      <c r="G117" s="178"/>
      <c r="H117" s="178"/>
      <c r="I117" s="178"/>
      <c r="J117" s="179" t="s">
        <v>157</v>
      </c>
      <c r="K117" s="180">
        <v>0.398</v>
      </c>
      <c r="L117" s="181"/>
      <c r="M117" s="181"/>
      <c r="N117" s="181">
        <f t="shared" si="3"/>
        <v>0</v>
      </c>
      <c r="O117" s="181"/>
      <c r="P117" s="181"/>
      <c r="Q117" s="181"/>
      <c r="R117" s="182"/>
      <c r="T117" s="183"/>
      <c r="U117" s="41" t="s">
        <v>39</v>
      </c>
      <c r="V117" s="184">
        <v>2.42</v>
      </c>
      <c r="W117" s="184">
        <f t="shared" si="4"/>
        <v>0.96316</v>
      </c>
      <c r="X117" s="184">
        <v>0</v>
      </c>
      <c r="Y117" s="184">
        <f t="shared" si="5"/>
        <v>0</v>
      </c>
      <c r="Z117" s="184">
        <v>0</v>
      </c>
      <c r="AA117" s="185">
        <f t="shared" si="6"/>
        <v>0</v>
      </c>
      <c r="AR117" s="11" t="s">
        <v>153</v>
      </c>
      <c r="AT117" s="11" t="s">
        <v>149</v>
      </c>
      <c r="AU117" s="11" t="s">
        <v>85</v>
      </c>
      <c r="AY117" s="11" t="s">
        <v>148</v>
      </c>
      <c r="BE117" s="186">
        <f t="shared" si="7"/>
        <v>0</v>
      </c>
      <c r="BF117" s="186">
        <f t="shared" si="8"/>
        <v>0</v>
      </c>
      <c r="BG117" s="186">
        <f t="shared" si="9"/>
        <v>0</v>
      </c>
      <c r="BH117" s="186">
        <f t="shared" si="10"/>
        <v>0</v>
      </c>
      <c r="BI117" s="186">
        <f t="shared" si="11"/>
        <v>0</v>
      </c>
      <c r="BJ117" s="11" t="s">
        <v>20</v>
      </c>
      <c r="BK117" s="186">
        <f t="shared" si="12"/>
        <v>0</v>
      </c>
      <c r="BL117" s="11" t="s">
        <v>153</v>
      </c>
      <c r="BM117" s="11" t="s">
        <v>293</v>
      </c>
    </row>
    <row r="118" spans="2:65" s="29" customFormat="1" ht="31.5" customHeight="1">
      <c r="B118" s="175"/>
      <c r="C118" s="176" t="s">
        <v>153</v>
      </c>
      <c r="D118" s="176" t="s">
        <v>149</v>
      </c>
      <c r="E118" s="177" t="s">
        <v>162</v>
      </c>
      <c r="F118" s="178" t="s">
        <v>163</v>
      </c>
      <c r="G118" s="178"/>
      <c r="H118" s="178"/>
      <c r="I118" s="178"/>
      <c r="J118" s="179" t="s">
        <v>157</v>
      </c>
      <c r="K118" s="180">
        <v>0.398</v>
      </c>
      <c r="L118" s="181"/>
      <c r="M118" s="181"/>
      <c r="N118" s="181">
        <f t="shared" si="3"/>
        <v>0</v>
      </c>
      <c r="O118" s="181"/>
      <c r="P118" s="181"/>
      <c r="Q118" s="181"/>
      <c r="R118" s="182"/>
      <c r="T118" s="183"/>
      <c r="U118" s="41" t="s">
        <v>39</v>
      </c>
      <c r="V118" s="184">
        <v>0.125</v>
      </c>
      <c r="W118" s="184">
        <f t="shared" si="4"/>
        <v>0.04975</v>
      </c>
      <c r="X118" s="184">
        <v>0</v>
      </c>
      <c r="Y118" s="184">
        <f t="shared" si="5"/>
        <v>0</v>
      </c>
      <c r="Z118" s="184">
        <v>0</v>
      </c>
      <c r="AA118" s="185">
        <f t="shared" si="6"/>
        <v>0</v>
      </c>
      <c r="AR118" s="11" t="s">
        <v>153</v>
      </c>
      <c r="AT118" s="11" t="s">
        <v>149</v>
      </c>
      <c r="AU118" s="11" t="s">
        <v>85</v>
      </c>
      <c r="AY118" s="11" t="s">
        <v>148</v>
      </c>
      <c r="BE118" s="186">
        <f t="shared" si="7"/>
        <v>0</v>
      </c>
      <c r="BF118" s="186">
        <f t="shared" si="8"/>
        <v>0</v>
      </c>
      <c r="BG118" s="186">
        <f t="shared" si="9"/>
        <v>0</v>
      </c>
      <c r="BH118" s="186">
        <f t="shared" si="10"/>
        <v>0</v>
      </c>
      <c r="BI118" s="186">
        <f t="shared" si="11"/>
        <v>0</v>
      </c>
      <c r="BJ118" s="11" t="s">
        <v>20</v>
      </c>
      <c r="BK118" s="186">
        <f t="shared" si="12"/>
        <v>0</v>
      </c>
      <c r="BL118" s="11" t="s">
        <v>153</v>
      </c>
      <c r="BM118" s="11" t="s">
        <v>294</v>
      </c>
    </row>
    <row r="119" spans="2:65" s="29" customFormat="1" ht="31.5" customHeight="1">
      <c r="B119" s="175"/>
      <c r="C119" s="176" t="s">
        <v>165</v>
      </c>
      <c r="D119" s="176" t="s">
        <v>149</v>
      </c>
      <c r="E119" s="177" t="s">
        <v>166</v>
      </c>
      <c r="F119" s="178" t="s">
        <v>167</v>
      </c>
      <c r="G119" s="178"/>
      <c r="H119" s="178"/>
      <c r="I119" s="178"/>
      <c r="J119" s="179" t="s">
        <v>157</v>
      </c>
      <c r="K119" s="180">
        <v>3.98</v>
      </c>
      <c r="L119" s="181"/>
      <c r="M119" s="181"/>
      <c r="N119" s="181">
        <f t="shared" si="3"/>
        <v>0</v>
      </c>
      <c r="O119" s="181"/>
      <c r="P119" s="181"/>
      <c r="Q119" s="181"/>
      <c r="R119" s="182"/>
      <c r="T119" s="183"/>
      <c r="U119" s="41" t="s">
        <v>39</v>
      </c>
      <c r="V119" s="184">
        <v>0.006</v>
      </c>
      <c r="W119" s="184">
        <f t="shared" si="4"/>
        <v>0.023880000000000002</v>
      </c>
      <c r="X119" s="184">
        <v>0</v>
      </c>
      <c r="Y119" s="184">
        <f t="shared" si="5"/>
        <v>0</v>
      </c>
      <c r="Z119" s="184">
        <v>0</v>
      </c>
      <c r="AA119" s="185">
        <f t="shared" si="6"/>
        <v>0</v>
      </c>
      <c r="AR119" s="11" t="s">
        <v>153</v>
      </c>
      <c r="AT119" s="11" t="s">
        <v>149</v>
      </c>
      <c r="AU119" s="11" t="s">
        <v>85</v>
      </c>
      <c r="AY119" s="11" t="s">
        <v>148</v>
      </c>
      <c r="BE119" s="186">
        <f t="shared" si="7"/>
        <v>0</v>
      </c>
      <c r="BF119" s="186">
        <f t="shared" si="8"/>
        <v>0</v>
      </c>
      <c r="BG119" s="186">
        <f t="shared" si="9"/>
        <v>0</v>
      </c>
      <c r="BH119" s="186">
        <f t="shared" si="10"/>
        <v>0</v>
      </c>
      <c r="BI119" s="186">
        <f t="shared" si="11"/>
        <v>0</v>
      </c>
      <c r="BJ119" s="11" t="s">
        <v>20</v>
      </c>
      <c r="BK119" s="186">
        <f t="shared" si="12"/>
        <v>0</v>
      </c>
      <c r="BL119" s="11" t="s">
        <v>153</v>
      </c>
      <c r="BM119" s="11" t="s">
        <v>295</v>
      </c>
    </row>
    <row r="120" spans="2:65" s="29" customFormat="1" ht="31.5" customHeight="1">
      <c r="B120" s="175"/>
      <c r="C120" s="176" t="s">
        <v>169</v>
      </c>
      <c r="D120" s="176" t="s">
        <v>149</v>
      </c>
      <c r="E120" s="177" t="s">
        <v>170</v>
      </c>
      <c r="F120" s="178" t="s">
        <v>171</v>
      </c>
      <c r="G120" s="178"/>
      <c r="H120" s="178"/>
      <c r="I120" s="178"/>
      <c r="J120" s="179" t="s">
        <v>157</v>
      </c>
      <c r="K120" s="180">
        <v>0.398</v>
      </c>
      <c r="L120" s="181"/>
      <c r="M120" s="181"/>
      <c r="N120" s="181">
        <f t="shared" si="3"/>
        <v>0</v>
      </c>
      <c r="O120" s="181"/>
      <c r="P120" s="181"/>
      <c r="Q120" s="181"/>
      <c r="R120" s="182"/>
      <c r="T120" s="183"/>
      <c r="U120" s="41" t="s">
        <v>39</v>
      </c>
      <c r="V120" s="184">
        <v>0</v>
      </c>
      <c r="W120" s="184">
        <f t="shared" si="4"/>
        <v>0</v>
      </c>
      <c r="X120" s="184">
        <v>0</v>
      </c>
      <c r="Y120" s="184">
        <f t="shared" si="5"/>
        <v>0</v>
      </c>
      <c r="Z120" s="184">
        <v>0</v>
      </c>
      <c r="AA120" s="185">
        <f t="shared" si="6"/>
        <v>0</v>
      </c>
      <c r="AR120" s="11" t="s">
        <v>153</v>
      </c>
      <c r="AT120" s="11" t="s">
        <v>149</v>
      </c>
      <c r="AU120" s="11" t="s">
        <v>85</v>
      </c>
      <c r="AY120" s="11" t="s">
        <v>148</v>
      </c>
      <c r="BE120" s="186">
        <f t="shared" si="7"/>
        <v>0</v>
      </c>
      <c r="BF120" s="186">
        <f t="shared" si="8"/>
        <v>0</v>
      </c>
      <c r="BG120" s="186">
        <f t="shared" si="9"/>
        <v>0</v>
      </c>
      <c r="BH120" s="186">
        <f t="shared" si="10"/>
        <v>0</v>
      </c>
      <c r="BI120" s="186">
        <f t="shared" si="11"/>
        <v>0</v>
      </c>
      <c r="BJ120" s="11" t="s">
        <v>20</v>
      </c>
      <c r="BK120" s="186">
        <f t="shared" si="12"/>
        <v>0</v>
      </c>
      <c r="BL120" s="11" t="s">
        <v>153</v>
      </c>
      <c r="BM120" s="11" t="s">
        <v>296</v>
      </c>
    </row>
    <row r="121" spans="2:63" s="161" customFormat="1" ht="36.75" customHeight="1">
      <c r="B121" s="162"/>
      <c r="C121" s="163"/>
      <c r="D121" s="164" t="s">
        <v>123</v>
      </c>
      <c r="E121" s="164"/>
      <c r="F121" s="164"/>
      <c r="G121" s="164"/>
      <c r="H121" s="164"/>
      <c r="I121" s="164"/>
      <c r="J121" s="164"/>
      <c r="K121" s="164"/>
      <c r="L121" s="164"/>
      <c r="M121" s="164"/>
      <c r="N121" s="188">
        <f aca="true" t="shared" si="13" ref="N121:N122">BK121</f>
        <v>0</v>
      </c>
      <c r="O121" s="188"/>
      <c r="P121" s="188"/>
      <c r="Q121" s="188"/>
      <c r="R121" s="166"/>
      <c r="T121" s="167"/>
      <c r="U121" s="163"/>
      <c r="V121" s="163"/>
      <c r="W121" s="168">
        <f>W122+W126+W129+W133+W139+W147+W151+W154</f>
        <v>65.723035</v>
      </c>
      <c r="X121" s="163"/>
      <c r="Y121" s="168">
        <f>Y122+Y126+Y129+Y133+Y139+Y147+Y151+Y154</f>
        <v>0.8611257200000001</v>
      </c>
      <c r="Z121" s="163"/>
      <c r="AA121" s="169">
        <f>AA122+AA126+AA129+AA133+AA139+AA147+AA151+AA154</f>
        <v>0.39754849999999997</v>
      </c>
      <c r="AR121" s="170" t="s">
        <v>85</v>
      </c>
      <c r="AT121" s="171" t="s">
        <v>73</v>
      </c>
      <c r="AU121" s="171" t="s">
        <v>74</v>
      </c>
      <c r="AY121" s="170" t="s">
        <v>148</v>
      </c>
      <c r="BK121" s="172">
        <f>BK122+BK126+BK129+BK133+BK139+BK147+BK151+BK154</f>
        <v>0</v>
      </c>
    </row>
    <row r="122" spans="2:63" s="161" customFormat="1" ht="19.5" customHeight="1">
      <c r="B122" s="162"/>
      <c r="C122" s="163"/>
      <c r="D122" s="173" t="s">
        <v>124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174">
        <f t="shared" si="13"/>
        <v>0</v>
      </c>
      <c r="O122" s="174"/>
      <c r="P122" s="174"/>
      <c r="Q122" s="174"/>
      <c r="R122" s="166"/>
      <c r="T122" s="167"/>
      <c r="U122" s="163"/>
      <c r="V122" s="163"/>
      <c r="W122" s="168">
        <f>SUM(W123:W124)</f>
        <v>5.135985000000001</v>
      </c>
      <c r="X122" s="163"/>
      <c r="Y122" s="168">
        <f>SUM(Y123:Y124)</f>
        <v>0.10812750000000002</v>
      </c>
      <c r="Z122" s="163"/>
      <c r="AA122" s="169">
        <f>SUM(AA123:AA124)</f>
        <v>0</v>
      </c>
      <c r="AR122" s="170" t="s">
        <v>85</v>
      </c>
      <c r="AT122" s="171" t="s">
        <v>73</v>
      </c>
      <c r="AU122" s="171" t="s">
        <v>20</v>
      </c>
      <c r="AY122" s="170" t="s">
        <v>148</v>
      </c>
      <c r="BK122" s="172">
        <f>SUM(BK123:BK124)</f>
        <v>0</v>
      </c>
    </row>
    <row r="123" spans="2:65" s="29" customFormat="1" ht="31.5" customHeight="1">
      <c r="B123" s="175"/>
      <c r="C123" s="176" t="s">
        <v>286</v>
      </c>
      <c r="D123" s="176" t="s">
        <v>149</v>
      </c>
      <c r="E123" s="177" t="s">
        <v>174</v>
      </c>
      <c r="F123" s="178" t="s">
        <v>175</v>
      </c>
      <c r="G123" s="178"/>
      <c r="H123" s="178"/>
      <c r="I123" s="178"/>
      <c r="J123" s="179" t="s">
        <v>152</v>
      </c>
      <c r="K123" s="180">
        <v>30.035</v>
      </c>
      <c r="L123" s="181"/>
      <c r="M123" s="181"/>
      <c r="N123" s="181">
        <f aca="true" t="shared" si="14" ref="N123:N124">ROUND(L123*K123,2)</f>
        <v>0</v>
      </c>
      <c r="O123" s="181"/>
      <c r="P123" s="181"/>
      <c r="Q123" s="181"/>
      <c r="R123" s="182"/>
      <c r="T123" s="183"/>
      <c r="U123" s="41" t="s">
        <v>39</v>
      </c>
      <c r="V123" s="184">
        <v>0.171</v>
      </c>
      <c r="W123" s="184">
        <f aca="true" t="shared" si="15" ref="W123:W124">V123*K123</f>
        <v>5.135985000000001</v>
      </c>
      <c r="X123" s="184">
        <v>0.0003</v>
      </c>
      <c r="Y123" s="184">
        <f aca="true" t="shared" si="16" ref="Y123:Y124">X123*K123</f>
        <v>0.0090105</v>
      </c>
      <c r="Z123" s="184">
        <v>0</v>
      </c>
      <c r="AA123" s="185">
        <f aca="true" t="shared" si="17" ref="AA123:AA124">Z123*K123</f>
        <v>0</v>
      </c>
      <c r="AR123" s="11" t="s">
        <v>176</v>
      </c>
      <c r="AT123" s="11" t="s">
        <v>149</v>
      </c>
      <c r="AU123" s="11" t="s">
        <v>85</v>
      </c>
      <c r="AY123" s="11" t="s">
        <v>148</v>
      </c>
      <c r="BE123" s="186">
        <f aca="true" t="shared" si="18" ref="BE123:BE124">IF(U123="základní",N123,0)</f>
        <v>0</v>
      </c>
      <c r="BF123" s="186">
        <f aca="true" t="shared" si="19" ref="BF123:BF124">IF(U123="snížená",N123,0)</f>
        <v>0</v>
      </c>
      <c r="BG123" s="186">
        <f aca="true" t="shared" si="20" ref="BG123:BG124">IF(U123="zákl. přenesená",N123,0)</f>
        <v>0</v>
      </c>
      <c r="BH123" s="186">
        <f aca="true" t="shared" si="21" ref="BH123:BH124">IF(U123="sníž. přenesená",N123,0)</f>
        <v>0</v>
      </c>
      <c r="BI123" s="186">
        <f aca="true" t="shared" si="22" ref="BI123:BI124">IF(U123="nulová",N123,0)</f>
        <v>0</v>
      </c>
      <c r="BJ123" s="11" t="s">
        <v>20</v>
      </c>
      <c r="BK123" s="186">
        <f aca="true" t="shared" si="23" ref="BK123:BK124">ROUND(L123*K123,2)</f>
        <v>0</v>
      </c>
      <c r="BL123" s="11" t="s">
        <v>176</v>
      </c>
      <c r="BM123" s="11" t="s">
        <v>297</v>
      </c>
    </row>
    <row r="124" spans="2:65" s="29" customFormat="1" ht="31.5" customHeight="1">
      <c r="B124" s="175"/>
      <c r="C124" s="189" t="s">
        <v>184</v>
      </c>
      <c r="D124" s="189" t="s">
        <v>179</v>
      </c>
      <c r="E124" s="190" t="s">
        <v>180</v>
      </c>
      <c r="F124" s="191" t="s">
        <v>181</v>
      </c>
      <c r="G124" s="191"/>
      <c r="H124" s="191"/>
      <c r="I124" s="191"/>
      <c r="J124" s="192" t="s">
        <v>152</v>
      </c>
      <c r="K124" s="193">
        <v>33.039</v>
      </c>
      <c r="L124" s="194"/>
      <c r="M124" s="194"/>
      <c r="N124" s="194">
        <f t="shared" si="14"/>
        <v>0</v>
      </c>
      <c r="O124" s="194"/>
      <c r="P124" s="194"/>
      <c r="Q124" s="194"/>
      <c r="R124" s="182"/>
      <c r="T124" s="183"/>
      <c r="U124" s="41" t="s">
        <v>39</v>
      </c>
      <c r="V124" s="184">
        <v>0</v>
      </c>
      <c r="W124" s="184">
        <f t="shared" si="15"/>
        <v>0</v>
      </c>
      <c r="X124" s="184">
        <v>0.003</v>
      </c>
      <c r="Y124" s="184">
        <f t="shared" si="16"/>
        <v>0.09911700000000001</v>
      </c>
      <c r="Z124" s="184">
        <v>0</v>
      </c>
      <c r="AA124" s="185">
        <f t="shared" si="17"/>
        <v>0</v>
      </c>
      <c r="AR124" s="11" t="s">
        <v>182</v>
      </c>
      <c r="AT124" s="11" t="s">
        <v>179</v>
      </c>
      <c r="AU124" s="11" t="s">
        <v>85</v>
      </c>
      <c r="AY124" s="11" t="s">
        <v>148</v>
      </c>
      <c r="BE124" s="186">
        <f t="shared" si="18"/>
        <v>0</v>
      </c>
      <c r="BF124" s="186">
        <f t="shared" si="19"/>
        <v>0</v>
      </c>
      <c r="BG124" s="186">
        <f t="shared" si="20"/>
        <v>0</v>
      </c>
      <c r="BH124" s="186">
        <f t="shared" si="21"/>
        <v>0</v>
      </c>
      <c r="BI124" s="186">
        <f t="shared" si="22"/>
        <v>0</v>
      </c>
      <c r="BJ124" s="11" t="s">
        <v>20</v>
      </c>
      <c r="BK124" s="186">
        <f t="shared" si="23"/>
        <v>0</v>
      </c>
      <c r="BL124" s="11" t="s">
        <v>176</v>
      </c>
      <c r="BM124" s="11" t="s">
        <v>298</v>
      </c>
    </row>
    <row r="125" spans="2:65" s="29" customFormat="1" ht="31.5" customHeight="1">
      <c r="B125" s="175"/>
      <c r="C125" s="16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87"/>
      <c r="O125" s="187"/>
      <c r="P125" s="187"/>
      <c r="Q125" s="187"/>
      <c r="R125" s="182"/>
      <c r="T125" s="183"/>
      <c r="U125" s="41"/>
      <c r="V125" s="184"/>
      <c r="W125" s="184"/>
      <c r="X125" s="184"/>
      <c r="Y125" s="184"/>
      <c r="Z125" s="184"/>
      <c r="AA125" s="185"/>
      <c r="AR125" s="11"/>
      <c r="AT125" s="11"/>
      <c r="AU125" s="11"/>
      <c r="AY125" s="11"/>
      <c r="BE125" s="186"/>
      <c r="BF125" s="186"/>
      <c r="BG125" s="186"/>
      <c r="BH125" s="186"/>
      <c r="BI125" s="186"/>
      <c r="BJ125" s="11"/>
      <c r="BK125" s="186"/>
      <c r="BL125" s="11"/>
      <c r="BM125" s="11"/>
    </row>
    <row r="126" spans="2:63" s="161" customFormat="1" ht="29.25" customHeight="1">
      <c r="B126" s="162"/>
      <c r="C126" s="163"/>
      <c r="D126" s="173" t="s">
        <v>126</v>
      </c>
      <c r="E126" s="173"/>
      <c r="F126" s="173"/>
      <c r="G126" s="173"/>
      <c r="H126" s="173"/>
      <c r="I126" s="173"/>
      <c r="J126" s="173"/>
      <c r="K126" s="173"/>
      <c r="L126" s="173"/>
      <c r="M126" s="173"/>
      <c r="N126" s="187">
        <f>BK126</f>
        <v>0</v>
      </c>
      <c r="O126" s="187"/>
      <c r="P126" s="187"/>
      <c r="Q126" s="187"/>
      <c r="R126" s="166"/>
      <c r="T126" s="167"/>
      <c r="U126" s="163"/>
      <c r="V126" s="163"/>
      <c r="W126" s="168">
        <f>SUM(W127:W128)</f>
        <v>0.306</v>
      </c>
      <c r="X126" s="163"/>
      <c r="Y126" s="168">
        <f>SUM(Y127:Y128)</f>
        <v>0</v>
      </c>
      <c r="Z126" s="163"/>
      <c r="AA126" s="169">
        <f>SUM(AA127:AA128)</f>
        <v>0</v>
      </c>
      <c r="AR126" s="170" t="s">
        <v>85</v>
      </c>
      <c r="AT126" s="171" t="s">
        <v>73</v>
      </c>
      <c r="AU126" s="171" t="s">
        <v>20</v>
      </c>
      <c r="AY126" s="170" t="s">
        <v>148</v>
      </c>
      <c r="BK126" s="172">
        <f>SUM(BK127:BK128)</f>
        <v>0</v>
      </c>
    </row>
    <row r="127" spans="2:65" s="29" customFormat="1" ht="22.5" customHeight="1">
      <c r="B127" s="175"/>
      <c r="C127" s="176" t="s">
        <v>194</v>
      </c>
      <c r="D127" s="176" t="s">
        <v>149</v>
      </c>
      <c r="E127" s="177" t="s">
        <v>195</v>
      </c>
      <c r="F127" s="178" t="s">
        <v>299</v>
      </c>
      <c r="G127" s="178"/>
      <c r="H127" s="178"/>
      <c r="I127" s="178"/>
      <c r="J127" s="179" t="s">
        <v>197</v>
      </c>
      <c r="K127" s="180">
        <v>1</v>
      </c>
      <c r="L127" s="181"/>
      <c r="M127" s="181"/>
      <c r="N127" s="181">
        <f>ROUND(L127*K127,2)</f>
        <v>0</v>
      </c>
      <c r="O127" s="181"/>
      <c r="P127" s="181"/>
      <c r="Q127" s="181"/>
      <c r="R127" s="182"/>
      <c r="T127" s="183"/>
      <c r="U127" s="41" t="s">
        <v>39</v>
      </c>
      <c r="V127" s="184">
        <v>0.306</v>
      </c>
      <c r="W127" s="184">
        <f>V127*K127</f>
        <v>0.306</v>
      </c>
      <c r="X127" s="184">
        <v>0</v>
      </c>
      <c r="Y127" s="184">
        <f>X127*K127</f>
        <v>0</v>
      </c>
      <c r="Z127" s="184">
        <v>0</v>
      </c>
      <c r="AA127" s="185">
        <f>Z127*K127</f>
        <v>0</v>
      </c>
      <c r="AR127" s="11" t="s">
        <v>176</v>
      </c>
      <c r="AT127" s="11" t="s">
        <v>149</v>
      </c>
      <c r="AU127" s="11" t="s">
        <v>85</v>
      </c>
      <c r="AY127" s="11" t="s">
        <v>148</v>
      </c>
      <c r="BE127" s="186">
        <f>IF(U127="základní",N127,0)</f>
        <v>0</v>
      </c>
      <c r="BF127" s="186">
        <f>IF(U127="snížená",N127,0)</f>
        <v>0</v>
      </c>
      <c r="BG127" s="186">
        <f>IF(U127="zákl. přenesená",N127,0)</f>
        <v>0</v>
      </c>
      <c r="BH127" s="186">
        <f>IF(U127="sníž. přenesená",N127,0)</f>
        <v>0</v>
      </c>
      <c r="BI127" s="186">
        <f>IF(U127="nulová",N127,0)</f>
        <v>0</v>
      </c>
      <c r="BJ127" s="11" t="s">
        <v>20</v>
      </c>
      <c r="BK127" s="186">
        <f>ROUND(L127*K127,2)</f>
        <v>0</v>
      </c>
      <c r="BL127" s="11" t="s">
        <v>176</v>
      </c>
      <c r="BM127" s="11" t="s">
        <v>300</v>
      </c>
    </row>
    <row r="128" spans="2:47" s="29" customFormat="1" ht="22.5" customHeight="1">
      <c r="B128" s="30"/>
      <c r="C128" s="31"/>
      <c r="D128" s="31"/>
      <c r="E128" s="31"/>
      <c r="F128" s="195" t="s">
        <v>301</v>
      </c>
      <c r="G128" s="195"/>
      <c r="H128" s="195"/>
      <c r="I128" s="195"/>
      <c r="J128" s="31"/>
      <c r="K128" s="31"/>
      <c r="L128" s="31"/>
      <c r="M128" s="31"/>
      <c r="N128" s="31"/>
      <c r="O128" s="31"/>
      <c r="P128" s="31"/>
      <c r="Q128" s="31"/>
      <c r="R128" s="32"/>
      <c r="T128" s="196"/>
      <c r="U128" s="31"/>
      <c r="V128" s="31"/>
      <c r="W128" s="31"/>
      <c r="X128" s="31"/>
      <c r="Y128" s="31"/>
      <c r="Z128" s="31"/>
      <c r="AA128" s="78"/>
      <c r="AT128" s="11" t="s">
        <v>193</v>
      </c>
      <c r="AU128" s="11" t="s">
        <v>85</v>
      </c>
    </row>
    <row r="129" spans="2:63" s="161" customFormat="1" ht="29.25" customHeight="1">
      <c r="B129" s="162"/>
      <c r="C129" s="163"/>
      <c r="D129" s="173" t="s">
        <v>127</v>
      </c>
      <c r="E129" s="173"/>
      <c r="F129" s="173"/>
      <c r="G129" s="173"/>
      <c r="H129" s="173"/>
      <c r="I129" s="173"/>
      <c r="J129" s="173"/>
      <c r="K129" s="173"/>
      <c r="L129" s="173"/>
      <c r="M129" s="173"/>
      <c r="N129" s="174">
        <f>BK129</f>
        <v>0</v>
      </c>
      <c r="O129" s="174"/>
      <c r="P129" s="174"/>
      <c r="Q129" s="174"/>
      <c r="R129" s="166"/>
      <c r="T129" s="167"/>
      <c r="U129" s="163"/>
      <c r="V129" s="163"/>
      <c r="W129" s="168">
        <f>SUM(W130:W132)</f>
        <v>2.602413</v>
      </c>
      <c r="X129" s="163"/>
      <c r="Y129" s="168">
        <f>SUM(Y130:Y132)</f>
        <v>0.09906192000000001</v>
      </c>
      <c r="Z129" s="163"/>
      <c r="AA129" s="169">
        <f>SUM(AA130:AA132)</f>
        <v>0</v>
      </c>
      <c r="AR129" s="170" t="s">
        <v>85</v>
      </c>
      <c r="AT129" s="171" t="s">
        <v>73</v>
      </c>
      <c r="AU129" s="171" t="s">
        <v>20</v>
      </c>
      <c r="AY129" s="170" t="s">
        <v>148</v>
      </c>
      <c r="BK129" s="172">
        <f>SUM(BK130:BK132)</f>
        <v>0</v>
      </c>
    </row>
    <row r="130" spans="2:65" s="29" customFormat="1" ht="31.5" customHeight="1">
      <c r="B130" s="175"/>
      <c r="C130" s="176" t="s">
        <v>200</v>
      </c>
      <c r="D130" s="176" t="s">
        <v>149</v>
      </c>
      <c r="E130" s="177" t="s">
        <v>201</v>
      </c>
      <c r="F130" s="178" t="s">
        <v>202</v>
      </c>
      <c r="G130" s="178"/>
      <c r="H130" s="178"/>
      <c r="I130" s="178"/>
      <c r="J130" s="179" t="s">
        <v>152</v>
      </c>
      <c r="K130" s="180">
        <v>9.936</v>
      </c>
      <c r="L130" s="181"/>
      <c r="M130" s="181"/>
      <c r="N130" s="181">
        <f aca="true" t="shared" si="24" ref="N130:N132">ROUND(L130*K130,2)</f>
        <v>0</v>
      </c>
      <c r="O130" s="181"/>
      <c r="P130" s="181"/>
      <c r="Q130" s="181"/>
      <c r="R130" s="182"/>
      <c r="T130" s="183"/>
      <c r="U130" s="41" t="s">
        <v>39</v>
      </c>
      <c r="V130" s="184">
        <v>0.22</v>
      </c>
      <c r="W130" s="184">
        <f aca="true" t="shared" si="25" ref="W130:W132">V130*K130</f>
        <v>2.18592</v>
      </c>
      <c r="X130" s="184">
        <v>0.00978</v>
      </c>
      <c r="Y130" s="184">
        <f aca="true" t="shared" si="26" ref="Y130:Y132">X130*K130</f>
        <v>0.09717408000000001</v>
      </c>
      <c r="Z130" s="184">
        <v>0</v>
      </c>
      <c r="AA130" s="185">
        <f aca="true" t="shared" si="27" ref="AA130:AA132">Z130*K130</f>
        <v>0</v>
      </c>
      <c r="AR130" s="11" t="s">
        <v>176</v>
      </c>
      <c r="AT130" s="11" t="s">
        <v>149</v>
      </c>
      <c r="AU130" s="11" t="s">
        <v>85</v>
      </c>
      <c r="AY130" s="11" t="s">
        <v>148</v>
      </c>
      <c r="BE130" s="186">
        <f aca="true" t="shared" si="28" ref="BE130:BE132">IF(U130="základní",N130,0)</f>
        <v>0</v>
      </c>
      <c r="BF130" s="186">
        <f aca="true" t="shared" si="29" ref="BF130:BF132">IF(U130="snížená",N130,0)</f>
        <v>0</v>
      </c>
      <c r="BG130" s="186">
        <f aca="true" t="shared" si="30" ref="BG130:BG132">IF(U130="zákl. přenesená",N130,0)</f>
        <v>0</v>
      </c>
      <c r="BH130" s="186">
        <f aca="true" t="shared" si="31" ref="BH130:BH132">IF(U130="sníž. přenesená",N130,0)</f>
        <v>0</v>
      </c>
      <c r="BI130" s="186">
        <f aca="true" t="shared" si="32" ref="BI130:BI132">IF(U130="nulová",N130,0)</f>
        <v>0</v>
      </c>
      <c r="BJ130" s="11" t="s">
        <v>20</v>
      </c>
      <c r="BK130" s="186">
        <f aca="true" t="shared" si="33" ref="BK130:BK132">ROUND(L130*K130,2)</f>
        <v>0</v>
      </c>
      <c r="BL130" s="11" t="s">
        <v>176</v>
      </c>
      <c r="BM130" s="11" t="s">
        <v>302</v>
      </c>
    </row>
    <row r="131" spans="2:65" s="29" customFormat="1" ht="31.5" customHeight="1">
      <c r="B131" s="175"/>
      <c r="C131" s="176" t="s">
        <v>204</v>
      </c>
      <c r="D131" s="176" t="s">
        <v>149</v>
      </c>
      <c r="E131" s="177" t="s">
        <v>205</v>
      </c>
      <c r="F131" s="178" t="s">
        <v>206</v>
      </c>
      <c r="G131" s="178"/>
      <c r="H131" s="178"/>
      <c r="I131" s="178"/>
      <c r="J131" s="179" t="s">
        <v>152</v>
      </c>
      <c r="K131" s="180">
        <v>9.936</v>
      </c>
      <c r="L131" s="181"/>
      <c r="M131" s="181"/>
      <c r="N131" s="181">
        <f t="shared" si="24"/>
        <v>0</v>
      </c>
      <c r="O131" s="181"/>
      <c r="P131" s="181"/>
      <c r="Q131" s="181"/>
      <c r="R131" s="182"/>
      <c r="T131" s="183"/>
      <c r="U131" s="41" t="s">
        <v>39</v>
      </c>
      <c r="V131" s="184">
        <v>0</v>
      </c>
      <c r="W131" s="184">
        <f t="shared" si="25"/>
        <v>0</v>
      </c>
      <c r="X131" s="184">
        <v>0.00019</v>
      </c>
      <c r="Y131" s="184">
        <f t="shared" si="26"/>
        <v>0.00188784</v>
      </c>
      <c r="Z131" s="184">
        <v>0</v>
      </c>
      <c r="AA131" s="185">
        <f t="shared" si="27"/>
        <v>0</v>
      </c>
      <c r="AR131" s="11" t="s">
        <v>176</v>
      </c>
      <c r="AT131" s="11" t="s">
        <v>149</v>
      </c>
      <c r="AU131" s="11" t="s">
        <v>85</v>
      </c>
      <c r="AY131" s="11" t="s">
        <v>148</v>
      </c>
      <c r="BE131" s="186">
        <f t="shared" si="28"/>
        <v>0</v>
      </c>
      <c r="BF131" s="186">
        <f t="shared" si="29"/>
        <v>0</v>
      </c>
      <c r="BG131" s="186">
        <f t="shared" si="30"/>
        <v>0</v>
      </c>
      <c r="BH131" s="186">
        <f t="shared" si="31"/>
        <v>0</v>
      </c>
      <c r="BI131" s="186">
        <f t="shared" si="32"/>
        <v>0</v>
      </c>
      <c r="BJ131" s="11" t="s">
        <v>20</v>
      </c>
      <c r="BK131" s="186">
        <f t="shared" si="33"/>
        <v>0</v>
      </c>
      <c r="BL131" s="11" t="s">
        <v>176</v>
      </c>
      <c r="BM131" s="11" t="s">
        <v>303</v>
      </c>
    </row>
    <row r="132" spans="2:65" s="29" customFormat="1" ht="31.5" customHeight="1">
      <c r="B132" s="175"/>
      <c r="C132" s="176" t="s">
        <v>24</v>
      </c>
      <c r="D132" s="176" t="s">
        <v>149</v>
      </c>
      <c r="E132" s="177" t="s">
        <v>208</v>
      </c>
      <c r="F132" s="178" t="s">
        <v>209</v>
      </c>
      <c r="G132" s="178"/>
      <c r="H132" s="178"/>
      <c r="I132" s="178"/>
      <c r="J132" s="179" t="s">
        <v>157</v>
      </c>
      <c r="K132" s="180">
        <v>0.099</v>
      </c>
      <c r="L132" s="181"/>
      <c r="M132" s="181"/>
      <c r="N132" s="181">
        <f t="shared" si="24"/>
        <v>0</v>
      </c>
      <c r="O132" s="181"/>
      <c r="P132" s="181"/>
      <c r="Q132" s="181"/>
      <c r="R132" s="182"/>
      <c r="T132" s="183"/>
      <c r="U132" s="41" t="s">
        <v>39</v>
      </c>
      <c r="V132" s="184">
        <v>4.207</v>
      </c>
      <c r="W132" s="184">
        <f t="shared" si="25"/>
        <v>0.416493</v>
      </c>
      <c r="X132" s="184">
        <v>0</v>
      </c>
      <c r="Y132" s="184">
        <f t="shared" si="26"/>
        <v>0</v>
      </c>
      <c r="Z132" s="184">
        <v>0</v>
      </c>
      <c r="AA132" s="185">
        <f t="shared" si="27"/>
        <v>0</v>
      </c>
      <c r="AR132" s="11" t="s">
        <v>176</v>
      </c>
      <c r="AT132" s="11" t="s">
        <v>149</v>
      </c>
      <c r="AU132" s="11" t="s">
        <v>85</v>
      </c>
      <c r="AY132" s="11" t="s">
        <v>148</v>
      </c>
      <c r="BE132" s="186">
        <f t="shared" si="28"/>
        <v>0</v>
      </c>
      <c r="BF132" s="186">
        <f t="shared" si="29"/>
        <v>0</v>
      </c>
      <c r="BG132" s="186">
        <f t="shared" si="30"/>
        <v>0</v>
      </c>
      <c r="BH132" s="186">
        <f t="shared" si="31"/>
        <v>0</v>
      </c>
      <c r="BI132" s="186">
        <f t="shared" si="32"/>
        <v>0</v>
      </c>
      <c r="BJ132" s="11" t="s">
        <v>20</v>
      </c>
      <c r="BK132" s="186">
        <f t="shared" si="33"/>
        <v>0</v>
      </c>
      <c r="BL132" s="11" t="s">
        <v>176</v>
      </c>
      <c r="BM132" s="11" t="s">
        <v>304</v>
      </c>
    </row>
    <row r="133" spans="2:63" s="161" customFormat="1" ht="29.25" customHeight="1">
      <c r="B133" s="162"/>
      <c r="C133" s="163"/>
      <c r="D133" s="173" t="s">
        <v>128</v>
      </c>
      <c r="E133" s="173"/>
      <c r="F133" s="173"/>
      <c r="G133" s="173"/>
      <c r="H133" s="173"/>
      <c r="I133" s="173"/>
      <c r="J133" s="173"/>
      <c r="K133" s="173"/>
      <c r="L133" s="173"/>
      <c r="M133" s="173"/>
      <c r="N133" s="187">
        <f>BK133</f>
        <v>0</v>
      </c>
      <c r="O133" s="187"/>
      <c r="P133" s="187"/>
      <c r="Q133" s="187"/>
      <c r="R133" s="166"/>
      <c r="T133" s="167"/>
      <c r="U133" s="163"/>
      <c r="V133" s="163"/>
      <c r="W133" s="168">
        <f>SUM(W134:W138)</f>
        <v>43.125406999999996</v>
      </c>
      <c r="X133" s="163"/>
      <c r="Y133" s="168">
        <f>SUM(Y134:Y138)</f>
        <v>0.55708671</v>
      </c>
      <c r="Z133" s="163"/>
      <c r="AA133" s="169">
        <f>SUM(AA134:AA138)</f>
        <v>0</v>
      </c>
      <c r="AR133" s="170" t="s">
        <v>85</v>
      </c>
      <c r="AT133" s="171" t="s">
        <v>73</v>
      </c>
      <c r="AU133" s="171" t="s">
        <v>20</v>
      </c>
      <c r="AY133" s="170" t="s">
        <v>148</v>
      </c>
      <c r="BK133" s="172">
        <f>SUM(BK134:BK138)</f>
        <v>0</v>
      </c>
    </row>
    <row r="134" spans="2:65" s="29" customFormat="1" ht="31.5" customHeight="1">
      <c r="B134" s="175"/>
      <c r="C134" s="176" t="s">
        <v>211</v>
      </c>
      <c r="D134" s="176" t="s">
        <v>149</v>
      </c>
      <c r="E134" s="177" t="s">
        <v>212</v>
      </c>
      <c r="F134" s="178" t="s">
        <v>213</v>
      </c>
      <c r="G134" s="178"/>
      <c r="H134" s="178"/>
      <c r="I134" s="178"/>
      <c r="J134" s="179" t="s">
        <v>152</v>
      </c>
      <c r="K134" s="180">
        <v>30.035</v>
      </c>
      <c r="L134" s="181"/>
      <c r="M134" s="181"/>
      <c r="N134" s="181">
        <f aca="true" t="shared" si="34" ref="N134:N138">ROUND(L134*K134,2)</f>
        <v>0</v>
      </c>
      <c r="O134" s="181"/>
      <c r="P134" s="181"/>
      <c r="Q134" s="181"/>
      <c r="R134" s="182"/>
      <c r="T134" s="183"/>
      <c r="U134" s="41" t="s">
        <v>39</v>
      </c>
      <c r="V134" s="184">
        <v>0.699</v>
      </c>
      <c r="W134" s="184">
        <f aca="true" t="shared" si="35" ref="W134:W138">V134*K134</f>
        <v>20.994464999999998</v>
      </c>
      <c r="X134" s="184">
        <v>0.01181</v>
      </c>
      <c r="Y134" s="184">
        <f aca="true" t="shared" si="36" ref="Y134:Y138">X134*K134</f>
        <v>0.35471335</v>
      </c>
      <c r="Z134" s="184">
        <v>0</v>
      </c>
      <c r="AA134" s="185">
        <f aca="true" t="shared" si="37" ref="AA134:AA138">Z134*K134</f>
        <v>0</v>
      </c>
      <c r="AR134" s="11" t="s">
        <v>176</v>
      </c>
      <c r="AT134" s="11" t="s">
        <v>149</v>
      </c>
      <c r="AU134" s="11" t="s">
        <v>85</v>
      </c>
      <c r="AY134" s="11" t="s">
        <v>148</v>
      </c>
      <c r="BE134" s="186">
        <f aca="true" t="shared" si="38" ref="BE134:BE138">IF(U134="základní",N134,0)</f>
        <v>0</v>
      </c>
      <c r="BF134" s="186">
        <f aca="true" t="shared" si="39" ref="BF134:BF138">IF(U134="snížená",N134,0)</f>
        <v>0</v>
      </c>
      <c r="BG134" s="186">
        <f aca="true" t="shared" si="40" ref="BG134:BG138">IF(U134="zákl. přenesená",N134,0)</f>
        <v>0</v>
      </c>
      <c r="BH134" s="186">
        <f aca="true" t="shared" si="41" ref="BH134:BH138">IF(U134="sníž. přenesená",N134,0)</f>
        <v>0</v>
      </c>
      <c r="BI134" s="186">
        <f aca="true" t="shared" si="42" ref="BI134:BI138">IF(U134="nulová",N134,0)</f>
        <v>0</v>
      </c>
      <c r="BJ134" s="11" t="s">
        <v>20</v>
      </c>
      <c r="BK134" s="186">
        <f aca="true" t="shared" si="43" ref="BK134:BK138">ROUND(L134*K134,2)</f>
        <v>0</v>
      </c>
      <c r="BL134" s="11" t="s">
        <v>176</v>
      </c>
      <c r="BM134" s="11" t="s">
        <v>305</v>
      </c>
    </row>
    <row r="135" spans="2:65" s="29" customFormat="1" ht="31.5" customHeight="1">
      <c r="B135" s="175"/>
      <c r="C135" s="176" t="s">
        <v>215</v>
      </c>
      <c r="D135" s="176" t="s">
        <v>149</v>
      </c>
      <c r="E135" s="177" t="s">
        <v>216</v>
      </c>
      <c r="F135" s="178" t="s">
        <v>217</v>
      </c>
      <c r="G135" s="178"/>
      <c r="H135" s="178"/>
      <c r="I135" s="178"/>
      <c r="J135" s="179" t="s">
        <v>187</v>
      </c>
      <c r="K135" s="180">
        <v>13.52</v>
      </c>
      <c r="L135" s="181"/>
      <c r="M135" s="181"/>
      <c r="N135" s="181">
        <f t="shared" si="34"/>
        <v>0</v>
      </c>
      <c r="O135" s="181"/>
      <c r="P135" s="181"/>
      <c r="Q135" s="181"/>
      <c r="R135" s="182"/>
      <c r="T135" s="183"/>
      <c r="U135" s="41" t="s">
        <v>39</v>
      </c>
      <c r="V135" s="184">
        <v>0.055</v>
      </c>
      <c r="W135" s="184">
        <f t="shared" si="35"/>
        <v>0.7435999999999999</v>
      </c>
      <c r="X135" s="184">
        <v>4E-05</v>
      </c>
      <c r="Y135" s="184">
        <f t="shared" si="36"/>
        <v>0.0005408</v>
      </c>
      <c r="Z135" s="184">
        <v>0</v>
      </c>
      <c r="AA135" s="185">
        <f t="shared" si="37"/>
        <v>0</v>
      </c>
      <c r="AR135" s="11" t="s">
        <v>176</v>
      </c>
      <c r="AT135" s="11" t="s">
        <v>149</v>
      </c>
      <c r="AU135" s="11" t="s">
        <v>85</v>
      </c>
      <c r="AY135" s="11" t="s">
        <v>148</v>
      </c>
      <c r="BE135" s="186">
        <f t="shared" si="38"/>
        <v>0</v>
      </c>
      <c r="BF135" s="186">
        <f t="shared" si="39"/>
        <v>0</v>
      </c>
      <c r="BG135" s="186">
        <f t="shared" si="40"/>
        <v>0</v>
      </c>
      <c r="BH135" s="186">
        <f t="shared" si="41"/>
        <v>0</v>
      </c>
      <c r="BI135" s="186">
        <f t="shared" si="42"/>
        <v>0</v>
      </c>
      <c r="BJ135" s="11" t="s">
        <v>20</v>
      </c>
      <c r="BK135" s="186">
        <f t="shared" si="43"/>
        <v>0</v>
      </c>
      <c r="BL135" s="11" t="s">
        <v>176</v>
      </c>
      <c r="BM135" s="11" t="s">
        <v>306</v>
      </c>
    </row>
    <row r="136" spans="2:65" s="29" customFormat="1" ht="31.5" customHeight="1">
      <c r="B136" s="175"/>
      <c r="C136" s="176" t="s">
        <v>219</v>
      </c>
      <c r="D136" s="176" t="s">
        <v>149</v>
      </c>
      <c r="E136" s="177" t="s">
        <v>220</v>
      </c>
      <c r="F136" s="178" t="s">
        <v>221</v>
      </c>
      <c r="G136" s="178"/>
      <c r="H136" s="178"/>
      <c r="I136" s="178"/>
      <c r="J136" s="179" t="s">
        <v>152</v>
      </c>
      <c r="K136" s="180">
        <v>9.936</v>
      </c>
      <c r="L136" s="181"/>
      <c r="M136" s="181"/>
      <c r="N136" s="181">
        <f t="shared" si="34"/>
        <v>0</v>
      </c>
      <c r="O136" s="181"/>
      <c r="P136" s="181"/>
      <c r="Q136" s="181"/>
      <c r="R136" s="182"/>
      <c r="T136" s="183"/>
      <c r="U136" s="41" t="s">
        <v>39</v>
      </c>
      <c r="V136" s="184">
        <v>1.492</v>
      </c>
      <c r="W136" s="184">
        <f t="shared" si="35"/>
        <v>14.824512</v>
      </c>
      <c r="X136" s="184">
        <v>0.01871</v>
      </c>
      <c r="Y136" s="184">
        <f t="shared" si="36"/>
        <v>0.18590256</v>
      </c>
      <c r="Z136" s="184">
        <v>0</v>
      </c>
      <c r="AA136" s="185">
        <f t="shared" si="37"/>
        <v>0</v>
      </c>
      <c r="AR136" s="11" t="s">
        <v>176</v>
      </c>
      <c r="AT136" s="11" t="s">
        <v>149</v>
      </c>
      <c r="AU136" s="11" t="s">
        <v>85</v>
      </c>
      <c r="AY136" s="11" t="s">
        <v>148</v>
      </c>
      <c r="BE136" s="186">
        <f t="shared" si="38"/>
        <v>0</v>
      </c>
      <c r="BF136" s="186">
        <f t="shared" si="39"/>
        <v>0</v>
      </c>
      <c r="BG136" s="186">
        <f t="shared" si="40"/>
        <v>0</v>
      </c>
      <c r="BH136" s="186">
        <f t="shared" si="41"/>
        <v>0</v>
      </c>
      <c r="BI136" s="186">
        <f t="shared" si="42"/>
        <v>0</v>
      </c>
      <c r="BJ136" s="11" t="s">
        <v>20</v>
      </c>
      <c r="BK136" s="186">
        <f t="shared" si="43"/>
        <v>0</v>
      </c>
      <c r="BL136" s="11" t="s">
        <v>176</v>
      </c>
      <c r="BM136" s="11" t="s">
        <v>307</v>
      </c>
    </row>
    <row r="137" spans="2:65" s="29" customFormat="1" ht="22.5" customHeight="1">
      <c r="B137" s="175"/>
      <c r="C137" s="176" t="s">
        <v>223</v>
      </c>
      <c r="D137" s="176" t="s">
        <v>149</v>
      </c>
      <c r="E137" s="177" t="s">
        <v>224</v>
      </c>
      <c r="F137" s="178" t="s">
        <v>225</v>
      </c>
      <c r="G137" s="178"/>
      <c r="H137" s="178"/>
      <c r="I137" s="178"/>
      <c r="J137" s="179" t="s">
        <v>187</v>
      </c>
      <c r="K137" s="180">
        <v>11.8</v>
      </c>
      <c r="L137" s="181"/>
      <c r="M137" s="181"/>
      <c r="N137" s="181">
        <f t="shared" si="34"/>
        <v>0</v>
      </c>
      <c r="O137" s="181"/>
      <c r="P137" s="181"/>
      <c r="Q137" s="181"/>
      <c r="R137" s="182"/>
      <c r="T137" s="183"/>
      <c r="U137" s="41" t="s">
        <v>39</v>
      </c>
      <c r="V137" s="184">
        <v>0.5</v>
      </c>
      <c r="W137" s="184">
        <f t="shared" si="35"/>
        <v>5.9</v>
      </c>
      <c r="X137" s="184">
        <v>0.00135</v>
      </c>
      <c r="Y137" s="184">
        <f t="shared" si="36"/>
        <v>0.015930000000000003</v>
      </c>
      <c r="Z137" s="184">
        <v>0</v>
      </c>
      <c r="AA137" s="185">
        <f t="shared" si="37"/>
        <v>0</v>
      </c>
      <c r="AR137" s="11" t="s">
        <v>176</v>
      </c>
      <c r="AT137" s="11" t="s">
        <v>149</v>
      </c>
      <c r="AU137" s="11" t="s">
        <v>85</v>
      </c>
      <c r="AY137" s="11" t="s">
        <v>148</v>
      </c>
      <c r="BE137" s="186">
        <f t="shared" si="38"/>
        <v>0</v>
      </c>
      <c r="BF137" s="186">
        <f t="shared" si="39"/>
        <v>0</v>
      </c>
      <c r="BG137" s="186">
        <f t="shared" si="40"/>
        <v>0</v>
      </c>
      <c r="BH137" s="186">
        <f t="shared" si="41"/>
        <v>0</v>
      </c>
      <c r="BI137" s="186">
        <f t="shared" si="42"/>
        <v>0</v>
      </c>
      <c r="BJ137" s="11" t="s">
        <v>20</v>
      </c>
      <c r="BK137" s="186">
        <f t="shared" si="43"/>
        <v>0</v>
      </c>
      <c r="BL137" s="11" t="s">
        <v>176</v>
      </c>
      <c r="BM137" s="11" t="s">
        <v>308</v>
      </c>
    </row>
    <row r="138" spans="2:65" s="29" customFormat="1" ht="31.5" customHeight="1">
      <c r="B138" s="175"/>
      <c r="C138" s="176" t="s">
        <v>10</v>
      </c>
      <c r="D138" s="176" t="s">
        <v>149</v>
      </c>
      <c r="E138" s="177" t="s">
        <v>227</v>
      </c>
      <c r="F138" s="178" t="s">
        <v>228</v>
      </c>
      <c r="G138" s="178"/>
      <c r="H138" s="178"/>
      <c r="I138" s="178"/>
      <c r="J138" s="179" t="s">
        <v>157</v>
      </c>
      <c r="K138" s="180">
        <v>0.557</v>
      </c>
      <c r="L138" s="181"/>
      <c r="M138" s="181"/>
      <c r="N138" s="181">
        <f t="shared" si="34"/>
        <v>0</v>
      </c>
      <c r="O138" s="181"/>
      <c r="P138" s="181"/>
      <c r="Q138" s="181"/>
      <c r="R138" s="182"/>
      <c r="T138" s="183"/>
      <c r="U138" s="41" t="s">
        <v>39</v>
      </c>
      <c r="V138" s="184">
        <v>1.19</v>
      </c>
      <c r="W138" s="184">
        <f t="shared" si="35"/>
        <v>0.66283</v>
      </c>
      <c r="X138" s="184">
        <v>0</v>
      </c>
      <c r="Y138" s="184">
        <f t="shared" si="36"/>
        <v>0</v>
      </c>
      <c r="Z138" s="184">
        <v>0</v>
      </c>
      <c r="AA138" s="185">
        <f t="shared" si="37"/>
        <v>0</v>
      </c>
      <c r="AR138" s="11" t="s">
        <v>176</v>
      </c>
      <c r="AT138" s="11" t="s">
        <v>149</v>
      </c>
      <c r="AU138" s="11" t="s">
        <v>85</v>
      </c>
      <c r="AY138" s="11" t="s">
        <v>148</v>
      </c>
      <c r="BE138" s="186">
        <f t="shared" si="38"/>
        <v>0</v>
      </c>
      <c r="BF138" s="186">
        <f t="shared" si="39"/>
        <v>0</v>
      </c>
      <c r="BG138" s="186">
        <f t="shared" si="40"/>
        <v>0</v>
      </c>
      <c r="BH138" s="186">
        <f t="shared" si="41"/>
        <v>0</v>
      </c>
      <c r="BI138" s="186">
        <f t="shared" si="42"/>
        <v>0</v>
      </c>
      <c r="BJ138" s="11" t="s">
        <v>20</v>
      </c>
      <c r="BK138" s="186">
        <f t="shared" si="43"/>
        <v>0</v>
      </c>
      <c r="BL138" s="11" t="s">
        <v>176</v>
      </c>
      <c r="BM138" s="11" t="s">
        <v>309</v>
      </c>
    </row>
    <row r="139" spans="2:63" s="161" customFormat="1" ht="29.25" customHeight="1">
      <c r="B139" s="162"/>
      <c r="C139" s="163"/>
      <c r="D139" s="173" t="s">
        <v>129</v>
      </c>
      <c r="E139" s="173"/>
      <c r="F139" s="173"/>
      <c r="G139" s="173"/>
      <c r="H139" s="173"/>
      <c r="I139" s="173"/>
      <c r="J139" s="173"/>
      <c r="K139" s="173"/>
      <c r="L139" s="173"/>
      <c r="M139" s="173"/>
      <c r="N139" s="187">
        <f>BK139</f>
        <v>0</v>
      </c>
      <c r="O139" s="187"/>
      <c r="P139" s="187"/>
      <c r="Q139" s="187"/>
      <c r="R139" s="166"/>
      <c r="T139" s="167"/>
      <c r="U139" s="163"/>
      <c r="V139" s="163"/>
      <c r="W139" s="168">
        <f>SUM(W140:W146)</f>
        <v>5.019220000000001</v>
      </c>
      <c r="X139" s="163"/>
      <c r="Y139" s="168">
        <f>SUM(Y140:Y146)</f>
        <v>0.006</v>
      </c>
      <c r="Z139" s="163"/>
      <c r="AA139" s="169">
        <f>SUM(AA140:AA146)</f>
        <v>0.3727085</v>
      </c>
      <c r="AR139" s="170" t="s">
        <v>85</v>
      </c>
      <c r="AT139" s="171" t="s">
        <v>73</v>
      </c>
      <c r="AU139" s="171" t="s">
        <v>20</v>
      </c>
      <c r="AY139" s="170" t="s">
        <v>148</v>
      </c>
      <c r="BK139" s="172">
        <f>SUM(BK140:BK146)</f>
        <v>0</v>
      </c>
    </row>
    <row r="140" spans="2:65" s="29" customFormat="1" ht="31.5" customHeight="1">
      <c r="B140" s="175"/>
      <c r="C140" s="176" t="s">
        <v>176</v>
      </c>
      <c r="D140" s="176" t="s">
        <v>149</v>
      </c>
      <c r="E140" s="177" t="s">
        <v>230</v>
      </c>
      <c r="F140" s="178" t="s">
        <v>231</v>
      </c>
      <c r="G140" s="178"/>
      <c r="H140" s="178"/>
      <c r="I140" s="178"/>
      <c r="J140" s="179" t="s">
        <v>152</v>
      </c>
      <c r="K140" s="180">
        <v>9.89</v>
      </c>
      <c r="L140" s="181"/>
      <c r="M140" s="181"/>
      <c r="N140" s="181">
        <f aca="true" t="shared" si="44" ref="N140:N146">ROUND(L140*K140,2)</f>
        <v>0</v>
      </c>
      <c r="O140" s="181"/>
      <c r="P140" s="181"/>
      <c r="Q140" s="181"/>
      <c r="R140" s="182"/>
      <c r="T140" s="183"/>
      <c r="U140" s="41" t="s">
        <v>39</v>
      </c>
      <c r="V140" s="184">
        <v>0.306</v>
      </c>
      <c r="W140" s="184">
        <f aca="true" t="shared" si="45" ref="W140:W146">V140*K140</f>
        <v>3.0263400000000003</v>
      </c>
      <c r="X140" s="184">
        <v>0</v>
      </c>
      <c r="Y140" s="184">
        <f aca="true" t="shared" si="46" ref="Y140:Y146">X140*K140</f>
        <v>0</v>
      </c>
      <c r="Z140" s="184">
        <v>0.02465</v>
      </c>
      <c r="AA140" s="185">
        <f aca="true" t="shared" si="47" ref="AA140:AA146">Z140*K140</f>
        <v>0.2437885</v>
      </c>
      <c r="AR140" s="11" t="s">
        <v>176</v>
      </c>
      <c r="AT140" s="11" t="s">
        <v>149</v>
      </c>
      <c r="AU140" s="11" t="s">
        <v>85</v>
      </c>
      <c r="AY140" s="11" t="s">
        <v>148</v>
      </c>
      <c r="BE140" s="186">
        <f aca="true" t="shared" si="48" ref="BE140:BE146">IF(U140="základní",N140,0)</f>
        <v>0</v>
      </c>
      <c r="BF140" s="186">
        <f aca="true" t="shared" si="49" ref="BF140:BF146">IF(U140="snížená",N140,0)</f>
        <v>0</v>
      </c>
      <c r="BG140" s="186">
        <f aca="true" t="shared" si="50" ref="BG140:BG146">IF(U140="zákl. přenesená",N140,0)</f>
        <v>0</v>
      </c>
      <c r="BH140" s="186">
        <f aca="true" t="shared" si="51" ref="BH140:BH146">IF(U140="sníž. přenesená",N140,0)</f>
        <v>0</v>
      </c>
      <c r="BI140" s="186">
        <f aca="true" t="shared" si="52" ref="BI140:BI146">IF(U140="nulová",N140,0)</f>
        <v>0</v>
      </c>
      <c r="BJ140" s="11" t="s">
        <v>20</v>
      </c>
      <c r="BK140" s="186">
        <f aca="true" t="shared" si="53" ref="BK140:BK146">ROUND(L140*K140,2)</f>
        <v>0</v>
      </c>
      <c r="BL140" s="11" t="s">
        <v>176</v>
      </c>
      <c r="BM140" s="11" t="s">
        <v>310</v>
      </c>
    </row>
    <row r="141" spans="2:65" s="29" customFormat="1" ht="31.5" customHeight="1">
      <c r="B141" s="175"/>
      <c r="C141" s="176" t="s">
        <v>233</v>
      </c>
      <c r="D141" s="176" t="s">
        <v>149</v>
      </c>
      <c r="E141" s="177" t="s">
        <v>234</v>
      </c>
      <c r="F141" s="178" t="s">
        <v>235</v>
      </c>
      <c r="G141" s="178"/>
      <c r="H141" s="178"/>
      <c r="I141" s="178"/>
      <c r="J141" s="179" t="s">
        <v>152</v>
      </c>
      <c r="K141" s="180">
        <v>9.89</v>
      </c>
      <c r="L141" s="181"/>
      <c r="M141" s="181"/>
      <c r="N141" s="181">
        <f t="shared" si="44"/>
        <v>0</v>
      </c>
      <c r="O141" s="181"/>
      <c r="P141" s="181"/>
      <c r="Q141" s="181"/>
      <c r="R141" s="182"/>
      <c r="T141" s="183"/>
      <c r="U141" s="41" t="s">
        <v>39</v>
      </c>
      <c r="V141" s="184">
        <v>0.092</v>
      </c>
      <c r="W141" s="184">
        <f t="shared" si="45"/>
        <v>0.90988</v>
      </c>
      <c r="X141" s="184">
        <v>0</v>
      </c>
      <c r="Y141" s="184">
        <f t="shared" si="46"/>
        <v>0</v>
      </c>
      <c r="Z141" s="184">
        <v>0.008</v>
      </c>
      <c r="AA141" s="185">
        <f t="shared" si="47"/>
        <v>0.07912000000000001</v>
      </c>
      <c r="AR141" s="11" t="s">
        <v>176</v>
      </c>
      <c r="AT141" s="11" t="s">
        <v>149</v>
      </c>
      <c r="AU141" s="11" t="s">
        <v>85</v>
      </c>
      <c r="AY141" s="11" t="s">
        <v>148</v>
      </c>
      <c r="BE141" s="186">
        <f t="shared" si="48"/>
        <v>0</v>
      </c>
      <c r="BF141" s="186">
        <f t="shared" si="49"/>
        <v>0</v>
      </c>
      <c r="BG141" s="186">
        <f t="shared" si="50"/>
        <v>0</v>
      </c>
      <c r="BH141" s="186">
        <f t="shared" si="51"/>
        <v>0</v>
      </c>
      <c r="BI141" s="186">
        <f t="shared" si="52"/>
        <v>0</v>
      </c>
      <c r="BJ141" s="11" t="s">
        <v>20</v>
      </c>
      <c r="BK141" s="186">
        <f t="shared" si="53"/>
        <v>0</v>
      </c>
      <c r="BL141" s="11" t="s">
        <v>176</v>
      </c>
      <c r="BM141" s="11" t="s">
        <v>311</v>
      </c>
    </row>
    <row r="142" spans="2:65" s="29" customFormat="1" ht="31.5" customHeight="1">
      <c r="B142" s="175"/>
      <c r="C142" s="176" t="s">
        <v>237</v>
      </c>
      <c r="D142" s="176" t="s">
        <v>149</v>
      </c>
      <c r="E142" s="177" t="s">
        <v>238</v>
      </c>
      <c r="F142" s="178" t="s">
        <v>239</v>
      </c>
      <c r="G142" s="178"/>
      <c r="H142" s="178"/>
      <c r="I142" s="178"/>
      <c r="J142" s="179" t="s">
        <v>240</v>
      </c>
      <c r="K142" s="180">
        <v>1</v>
      </c>
      <c r="L142" s="181"/>
      <c r="M142" s="181"/>
      <c r="N142" s="181">
        <f t="shared" si="44"/>
        <v>0</v>
      </c>
      <c r="O142" s="181"/>
      <c r="P142" s="181"/>
      <c r="Q142" s="181"/>
      <c r="R142" s="182"/>
      <c r="T142" s="183"/>
      <c r="U142" s="41" t="s">
        <v>39</v>
      </c>
      <c r="V142" s="184">
        <v>0.11</v>
      </c>
      <c r="W142" s="184">
        <f t="shared" si="45"/>
        <v>0.11</v>
      </c>
      <c r="X142" s="184">
        <v>0</v>
      </c>
      <c r="Y142" s="184">
        <f t="shared" si="46"/>
        <v>0</v>
      </c>
      <c r="Z142" s="184">
        <v>0.0018</v>
      </c>
      <c r="AA142" s="185">
        <f t="shared" si="47"/>
        <v>0.0018</v>
      </c>
      <c r="AR142" s="11" t="s">
        <v>153</v>
      </c>
      <c r="AT142" s="11" t="s">
        <v>149</v>
      </c>
      <c r="AU142" s="11" t="s">
        <v>85</v>
      </c>
      <c r="AY142" s="11" t="s">
        <v>148</v>
      </c>
      <c r="BE142" s="186">
        <f t="shared" si="48"/>
        <v>0</v>
      </c>
      <c r="BF142" s="186">
        <f t="shared" si="49"/>
        <v>0</v>
      </c>
      <c r="BG142" s="186">
        <f t="shared" si="50"/>
        <v>0</v>
      </c>
      <c r="BH142" s="186">
        <f t="shared" si="51"/>
        <v>0</v>
      </c>
      <c r="BI142" s="186">
        <f t="shared" si="52"/>
        <v>0</v>
      </c>
      <c r="BJ142" s="11" t="s">
        <v>20</v>
      </c>
      <c r="BK142" s="186">
        <f t="shared" si="53"/>
        <v>0</v>
      </c>
      <c r="BL142" s="11" t="s">
        <v>153</v>
      </c>
      <c r="BM142" s="11" t="s">
        <v>312</v>
      </c>
    </row>
    <row r="143" spans="2:65" s="29" customFormat="1" ht="31.5" customHeight="1">
      <c r="B143" s="175"/>
      <c r="C143" s="176" t="s">
        <v>242</v>
      </c>
      <c r="D143" s="176" t="s">
        <v>149</v>
      </c>
      <c r="E143" s="177" t="s">
        <v>243</v>
      </c>
      <c r="F143" s="178" t="s">
        <v>244</v>
      </c>
      <c r="G143" s="178"/>
      <c r="H143" s="178"/>
      <c r="I143" s="178"/>
      <c r="J143" s="179" t="s">
        <v>240</v>
      </c>
      <c r="K143" s="180">
        <v>2</v>
      </c>
      <c r="L143" s="181"/>
      <c r="M143" s="181"/>
      <c r="N143" s="181">
        <f t="shared" si="44"/>
        <v>0</v>
      </c>
      <c r="O143" s="181"/>
      <c r="P143" s="181"/>
      <c r="Q143" s="181"/>
      <c r="R143" s="182"/>
      <c r="T143" s="183"/>
      <c r="U143" s="41" t="s">
        <v>39</v>
      </c>
      <c r="V143" s="184">
        <v>0.05</v>
      </c>
      <c r="W143" s="184">
        <f t="shared" si="45"/>
        <v>0.1</v>
      </c>
      <c r="X143" s="184">
        <v>0</v>
      </c>
      <c r="Y143" s="184">
        <f t="shared" si="46"/>
        <v>0</v>
      </c>
      <c r="Z143" s="184">
        <v>0.024</v>
      </c>
      <c r="AA143" s="185">
        <f t="shared" si="47"/>
        <v>0.048</v>
      </c>
      <c r="AR143" s="11" t="s">
        <v>176</v>
      </c>
      <c r="AT143" s="11" t="s">
        <v>149</v>
      </c>
      <c r="AU143" s="11" t="s">
        <v>85</v>
      </c>
      <c r="AY143" s="11" t="s">
        <v>148</v>
      </c>
      <c r="BE143" s="186">
        <f t="shared" si="48"/>
        <v>0</v>
      </c>
      <c r="BF143" s="186">
        <f t="shared" si="49"/>
        <v>0</v>
      </c>
      <c r="BG143" s="186">
        <f t="shared" si="50"/>
        <v>0</v>
      </c>
      <c r="BH143" s="186">
        <f t="shared" si="51"/>
        <v>0</v>
      </c>
      <c r="BI143" s="186">
        <f t="shared" si="52"/>
        <v>0</v>
      </c>
      <c r="BJ143" s="11" t="s">
        <v>20</v>
      </c>
      <c r="BK143" s="186">
        <f t="shared" si="53"/>
        <v>0</v>
      </c>
      <c r="BL143" s="11" t="s">
        <v>176</v>
      </c>
      <c r="BM143" s="11" t="s">
        <v>313</v>
      </c>
    </row>
    <row r="144" spans="2:65" s="29" customFormat="1" ht="31.5" customHeight="1">
      <c r="B144" s="175"/>
      <c r="C144" s="176" t="s">
        <v>246</v>
      </c>
      <c r="D144" s="176" t="s">
        <v>149</v>
      </c>
      <c r="E144" s="177" t="s">
        <v>247</v>
      </c>
      <c r="F144" s="178" t="s">
        <v>248</v>
      </c>
      <c r="G144" s="178"/>
      <c r="H144" s="178"/>
      <c r="I144" s="178"/>
      <c r="J144" s="179" t="s">
        <v>240</v>
      </c>
      <c r="K144" s="180">
        <v>1</v>
      </c>
      <c r="L144" s="181"/>
      <c r="M144" s="181"/>
      <c r="N144" s="181">
        <f t="shared" si="44"/>
        <v>0</v>
      </c>
      <c r="O144" s="181"/>
      <c r="P144" s="181"/>
      <c r="Q144" s="181"/>
      <c r="R144" s="182"/>
      <c r="T144" s="183"/>
      <c r="U144" s="41" t="s">
        <v>39</v>
      </c>
      <c r="V144" s="184">
        <v>0.63</v>
      </c>
      <c r="W144" s="184">
        <f t="shared" si="45"/>
        <v>0.63</v>
      </c>
      <c r="X144" s="184">
        <v>0</v>
      </c>
      <c r="Y144" s="184">
        <f t="shared" si="46"/>
        <v>0</v>
      </c>
      <c r="Z144" s="184">
        <v>0</v>
      </c>
      <c r="AA144" s="185">
        <f t="shared" si="47"/>
        <v>0</v>
      </c>
      <c r="AR144" s="11" t="s">
        <v>176</v>
      </c>
      <c r="AT144" s="11" t="s">
        <v>149</v>
      </c>
      <c r="AU144" s="11" t="s">
        <v>85</v>
      </c>
      <c r="AY144" s="11" t="s">
        <v>148</v>
      </c>
      <c r="BE144" s="186">
        <f t="shared" si="48"/>
        <v>0</v>
      </c>
      <c r="BF144" s="186">
        <f t="shared" si="49"/>
        <v>0</v>
      </c>
      <c r="BG144" s="186">
        <f t="shared" si="50"/>
        <v>0</v>
      </c>
      <c r="BH144" s="186">
        <f t="shared" si="51"/>
        <v>0</v>
      </c>
      <c r="BI144" s="186">
        <f t="shared" si="52"/>
        <v>0</v>
      </c>
      <c r="BJ144" s="11" t="s">
        <v>20</v>
      </c>
      <c r="BK144" s="186">
        <f t="shared" si="53"/>
        <v>0</v>
      </c>
      <c r="BL144" s="11" t="s">
        <v>176</v>
      </c>
      <c r="BM144" s="11" t="s">
        <v>314</v>
      </c>
    </row>
    <row r="145" spans="2:65" s="29" customFormat="1" ht="31.5" customHeight="1">
      <c r="B145" s="175"/>
      <c r="C145" s="189" t="s">
        <v>9</v>
      </c>
      <c r="D145" s="189" t="s">
        <v>179</v>
      </c>
      <c r="E145" s="190" t="s">
        <v>250</v>
      </c>
      <c r="F145" s="191" t="s">
        <v>251</v>
      </c>
      <c r="G145" s="191"/>
      <c r="H145" s="191"/>
      <c r="I145" s="191"/>
      <c r="J145" s="192" t="s">
        <v>187</v>
      </c>
      <c r="K145" s="193">
        <v>2</v>
      </c>
      <c r="L145" s="194"/>
      <c r="M145" s="194"/>
      <c r="N145" s="194">
        <f t="shared" si="44"/>
        <v>0</v>
      </c>
      <c r="O145" s="194"/>
      <c r="P145" s="194"/>
      <c r="Q145" s="194"/>
      <c r="R145" s="182"/>
      <c r="T145" s="183"/>
      <c r="U145" s="41" t="s">
        <v>39</v>
      </c>
      <c r="V145" s="184">
        <v>0</v>
      </c>
      <c r="W145" s="184">
        <f t="shared" si="45"/>
        <v>0</v>
      </c>
      <c r="X145" s="184">
        <v>0.003</v>
      </c>
      <c r="Y145" s="184">
        <f t="shared" si="46"/>
        <v>0.006</v>
      </c>
      <c r="Z145" s="184">
        <v>0</v>
      </c>
      <c r="AA145" s="185">
        <f t="shared" si="47"/>
        <v>0</v>
      </c>
      <c r="AR145" s="11" t="s">
        <v>182</v>
      </c>
      <c r="AT145" s="11" t="s">
        <v>179</v>
      </c>
      <c r="AU145" s="11" t="s">
        <v>85</v>
      </c>
      <c r="AY145" s="11" t="s">
        <v>148</v>
      </c>
      <c r="BE145" s="186">
        <f t="shared" si="48"/>
        <v>0</v>
      </c>
      <c r="BF145" s="186">
        <f t="shared" si="49"/>
        <v>0</v>
      </c>
      <c r="BG145" s="186">
        <f t="shared" si="50"/>
        <v>0</v>
      </c>
      <c r="BH145" s="186">
        <f t="shared" si="51"/>
        <v>0</v>
      </c>
      <c r="BI145" s="186">
        <f t="shared" si="52"/>
        <v>0</v>
      </c>
      <c r="BJ145" s="11" t="s">
        <v>20</v>
      </c>
      <c r="BK145" s="186">
        <f t="shared" si="53"/>
        <v>0</v>
      </c>
      <c r="BL145" s="11" t="s">
        <v>176</v>
      </c>
      <c r="BM145" s="11" t="s">
        <v>315</v>
      </c>
    </row>
    <row r="146" spans="2:65" s="29" customFormat="1" ht="31.5" customHeight="1">
      <c r="B146" s="175"/>
      <c r="C146" s="176" t="s">
        <v>253</v>
      </c>
      <c r="D146" s="176" t="s">
        <v>149</v>
      </c>
      <c r="E146" s="177" t="s">
        <v>254</v>
      </c>
      <c r="F146" s="178" t="s">
        <v>255</v>
      </c>
      <c r="G146" s="178"/>
      <c r="H146" s="178"/>
      <c r="I146" s="178"/>
      <c r="J146" s="179" t="s">
        <v>240</v>
      </c>
      <c r="K146" s="180">
        <v>1</v>
      </c>
      <c r="L146" s="181"/>
      <c r="M146" s="181"/>
      <c r="N146" s="181">
        <f t="shared" si="44"/>
        <v>0</v>
      </c>
      <c r="O146" s="181"/>
      <c r="P146" s="181"/>
      <c r="Q146" s="181"/>
      <c r="R146" s="182"/>
      <c r="T146" s="183"/>
      <c r="U146" s="41" t="s">
        <v>39</v>
      </c>
      <c r="V146" s="184">
        <v>0.243</v>
      </c>
      <c r="W146" s="184">
        <f t="shared" si="45"/>
        <v>0.243</v>
      </c>
      <c r="X146" s="184">
        <v>0</v>
      </c>
      <c r="Y146" s="184">
        <f t="shared" si="46"/>
        <v>0</v>
      </c>
      <c r="Z146" s="184">
        <v>0</v>
      </c>
      <c r="AA146" s="185">
        <f t="shared" si="47"/>
        <v>0</v>
      </c>
      <c r="AR146" s="11" t="s">
        <v>176</v>
      </c>
      <c r="AT146" s="11" t="s">
        <v>149</v>
      </c>
      <c r="AU146" s="11" t="s">
        <v>85</v>
      </c>
      <c r="AY146" s="11" t="s">
        <v>148</v>
      </c>
      <c r="BE146" s="186">
        <f t="shared" si="48"/>
        <v>0</v>
      </c>
      <c r="BF146" s="186">
        <f t="shared" si="49"/>
        <v>0</v>
      </c>
      <c r="BG146" s="186">
        <f t="shared" si="50"/>
        <v>0</v>
      </c>
      <c r="BH146" s="186">
        <f t="shared" si="51"/>
        <v>0</v>
      </c>
      <c r="BI146" s="186">
        <f t="shared" si="52"/>
        <v>0</v>
      </c>
      <c r="BJ146" s="11" t="s">
        <v>20</v>
      </c>
      <c r="BK146" s="186">
        <f t="shared" si="53"/>
        <v>0</v>
      </c>
      <c r="BL146" s="11" t="s">
        <v>176</v>
      </c>
      <c r="BM146" s="11" t="s">
        <v>316</v>
      </c>
    </row>
    <row r="147" spans="2:63" s="161" customFormat="1" ht="29.25" customHeight="1">
      <c r="B147" s="162"/>
      <c r="C147" s="163"/>
      <c r="D147" s="173" t="s">
        <v>130</v>
      </c>
      <c r="E147" s="173"/>
      <c r="F147" s="173"/>
      <c r="G147" s="173"/>
      <c r="H147" s="173"/>
      <c r="I147" s="173"/>
      <c r="J147" s="173"/>
      <c r="K147" s="173"/>
      <c r="L147" s="173"/>
      <c r="M147" s="173"/>
      <c r="N147" s="187">
        <f>BK147</f>
        <v>0</v>
      </c>
      <c r="O147" s="187"/>
      <c r="P147" s="187"/>
      <c r="Q147" s="187"/>
      <c r="R147" s="166"/>
      <c r="T147" s="167"/>
      <c r="U147" s="163"/>
      <c r="V147" s="163"/>
      <c r="W147" s="168">
        <f>SUM(W148:W150)</f>
        <v>5.792688</v>
      </c>
      <c r="X147" s="163"/>
      <c r="Y147" s="168">
        <f>SUM(Y148:Y150)</f>
        <v>0.07829568</v>
      </c>
      <c r="Z147" s="163"/>
      <c r="AA147" s="169">
        <f>SUM(AA148:AA150)</f>
        <v>0.02484</v>
      </c>
      <c r="AR147" s="170" t="s">
        <v>85</v>
      </c>
      <c r="AT147" s="171" t="s">
        <v>73</v>
      </c>
      <c r="AU147" s="171" t="s">
        <v>20</v>
      </c>
      <c r="AY147" s="170" t="s">
        <v>148</v>
      </c>
      <c r="BK147" s="172">
        <f>SUM(BK148:BK150)</f>
        <v>0</v>
      </c>
    </row>
    <row r="148" spans="2:65" s="29" customFormat="1" ht="31.5" customHeight="1">
      <c r="B148" s="175"/>
      <c r="C148" s="176" t="s">
        <v>257</v>
      </c>
      <c r="D148" s="176" t="s">
        <v>149</v>
      </c>
      <c r="E148" s="177" t="s">
        <v>258</v>
      </c>
      <c r="F148" s="178" t="s">
        <v>259</v>
      </c>
      <c r="G148" s="178"/>
      <c r="H148" s="178"/>
      <c r="I148" s="178"/>
      <c r="J148" s="179" t="s">
        <v>152</v>
      </c>
      <c r="K148" s="180">
        <v>9.936</v>
      </c>
      <c r="L148" s="181"/>
      <c r="M148" s="181"/>
      <c r="N148" s="181">
        <f aca="true" t="shared" si="54" ref="N148:N150">ROUND(L148*K148,2)</f>
        <v>0</v>
      </c>
      <c r="O148" s="181"/>
      <c r="P148" s="181"/>
      <c r="Q148" s="181"/>
      <c r="R148" s="182"/>
      <c r="T148" s="183"/>
      <c r="U148" s="41" t="s">
        <v>39</v>
      </c>
      <c r="V148" s="184">
        <v>0.245</v>
      </c>
      <c r="W148" s="184">
        <f aca="true" t="shared" si="55" ref="W148:W150">V148*K148</f>
        <v>2.43432</v>
      </c>
      <c r="X148" s="184">
        <v>0.00758</v>
      </c>
      <c r="Y148" s="184">
        <f aca="true" t="shared" si="56" ref="Y148:Y150">X148*K148</f>
        <v>0.07531488</v>
      </c>
      <c r="Z148" s="184">
        <v>0</v>
      </c>
      <c r="AA148" s="185">
        <f aca="true" t="shared" si="57" ref="AA148:AA150">Z148*K148</f>
        <v>0</v>
      </c>
      <c r="AR148" s="11" t="s">
        <v>153</v>
      </c>
      <c r="AT148" s="11" t="s">
        <v>149</v>
      </c>
      <c r="AU148" s="11" t="s">
        <v>85</v>
      </c>
      <c r="AY148" s="11" t="s">
        <v>148</v>
      </c>
      <c r="BE148" s="186">
        <f aca="true" t="shared" si="58" ref="BE148:BE150">IF(U148="základní",N148,0)</f>
        <v>0</v>
      </c>
      <c r="BF148" s="186">
        <f aca="true" t="shared" si="59" ref="BF148:BF150">IF(U148="snížená",N148,0)</f>
        <v>0</v>
      </c>
      <c r="BG148" s="186">
        <f aca="true" t="shared" si="60" ref="BG148:BG150">IF(U148="zákl. přenesená",N148,0)</f>
        <v>0</v>
      </c>
      <c r="BH148" s="186">
        <f aca="true" t="shared" si="61" ref="BH148:BH150">IF(U148="sníž. přenesená",N148,0)</f>
        <v>0</v>
      </c>
      <c r="BI148" s="186">
        <f aca="true" t="shared" si="62" ref="BI148:BI150">IF(U148="nulová",N148,0)</f>
        <v>0</v>
      </c>
      <c r="BJ148" s="11" t="s">
        <v>20</v>
      </c>
      <c r="BK148" s="186">
        <f aca="true" t="shared" si="63" ref="BK148:BK150">ROUND(L148*K148,2)</f>
        <v>0</v>
      </c>
      <c r="BL148" s="11" t="s">
        <v>153</v>
      </c>
      <c r="BM148" s="11" t="s">
        <v>317</v>
      </c>
    </row>
    <row r="149" spans="2:65" s="29" customFormat="1" ht="31.5" customHeight="1">
      <c r="B149" s="175"/>
      <c r="C149" s="176" t="s">
        <v>261</v>
      </c>
      <c r="D149" s="176" t="s">
        <v>149</v>
      </c>
      <c r="E149" s="177" t="s">
        <v>262</v>
      </c>
      <c r="F149" s="178" t="s">
        <v>318</v>
      </c>
      <c r="G149" s="178"/>
      <c r="H149" s="178"/>
      <c r="I149" s="178"/>
      <c r="J149" s="179" t="s">
        <v>152</v>
      </c>
      <c r="K149" s="180">
        <v>9.936</v>
      </c>
      <c r="L149" s="181"/>
      <c r="M149" s="181"/>
      <c r="N149" s="181">
        <f t="shared" si="54"/>
        <v>0</v>
      </c>
      <c r="O149" s="181"/>
      <c r="P149" s="181"/>
      <c r="Q149" s="181"/>
      <c r="R149" s="182"/>
      <c r="T149" s="183"/>
      <c r="U149" s="41" t="s">
        <v>39</v>
      </c>
      <c r="V149" s="184">
        <v>0.105</v>
      </c>
      <c r="W149" s="184">
        <f t="shared" si="55"/>
        <v>1.04328</v>
      </c>
      <c r="X149" s="184">
        <v>0</v>
      </c>
      <c r="Y149" s="184">
        <f t="shared" si="56"/>
        <v>0</v>
      </c>
      <c r="Z149" s="184">
        <v>0.0025</v>
      </c>
      <c r="AA149" s="185">
        <f t="shared" si="57"/>
        <v>0.02484</v>
      </c>
      <c r="AR149" s="11" t="s">
        <v>176</v>
      </c>
      <c r="AT149" s="11" t="s">
        <v>149</v>
      </c>
      <c r="AU149" s="11" t="s">
        <v>85</v>
      </c>
      <c r="AY149" s="11" t="s">
        <v>148</v>
      </c>
      <c r="BE149" s="186">
        <f t="shared" si="58"/>
        <v>0</v>
      </c>
      <c r="BF149" s="186">
        <f t="shared" si="59"/>
        <v>0</v>
      </c>
      <c r="BG149" s="186">
        <f t="shared" si="60"/>
        <v>0</v>
      </c>
      <c r="BH149" s="186">
        <f t="shared" si="61"/>
        <v>0</v>
      </c>
      <c r="BI149" s="186">
        <f t="shared" si="62"/>
        <v>0</v>
      </c>
      <c r="BJ149" s="11" t="s">
        <v>20</v>
      </c>
      <c r="BK149" s="186">
        <f t="shared" si="63"/>
        <v>0</v>
      </c>
      <c r="BL149" s="11" t="s">
        <v>176</v>
      </c>
      <c r="BM149" s="11" t="s">
        <v>319</v>
      </c>
    </row>
    <row r="150" spans="2:65" s="29" customFormat="1" ht="31.5" customHeight="1">
      <c r="B150" s="175"/>
      <c r="C150" s="176" t="s">
        <v>265</v>
      </c>
      <c r="D150" s="176" t="s">
        <v>149</v>
      </c>
      <c r="E150" s="177" t="s">
        <v>266</v>
      </c>
      <c r="F150" s="178" t="s">
        <v>267</v>
      </c>
      <c r="G150" s="178"/>
      <c r="H150" s="178"/>
      <c r="I150" s="178"/>
      <c r="J150" s="179" t="s">
        <v>152</v>
      </c>
      <c r="K150" s="180">
        <v>9.936</v>
      </c>
      <c r="L150" s="181"/>
      <c r="M150" s="181"/>
      <c r="N150" s="181">
        <f t="shared" si="54"/>
        <v>0</v>
      </c>
      <c r="O150" s="181"/>
      <c r="P150" s="181"/>
      <c r="Q150" s="181"/>
      <c r="R150" s="182"/>
      <c r="T150" s="183"/>
      <c r="U150" s="41" t="s">
        <v>39</v>
      </c>
      <c r="V150" s="184">
        <v>0.233</v>
      </c>
      <c r="W150" s="184">
        <f t="shared" si="55"/>
        <v>2.3150880000000003</v>
      </c>
      <c r="X150" s="184">
        <v>0.0003</v>
      </c>
      <c r="Y150" s="184">
        <f t="shared" si="56"/>
        <v>0.0029807999999999996</v>
      </c>
      <c r="Z150" s="184">
        <v>0</v>
      </c>
      <c r="AA150" s="185">
        <f t="shared" si="57"/>
        <v>0</v>
      </c>
      <c r="AR150" s="11" t="s">
        <v>176</v>
      </c>
      <c r="AT150" s="11" t="s">
        <v>149</v>
      </c>
      <c r="AU150" s="11" t="s">
        <v>85</v>
      </c>
      <c r="AY150" s="11" t="s">
        <v>148</v>
      </c>
      <c r="BE150" s="186">
        <f t="shared" si="58"/>
        <v>0</v>
      </c>
      <c r="BF150" s="186">
        <f t="shared" si="59"/>
        <v>0</v>
      </c>
      <c r="BG150" s="186">
        <f t="shared" si="60"/>
        <v>0</v>
      </c>
      <c r="BH150" s="186">
        <f t="shared" si="61"/>
        <v>0</v>
      </c>
      <c r="BI150" s="186">
        <f t="shared" si="62"/>
        <v>0</v>
      </c>
      <c r="BJ150" s="11" t="s">
        <v>20</v>
      </c>
      <c r="BK150" s="186">
        <f t="shared" si="63"/>
        <v>0</v>
      </c>
      <c r="BL150" s="11" t="s">
        <v>176</v>
      </c>
      <c r="BM150" s="11" t="s">
        <v>320</v>
      </c>
    </row>
    <row r="151" spans="2:63" s="161" customFormat="1" ht="29.25" customHeight="1">
      <c r="B151" s="162"/>
      <c r="C151" s="163"/>
      <c r="D151" s="173" t="s">
        <v>131</v>
      </c>
      <c r="E151" s="173"/>
      <c r="F151" s="173"/>
      <c r="G151" s="173"/>
      <c r="H151" s="173"/>
      <c r="I151" s="173"/>
      <c r="J151" s="173"/>
      <c r="K151" s="173"/>
      <c r="L151" s="173"/>
      <c r="M151" s="173"/>
      <c r="N151" s="187">
        <f>BK151</f>
        <v>0</v>
      </c>
      <c r="O151" s="187"/>
      <c r="P151" s="187"/>
      <c r="Q151" s="187"/>
      <c r="R151" s="166"/>
      <c r="T151" s="167"/>
      <c r="U151" s="163"/>
      <c r="V151" s="163"/>
      <c r="W151" s="168">
        <f>SUM(W152:W153)</f>
        <v>0.514</v>
      </c>
      <c r="X151" s="163"/>
      <c r="Y151" s="168">
        <f>SUM(Y152:Y153)</f>
        <v>0.00017</v>
      </c>
      <c r="Z151" s="163"/>
      <c r="AA151" s="169">
        <f>SUM(AA152:AA153)</f>
        <v>0</v>
      </c>
      <c r="AR151" s="170" t="s">
        <v>85</v>
      </c>
      <c r="AT151" s="171" t="s">
        <v>73</v>
      </c>
      <c r="AU151" s="171" t="s">
        <v>20</v>
      </c>
      <c r="AY151" s="170" t="s">
        <v>148</v>
      </c>
      <c r="BK151" s="172">
        <f>SUM(BK152:BK153)</f>
        <v>0</v>
      </c>
    </row>
    <row r="152" spans="2:65" s="29" customFormat="1" ht="31.5" customHeight="1">
      <c r="B152" s="175"/>
      <c r="C152" s="176" t="s">
        <v>269</v>
      </c>
      <c r="D152" s="176" t="s">
        <v>149</v>
      </c>
      <c r="E152" s="177" t="s">
        <v>274</v>
      </c>
      <c r="F152" s="178" t="s">
        <v>275</v>
      </c>
      <c r="G152" s="178"/>
      <c r="H152" s="178"/>
      <c r="I152" s="178"/>
      <c r="J152" s="179" t="s">
        <v>152</v>
      </c>
      <c r="K152" s="180">
        <v>1</v>
      </c>
      <c r="L152" s="181"/>
      <c r="M152" s="181"/>
      <c r="N152" s="181">
        <f aca="true" t="shared" si="64" ref="N152:N153">ROUND(L152*K152,2)</f>
        <v>0</v>
      </c>
      <c r="O152" s="181"/>
      <c r="P152" s="181"/>
      <c r="Q152" s="181"/>
      <c r="R152" s="182"/>
      <c r="T152" s="183"/>
      <c r="U152" s="41" t="s">
        <v>39</v>
      </c>
      <c r="V152" s="184">
        <v>0.342</v>
      </c>
      <c r="W152" s="184">
        <f aca="true" t="shared" si="65" ref="W152:W153">V152*K152</f>
        <v>0.342</v>
      </c>
      <c r="X152" s="184">
        <v>0</v>
      </c>
      <c r="Y152" s="184">
        <f aca="true" t="shared" si="66" ref="Y152:Y153">X152*K152</f>
        <v>0</v>
      </c>
      <c r="Z152" s="184">
        <v>0</v>
      </c>
      <c r="AA152" s="185">
        <f aca="true" t="shared" si="67" ref="AA152:AA153">Z152*K152</f>
        <v>0</v>
      </c>
      <c r="AR152" s="11" t="s">
        <v>176</v>
      </c>
      <c r="AT152" s="11" t="s">
        <v>149</v>
      </c>
      <c r="AU152" s="11" t="s">
        <v>85</v>
      </c>
      <c r="AY152" s="11" t="s">
        <v>148</v>
      </c>
      <c r="BE152" s="186">
        <f aca="true" t="shared" si="68" ref="BE152:BE153">IF(U152="základní",N152,0)</f>
        <v>0</v>
      </c>
      <c r="BF152" s="186">
        <f aca="true" t="shared" si="69" ref="BF152:BF153">IF(U152="snížená",N152,0)</f>
        <v>0</v>
      </c>
      <c r="BG152" s="186">
        <f aca="true" t="shared" si="70" ref="BG152:BG153">IF(U152="zákl. přenesená",N152,0)</f>
        <v>0</v>
      </c>
      <c r="BH152" s="186">
        <f aca="true" t="shared" si="71" ref="BH152:BH153">IF(U152="sníž. přenesená",N152,0)</f>
        <v>0</v>
      </c>
      <c r="BI152" s="186">
        <f aca="true" t="shared" si="72" ref="BI152:BI153">IF(U152="nulová",N152,0)</f>
        <v>0</v>
      </c>
      <c r="BJ152" s="11" t="s">
        <v>20</v>
      </c>
      <c r="BK152" s="186">
        <f aca="true" t="shared" si="73" ref="BK152:BK153">ROUND(L152*K152,2)</f>
        <v>0</v>
      </c>
      <c r="BL152" s="11" t="s">
        <v>176</v>
      </c>
      <c r="BM152" s="11" t="s">
        <v>321</v>
      </c>
    </row>
    <row r="153" spans="2:65" s="29" customFormat="1" ht="22.5" customHeight="1">
      <c r="B153" s="175"/>
      <c r="C153" s="176" t="s">
        <v>273</v>
      </c>
      <c r="D153" s="176" t="s">
        <v>149</v>
      </c>
      <c r="E153" s="177" t="s">
        <v>278</v>
      </c>
      <c r="F153" s="178" t="s">
        <v>279</v>
      </c>
      <c r="G153" s="178"/>
      <c r="H153" s="178"/>
      <c r="I153" s="178"/>
      <c r="J153" s="179" t="s">
        <v>280</v>
      </c>
      <c r="K153" s="180">
        <v>1</v>
      </c>
      <c r="L153" s="181"/>
      <c r="M153" s="181"/>
      <c r="N153" s="181">
        <f t="shared" si="64"/>
        <v>0</v>
      </c>
      <c r="O153" s="181"/>
      <c r="P153" s="181"/>
      <c r="Q153" s="181"/>
      <c r="R153" s="182"/>
      <c r="T153" s="183"/>
      <c r="U153" s="41" t="s">
        <v>39</v>
      </c>
      <c r="V153" s="184">
        <v>0.172</v>
      </c>
      <c r="W153" s="184">
        <f t="shared" si="65"/>
        <v>0.172</v>
      </c>
      <c r="X153" s="184">
        <v>0.00017</v>
      </c>
      <c r="Y153" s="184">
        <f t="shared" si="66"/>
        <v>0.00017</v>
      </c>
      <c r="Z153" s="184">
        <v>0</v>
      </c>
      <c r="AA153" s="185">
        <f t="shared" si="67"/>
        <v>0</v>
      </c>
      <c r="AR153" s="11" t="s">
        <v>176</v>
      </c>
      <c r="AT153" s="11" t="s">
        <v>149</v>
      </c>
      <c r="AU153" s="11" t="s">
        <v>85</v>
      </c>
      <c r="AY153" s="11" t="s">
        <v>148</v>
      </c>
      <c r="BE153" s="186">
        <f t="shared" si="68"/>
        <v>0</v>
      </c>
      <c r="BF153" s="186">
        <f t="shared" si="69"/>
        <v>0</v>
      </c>
      <c r="BG153" s="186">
        <f t="shared" si="70"/>
        <v>0</v>
      </c>
      <c r="BH153" s="186">
        <f t="shared" si="71"/>
        <v>0</v>
      </c>
      <c r="BI153" s="186">
        <f t="shared" si="72"/>
        <v>0</v>
      </c>
      <c r="BJ153" s="11" t="s">
        <v>20</v>
      </c>
      <c r="BK153" s="186">
        <f t="shared" si="73"/>
        <v>0</v>
      </c>
      <c r="BL153" s="11" t="s">
        <v>176</v>
      </c>
      <c r="BM153" s="11" t="s">
        <v>322</v>
      </c>
    </row>
    <row r="154" spans="2:63" s="161" customFormat="1" ht="29.25" customHeight="1">
      <c r="B154" s="162"/>
      <c r="C154" s="163"/>
      <c r="D154" s="173" t="s">
        <v>132</v>
      </c>
      <c r="E154" s="173"/>
      <c r="F154" s="173"/>
      <c r="G154" s="173"/>
      <c r="H154" s="173"/>
      <c r="I154" s="173"/>
      <c r="J154" s="173"/>
      <c r="K154" s="173"/>
      <c r="L154" s="173"/>
      <c r="M154" s="173"/>
      <c r="N154" s="187">
        <f>BK154</f>
        <v>0</v>
      </c>
      <c r="O154" s="187"/>
      <c r="P154" s="187"/>
      <c r="Q154" s="187"/>
      <c r="R154" s="166"/>
      <c r="T154" s="167"/>
      <c r="U154" s="163"/>
      <c r="V154" s="163"/>
      <c r="W154" s="168">
        <f>SUM(W155:W156)</f>
        <v>3.227322</v>
      </c>
      <c r="X154" s="163"/>
      <c r="Y154" s="168">
        <f>SUM(Y155:Y156)</f>
        <v>0.012383910000000001</v>
      </c>
      <c r="Z154" s="163"/>
      <c r="AA154" s="169">
        <f>SUM(AA155:AA156)</f>
        <v>0</v>
      </c>
      <c r="AR154" s="170" t="s">
        <v>85</v>
      </c>
      <c r="AT154" s="171" t="s">
        <v>73</v>
      </c>
      <c r="AU154" s="171" t="s">
        <v>20</v>
      </c>
      <c r="AY154" s="170" t="s">
        <v>148</v>
      </c>
      <c r="BK154" s="172">
        <f>SUM(BK155:BK156)</f>
        <v>0</v>
      </c>
    </row>
    <row r="155" spans="2:65" s="29" customFormat="1" ht="31.5" customHeight="1">
      <c r="B155" s="175"/>
      <c r="C155" s="176" t="s">
        <v>277</v>
      </c>
      <c r="D155" s="176" t="s">
        <v>149</v>
      </c>
      <c r="E155" s="177" t="s">
        <v>283</v>
      </c>
      <c r="F155" s="178" t="s">
        <v>284</v>
      </c>
      <c r="G155" s="178"/>
      <c r="H155" s="178"/>
      <c r="I155" s="178"/>
      <c r="J155" s="179" t="s">
        <v>152</v>
      </c>
      <c r="K155" s="180">
        <v>37.527</v>
      </c>
      <c r="L155" s="181"/>
      <c r="M155" s="181"/>
      <c r="N155" s="181">
        <f aca="true" t="shared" si="74" ref="N155:N156">ROUND(L155*K155,2)</f>
        <v>0</v>
      </c>
      <c r="O155" s="181"/>
      <c r="P155" s="181"/>
      <c r="Q155" s="181"/>
      <c r="R155" s="182"/>
      <c r="T155" s="183"/>
      <c r="U155" s="41" t="s">
        <v>39</v>
      </c>
      <c r="V155" s="184">
        <v>0.033</v>
      </c>
      <c r="W155" s="184">
        <f aca="true" t="shared" si="75" ref="W155:W156">V155*K155</f>
        <v>1.238391</v>
      </c>
      <c r="X155" s="184">
        <v>0.0002</v>
      </c>
      <c r="Y155" s="184">
        <f aca="true" t="shared" si="76" ref="Y155:Y156">X155*K155</f>
        <v>0.007505400000000001</v>
      </c>
      <c r="Z155" s="184">
        <v>0</v>
      </c>
      <c r="AA155" s="185">
        <f aca="true" t="shared" si="77" ref="AA155:AA156">Z155*K155</f>
        <v>0</v>
      </c>
      <c r="AR155" s="11" t="s">
        <v>176</v>
      </c>
      <c r="AT155" s="11" t="s">
        <v>149</v>
      </c>
      <c r="AU155" s="11" t="s">
        <v>85</v>
      </c>
      <c r="AY155" s="11" t="s">
        <v>148</v>
      </c>
      <c r="BE155" s="186">
        <f aca="true" t="shared" si="78" ref="BE155:BE156">IF(U155="základní",N155,0)</f>
        <v>0</v>
      </c>
      <c r="BF155" s="186">
        <f aca="true" t="shared" si="79" ref="BF155:BF156">IF(U155="snížená",N155,0)</f>
        <v>0</v>
      </c>
      <c r="BG155" s="186">
        <f aca="true" t="shared" si="80" ref="BG155:BG156">IF(U155="zákl. přenesená",N155,0)</f>
        <v>0</v>
      </c>
      <c r="BH155" s="186">
        <f aca="true" t="shared" si="81" ref="BH155:BH156">IF(U155="sníž. přenesená",N155,0)</f>
        <v>0</v>
      </c>
      <c r="BI155" s="186">
        <f aca="true" t="shared" si="82" ref="BI155:BI156">IF(U155="nulová",N155,0)</f>
        <v>0</v>
      </c>
      <c r="BJ155" s="11" t="s">
        <v>20</v>
      </c>
      <c r="BK155" s="186">
        <f aca="true" t="shared" si="83" ref="BK155:BK156">ROUND(L155*K155,2)</f>
        <v>0</v>
      </c>
      <c r="BL155" s="11" t="s">
        <v>176</v>
      </c>
      <c r="BM155" s="11" t="s">
        <v>323</v>
      </c>
    </row>
    <row r="156" spans="2:65" s="29" customFormat="1" ht="44.25" customHeight="1">
      <c r="B156" s="175"/>
      <c r="C156" s="176" t="s">
        <v>282</v>
      </c>
      <c r="D156" s="176" t="s">
        <v>149</v>
      </c>
      <c r="E156" s="177" t="s">
        <v>287</v>
      </c>
      <c r="F156" s="178" t="s">
        <v>288</v>
      </c>
      <c r="G156" s="178"/>
      <c r="H156" s="178"/>
      <c r="I156" s="178"/>
      <c r="J156" s="179" t="s">
        <v>152</v>
      </c>
      <c r="K156" s="180">
        <v>37.527</v>
      </c>
      <c r="L156" s="181"/>
      <c r="M156" s="181"/>
      <c r="N156" s="181">
        <f t="shared" si="74"/>
        <v>0</v>
      </c>
      <c r="O156" s="181"/>
      <c r="P156" s="181"/>
      <c r="Q156" s="181"/>
      <c r="R156" s="182"/>
      <c r="T156" s="183"/>
      <c r="U156" s="197" t="s">
        <v>39</v>
      </c>
      <c r="V156" s="198">
        <v>0.053</v>
      </c>
      <c r="W156" s="198">
        <f t="shared" si="75"/>
        <v>1.988931</v>
      </c>
      <c r="X156" s="198">
        <v>0.00013</v>
      </c>
      <c r="Y156" s="198">
        <f t="shared" si="76"/>
        <v>0.00487851</v>
      </c>
      <c r="Z156" s="198">
        <v>0</v>
      </c>
      <c r="AA156" s="199">
        <f t="shared" si="77"/>
        <v>0</v>
      </c>
      <c r="AR156" s="11" t="s">
        <v>176</v>
      </c>
      <c r="AT156" s="11" t="s">
        <v>149</v>
      </c>
      <c r="AU156" s="11" t="s">
        <v>85</v>
      </c>
      <c r="AY156" s="11" t="s">
        <v>148</v>
      </c>
      <c r="BE156" s="186">
        <f t="shared" si="78"/>
        <v>0</v>
      </c>
      <c r="BF156" s="186">
        <f t="shared" si="79"/>
        <v>0</v>
      </c>
      <c r="BG156" s="186">
        <f t="shared" si="80"/>
        <v>0</v>
      </c>
      <c r="BH156" s="186">
        <f t="shared" si="81"/>
        <v>0</v>
      </c>
      <c r="BI156" s="186">
        <f t="shared" si="82"/>
        <v>0</v>
      </c>
      <c r="BJ156" s="11" t="s">
        <v>20</v>
      </c>
      <c r="BK156" s="186">
        <f t="shared" si="83"/>
        <v>0</v>
      </c>
      <c r="BL156" s="11" t="s">
        <v>176</v>
      </c>
      <c r="BM156" s="11" t="s">
        <v>324</v>
      </c>
    </row>
    <row r="157" spans="2:18" s="29" customFormat="1" ht="6.75" customHeight="1"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</sheetData>
  <sheetProtection selectLockedCells="1" selectUnlockedCells="1"/>
  <mergeCells count="173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64:Q64"/>
    <mergeCell ref="F66:P66"/>
    <mergeCell ref="F67:P67"/>
    <mergeCell ref="F68:P68"/>
    <mergeCell ref="M70:P70"/>
    <mergeCell ref="M72:Q72"/>
    <mergeCell ref="M73:Q73"/>
    <mergeCell ref="C75:G75"/>
    <mergeCell ref="N75:Q75"/>
    <mergeCell ref="N77:Q77"/>
    <mergeCell ref="N78:Q78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8:Q88"/>
    <mergeCell ref="N89:Q89"/>
    <mergeCell ref="N91:Q91"/>
    <mergeCell ref="L93:Q93"/>
    <mergeCell ref="C99:Q99"/>
    <mergeCell ref="F101:P101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N111:Q111"/>
    <mergeCell ref="N112:Q112"/>
    <mergeCell ref="N113:Q113"/>
    <mergeCell ref="F114:I114"/>
    <mergeCell ref="L114:M114"/>
    <mergeCell ref="N114:Q114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N121:Q121"/>
    <mergeCell ref="N122:Q122"/>
    <mergeCell ref="F123:I123"/>
    <mergeCell ref="L123:M123"/>
    <mergeCell ref="N123:Q123"/>
    <mergeCell ref="F124:I124"/>
    <mergeCell ref="L124:M124"/>
    <mergeCell ref="N124:Q124"/>
    <mergeCell ref="N125:Q125"/>
    <mergeCell ref="N126:Q126"/>
    <mergeCell ref="F127:I127"/>
    <mergeCell ref="L127:M127"/>
    <mergeCell ref="N127:Q127"/>
    <mergeCell ref="F128:I128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N151:Q151"/>
    <mergeCell ref="F152:I152"/>
    <mergeCell ref="L152:M152"/>
    <mergeCell ref="N152:Q152"/>
    <mergeCell ref="F153:I153"/>
    <mergeCell ref="L153:M153"/>
    <mergeCell ref="N153:Q153"/>
    <mergeCell ref="N154:Q154"/>
    <mergeCell ref="F155:I155"/>
    <mergeCell ref="L155:M155"/>
    <mergeCell ref="N155:Q155"/>
    <mergeCell ref="F156:I156"/>
    <mergeCell ref="L156:M156"/>
    <mergeCell ref="N156:Q156"/>
  </mergeCells>
  <hyperlinks>
    <hyperlink ref="F1" location="C2" display="1) Krycí list rozpočtu"/>
    <hyperlink ref="H1" location="C87" display="2) Rekapitulace rozpočtu"/>
    <hyperlink ref="L1" location="C122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4"/>
  <sheetViews>
    <sheetView zoomScale="95" zoomScaleNormal="95" workbookViewId="0" topLeftCell="A179">
      <selection activeCell="L117" sqref="L117"/>
    </sheetView>
  </sheetViews>
  <sheetFormatPr defaultColWidth="8" defaultRowHeight="13.5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0" width="29.66015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160156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9.33203125" style="0" customWidth="1"/>
    <col min="44" max="64" width="9.33203125" style="1" hidden="1" customWidth="1"/>
    <col min="65" max="16384" width="9.33203125" style="0" customWidth="1"/>
  </cols>
  <sheetData>
    <row r="1" spans="1:66" ht="21.75" customHeight="1">
      <c r="A1" s="128"/>
      <c r="B1" s="3"/>
      <c r="C1" s="3"/>
      <c r="D1" s="4" t="s">
        <v>1</v>
      </c>
      <c r="E1" s="3"/>
      <c r="F1" s="5" t="s">
        <v>103</v>
      </c>
      <c r="G1" s="5"/>
      <c r="H1" s="129" t="s">
        <v>104</v>
      </c>
      <c r="I1" s="129"/>
      <c r="J1" s="129"/>
      <c r="K1" s="129"/>
      <c r="L1" s="5" t="s">
        <v>105</v>
      </c>
      <c r="M1" s="3"/>
      <c r="N1" s="3"/>
      <c r="O1" s="4" t="s">
        <v>106</v>
      </c>
      <c r="P1" s="3"/>
      <c r="Q1" s="3"/>
      <c r="R1" s="3"/>
      <c r="S1" s="5" t="s">
        <v>107</v>
      </c>
      <c r="T1" s="5"/>
      <c r="U1" s="128"/>
      <c r="V1" s="128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7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92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85</v>
      </c>
    </row>
    <row r="4" spans="2:46" ht="36.75" customHeight="1">
      <c r="B4" s="15"/>
      <c r="C4" s="16" t="s">
        <v>108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12</v>
      </c>
      <c r="AT4" s="11" t="s">
        <v>5</v>
      </c>
    </row>
    <row r="5" spans="2:18" ht="6.75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4.75" customHeight="1">
      <c r="B6" s="15"/>
      <c r="C6" s="19"/>
      <c r="D6" s="24" t="s">
        <v>15</v>
      </c>
      <c r="E6" s="19"/>
      <c r="F6" s="130">
        <f>'Rekapitulace stavby'!K6</f>
        <v>0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9"/>
      <c r="R6" s="17"/>
    </row>
    <row r="7" spans="2:18" ht="24.75" customHeight="1">
      <c r="B7" s="15"/>
      <c r="C7" s="19"/>
      <c r="D7" s="24" t="s">
        <v>109</v>
      </c>
      <c r="E7" s="19"/>
      <c r="F7" s="130" t="s">
        <v>110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9"/>
      <c r="R7" s="17"/>
    </row>
    <row r="8" spans="2:18" s="29" customFormat="1" ht="32.25" customHeight="1">
      <c r="B8" s="30"/>
      <c r="C8" s="31"/>
      <c r="D8" s="22" t="s">
        <v>111</v>
      </c>
      <c r="E8" s="31"/>
      <c r="F8" s="23" t="s">
        <v>325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31"/>
      <c r="R8" s="32"/>
    </row>
    <row r="9" spans="2:18" s="29" customFormat="1" ht="14.25" customHeight="1">
      <c r="B9" s="30"/>
      <c r="C9" s="31"/>
      <c r="D9" s="24" t="s">
        <v>18</v>
      </c>
      <c r="E9" s="31"/>
      <c r="F9" s="21"/>
      <c r="G9" s="31"/>
      <c r="H9" s="31"/>
      <c r="I9" s="31"/>
      <c r="J9" s="31"/>
      <c r="K9" s="31"/>
      <c r="L9" s="31"/>
      <c r="M9" s="24" t="s">
        <v>19</v>
      </c>
      <c r="N9" s="31"/>
      <c r="O9" s="21"/>
      <c r="P9" s="31"/>
      <c r="Q9" s="31"/>
      <c r="R9" s="32"/>
    </row>
    <row r="10" spans="2:18" s="29" customFormat="1" ht="14.25" customHeight="1">
      <c r="B10" s="30"/>
      <c r="C10" s="31"/>
      <c r="D10" s="24" t="s">
        <v>21</v>
      </c>
      <c r="E10" s="31"/>
      <c r="F10" s="21" t="s">
        <v>22</v>
      </c>
      <c r="G10" s="31"/>
      <c r="H10" s="31"/>
      <c r="I10" s="31"/>
      <c r="J10" s="31"/>
      <c r="K10" s="31"/>
      <c r="L10" s="31"/>
      <c r="M10" s="24" t="s">
        <v>23</v>
      </c>
      <c r="N10" s="31"/>
      <c r="O10" s="76"/>
      <c r="P10" s="76"/>
      <c r="Q10" s="31"/>
      <c r="R10" s="32"/>
    </row>
    <row r="11" spans="2:18" s="29" customFormat="1" ht="10.5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2:18" s="29" customFormat="1" ht="14.25" customHeight="1">
      <c r="B12" s="30"/>
      <c r="C12" s="31"/>
      <c r="D12" s="24" t="s">
        <v>26</v>
      </c>
      <c r="E12" s="31"/>
      <c r="F12" s="31"/>
      <c r="G12" s="31"/>
      <c r="H12" s="31"/>
      <c r="I12" s="31"/>
      <c r="J12" s="31"/>
      <c r="K12" s="31"/>
      <c r="L12" s="31"/>
      <c r="M12" s="24" t="s">
        <v>27</v>
      </c>
      <c r="N12" s="31"/>
      <c r="O12" s="21"/>
      <c r="P12" s="21"/>
      <c r="Q12" s="31"/>
      <c r="R12" s="32"/>
    </row>
    <row r="13" spans="2:18" s="29" customFormat="1" ht="18" customHeight="1">
      <c r="B13" s="30"/>
      <c r="C13" s="31"/>
      <c r="D13" s="31"/>
      <c r="E13" s="21" t="s">
        <v>28</v>
      </c>
      <c r="F13" s="31"/>
      <c r="G13" s="31"/>
      <c r="H13" s="31"/>
      <c r="I13" s="31"/>
      <c r="J13" s="31"/>
      <c r="K13" s="31"/>
      <c r="L13" s="31"/>
      <c r="M13" s="24" t="s">
        <v>29</v>
      </c>
      <c r="N13" s="31"/>
      <c r="O13" s="21"/>
      <c r="P13" s="21"/>
      <c r="Q13" s="31"/>
      <c r="R13" s="32"/>
    </row>
    <row r="14" spans="2:18" s="29" customFormat="1" ht="6.75" customHeigh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2:18" s="29" customFormat="1" ht="14.25" customHeight="1">
      <c r="B15" s="30"/>
      <c r="C15" s="31"/>
      <c r="D15" s="24" t="s">
        <v>30</v>
      </c>
      <c r="E15" s="31"/>
      <c r="F15" s="31"/>
      <c r="G15" s="31"/>
      <c r="H15" s="31"/>
      <c r="I15" s="31"/>
      <c r="J15" s="31"/>
      <c r="K15" s="31"/>
      <c r="L15" s="31"/>
      <c r="M15" s="24" t="s">
        <v>27</v>
      </c>
      <c r="N15" s="31"/>
      <c r="O15" s="21"/>
      <c r="P15" s="21"/>
      <c r="Q15" s="31"/>
      <c r="R15" s="32"/>
    </row>
    <row r="16" spans="2:18" s="29" customFormat="1" ht="18" customHeight="1">
      <c r="B16" s="30"/>
      <c r="C16" s="31"/>
      <c r="D16" s="31"/>
      <c r="E16" s="21"/>
      <c r="F16" s="31"/>
      <c r="G16" s="31"/>
      <c r="H16" s="31"/>
      <c r="I16" s="31"/>
      <c r="J16" s="31"/>
      <c r="K16" s="31"/>
      <c r="L16" s="31"/>
      <c r="M16" s="24" t="s">
        <v>29</v>
      </c>
      <c r="N16" s="31"/>
      <c r="O16" s="21"/>
      <c r="P16" s="21"/>
      <c r="Q16" s="31"/>
      <c r="R16" s="32"/>
    </row>
    <row r="17" spans="2:18" s="29" customFormat="1" ht="6.7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2:18" s="29" customFormat="1" ht="14.25" customHeight="1">
      <c r="B18" s="30"/>
      <c r="C18" s="31"/>
      <c r="D18" s="24" t="s">
        <v>31</v>
      </c>
      <c r="E18" s="31"/>
      <c r="F18" s="31"/>
      <c r="G18" s="31"/>
      <c r="H18" s="31"/>
      <c r="I18" s="31"/>
      <c r="J18" s="31"/>
      <c r="K18" s="31"/>
      <c r="L18" s="31"/>
      <c r="M18" s="24" t="s">
        <v>27</v>
      </c>
      <c r="N18" s="31"/>
      <c r="O18" s="21">
        <f>IF('Rekapitulace stavby'!AN16="","",'Rekapitulace stavby'!AN16)</f>
        <v>0</v>
      </c>
      <c r="P18" s="21"/>
      <c r="Q18" s="31"/>
      <c r="R18" s="32"/>
    </row>
    <row r="19" spans="2:18" s="29" customFormat="1" ht="18" customHeight="1">
      <c r="B19" s="30"/>
      <c r="C19" s="31"/>
      <c r="D19" s="31"/>
      <c r="E19" s="21">
        <f>IF('Rekapitulace stavby'!E17="","",'Rekapitulace stavby'!E17)</f>
        <v>0</v>
      </c>
      <c r="F19" s="31"/>
      <c r="G19" s="31"/>
      <c r="H19" s="31"/>
      <c r="I19" s="31"/>
      <c r="J19" s="31"/>
      <c r="K19" s="31"/>
      <c r="L19" s="31"/>
      <c r="M19" s="24" t="s">
        <v>29</v>
      </c>
      <c r="N19" s="31"/>
      <c r="O19" s="21">
        <f>IF('Rekapitulace stavby'!AN17="","",'Rekapitulace stavby'!AN17)</f>
        <v>0</v>
      </c>
      <c r="P19" s="21"/>
      <c r="Q19" s="31"/>
      <c r="R19" s="32"/>
    </row>
    <row r="20" spans="2:18" s="29" customFormat="1" ht="6.75" customHeigh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pans="2:18" s="29" customFormat="1" ht="14.25" customHeight="1">
      <c r="B21" s="30"/>
      <c r="C21" s="31"/>
      <c r="D21" s="24" t="s">
        <v>33</v>
      </c>
      <c r="E21" s="31"/>
      <c r="F21" s="31"/>
      <c r="G21" s="31"/>
      <c r="H21" s="31"/>
      <c r="I21" s="31"/>
      <c r="J21" s="31"/>
      <c r="K21" s="31"/>
      <c r="L21" s="31"/>
      <c r="M21" s="24" t="s">
        <v>27</v>
      </c>
      <c r="N21" s="31"/>
      <c r="O21" s="21">
        <f>IF('Rekapitulace stavby'!AN19="","",'Rekapitulace stavby'!AN19)</f>
        <v>0</v>
      </c>
      <c r="P21" s="21"/>
      <c r="Q21" s="31"/>
      <c r="R21" s="32"/>
    </row>
    <row r="22" spans="2:18" s="29" customFormat="1" ht="18" customHeight="1">
      <c r="B22" s="30"/>
      <c r="C22" s="31"/>
      <c r="D22" s="31"/>
      <c r="E22" s="21">
        <f>IF('Rekapitulace stavby'!E20="","",'Rekapitulace stavby'!E20)</f>
        <v>0</v>
      </c>
      <c r="F22" s="31"/>
      <c r="G22" s="31"/>
      <c r="H22" s="31"/>
      <c r="I22" s="31"/>
      <c r="J22" s="31"/>
      <c r="K22" s="31"/>
      <c r="L22" s="31"/>
      <c r="M22" s="24" t="s">
        <v>29</v>
      </c>
      <c r="N22" s="31"/>
      <c r="O22" s="21">
        <f>IF('Rekapitulace stavby'!AN20="","",'Rekapitulace stavby'!AN20)</f>
        <v>0</v>
      </c>
      <c r="P22" s="21"/>
      <c r="Q22" s="31"/>
      <c r="R22" s="32"/>
    </row>
    <row r="23" spans="2:18" s="29" customFormat="1" ht="6.75" customHeight="1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29" customFormat="1" ht="14.25" customHeight="1">
      <c r="B24" s="30"/>
      <c r="C24" s="31"/>
      <c r="D24" s="24" t="s">
        <v>34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29" customFormat="1" ht="22.5" customHeight="1">
      <c r="B25" s="30"/>
      <c r="C25" s="31"/>
      <c r="D25" s="31"/>
      <c r="E25" s="25"/>
      <c r="F25" s="25"/>
      <c r="G25" s="25"/>
      <c r="H25" s="25"/>
      <c r="I25" s="25"/>
      <c r="J25" s="25"/>
      <c r="K25" s="25"/>
      <c r="L25" s="25"/>
      <c r="M25" s="31"/>
      <c r="N25" s="31"/>
      <c r="O25" s="31"/>
      <c r="P25" s="31"/>
      <c r="Q25" s="31"/>
      <c r="R25" s="32"/>
    </row>
    <row r="26" spans="2:18" s="29" customFormat="1" ht="6.75" customHeight="1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spans="2:18" s="29" customFormat="1" ht="6.75" customHeight="1">
      <c r="B27" s="30"/>
      <c r="C27" s="3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1"/>
      <c r="R27" s="32"/>
    </row>
    <row r="28" spans="2:18" s="29" customFormat="1" ht="14.25" customHeight="1">
      <c r="B28" s="30"/>
      <c r="C28" s="31"/>
      <c r="D28" s="131" t="s">
        <v>113</v>
      </c>
      <c r="E28" s="31"/>
      <c r="F28" s="31"/>
      <c r="G28" s="31"/>
      <c r="H28" s="31"/>
      <c r="I28" s="31"/>
      <c r="J28" s="31"/>
      <c r="K28" s="31"/>
      <c r="L28" s="31"/>
      <c r="M28" s="28">
        <f>N79</f>
        <v>0</v>
      </c>
      <c r="N28" s="28"/>
      <c r="O28" s="28"/>
      <c r="P28" s="28"/>
      <c r="Q28" s="31"/>
      <c r="R28" s="32"/>
    </row>
    <row r="29" spans="2:18" s="29" customFormat="1" ht="14.25" customHeight="1">
      <c r="B29" s="30"/>
      <c r="C29" s="31"/>
      <c r="D29" s="27" t="s">
        <v>114</v>
      </c>
      <c r="E29" s="31"/>
      <c r="F29" s="31"/>
      <c r="G29" s="31"/>
      <c r="H29" s="31"/>
      <c r="I29" s="31"/>
      <c r="J29" s="31"/>
      <c r="K29" s="31"/>
      <c r="L29" s="31"/>
      <c r="M29" s="28">
        <f>N94</f>
        <v>0</v>
      </c>
      <c r="N29" s="28"/>
      <c r="O29" s="28"/>
      <c r="P29" s="28"/>
      <c r="Q29" s="31"/>
      <c r="R29" s="32"/>
    </row>
    <row r="30" spans="2:18" s="29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</row>
    <row r="31" spans="2:18" s="29" customFormat="1" ht="24.75" customHeight="1">
      <c r="B31" s="30"/>
      <c r="C31" s="31"/>
      <c r="D31" s="132" t="s">
        <v>37</v>
      </c>
      <c r="E31" s="31"/>
      <c r="F31" s="31"/>
      <c r="G31" s="31"/>
      <c r="H31" s="31"/>
      <c r="I31" s="31"/>
      <c r="J31" s="31"/>
      <c r="K31" s="31"/>
      <c r="L31" s="31"/>
      <c r="M31" s="133">
        <f>ROUND(M28+M29,2)</f>
        <v>0</v>
      </c>
      <c r="N31" s="133"/>
      <c r="O31" s="133"/>
      <c r="P31" s="133"/>
      <c r="Q31" s="31"/>
      <c r="R31" s="32"/>
    </row>
    <row r="32" spans="2:18" s="29" customFormat="1" ht="6.75" customHeight="1">
      <c r="B32" s="30"/>
      <c r="C32" s="3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1"/>
      <c r="R32" s="32"/>
    </row>
    <row r="33" spans="2:18" s="29" customFormat="1" ht="14.25" customHeight="1">
      <c r="B33" s="30"/>
      <c r="C33" s="31"/>
      <c r="D33" s="39" t="s">
        <v>38</v>
      </c>
      <c r="E33" s="39" t="s">
        <v>39</v>
      </c>
      <c r="F33" s="40">
        <v>0.21</v>
      </c>
      <c r="G33" s="134" t="s">
        <v>40</v>
      </c>
      <c r="H33" s="135">
        <f>ROUND((SUM(BE94:BE95)+SUM(BE114:BE183)),2)</f>
        <v>0</v>
      </c>
      <c r="I33" s="135"/>
      <c r="J33" s="135"/>
      <c r="K33" s="31"/>
      <c r="L33" s="31"/>
      <c r="M33" s="135">
        <f>ROUND(ROUND((SUM(BE94:BE95)+SUM(BE114:BE183)),2)*F33,2)</f>
        <v>0</v>
      </c>
      <c r="N33" s="135"/>
      <c r="O33" s="135"/>
      <c r="P33" s="135"/>
      <c r="Q33" s="31"/>
      <c r="R33" s="32"/>
    </row>
    <row r="34" spans="2:18" s="29" customFormat="1" ht="14.25" customHeight="1">
      <c r="B34" s="30"/>
      <c r="C34" s="31"/>
      <c r="D34" s="31"/>
      <c r="E34" s="39" t="s">
        <v>41</v>
      </c>
      <c r="F34" s="40">
        <v>0.15</v>
      </c>
      <c r="G34" s="134" t="s">
        <v>40</v>
      </c>
      <c r="H34" s="135">
        <f>ROUND((SUM(BF94:BF95)+SUM(BF114:BF183)),2)</f>
        <v>0</v>
      </c>
      <c r="I34" s="135"/>
      <c r="J34" s="135"/>
      <c r="K34" s="31"/>
      <c r="L34" s="31"/>
      <c r="M34" s="135">
        <f>ROUND(ROUND((SUM(BF94:BF95)+SUM(BF114:BF183)),2)*F34,2)</f>
        <v>0</v>
      </c>
      <c r="N34" s="135"/>
      <c r="O34" s="135"/>
      <c r="P34" s="135"/>
      <c r="Q34" s="31"/>
      <c r="R34" s="32"/>
    </row>
    <row r="35" spans="2:18" s="29" customFormat="1" ht="14.25" customHeight="1" hidden="1">
      <c r="B35" s="30"/>
      <c r="C35" s="31"/>
      <c r="D35" s="31"/>
      <c r="E35" s="39" t="s">
        <v>42</v>
      </c>
      <c r="F35" s="40">
        <v>0.21</v>
      </c>
      <c r="G35" s="134" t="s">
        <v>40</v>
      </c>
      <c r="H35" s="135">
        <f>ROUND((SUM(BG94:BG95)+SUM(BG114:BG183)),2)</f>
        <v>0</v>
      </c>
      <c r="I35" s="135"/>
      <c r="J35" s="135"/>
      <c r="K35" s="31"/>
      <c r="L35" s="31"/>
      <c r="M35" s="135">
        <v>0</v>
      </c>
      <c r="N35" s="135"/>
      <c r="O35" s="135"/>
      <c r="P35" s="135"/>
      <c r="Q35" s="31"/>
      <c r="R35" s="32"/>
    </row>
    <row r="36" spans="2:18" s="29" customFormat="1" ht="14.25" customHeight="1" hidden="1">
      <c r="B36" s="30"/>
      <c r="C36" s="31"/>
      <c r="D36" s="31"/>
      <c r="E36" s="39" t="s">
        <v>43</v>
      </c>
      <c r="F36" s="40">
        <v>0.15</v>
      </c>
      <c r="G36" s="134" t="s">
        <v>40</v>
      </c>
      <c r="H36" s="135">
        <f>ROUND((SUM(BH94:BH95)+SUM(BH114:BH183)),2)</f>
        <v>0</v>
      </c>
      <c r="I36" s="135"/>
      <c r="J36" s="135"/>
      <c r="K36" s="31"/>
      <c r="L36" s="31"/>
      <c r="M36" s="135">
        <v>0</v>
      </c>
      <c r="N36" s="135"/>
      <c r="O36" s="135"/>
      <c r="P36" s="135"/>
      <c r="Q36" s="31"/>
      <c r="R36" s="32"/>
    </row>
    <row r="37" spans="2:18" s="29" customFormat="1" ht="14.25" customHeight="1" hidden="1">
      <c r="B37" s="30"/>
      <c r="C37" s="31"/>
      <c r="D37" s="31"/>
      <c r="E37" s="39" t="s">
        <v>44</v>
      </c>
      <c r="F37" s="40">
        <v>0</v>
      </c>
      <c r="G37" s="134" t="s">
        <v>40</v>
      </c>
      <c r="H37" s="135">
        <f>ROUND((SUM(BI94:BI95)+SUM(BI114:BI183)),2)</f>
        <v>0</v>
      </c>
      <c r="I37" s="135"/>
      <c r="J37" s="135"/>
      <c r="K37" s="31"/>
      <c r="L37" s="31"/>
      <c r="M37" s="135">
        <v>0</v>
      </c>
      <c r="N37" s="135"/>
      <c r="O37" s="135"/>
      <c r="P37" s="135"/>
      <c r="Q37" s="31"/>
      <c r="R37" s="32"/>
    </row>
    <row r="38" spans="2:18" s="29" customFormat="1" ht="6.7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29" customFormat="1" ht="24.75" customHeight="1">
      <c r="B39" s="30"/>
      <c r="C39" s="44"/>
      <c r="D39" s="45" t="s">
        <v>45</v>
      </c>
      <c r="E39" s="46"/>
      <c r="F39" s="46"/>
      <c r="G39" s="136" t="s">
        <v>46</v>
      </c>
      <c r="H39" s="47" t="s">
        <v>47</v>
      </c>
      <c r="I39" s="46"/>
      <c r="J39" s="46"/>
      <c r="K39" s="46"/>
      <c r="L39" s="49">
        <f>SUM(M31:M37)</f>
        <v>0</v>
      </c>
      <c r="M39" s="49"/>
      <c r="N39" s="49"/>
      <c r="O39" s="49"/>
      <c r="P39" s="49"/>
      <c r="Q39" s="44"/>
      <c r="R39" s="32"/>
    </row>
    <row r="40" spans="2:18" s="29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s="29" customFormat="1" ht="14.25" customHeight="1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</row>
    <row r="42" spans="2:18" ht="13.5"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3.5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s="29" customFormat="1" ht="15">
      <c r="B44" s="30"/>
      <c r="C44" s="31"/>
      <c r="D44" s="50" t="s">
        <v>48</v>
      </c>
      <c r="E44" s="51"/>
      <c r="F44" s="51"/>
      <c r="G44" s="51"/>
      <c r="H44" s="52"/>
      <c r="I44" s="31"/>
      <c r="J44" s="50" t="s">
        <v>49</v>
      </c>
      <c r="K44" s="51"/>
      <c r="L44" s="51"/>
      <c r="M44" s="51"/>
      <c r="N44" s="51"/>
      <c r="O44" s="51"/>
      <c r="P44" s="52"/>
      <c r="Q44" s="31"/>
      <c r="R44" s="32"/>
    </row>
    <row r="45" spans="2:18" ht="13.5">
      <c r="B45" s="15"/>
      <c r="C45" s="19"/>
      <c r="D45" s="53"/>
      <c r="E45" s="19"/>
      <c r="F45" s="19"/>
      <c r="G45" s="19"/>
      <c r="H45" s="54"/>
      <c r="I45" s="19"/>
      <c r="J45" s="53"/>
      <c r="K45" s="19"/>
      <c r="L45" s="19"/>
      <c r="M45" s="19"/>
      <c r="N45" s="19"/>
      <c r="O45" s="19"/>
      <c r="P45" s="54"/>
      <c r="Q45" s="19"/>
      <c r="R45" s="17"/>
    </row>
    <row r="46" spans="2:18" ht="13.5">
      <c r="B46" s="15"/>
      <c r="C46" s="19"/>
      <c r="D46" s="53"/>
      <c r="E46" s="19"/>
      <c r="F46" s="19"/>
      <c r="G46" s="19"/>
      <c r="H46" s="54"/>
      <c r="I46" s="19"/>
      <c r="J46" s="53"/>
      <c r="K46" s="19"/>
      <c r="L46" s="19"/>
      <c r="M46" s="19"/>
      <c r="N46" s="19"/>
      <c r="O46" s="19"/>
      <c r="P46" s="54"/>
      <c r="Q46" s="19"/>
      <c r="R46" s="17"/>
    </row>
    <row r="47" spans="2:18" ht="13.5">
      <c r="B47" s="15"/>
      <c r="C47" s="19"/>
      <c r="D47" s="53"/>
      <c r="E47" s="19"/>
      <c r="F47" s="19"/>
      <c r="G47" s="19"/>
      <c r="H47" s="54"/>
      <c r="I47" s="19"/>
      <c r="J47" s="53"/>
      <c r="K47" s="19"/>
      <c r="L47" s="19"/>
      <c r="M47" s="19"/>
      <c r="N47" s="19"/>
      <c r="O47" s="19"/>
      <c r="P47" s="54"/>
      <c r="Q47" s="19"/>
      <c r="R47" s="17"/>
    </row>
    <row r="48" spans="2:18" ht="13.5">
      <c r="B48" s="15"/>
      <c r="C48" s="19"/>
      <c r="D48" s="53"/>
      <c r="E48" s="19"/>
      <c r="F48" s="19"/>
      <c r="G48" s="19"/>
      <c r="H48" s="54"/>
      <c r="I48" s="19"/>
      <c r="J48" s="53"/>
      <c r="K48" s="19"/>
      <c r="L48" s="19"/>
      <c r="M48" s="19"/>
      <c r="N48" s="19"/>
      <c r="O48" s="19"/>
      <c r="P48" s="54"/>
      <c r="Q48" s="19"/>
      <c r="R48" s="17"/>
    </row>
    <row r="49" spans="2:18" ht="13.5">
      <c r="B49" s="15"/>
      <c r="C49" s="19"/>
      <c r="D49" s="53"/>
      <c r="E49" s="19"/>
      <c r="F49" s="19"/>
      <c r="G49" s="19"/>
      <c r="H49" s="54"/>
      <c r="I49" s="19"/>
      <c r="J49" s="53"/>
      <c r="K49" s="19"/>
      <c r="L49" s="19"/>
      <c r="M49" s="19"/>
      <c r="N49" s="19"/>
      <c r="O49" s="19"/>
      <c r="P49" s="54"/>
      <c r="Q49" s="19"/>
      <c r="R49" s="17"/>
    </row>
    <row r="50" spans="2:18" ht="13.5">
      <c r="B50" s="15"/>
      <c r="C50" s="19"/>
      <c r="D50" s="53"/>
      <c r="E50" s="19"/>
      <c r="F50" s="19"/>
      <c r="G50" s="19"/>
      <c r="H50" s="54"/>
      <c r="I50" s="19"/>
      <c r="J50" s="53"/>
      <c r="K50" s="19"/>
      <c r="L50" s="19"/>
      <c r="M50" s="19"/>
      <c r="N50" s="19"/>
      <c r="O50" s="19"/>
      <c r="P50" s="54"/>
      <c r="Q50" s="19"/>
      <c r="R50" s="17"/>
    </row>
    <row r="51" spans="2:18" s="29" customFormat="1" ht="15">
      <c r="B51" s="30"/>
      <c r="C51" s="31"/>
      <c r="D51" s="55" t="s">
        <v>50</v>
      </c>
      <c r="E51" s="56"/>
      <c r="F51" s="56"/>
      <c r="G51" s="57" t="s">
        <v>51</v>
      </c>
      <c r="H51" s="58"/>
      <c r="I51" s="31"/>
      <c r="J51" s="55" t="s">
        <v>50</v>
      </c>
      <c r="K51" s="56"/>
      <c r="L51" s="56"/>
      <c r="M51" s="56"/>
      <c r="N51" s="57" t="s">
        <v>51</v>
      </c>
      <c r="O51" s="56"/>
      <c r="P51" s="58"/>
      <c r="Q51" s="31"/>
      <c r="R51" s="32"/>
    </row>
    <row r="52" spans="2:18" ht="13.5">
      <c r="B52" s="1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7"/>
    </row>
    <row r="53" spans="2:18" s="29" customFormat="1" ht="15">
      <c r="B53" s="30"/>
      <c r="C53" s="31"/>
      <c r="D53" s="50" t="s">
        <v>52</v>
      </c>
      <c r="E53" s="51"/>
      <c r="F53" s="51"/>
      <c r="G53" s="51"/>
      <c r="H53" s="52"/>
      <c r="I53" s="31"/>
      <c r="J53" s="50" t="s">
        <v>53</v>
      </c>
      <c r="K53" s="51"/>
      <c r="L53" s="51"/>
      <c r="M53" s="51"/>
      <c r="N53" s="51"/>
      <c r="O53" s="51"/>
      <c r="P53" s="52"/>
      <c r="Q53" s="31"/>
      <c r="R53" s="32"/>
    </row>
    <row r="54" spans="2:18" ht="13.5">
      <c r="B54" s="15"/>
      <c r="C54" s="19"/>
      <c r="D54" s="53"/>
      <c r="E54" s="19"/>
      <c r="F54" s="19"/>
      <c r="G54" s="19"/>
      <c r="H54" s="54"/>
      <c r="I54" s="19"/>
      <c r="J54" s="53"/>
      <c r="K54" s="19"/>
      <c r="L54" s="19"/>
      <c r="M54" s="19"/>
      <c r="N54" s="19"/>
      <c r="O54" s="19"/>
      <c r="P54" s="54"/>
      <c r="Q54" s="19"/>
      <c r="R54" s="17"/>
    </row>
    <row r="55" spans="2:18" ht="13.5">
      <c r="B55" s="15"/>
      <c r="C55" s="19"/>
      <c r="D55" s="53"/>
      <c r="E55" s="19"/>
      <c r="F55" s="19"/>
      <c r="G55" s="19"/>
      <c r="H55" s="54"/>
      <c r="I55" s="19"/>
      <c r="J55" s="53"/>
      <c r="K55" s="19"/>
      <c r="L55" s="19"/>
      <c r="M55" s="19"/>
      <c r="N55" s="19"/>
      <c r="O55" s="19"/>
      <c r="P55" s="54"/>
      <c r="Q55" s="19"/>
      <c r="R55" s="17"/>
    </row>
    <row r="56" spans="2:18" ht="13.5">
      <c r="B56" s="15"/>
      <c r="C56" s="19"/>
      <c r="D56" s="53"/>
      <c r="E56" s="19"/>
      <c r="F56" s="19"/>
      <c r="G56" s="19"/>
      <c r="H56" s="54"/>
      <c r="I56" s="19"/>
      <c r="J56" s="53"/>
      <c r="K56" s="19"/>
      <c r="L56" s="19"/>
      <c r="M56" s="19"/>
      <c r="N56" s="19"/>
      <c r="O56" s="19"/>
      <c r="P56" s="54"/>
      <c r="Q56" s="19"/>
      <c r="R56" s="17"/>
    </row>
    <row r="57" spans="2:18" ht="13.5">
      <c r="B57" s="15"/>
      <c r="C57" s="19"/>
      <c r="D57" s="53"/>
      <c r="E57" s="19"/>
      <c r="F57" s="19"/>
      <c r="G57" s="19"/>
      <c r="H57" s="54"/>
      <c r="I57" s="19"/>
      <c r="J57" s="53"/>
      <c r="K57" s="19"/>
      <c r="L57" s="19"/>
      <c r="M57" s="19"/>
      <c r="N57" s="19"/>
      <c r="O57" s="19"/>
      <c r="P57" s="54"/>
      <c r="Q57" s="19"/>
      <c r="R57" s="17"/>
    </row>
    <row r="58" spans="2:18" ht="13.5">
      <c r="B58" s="15"/>
      <c r="C58" s="19"/>
      <c r="D58" s="53"/>
      <c r="E58" s="19"/>
      <c r="F58" s="19"/>
      <c r="G58" s="19"/>
      <c r="H58" s="54"/>
      <c r="I58" s="19"/>
      <c r="J58" s="53"/>
      <c r="K58" s="19"/>
      <c r="L58" s="19"/>
      <c r="M58" s="19"/>
      <c r="N58" s="19"/>
      <c r="O58" s="19"/>
      <c r="P58" s="54"/>
      <c r="Q58" s="19"/>
      <c r="R58" s="17"/>
    </row>
    <row r="59" spans="2:18" ht="13.5">
      <c r="B59" s="15"/>
      <c r="C59" s="19"/>
      <c r="D59" s="53"/>
      <c r="E59" s="19"/>
      <c r="F59" s="19"/>
      <c r="G59" s="19"/>
      <c r="H59" s="54"/>
      <c r="I59" s="19"/>
      <c r="J59" s="53"/>
      <c r="K59" s="19"/>
      <c r="L59" s="19"/>
      <c r="M59" s="19"/>
      <c r="N59" s="19"/>
      <c r="O59" s="19"/>
      <c r="P59" s="54"/>
      <c r="Q59" s="19"/>
      <c r="R59" s="17"/>
    </row>
    <row r="60" spans="2:18" s="29" customFormat="1" ht="15">
      <c r="B60" s="30"/>
      <c r="C60" s="31"/>
      <c r="D60" s="55" t="s">
        <v>50</v>
      </c>
      <c r="E60" s="56"/>
      <c r="F60" s="56"/>
      <c r="G60" s="57" t="s">
        <v>51</v>
      </c>
      <c r="H60" s="58"/>
      <c r="I60" s="31"/>
      <c r="J60" s="55" t="s">
        <v>50</v>
      </c>
      <c r="K60" s="56"/>
      <c r="L60" s="56"/>
      <c r="M60" s="56"/>
      <c r="N60" s="57" t="s">
        <v>51</v>
      </c>
      <c r="O60" s="56"/>
      <c r="P60" s="58"/>
      <c r="Q60" s="31"/>
      <c r="R60" s="32"/>
    </row>
    <row r="61" spans="2:18" s="29" customFormat="1" ht="14.25" customHeight="1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1"/>
    </row>
    <row r="65" spans="2:18" s="29" customFormat="1" ht="6.75" customHeight="1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</row>
    <row r="66" spans="2:18" s="29" customFormat="1" ht="36.75" customHeight="1">
      <c r="B66" s="30"/>
      <c r="C66" s="16" t="s">
        <v>115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32"/>
    </row>
    <row r="67" spans="2:18" s="29" customFormat="1" ht="6.75" customHeight="1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spans="2:18" s="29" customFormat="1" ht="30" customHeight="1">
      <c r="B68" s="30"/>
      <c r="C68" s="24" t="s">
        <v>15</v>
      </c>
      <c r="D68" s="31"/>
      <c r="E68" s="31"/>
      <c r="F68" s="130">
        <f>F6</f>
        <v>0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31"/>
      <c r="R68" s="32"/>
    </row>
    <row r="69" spans="2:18" ht="30" customHeight="1">
      <c r="B69" s="15"/>
      <c r="C69" s="24" t="s">
        <v>109</v>
      </c>
      <c r="D69" s="19"/>
      <c r="E69" s="19"/>
      <c r="F69" s="130" t="s">
        <v>110</v>
      </c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9"/>
      <c r="R69" s="17"/>
    </row>
    <row r="70" spans="2:18" s="29" customFormat="1" ht="36.75" customHeight="1">
      <c r="B70" s="30"/>
      <c r="C70" s="71" t="s">
        <v>111</v>
      </c>
      <c r="D70" s="31"/>
      <c r="E70" s="31"/>
      <c r="F70" s="73">
        <f>F8</f>
        <v>0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31"/>
      <c r="R70" s="32"/>
    </row>
    <row r="71" spans="2:18" s="29" customFormat="1" ht="6.75" customHeight="1"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spans="2:18" s="29" customFormat="1" ht="18" customHeight="1">
      <c r="B72" s="30"/>
      <c r="C72" s="24" t="s">
        <v>21</v>
      </c>
      <c r="D72" s="31"/>
      <c r="E72" s="31"/>
      <c r="F72" s="21">
        <f>F10</f>
        <v>0</v>
      </c>
      <c r="G72" s="31"/>
      <c r="H72" s="31"/>
      <c r="I72" s="31"/>
      <c r="J72" s="31"/>
      <c r="K72" s="24" t="s">
        <v>23</v>
      </c>
      <c r="L72" s="31"/>
      <c r="M72" s="76">
        <f>IF(O10="","",O10)</f>
        <v>0</v>
      </c>
      <c r="N72" s="76"/>
      <c r="O72" s="76"/>
      <c r="P72" s="76"/>
      <c r="Q72" s="31"/>
      <c r="R72" s="32"/>
    </row>
    <row r="73" spans="2:18" s="29" customFormat="1" ht="6.75" customHeight="1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2"/>
    </row>
    <row r="74" spans="2:18" s="29" customFormat="1" ht="15">
      <c r="B74" s="30"/>
      <c r="C74" s="24" t="s">
        <v>26</v>
      </c>
      <c r="D74" s="31"/>
      <c r="E74" s="31"/>
      <c r="F74" s="21">
        <f>E13</f>
        <v>0</v>
      </c>
      <c r="G74" s="31"/>
      <c r="H74" s="31"/>
      <c r="I74" s="31"/>
      <c r="J74" s="31"/>
      <c r="K74" s="24" t="s">
        <v>31</v>
      </c>
      <c r="L74" s="31"/>
      <c r="M74" s="21">
        <f>E19</f>
        <v>0</v>
      </c>
      <c r="N74" s="21"/>
      <c r="O74" s="21"/>
      <c r="P74" s="21"/>
      <c r="Q74" s="21"/>
      <c r="R74" s="32"/>
    </row>
    <row r="75" spans="2:18" s="29" customFormat="1" ht="14.25" customHeight="1">
      <c r="B75" s="30"/>
      <c r="C75" s="24" t="s">
        <v>30</v>
      </c>
      <c r="D75" s="31"/>
      <c r="E75" s="31"/>
      <c r="F75" s="21">
        <f>IF(E16="","",E16)</f>
        <v>0</v>
      </c>
      <c r="G75" s="31"/>
      <c r="H75" s="31"/>
      <c r="I75" s="31"/>
      <c r="J75" s="31"/>
      <c r="K75" s="24" t="s">
        <v>33</v>
      </c>
      <c r="L75" s="31"/>
      <c r="M75" s="21">
        <f>E22</f>
        <v>0</v>
      </c>
      <c r="N75" s="21"/>
      <c r="O75" s="21"/>
      <c r="P75" s="21"/>
      <c r="Q75" s="21"/>
      <c r="R75" s="32"/>
    </row>
    <row r="76" spans="2:18" s="29" customFormat="1" ht="9.75" customHeight="1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2"/>
    </row>
    <row r="77" spans="2:18" s="29" customFormat="1" ht="29.25" customHeight="1">
      <c r="B77" s="30"/>
      <c r="C77" s="137" t="s">
        <v>116</v>
      </c>
      <c r="D77" s="137"/>
      <c r="E77" s="137"/>
      <c r="F77" s="137"/>
      <c r="G77" s="137"/>
      <c r="H77" s="44"/>
      <c r="I77" s="44"/>
      <c r="J77" s="44"/>
      <c r="K77" s="44"/>
      <c r="L77" s="44"/>
      <c r="M77" s="44"/>
      <c r="N77" s="137" t="s">
        <v>117</v>
      </c>
      <c r="O77" s="137"/>
      <c r="P77" s="137"/>
      <c r="Q77" s="137"/>
      <c r="R77" s="32"/>
    </row>
    <row r="78" spans="2:18" s="29" customFormat="1" ht="9.75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2"/>
    </row>
    <row r="79" spans="2:47" s="29" customFormat="1" ht="29.25" customHeight="1">
      <c r="B79" s="30"/>
      <c r="C79" s="86" t="s">
        <v>118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89">
        <f aca="true" t="shared" si="0" ref="N79:N81">N114</f>
        <v>0</v>
      </c>
      <c r="O79" s="89"/>
      <c r="P79" s="89"/>
      <c r="Q79" s="89"/>
      <c r="R79" s="32"/>
      <c r="AU79" s="11" t="s">
        <v>119</v>
      </c>
    </row>
    <row r="80" spans="2:18" s="138" customFormat="1" ht="24.75" customHeight="1">
      <c r="B80" s="139"/>
      <c r="C80" s="140"/>
      <c r="D80" s="141" t="s">
        <v>120</v>
      </c>
      <c r="E80" s="140"/>
      <c r="F80" s="140"/>
      <c r="G80" s="140"/>
      <c r="H80" s="140"/>
      <c r="I80" s="140"/>
      <c r="J80" s="140"/>
      <c r="K80" s="140"/>
      <c r="L80" s="140"/>
      <c r="M80" s="140"/>
      <c r="N80" s="142">
        <f t="shared" si="0"/>
        <v>0</v>
      </c>
      <c r="O80" s="142"/>
      <c r="P80" s="142"/>
      <c r="Q80" s="142"/>
      <c r="R80" s="143"/>
    </row>
    <row r="81" spans="2:18" s="144" customFormat="1" ht="19.5" customHeight="1">
      <c r="B81" s="145"/>
      <c r="C81" s="111"/>
      <c r="D81" s="146" t="s">
        <v>121</v>
      </c>
      <c r="E81" s="111"/>
      <c r="F81" s="111"/>
      <c r="G81" s="111"/>
      <c r="H81" s="111"/>
      <c r="I81" s="111"/>
      <c r="J81" s="111"/>
      <c r="K81" s="111"/>
      <c r="L81" s="111"/>
      <c r="M81" s="111"/>
      <c r="N81" s="113">
        <f t="shared" si="0"/>
        <v>0</v>
      </c>
      <c r="O81" s="113"/>
      <c r="P81" s="113"/>
      <c r="Q81" s="113"/>
      <c r="R81" s="147"/>
    </row>
    <row r="82" spans="2:18" s="144" customFormat="1" ht="19.5" customHeight="1">
      <c r="B82" s="145"/>
      <c r="C82" s="111"/>
      <c r="D82" s="146" t="s">
        <v>122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3">
        <f>N120</f>
        <v>0</v>
      </c>
      <c r="O82" s="113"/>
      <c r="P82" s="113"/>
      <c r="Q82" s="113"/>
      <c r="R82" s="147"/>
    </row>
    <row r="83" spans="2:18" s="138" customFormat="1" ht="24.75" customHeight="1">
      <c r="B83" s="139"/>
      <c r="C83" s="140"/>
      <c r="D83" s="141" t="s">
        <v>123</v>
      </c>
      <c r="E83" s="140"/>
      <c r="F83" s="140"/>
      <c r="G83" s="140"/>
      <c r="H83" s="140"/>
      <c r="I83" s="140"/>
      <c r="J83" s="140"/>
      <c r="K83" s="140"/>
      <c r="L83" s="140"/>
      <c r="M83" s="140"/>
      <c r="N83" s="142">
        <f aca="true" t="shared" si="1" ref="N83:N84">N126</f>
        <v>0</v>
      </c>
      <c r="O83" s="142"/>
      <c r="P83" s="142"/>
      <c r="Q83" s="142"/>
      <c r="R83" s="143"/>
    </row>
    <row r="84" spans="2:18" s="144" customFormat="1" ht="19.5" customHeight="1">
      <c r="B84" s="145"/>
      <c r="C84" s="111"/>
      <c r="D84" s="146" t="s">
        <v>124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3">
        <f t="shared" si="1"/>
        <v>0</v>
      </c>
      <c r="O84" s="113"/>
      <c r="P84" s="113"/>
      <c r="Q84" s="113"/>
      <c r="R84" s="147"/>
    </row>
    <row r="85" spans="2:18" s="144" customFormat="1" ht="19.5" customHeight="1">
      <c r="B85" s="145"/>
      <c r="C85" s="111"/>
      <c r="D85" s="146" t="s">
        <v>326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3">
        <f>N130</f>
        <v>0</v>
      </c>
      <c r="O85" s="113"/>
      <c r="P85" s="113"/>
      <c r="Q85" s="113"/>
      <c r="R85" s="147"/>
    </row>
    <row r="86" spans="2:18" s="144" customFormat="1" ht="19.5" customHeight="1">
      <c r="B86" s="145"/>
      <c r="C86" s="111"/>
      <c r="D86" s="146" t="s">
        <v>126</v>
      </c>
      <c r="E86" s="111"/>
      <c r="F86" s="111"/>
      <c r="G86" s="111"/>
      <c r="H86" s="111"/>
      <c r="I86" s="111"/>
      <c r="J86" s="111"/>
      <c r="K86" s="111"/>
      <c r="L86" s="111"/>
      <c r="M86" s="111"/>
      <c r="N86" s="113">
        <f>N133</f>
        <v>0</v>
      </c>
      <c r="O86" s="113"/>
      <c r="P86" s="113"/>
      <c r="Q86" s="113"/>
      <c r="R86" s="147"/>
    </row>
    <row r="87" spans="2:18" s="144" customFormat="1" ht="19.5" customHeight="1">
      <c r="B87" s="145"/>
      <c r="C87" s="111"/>
      <c r="D87" s="146" t="s">
        <v>128</v>
      </c>
      <c r="E87" s="111"/>
      <c r="F87" s="111"/>
      <c r="G87" s="111"/>
      <c r="H87" s="111"/>
      <c r="I87" s="111"/>
      <c r="J87" s="111"/>
      <c r="K87" s="111"/>
      <c r="L87" s="111"/>
      <c r="M87" s="111"/>
      <c r="N87" s="113">
        <f>N136</f>
        <v>0</v>
      </c>
      <c r="O87" s="113"/>
      <c r="P87" s="113"/>
      <c r="Q87" s="113"/>
      <c r="R87" s="147"/>
    </row>
    <row r="88" spans="2:18" s="144" customFormat="1" ht="19.5" customHeight="1">
      <c r="B88" s="145"/>
      <c r="C88" s="111"/>
      <c r="D88" s="146" t="s">
        <v>129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3">
        <f>N145</f>
        <v>0</v>
      </c>
      <c r="O88" s="113"/>
      <c r="P88" s="113"/>
      <c r="Q88" s="113"/>
      <c r="R88" s="147"/>
    </row>
    <row r="89" spans="2:18" s="144" customFormat="1" ht="19.5" customHeight="1">
      <c r="B89" s="145"/>
      <c r="C89" s="111"/>
      <c r="D89" s="146" t="s">
        <v>327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3">
        <f>N160</f>
        <v>0</v>
      </c>
      <c r="O89" s="113"/>
      <c r="P89" s="113"/>
      <c r="Q89" s="113"/>
      <c r="R89" s="147"/>
    </row>
    <row r="90" spans="2:18" s="144" customFormat="1" ht="19.5" customHeight="1">
      <c r="B90" s="145"/>
      <c r="C90" s="111"/>
      <c r="D90" s="146" t="s">
        <v>328</v>
      </c>
      <c r="E90" s="111"/>
      <c r="F90" s="111"/>
      <c r="G90" s="111"/>
      <c r="H90" s="111"/>
      <c r="I90" s="111"/>
      <c r="J90" s="111"/>
      <c r="K90" s="111"/>
      <c r="L90" s="111"/>
      <c r="M90" s="111"/>
      <c r="N90" s="113">
        <f>N170</f>
        <v>0</v>
      </c>
      <c r="O90" s="113"/>
      <c r="P90" s="113"/>
      <c r="Q90" s="113"/>
      <c r="R90" s="147"/>
    </row>
    <row r="91" spans="2:18" s="144" customFormat="1" ht="19.5" customHeight="1">
      <c r="B91" s="145"/>
      <c r="C91" s="111"/>
      <c r="D91" s="146" t="s">
        <v>131</v>
      </c>
      <c r="E91" s="111"/>
      <c r="F91" s="111"/>
      <c r="G91" s="111"/>
      <c r="H91" s="111"/>
      <c r="I91" s="111"/>
      <c r="J91" s="111"/>
      <c r="K91" s="111"/>
      <c r="L91" s="111"/>
      <c r="M91" s="111"/>
      <c r="N91" s="113">
        <f>N179</f>
        <v>0</v>
      </c>
      <c r="O91" s="113"/>
      <c r="P91" s="113"/>
      <c r="Q91" s="113"/>
      <c r="R91" s="147"/>
    </row>
    <row r="92" spans="2:18" s="144" customFormat="1" ht="19.5" customHeight="1">
      <c r="B92" s="145"/>
      <c r="C92" s="111"/>
      <c r="D92" s="146" t="s">
        <v>132</v>
      </c>
      <c r="E92" s="111"/>
      <c r="F92" s="111"/>
      <c r="G92" s="111"/>
      <c r="H92" s="111"/>
      <c r="I92" s="111"/>
      <c r="J92" s="111"/>
      <c r="K92" s="111"/>
      <c r="L92" s="111"/>
      <c r="M92" s="111"/>
      <c r="N92" s="113">
        <f>N181</f>
        <v>0</v>
      </c>
      <c r="O92" s="113"/>
      <c r="P92" s="113"/>
      <c r="Q92" s="113"/>
      <c r="R92" s="147"/>
    </row>
    <row r="93" spans="2:18" s="29" customFormat="1" ht="21.75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21" s="29" customFormat="1" ht="29.25" customHeight="1">
      <c r="B94" s="30"/>
      <c r="C94" s="86" t="s">
        <v>133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89">
        <v>0</v>
      </c>
      <c r="O94" s="89"/>
      <c r="P94" s="89"/>
      <c r="Q94" s="89"/>
      <c r="R94" s="32"/>
      <c r="T94" s="148"/>
      <c r="U94" s="149" t="s">
        <v>38</v>
      </c>
    </row>
    <row r="95" spans="2:18" s="29" customFormat="1" ht="18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18" s="29" customFormat="1" ht="29.25" customHeight="1">
      <c r="B96" s="30"/>
      <c r="C96" s="126" t="s">
        <v>102</v>
      </c>
      <c r="D96" s="44"/>
      <c r="E96" s="44"/>
      <c r="F96" s="44"/>
      <c r="G96" s="44"/>
      <c r="H96" s="44"/>
      <c r="I96" s="44"/>
      <c r="J96" s="44"/>
      <c r="K96" s="44"/>
      <c r="L96" s="127">
        <f>ROUND(SUM(N79+N94),2)</f>
        <v>0</v>
      </c>
      <c r="M96" s="127"/>
      <c r="N96" s="127"/>
      <c r="O96" s="127"/>
      <c r="P96" s="127"/>
      <c r="Q96" s="127"/>
      <c r="R96" s="32"/>
    </row>
    <row r="97" spans="2:18" s="29" customFormat="1" ht="6.7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</row>
    <row r="101" spans="2:18" s="29" customFormat="1" ht="6.7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2" spans="2:18" s="29" customFormat="1" ht="36.75" customHeight="1">
      <c r="B102" s="30"/>
      <c r="C102" s="16" t="s">
        <v>134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32"/>
    </row>
    <row r="103" spans="2:18" s="29" customFormat="1" ht="6.75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29" customFormat="1" ht="30" customHeight="1">
      <c r="B104" s="30"/>
      <c r="C104" s="24" t="s">
        <v>15</v>
      </c>
      <c r="D104" s="31"/>
      <c r="E104" s="31"/>
      <c r="F104" s="130">
        <f>F6</f>
        <v>0</v>
      </c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31"/>
      <c r="R104" s="32"/>
    </row>
    <row r="105" spans="2:18" ht="30" customHeight="1">
      <c r="B105" s="15"/>
      <c r="C105" s="24" t="s">
        <v>109</v>
      </c>
      <c r="D105" s="19"/>
      <c r="E105" s="19"/>
      <c r="F105" s="130" t="s">
        <v>110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9"/>
      <c r="R105" s="17"/>
    </row>
    <row r="106" spans="2:18" s="29" customFormat="1" ht="36.75" customHeight="1">
      <c r="B106" s="30"/>
      <c r="C106" s="71" t="s">
        <v>111</v>
      </c>
      <c r="D106" s="31"/>
      <c r="E106" s="31"/>
      <c r="F106" s="73">
        <f>F8</f>
        <v>0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31"/>
      <c r="R106" s="32"/>
    </row>
    <row r="107" spans="2:18" s="29" customFormat="1" ht="6.7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29" customFormat="1" ht="18" customHeight="1">
      <c r="B108" s="30"/>
      <c r="C108" s="24" t="s">
        <v>21</v>
      </c>
      <c r="D108" s="31"/>
      <c r="E108" s="31"/>
      <c r="F108" s="21">
        <f>F10</f>
        <v>0</v>
      </c>
      <c r="G108" s="31"/>
      <c r="H108" s="31"/>
      <c r="I108" s="31"/>
      <c r="J108" s="31"/>
      <c r="K108" s="24" t="s">
        <v>23</v>
      </c>
      <c r="L108" s="31"/>
      <c r="M108" s="76">
        <f>IF(O10="","",O10)</f>
        <v>0</v>
      </c>
      <c r="N108" s="76"/>
      <c r="O108" s="76"/>
      <c r="P108" s="76"/>
      <c r="Q108" s="31"/>
      <c r="R108" s="32"/>
    </row>
    <row r="109" spans="2:18" s="29" customFormat="1" ht="6.7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29" customFormat="1" ht="15">
      <c r="B110" s="30"/>
      <c r="C110" s="24" t="s">
        <v>26</v>
      </c>
      <c r="D110" s="31"/>
      <c r="E110" s="31"/>
      <c r="F110" s="21">
        <f>E13</f>
        <v>0</v>
      </c>
      <c r="G110" s="31"/>
      <c r="H110" s="31"/>
      <c r="I110" s="31"/>
      <c r="J110" s="31"/>
      <c r="K110" s="24" t="s">
        <v>31</v>
      </c>
      <c r="L110" s="31"/>
      <c r="M110" s="21">
        <f>E19</f>
        <v>0</v>
      </c>
      <c r="N110" s="21"/>
      <c r="O110" s="21"/>
      <c r="P110" s="21"/>
      <c r="Q110" s="21"/>
      <c r="R110" s="32"/>
    </row>
    <row r="111" spans="2:18" s="29" customFormat="1" ht="14.25" customHeight="1">
      <c r="B111" s="30"/>
      <c r="C111" s="24" t="s">
        <v>30</v>
      </c>
      <c r="D111" s="31"/>
      <c r="E111" s="31"/>
      <c r="F111" s="21">
        <f>IF(E16="","",E16)</f>
        <v>0</v>
      </c>
      <c r="G111" s="31"/>
      <c r="H111" s="31"/>
      <c r="I111" s="31"/>
      <c r="J111" s="31"/>
      <c r="K111" s="24" t="s">
        <v>33</v>
      </c>
      <c r="L111" s="31"/>
      <c r="M111" s="21">
        <f>E22</f>
        <v>0</v>
      </c>
      <c r="N111" s="21"/>
      <c r="O111" s="21"/>
      <c r="P111" s="21"/>
      <c r="Q111" s="21"/>
      <c r="R111" s="32"/>
    </row>
    <row r="112" spans="2:18" s="29" customFormat="1" ht="9.75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27" s="150" customFormat="1" ht="29.25" customHeight="1">
      <c r="B113" s="151"/>
      <c r="C113" s="152" t="s">
        <v>135</v>
      </c>
      <c r="D113" s="153" t="s">
        <v>136</v>
      </c>
      <c r="E113" s="153" t="s">
        <v>56</v>
      </c>
      <c r="F113" s="153" t="s">
        <v>137</v>
      </c>
      <c r="G113" s="153"/>
      <c r="H113" s="153"/>
      <c r="I113" s="153"/>
      <c r="J113" s="153" t="s">
        <v>138</v>
      </c>
      <c r="K113" s="153" t="s">
        <v>139</v>
      </c>
      <c r="L113" s="154" t="s">
        <v>140</v>
      </c>
      <c r="M113" s="154"/>
      <c r="N113" s="155" t="s">
        <v>117</v>
      </c>
      <c r="O113" s="155"/>
      <c r="P113" s="155"/>
      <c r="Q113" s="155"/>
      <c r="R113" s="156"/>
      <c r="T113" s="82" t="s">
        <v>141</v>
      </c>
      <c r="U113" s="83" t="s">
        <v>38</v>
      </c>
      <c r="V113" s="83" t="s">
        <v>142</v>
      </c>
      <c r="W113" s="83" t="s">
        <v>143</v>
      </c>
      <c r="X113" s="83" t="s">
        <v>144</v>
      </c>
      <c r="Y113" s="83" t="s">
        <v>145</v>
      </c>
      <c r="Z113" s="83" t="s">
        <v>146</v>
      </c>
      <c r="AA113" s="84" t="s">
        <v>147</v>
      </c>
    </row>
    <row r="114" spans="2:63" s="29" customFormat="1" ht="29.25" customHeight="1">
      <c r="B114" s="30"/>
      <c r="C114" s="86" t="s">
        <v>113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157">
        <f aca="true" t="shared" si="2" ref="N114:N116">BK114</f>
        <v>0</v>
      </c>
      <c r="O114" s="157"/>
      <c r="P114" s="157"/>
      <c r="Q114" s="157"/>
      <c r="R114" s="32"/>
      <c r="T114" s="85"/>
      <c r="U114" s="51"/>
      <c r="V114" s="51"/>
      <c r="W114" s="158">
        <f>W115+W126</f>
        <v>101.39934799999999</v>
      </c>
      <c r="X114" s="51"/>
      <c r="Y114" s="158">
        <f>Y115+Y126</f>
        <v>1.3197849000000001</v>
      </c>
      <c r="Z114" s="51"/>
      <c r="AA114" s="159">
        <f>AA115+AA126</f>
        <v>1.5899707500000002</v>
      </c>
      <c r="AT114" s="11" t="s">
        <v>73</v>
      </c>
      <c r="AU114" s="11" t="s">
        <v>119</v>
      </c>
      <c r="BK114" s="160">
        <f>BK115+BK126</f>
        <v>0</v>
      </c>
    </row>
    <row r="115" spans="2:63" s="161" customFormat="1" ht="36.75" customHeight="1">
      <c r="B115" s="162"/>
      <c r="C115" s="163"/>
      <c r="D115" s="164" t="s">
        <v>120</v>
      </c>
      <c r="E115" s="164"/>
      <c r="F115" s="164"/>
      <c r="G115" s="164"/>
      <c r="H115" s="164"/>
      <c r="I115" s="164"/>
      <c r="J115" s="164"/>
      <c r="K115" s="164"/>
      <c r="L115" s="164"/>
      <c r="M115" s="164"/>
      <c r="N115" s="165">
        <f t="shared" si="2"/>
        <v>0</v>
      </c>
      <c r="O115" s="165"/>
      <c r="P115" s="165"/>
      <c r="Q115" s="165"/>
      <c r="R115" s="166"/>
      <c r="T115" s="167"/>
      <c r="U115" s="163"/>
      <c r="V115" s="163"/>
      <c r="W115" s="168">
        <f>W116+W120</f>
        <v>9.667553999999999</v>
      </c>
      <c r="X115" s="163"/>
      <c r="Y115" s="168">
        <f>Y116+Y120</f>
        <v>0.0013455</v>
      </c>
      <c r="Z115" s="163"/>
      <c r="AA115" s="169">
        <f>AA116+AA120</f>
        <v>0.482026</v>
      </c>
      <c r="AR115" s="170" t="s">
        <v>20</v>
      </c>
      <c r="AT115" s="171" t="s">
        <v>73</v>
      </c>
      <c r="AU115" s="171" t="s">
        <v>74</v>
      </c>
      <c r="AY115" s="170" t="s">
        <v>148</v>
      </c>
      <c r="BK115" s="172">
        <f>BK116+BK120</f>
        <v>0</v>
      </c>
    </row>
    <row r="116" spans="2:63" s="161" customFormat="1" ht="19.5" customHeight="1">
      <c r="B116" s="162"/>
      <c r="C116" s="163"/>
      <c r="D116" s="173" t="s">
        <v>121</v>
      </c>
      <c r="E116" s="173"/>
      <c r="F116" s="173"/>
      <c r="G116" s="173"/>
      <c r="H116" s="173"/>
      <c r="I116" s="173"/>
      <c r="J116" s="173"/>
      <c r="K116" s="173"/>
      <c r="L116" s="173"/>
      <c r="M116" s="173"/>
      <c r="N116" s="174">
        <f t="shared" si="2"/>
        <v>0</v>
      </c>
      <c r="O116" s="174"/>
      <c r="P116" s="174"/>
      <c r="Q116" s="174"/>
      <c r="R116" s="166"/>
      <c r="T116" s="167"/>
      <c r="U116" s="163"/>
      <c r="V116" s="163"/>
      <c r="W116" s="168">
        <f>SUM(W117:W119)</f>
        <v>5.309364</v>
      </c>
      <c r="X116" s="163"/>
      <c r="Y116" s="168">
        <f>SUM(Y117:Y119)</f>
        <v>0.0013455</v>
      </c>
      <c r="Z116" s="163"/>
      <c r="AA116" s="169">
        <f>SUM(AA117:AA119)</f>
        <v>0.482026</v>
      </c>
      <c r="AR116" s="170" t="s">
        <v>20</v>
      </c>
      <c r="AT116" s="171" t="s">
        <v>73</v>
      </c>
      <c r="AU116" s="171" t="s">
        <v>20</v>
      </c>
      <c r="AY116" s="170" t="s">
        <v>148</v>
      </c>
      <c r="BK116" s="172">
        <f>SUM(BK117:BK119)</f>
        <v>0</v>
      </c>
    </row>
    <row r="117" spans="2:65" s="29" customFormat="1" ht="44.25" customHeight="1">
      <c r="B117" s="175"/>
      <c r="C117" s="176" t="s">
        <v>20</v>
      </c>
      <c r="D117" s="176" t="s">
        <v>149</v>
      </c>
      <c r="E117" s="177" t="s">
        <v>150</v>
      </c>
      <c r="F117" s="178" t="s">
        <v>151</v>
      </c>
      <c r="G117" s="178"/>
      <c r="H117" s="178"/>
      <c r="I117" s="178"/>
      <c r="J117" s="179" t="s">
        <v>152</v>
      </c>
      <c r="K117" s="180">
        <v>10.35</v>
      </c>
      <c r="L117" s="181"/>
      <c r="M117" s="181"/>
      <c r="N117" s="181">
        <f aca="true" t="shared" si="3" ref="N117:N119">ROUND(L117*K117,2)</f>
        <v>0</v>
      </c>
      <c r="O117" s="181"/>
      <c r="P117" s="181"/>
      <c r="Q117" s="181"/>
      <c r="R117" s="182"/>
      <c r="T117" s="183"/>
      <c r="U117" s="41" t="s">
        <v>39</v>
      </c>
      <c r="V117" s="184">
        <v>0.105</v>
      </c>
      <c r="W117" s="184">
        <f aca="true" t="shared" si="4" ref="W117:W119">V117*K117</f>
        <v>1.0867499999999999</v>
      </c>
      <c r="X117" s="184">
        <v>0.00013</v>
      </c>
      <c r="Y117" s="184">
        <f aca="true" t="shared" si="5" ref="Y117:Y119">X117*K117</f>
        <v>0.0013455</v>
      </c>
      <c r="Z117" s="184">
        <v>0</v>
      </c>
      <c r="AA117" s="185">
        <f aca="true" t="shared" si="6" ref="AA117:AA119">Z117*K117</f>
        <v>0</v>
      </c>
      <c r="AR117" s="11" t="s">
        <v>153</v>
      </c>
      <c r="AT117" s="11" t="s">
        <v>149</v>
      </c>
      <c r="AU117" s="11" t="s">
        <v>85</v>
      </c>
      <c r="AY117" s="11" t="s">
        <v>148</v>
      </c>
      <c r="BE117" s="186">
        <f aca="true" t="shared" si="7" ref="BE117:BE119">IF(U117="základní",N117,0)</f>
        <v>0</v>
      </c>
      <c r="BF117" s="186">
        <f aca="true" t="shared" si="8" ref="BF117:BF119">IF(U117="snížená",N117,0)</f>
        <v>0</v>
      </c>
      <c r="BG117" s="186">
        <f aca="true" t="shared" si="9" ref="BG117:BG119">IF(U117="zákl. přenesená",N117,0)</f>
        <v>0</v>
      </c>
      <c r="BH117" s="186">
        <f aca="true" t="shared" si="10" ref="BH117:BH119">IF(U117="sníž. přenesená",N117,0)</f>
        <v>0</v>
      </c>
      <c r="BI117" s="186">
        <f aca="true" t="shared" si="11" ref="BI117:BI119">IF(U117="nulová",N117,0)</f>
        <v>0</v>
      </c>
      <c r="BJ117" s="11" t="s">
        <v>20</v>
      </c>
      <c r="BK117" s="186">
        <f aca="true" t="shared" si="12" ref="BK117:BK119">ROUND(L117*K117,2)</f>
        <v>0</v>
      </c>
      <c r="BL117" s="11" t="s">
        <v>153</v>
      </c>
      <c r="BM117" s="11" t="s">
        <v>329</v>
      </c>
    </row>
    <row r="118" spans="2:65" s="29" customFormat="1" ht="31.5" customHeight="1">
      <c r="B118" s="175"/>
      <c r="C118" s="176" t="s">
        <v>85</v>
      </c>
      <c r="D118" s="176" t="s">
        <v>149</v>
      </c>
      <c r="E118" s="177" t="s">
        <v>330</v>
      </c>
      <c r="F118" s="178" t="s">
        <v>331</v>
      </c>
      <c r="G118" s="178"/>
      <c r="H118" s="178"/>
      <c r="I118" s="178"/>
      <c r="J118" s="179" t="s">
        <v>152</v>
      </c>
      <c r="K118" s="180">
        <v>10.35</v>
      </c>
      <c r="L118" s="181"/>
      <c r="M118" s="181"/>
      <c r="N118" s="181">
        <f t="shared" si="3"/>
        <v>0</v>
      </c>
      <c r="O118" s="181"/>
      <c r="P118" s="181"/>
      <c r="Q118" s="181"/>
      <c r="R118" s="182"/>
      <c r="T118" s="183"/>
      <c r="U118" s="41" t="s">
        <v>39</v>
      </c>
      <c r="V118" s="184">
        <v>0.265</v>
      </c>
      <c r="W118" s="184">
        <f t="shared" si="4"/>
        <v>2.74275</v>
      </c>
      <c r="X118" s="184">
        <v>0</v>
      </c>
      <c r="Y118" s="184">
        <f t="shared" si="5"/>
        <v>0</v>
      </c>
      <c r="Z118" s="184">
        <v>0.035</v>
      </c>
      <c r="AA118" s="185">
        <f t="shared" si="6"/>
        <v>0.36225</v>
      </c>
      <c r="AR118" s="11" t="s">
        <v>153</v>
      </c>
      <c r="AT118" s="11" t="s">
        <v>149</v>
      </c>
      <c r="AU118" s="11" t="s">
        <v>85</v>
      </c>
      <c r="AY118" s="11" t="s">
        <v>148</v>
      </c>
      <c r="BE118" s="186">
        <f t="shared" si="7"/>
        <v>0</v>
      </c>
      <c r="BF118" s="186">
        <f t="shared" si="8"/>
        <v>0</v>
      </c>
      <c r="BG118" s="186">
        <f t="shared" si="9"/>
        <v>0</v>
      </c>
      <c r="BH118" s="186">
        <f t="shared" si="10"/>
        <v>0</v>
      </c>
      <c r="BI118" s="186">
        <f t="shared" si="11"/>
        <v>0</v>
      </c>
      <c r="BJ118" s="11" t="s">
        <v>20</v>
      </c>
      <c r="BK118" s="186">
        <f t="shared" si="12"/>
        <v>0</v>
      </c>
      <c r="BL118" s="11" t="s">
        <v>153</v>
      </c>
      <c r="BM118" s="11" t="s">
        <v>332</v>
      </c>
    </row>
    <row r="119" spans="2:65" s="29" customFormat="1" ht="22.5" customHeight="1">
      <c r="B119" s="175"/>
      <c r="C119" s="176" t="s">
        <v>79</v>
      </c>
      <c r="D119" s="176" t="s">
        <v>149</v>
      </c>
      <c r="E119" s="177" t="s">
        <v>333</v>
      </c>
      <c r="F119" s="178" t="s">
        <v>334</v>
      </c>
      <c r="G119" s="178"/>
      <c r="H119" s="178"/>
      <c r="I119" s="178"/>
      <c r="J119" s="179" t="s">
        <v>152</v>
      </c>
      <c r="K119" s="180">
        <v>1.576</v>
      </c>
      <c r="L119" s="181"/>
      <c r="M119" s="181"/>
      <c r="N119" s="181">
        <f t="shared" si="3"/>
        <v>0</v>
      </c>
      <c r="O119" s="181"/>
      <c r="P119" s="181"/>
      <c r="Q119" s="181"/>
      <c r="R119" s="182"/>
      <c r="T119" s="183"/>
      <c r="U119" s="41" t="s">
        <v>39</v>
      </c>
      <c r="V119" s="184">
        <v>0.939</v>
      </c>
      <c r="W119" s="184">
        <f t="shared" si="4"/>
        <v>1.479864</v>
      </c>
      <c r="X119" s="184">
        <v>0</v>
      </c>
      <c r="Y119" s="184">
        <f t="shared" si="5"/>
        <v>0</v>
      </c>
      <c r="Z119" s="184">
        <v>0.076</v>
      </c>
      <c r="AA119" s="185">
        <f t="shared" si="6"/>
        <v>0.11977600000000001</v>
      </c>
      <c r="AR119" s="11" t="s">
        <v>153</v>
      </c>
      <c r="AT119" s="11" t="s">
        <v>149</v>
      </c>
      <c r="AU119" s="11" t="s">
        <v>85</v>
      </c>
      <c r="AY119" s="11" t="s">
        <v>148</v>
      </c>
      <c r="BE119" s="186">
        <f t="shared" si="7"/>
        <v>0</v>
      </c>
      <c r="BF119" s="186">
        <f t="shared" si="8"/>
        <v>0</v>
      </c>
      <c r="BG119" s="186">
        <f t="shared" si="9"/>
        <v>0</v>
      </c>
      <c r="BH119" s="186">
        <f t="shared" si="10"/>
        <v>0</v>
      </c>
      <c r="BI119" s="186">
        <f t="shared" si="11"/>
        <v>0</v>
      </c>
      <c r="BJ119" s="11" t="s">
        <v>20</v>
      </c>
      <c r="BK119" s="186">
        <f t="shared" si="12"/>
        <v>0</v>
      </c>
      <c r="BL119" s="11" t="s">
        <v>153</v>
      </c>
      <c r="BM119" s="11" t="s">
        <v>335</v>
      </c>
    </row>
    <row r="120" spans="2:63" s="161" customFormat="1" ht="29.25" customHeight="1">
      <c r="B120" s="162"/>
      <c r="C120" s="163"/>
      <c r="D120" s="173" t="s">
        <v>122</v>
      </c>
      <c r="E120" s="173"/>
      <c r="F120" s="173"/>
      <c r="G120" s="173"/>
      <c r="H120" s="173"/>
      <c r="I120" s="173"/>
      <c r="J120" s="173"/>
      <c r="K120" s="173"/>
      <c r="L120" s="173"/>
      <c r="M120" s="173"/>
      <c r="N120" s="187">
        <f>BK120</f>
        <v>0</v>
      </c>
      <c r="O120" s="187"/>
      <c r="P120" s="187"/>
      <c r="Q120" s="187"/>
      <c r="R120" s="166"/>
      <c r="T120" s="167"/>
      <c r="U120" s="163"/>
      <c r="V120" s="163"/>
      <c r="W120" s="168">
        <f>SUM(W121:W125)</f>
        <v>4.35819</v>
      </c>
      <c r="X120" s="163"/>
      <c r="Y120" s="168">
        <f>SUM(Y121:Y125)</f>
        <v>0</v>
      </c>
      <c r="Z120" s="163"/>
      <c r="AA120" s="169">
        <f>SUM(AA121:AA125)</f>
        <v>0</v>
      </c>
      <c r="AR120" s="170" t="s">
        <v>20</v>
      </c>
      <c r="AT120" s="171" t="s">
        <v>73</v>
      </c>
      <c r="AU120" s="171" t="s">
        <v>20</v>
      </c>
      <c r="AY120" s="170" t="s">
        <v>148</v>
      </c>
      <c r="BK120" s="172">
        <f>SUM(BK121:BK125)</f>
        <v>0</v>
      </c>
    </row>
    <row r="121" spans="2:65" s="29" customFormat="1" ht="22.5" customHeight="1">
      <c r="B121" s="175"/>
      <c r="C121" s="176" t="s">
        <v>153</v>
      </c>
      <c r="D121" s="176" t="s">
        <v>149</v>
      </c>
      <c r="E121" s="177" t="s">
        <v>155</v>
      </c>
      <c r="F121" s="178" t="s">
        <v>156</v>
      </c>
      <c r="G121" s="178"/>
      <c r="H121" s="178"/>
      <c r="I121" s="178"/>
      <c r="J121" s="179" t="s">
        <v>157</v>
      </c>
      <c r="K121" s="180">
        <v>1.59</v>
      </c>
      <c r="L121" s="181"/>
      <c r="M121" s="181"/>
      <c r="N121" s="181">
        <f aca="true" t="shared" si="13" ref="N121:N125">ROUND(L121*K121,2)</f>
        <v>0</v>
      </c>
      <c r="O121" s="181"/>
      <c r="P121" s="181"/>
      <c r="Q121" s="181"/>
      <c r="R121" s="182"/>
      <c r="T121" s="183"/>
      <c r="U121" s="41" t="s">
        <v>39</v>
      </c>
      <c r="V121" s="184">
        <v>0.136</v>
      </c>
      <c r="W121" s="184">
        <f aca="true" t="shared" si="14" ref="W121:W125">V121*K121</f>
        <v>0.21624000000000002</v>
      </c>
      <c r="X121" s="184">
        <v>0</v>
      </c>
      <c r="Y121" s="184">
        <f aca="true" t="shared" si="15" ref="Y121:Y125">X121*K121</f>
        <v>0</v>
      </c>
      <c r="Z121" s="184">
        <v>0</v>
      </c>
      <c r="AA121" s="185">
        <f aca="true" t="shared" si="16" ref="AA121:AA125">Z121*K121</f>
        <v>0</v>
      </c>
      <c r="AR121" s="11" t="s">
        <v>153</v>
      </c>
      <c r="AT121" s="11" t="s">
        <v>149</v>
      </c>
      <c r="AU121" s="11" t="s">
        <v>85</v>
      </c>
      <c r="AY121" s="11" t="s">
        <v>148</v>
      </c>
      <c r="BE121" s="186">
        <f aca="true" t="shared" si="17" ref="BE121:BE125">IF(U121="základní",N121,0)</f>
        <v>0</v>
      </c>
      <c r="BF121" s="186">
        <f aca="true" t="shared" si="18" ref="BF121:BF125">IF(U121="snížená",N121,0)</f>
        <v>0</v>
      </c>
      <c r="BG121" s="186">
        <f aca="true" t="shared" si="19" ref="BG121:BG125">IF(U121="zákl. přenesená",N121,0)</f>
        <v>0</v>
      </c>
      <c r="BH121" s="186">
        <f aca="true" t="shared" si="20" ref="BH121:BH125">IF(U121="sníž. přenesená",N121,0)</f>
        <v>0</v>
      </c>
      <c r="BI121" s="186">
        <f aca="true" t="shared" si="21" ref="BI121:BI125">IF(U121="nulová",N121,0)</f>
        <v>0</v>
      </c>
      <c r="BJ121" s="11" t="s">
        <v>20</v>
      </c>
      <c r="BK121" s="186">
        <f aca="true" t="shared" si="22" ref="BK121:BK125">ROUND(L121*K121,2)</f>
        <v>0</v>
      </c>
      <c r="BL121" s="11" t="s">
        <v>153</v>
      </c>
      <c r="BM121" s="11" t="s">
        <v>336</v>
      </c>
    </row>
    <row r="122" spans="2:65" s="29" customFormat="1" ht="31.5" customHeight="1">
      <c r="B122" s="175"/>
      <c r="C122" s="176" t="s">
        <v>165</v>
      </c>
      <c r="D122" s="176" t="s">
        <v>149</v>
      </c>
      <c r="E122" s="177" t="s">
        <v>159</v>
      </c>
      <c r="F122" s="178" t="s">
        <v>160</v>
      </c>
      <c r="G122" s="178"/>
      <c r="H122" s="178"/>
      <c r="I122" s="178"/>
      <c r="J122" s="179" t="s">
        <v>157</v>
      </c>
      <c r="K122" s="180">
        <v>1.59</v>
      </c>
      <c r="L122" s="181"/>
      <c r="M122" s="181"/>
      <c r="N122" s="181">
        <f t="shared" si="13"/>
        <v>0</v>
      </c>
      <c r="O122" s="181"/>
      <c r="P122" s="181"/>
      <c r="Q122" s="181"/>
      <c r="R122" s="182"/>
      <c r="T122" s="183"/>
      <c r="U122" s="41" t="s">
        <v>39</v>
      </c>
      <c r="V122" s="184">
        <v>2.42</v>
      </c>
      <c r="W122" s="184">
        <f t="shared" si="14"/>
        <v>3.8478</v>
      </c>
      <c r="X122" s="184">
        <v>0</v>
      </c>
      <c r="Y122" s="184">
        <f t="shared" si="15"/>
        <v>0</v>
      </c>
      <c r="Z122" s="184">
        <v>0</v>
      </c>
      <c r="AA122" s="185">
        <f t="shared" si="16"/>
        <v>0</v>
      </c>
      <c r="AR122" s="11" t="s">
        <v>153</v>
      </c>
      <c r="AT122" s="11" t="s">
        <v>149</v>
      </c>
      <c r="AU122" s="11" t="s">
        <v>85</v>
      </c>
      <c r="AY122" s="11" t="s">
        <v>148</v>
      </c>
      <c r="BE122" s="186">
        <f t="shared" si="17"/>
        <v>0</v>
      </c>
      <c r="BF122" s="186">
        <f t="shared" si="18"/>
        <v>0</v>
      </c>
      <c r="BG122" s="186">
        <f t="shared" si="19"/>
        <v>0</v>
      </c>
      <c r="BH122" s="186">
        <f t="shared" si="20"/>
        <v>0</v>
      </c>
      <c r="BI122" s="186">
        <f t="shared" si="21"/>
        <v>0</v>
      </c>
      <c r="BJ122" s="11" t="s">
        <v>20</v>
      </c>
      <c r="BK122" s="186">
        <f t="shared" si="22"/>
        <v>0</v>
      </c>
      <c r="BL122" s="11" t="s">
        <v>153</v>
      </c>
      <c r="BM122" s="11" t="s">
        <v>337</v>
      </c>
    </row>
    <row r="123" spans="2:65" s="29" customFormat="1" ht="31.5" customHeight="1">
      <c r="B123" s="175"/>
      <c r="C123" s="176" t="s">
        <v>169</v>
      </c>
      <c r="D123" s="176" t="s">
        <v>149</v>
      </c>
      <c r="E123" s="177" t="s">
        <v>162</v>
      </c>
      <c r="F123" s="178" t="s">
        <v>163</v>
      </c>
      <c r="G123" s="178"/>
      <c r="H123" s="178"/>
      <c r="I123" s="178"/>
      <c r="J123" s="179" t="s">
        <v>157</v>
      </c>
      <c r="K123" s="180">
        <v>1.59</v>
      </c>
      <c r="L123" s="181"/>
      <c r="M123" s="181"/>
      <c r="N123" s="181">
        <f t="shared" si="13"/>
        <v>0</v>
      </c>
      <c r="O123" s="181"/>
      <c r="P123" s="181"/>
      <c r="Q123" s="181"/>
      <c r="R123" s="182"/>
      <c r="T123" s="183"/>
      <c r="U123" s="41" t="s">
        <v>39</v>
      </c>
      <c r="V123" s="184">
        <v>0.125</v>
      </c>
      <c r="W123" s="184">
        <f t="shared" si="14"/>
        <v>0.19875</v>
      </c>
      <c r="X123" s="184">
        <v>0</v>
      </c>
      <c r="Y123" s="184">
        <f t="shared" si="15"/>
        <v>0</v>
      </c>
      <c r="Z123" s="184">
        <v>0</v>
      </c>
      <c r="AA123" s="185">
        <f t="shared" si="16"/>
        <v>0</v>
      </c>
      <c r="AR123" s="11" t="s">
        <v>153</v>
      </c>
      <c r="AT123" s="11" t="s">
        <v>149</v>
      </c>
      <c r="AU123" s="11" t="s">
        <v>85</v>
      </c>
      <c r="AY123" s="11" t="s">
        <v>148</v>
      </c>
      <c r="BE123" s="186">
        <f t="shared" si="17"/>
        <v>0</v>
      </c>
      <c r="BF123" s="186">
        <f t="shared" si="18"/>
        <v>0</v>
      </c>
      <c r="BG123" s="186">
        <f t="shared" si="19"/>
        <v>0</v>
      </c>
      <c r="BH123" s="186">
        <f t="shared" si="20"/>
        <v>0</v>
      </c>
      <c r="BI123" s="186">
        <f t="shared" si="21"/>
        <v>0</v>
      </c>
      <c r="BJ123" s="11" t="s">
        <v>20</v>
      </c>
      <c r="BK123" s="186">
        <f t="shared" si="22"/>
        <v>0</v>
      </c>
      <c r="BL123" s="11" t="s">
        <v>153</v>
      </c>
      <c r="BM123" s="11" t="s">
        <v>338</v>
      </c>
    </row>
    <row r="124" spans="2:65" s="29" customFormat="1" ht="31.5" customHeight="1">
      <c r="B124" s="175"/>
      <c r="C124" s="176" t="s">
        <v>194</v>
      </c>
      <c r="D124" s="176" t="s">
        <v>149</v>
      </c>
      <c r="E124" s="177" t="s">
        <v>166</v>
      </c>
      <c r="F124" s="178" t="s">
        <v>167</v>
      </c>
      <c r="G124" s="178"/>
      <c r="H124" s="178"/>
      <c r="I124" s="178"/>
      <c r="J124" s="179" t="s">
        <v>157</v>
      </c>
      <c r="K124" s="180">
        <v>15.9</v>
      </c>
      <c r="L124" s="181"/>
      <c r="M124" s="181"/>
      <c r="N124" s="181">
        <f t="shared" si="13"/>
        <v>0</v>
      </c>
      <c r="O124" s="181"/>
      <c r="P124" s="181"/>
      <c r="Q124" s="181"/>
      <c r="R124" s="182"/>
      <c r="T124" s="183"/>
      <c r="U124" s="41" t="s">
        <v>39</v>
      </c>
      <c r="V124" s="184">
        <v>0.006</v>
      </c>
      <c r="W124" s="184">
        <f t="shared" si="14"/>
        <v>0.0954</v>
      </c>
      <c r="X124" s="184">
        <v>0</v>
      </c>
      <c r="Y124" s="184">
        <f t="shared" si="15"/>
        <v>0</v>
      </c>
      <c r="Z124" s="184">
        <v>0</v>
      </c>
      <c r="AA124" s="185">
        <f t="shared" si="16"/>
        <v>0</v>
      </c>
      <c r="AR124" s="11" t="s">
        <v>153</v>
      </c>
      <c r="AT124" s="11" t="s">
        <v>149</v>
      </c>
      <c r="AU124" s="11" t="s">
        <v>85</v>
      </c>
      <c r="AY124" s="11" t="s">
        <v>148</v>
      </c>
      <c r="BE124" s="186">
        <f t="shared" si="17"/>
        <v>0</v>
      </c>
      <c r="BF124" s="186">
        <f t="shared" si="18"/>
        <v>0</v>
      </c>
      <c r="BG124" s="186">
        <f t="shared" si="19"/>
        <v>0</v>
      </c>
      <c r="BH124" s="186">
        <f t="shared" si="20"/>
        <v>0</v>
      </c>
      <c r="BI124" s="186">
        <f t="shared" si="21"/>
        <v>0</v>
      </c>
      <c r="BJ124" s="11" t="s">
        <v>20</v>
      </c>
      <c r="BK124" s="186">
        <f t="shared" si="22"/>
        <v>0</v>
      </c>
      <c r="BL124" s="11" t="s">
        <v>153</v>
      </c>
      <c r="BM124" s="11" t="s">
        <v>339</v>
      </c>
    </row>
    <row r="125" spans="2:65" s="29" customFormat="1" ht="31.5" customHeight="1">
      <c r="B125" s="175"/>
      <c r="C125" s="176" t="s">
        <v>200</v>
      </c>
      <c r="D125" s="176" t="s">
        <v>149</v>
      </c>
      <c r="E125" s="177" t="s">
        <v>170</v>
      </c>
      <c r="F125" s="178" t="s">
        <v>171</v>
      </c>
      <c r="G125" s="178"/>
      <c r="H125" s="178"/>
      <c r="I125" s="178"/>
      <c r="J125" s="179" t="s">
        <v>157</v>
      </c>
      <c r="K125" s="180">
        <v>1.59</v>
      </c>
      <c r="L125" s="181"/>
      <c r="M125" s="181"/>
      <c r="N125" s="181">
        <f t="shared" si="13"/>
        <v>0</v>
      </c>
      <c r="O125" s="181"/>
      <c r="P125" s="181"/>
      <c r="Q125" s="181"/>
      <c r="R125" s="182"/>
      <c r="T125" s="183"/>
      <c r="U125" s="41" t="s">
        <v>39</v>
      </c>
      <c r="V125" s="184">
        <v>0</v>
      </c>
      <c r="W125" s="184">
        <f t="shared" si="14"/>
        <v>0</v>
      </c>
      <c r="X125" s="184">
        <v>0</v>
      </c>
      <c r="Y125" s="184">
        <f t="shared" si="15"/>
        <v>0</v>
      </c>
      <c r="Z125" s="184">
        <v>0</v>
      </c>
      <c r="AA125" s="185">
        <f t="shared" si="16"/>
        <v>0</v>
      </c>
      <c r="AR125" s="11" t="s">
        <v>153</v>
      </c>
      <c r="AT125" s="11" t="s">
        <v>149</v>
      </c>
      <c r="AU125" s="11" t="s">
        <v>85</v>
      </c>
      <c r="AY125" s="11" t="s">
        <v>148</v>
      </c>
      <c r="BE125" s="186">
        <f t="shared" si="17"/>
        <v>0</v>
      </c>
      <c r="BF125" s="186">
        <f t="shared" si="18"/>
        <v>0</v>
      </c>
      <c r="BG125" s="186">
        <f t="shared" si="19"/>
        <v>0</v>
      </c>
      <c r="BH125" s="186">
        <f t="shared" si="20"/>
        <v>0</v>
      </c>
      <c r="BI125" s="186">
        <f t="shared" si="21"/>
        <v>0</v>
      </c>
      <c r="BJ125" s="11" t="s">
        <v>20</v>
      </c>
      <c r="BK125" s="186">
        <f t="shared" si="22"/>
        <v>0</v>
      </c>
      <c r="BL125" s="11" t="s">
        <v>153</v>
      </c>
      <c r="BM125" s="11" t="s">
        <v>340</v>
      </c>
    </row>
    <row r="126" spans="2:63" s="161" customFormat="1" ht="36.75" customHeight="1">
      <c r="B126" s="162"/>
      <c r="C126" s="163"/>
      <c r="D126" s="164" t="s">
        <v>123</v>
      </c>
      <c r="E126" s="164"/>
      <c r="F126" s="164"/>
      <c r="G126" s="164"/>
      <c r="H126" s="164"/>
      <c r="I126" s="164"/>
      <c r="J126" s="164"/>
      <c r="K126" s="164"/>
      <c r="L126" s="164"/>
      <c r="M126" s="164"/>
      <c r="N126" s="188">
        <f aca="true" t="shared" si="23" ref="N126:N127">BK126</f>
        <v>0</v>
      </c>
      <c r="O126" s="188"/>
      <c r="P126" s="188"/>
      <c r="Q126" s="188"/>
      <c r="R126" s="166"/>
      <c r="T126" s="167"/>
      <c r="U126" s="163"/>
      <c r="V126" s="163"/>
      <c r="W126" s="168">
        <f>W127+W130+W133+W136+W145+W160+W170+W179+W181</f>
        <v>91.731794</v>
      </c>
      <c r="X126" s="163"/>
      <c r="Y126" s="168">
        <f>Y127+Y130+Y133+Y136+Y145+Y160+Y170+Y179+Y181</f>
        <v>1.3184394000000002</v>
      </c>
      <c r="Z126" s="163"/>
      <c r="AA126" s="169">
        <f>AA127+AA130+AA133+AA136+AA145+AA160+AA170+AA179+AA181</f>
        <v>1.1079447500000001</v>
      </c>
      <c r="AR126" s="170" t="s">
        <v>85</v>
      </c>
      <c r="AT126" s="171" t="s">
        <v>73</v>
      </c>
      <c r="AU126" s="171" t="s">
        <v>74</v>
      </c>
      <c r="AY126" s="170" t="s">
        <v>148</v>
      </c>
      <c r="BK126" s="172">
        <f>BK127+BK130+BK133+BK136+BK145+BK160+BK170+BK179+BK181</f>
        <v>0</v>
      </c>
    </row>
    <row r="127" spans="2:63" s="161" customFormat="1" ht="19.5" customHeight="1">
      <c r="B127" s="162"/>
      <c r="C127" s="163"/>
      <c r="D127" s="173" t="s">
        <v>124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4">
        <f t="shared" si="23"/>
        <v>0</v>
      </c>
      <c r="O127" s="174"/>
      <c r="P127" s="174"/>
      <c r="Q127" s="174"/>
      <c r="R127" s="166"/>
      <c r="T127" s="167"/>
      <c r="U127" s="163"/>
      <c r="V127" s="163"/>
      <c r="W127" s="168">
        <f>SUM(W128:W129)</f>
        <v>3.04551</v>
      </c>
      <c r="X127" s="163"/>
      <c r="Y127" s="168">
        <f>SUM(Y128:Y129)</f>
        <v>0.064116</v>
      </c>
      <c r="Z127" s="163"/>
      <c r="AA127" s="169">
        <f>SUM(AA128:AA129)</f>
        <v>0</v>
      </c>
      <c r="AR127" s="170" t="s">
        <v>85</v>
      </c>
      <c r="AT127" s="171" t="s">
        <v>73</v>
      </c>
      <c r="AU127" s="171" t="s">
        <v>20</v>
      </c>
      <c r="AY127" s="170" t="s">
        <v>148</v>
      </c>
      <c r="BK127" s="172">
        <f>SUM(BK128:BK129)</f>
        <v>0</v>
      </c>
    </row>
    <row r="128" spans="2:65" s="29" customFormat="1" ht="31.5" customHeight="1">
      <c r="B128" s="175"/>
      <c r="C128" s="176" t="s">
        <v>341</v>
      </c>
      <c r="D128" s="176" t="s">
        <v>149</v>
      </c>
      <c r="E128" s="177" t="s">
        <v>174</v>
      </c>
      <c r="F128" s="178" t="s">
        <v>175</v>
      </c>
      <c r="G128" s="178"/>
      <c r="H128" s="178"/>
      <c r="I128" s="178"/>
      <c r="J128" s="179" t="s">
        <v>152</v>
      </c>
      <c r="K128" s="180">
        <v>17.81</v>
      </c>
      <c r="L128" s="181"/>
      <c r="M128" s="181"/>
      <c r="N128" s="181">
        <f aca="true" t="shared" si="24" ref="N128:N129">ROUND(L128*K128,2)</f>
        <v>0</v>
      </c>
      <c r="O128" s="181"/>
      <c r="P128" s="181"/>
      <c r="Q128" s="181"/>
      <c r="R128" s="182"/>
      <c r="T128" s="183"/>
      <c r="U128" s="41" t="s">
        <v>39</v>
      </c>
      <c r="V128" s="184">
        <v>0.171</v>
      </c>
      <c r="W128" s="184">
        <f aca="true" t="shared" si="25" ref="W128:W129">V128*K128</f>
        <v>3.04551</v>
      </c>
      <c r="X128" s="184">
        <v>0.0003</v>
      </c>
      <c r="Y128" s="184">
        <f aca="true" t="shared" si="26" ref="Y128:Y129">X128*K128</f>
        <v>0.005342999999999999</v>
      </c>
      <c r="Z128" s="184">
        <v>0</v>
      </c>
      <c r="AA128" s="185">
        <f aca="true" t="shared" si="27" ref="AA128:AA129">Z128*K128</f>
        <v>0</v>
      </c>
      <c r="AR128" s="11" t="s">
        <v>176</v>
      </c>
      <c r="AT128" s="11" t="s">
        <v>149</v>
      </c>
      <c r="AU128" s="11" t="s">
        <v>85</v>
      </c>
      <c r="AY128" s="11" t="s">
        <v>148</v>
      </c>
      <c r="BE128" s="186">
        <f aca="true" t="shared" si="28" ref="BE128:BE129">IF(U128="základní",N128,0)</f>
        <v>0</v>
      </c>
      <c r="BF128" s="186">
        <f aca="true" t="shared" si="29" ref="BF128:BF129">IF(U128="snížená",N128,0)</f>
        <v>0</v>
      </c>
      <c r="BG128" s="186">
        <f aca="true" t="shared" si="30" ref="BG128:BG129">IF(U128="zákl. přenesená",N128,0)</f>
        <v>0</v>
      </c>
      <c r="BH128" s="186">
        <f aca="true" t="shared" si="31" ref="BH128:BH129">IF(U128="sníž. přenesená",N128,0)</f>
        <v>0</v>
      </c>
      <c r="BI128" s="186">
        <f aca="true" t="shared" si="32" ref="BI128:BI129">IF(U128="nulová",N128,0)</f>
        <v>0</v>
      </c>
      <c r="BJ128" s="11" t="s">
        <v>20</v>
      </c>
      <c r="BK128" s="186">
        <f aca="true" t="shared" si="33" ref="BK128:BK129">ROUND(L128*K128,2)</f>
        <v>0</v>
      </c>
      <c r="BL128" s="11" t="s">
        <v>176</v>
      </c>
      <c r="BM128" s="11" t="s">
        <v>342</v>
      </c>
    </row>
    <row r="129" spans="2:65" s="29" customFormat="1" ht="31.5" customHeight="1">
      <c r="B129" s="175"/>
      <c r="C129" s="189" t="s">
        <v>343</v>
      </c>
      <c r="D129" s="189" t="s">
        <v>179</v>
      </c>
      <c r="E129" s="190" t="s">
        <v>180</v>
      </c>
      <c r="F129" s="191" t="s">
        <v>181</v>
      </c>
      <c r="G129" s="191"/>
      <c r="H129" s="191"/>
      <c r="I129" s="191"/>
      <c r="J129" s="192" t="s">
        <v>152</v>
      </c>
      <c r="K129" s="193">
        <v>19.591</v>
      </c>
      <c r="L129" s="194"/>
      <c r="M129" s="194"/>
      <c r="N129" s="194">
        <f t="shared" si="24"/>
        <v>0</v>
      </c>
      <c r="O129" s="194"/>
      <c r="P129" s="194"/>
      <c r="Q129" s="194"/>
      <c r="R129" s="182"/>
      <c r="T129" s="183"/>
      <c r="U129" s="41" t="s">
        <v>39</v>
      </c>
      <c r="V129" s="184">
        <v>0</v>
      </c>
      <c r="W129" s="184">
        <f t="shared" si="25"/>
        <v>0</v>
      </c>
      <c r="X129" s="184">
        <v>0.003</v>
      </c>
      <c r="Y129" s="184">
        <f t="shared" si="26"/>
        <v>0.058773000000000006</v>
      </c>
      <c r="Z129" s="184">
        <v>0</v>
      </c>
      <c r="AA129" s="185">
        <f t="shared" si="27"/>
        <v>0</v>
      </c>
      <c r="AR129" s="11" t="s">
        <v>182</v>
      </c>
      <c r="AT129" s="11" t="s">
        <v>179</v>
      </c>
      <c r="AU129" s="11" t="s">
        <v>85</v>
      </c>
      <c r="AY129" s="11" t="s">
        <v>148</v>
      </c>
      <c r="BE129" s="186">
        <f t="shared" si="28"/>
        <v>0</v>
      </c>
      <c r="BF129" s="186">
        <f t="shared" si="29"/>
        <v>0</v>
      </c>
      <c r="BG129" s="186">
        <f t="shared" si="30"/>
        <v>0</v>
      </c>
      <c r="BH129" s="186">
        <f t="shared" si="31"/>
        <v>0</v>
      </c>
      <c r="BI129" s="186">
        <f t="shared" si="32"/>
        <v>0</v>
      </c>
      <c r="BJ129" s="11" t="s">
        <v>20</v>
      </c>
      <c r="BK129" s="186">
        <f t="shared" si="33"/>
        <v>0</v>
      </c>
      <c r="BL129" s="11" t="s">
        <v>176</v>
      </c>
      <c r="BM129" s="11" t="s">
        <v>344</v>
      </c>
    </row>
    <row r="130" spans="2:63" s="161" customFormat="1" ht="29.25" customHeight="1">
      <c r="B130" s="162"/>
      <c r="C130" s="163"/>
      <c r="D130" s="173" t="s">
        <v>326</v>
      </c>
      <c r="E130" s="173"/>
      <c r="F130" s="173"/>
      <c r="G130" s="173"/>
      <c r="H130" s="173"/>
      <c r="I130" s="173"/>
      <c r="J130" s="173"/>
      <c r="K130" s="173"/>
      <c r="L130" s="173"/>
      <c r="M130" s="173"/>
      <c r="N130" s="187">
        <f>BK130</f>
        <v>0</v>
      </c>
      <c r="O130" s="187"/>
      <c r="P130" s="187"/>
      <c r="Q130" s="187"/>
      <c r="R130" s="166"/>
      <c r="T130" s="167"/>
      <c r="U130" s="163"/>
      <c r="V130" s="163"/>
      <c r="W130" s="168">
        <f>SUM(W131:W132)</f>
        <v>0.412</v>
      </c>
      <c r="X130" s="163"/>
      <c r="Y130" s="168">
        <f>SUM(Y131:Y132)</f>
        <v>0.00058</v>
      </c>
      <c r="Z130" s="163"/>
      <c r="AA130" s="169">
        <f>SUM(AA131:AA132)</f>
        <v>0.00042</v>
      </c>
      <c r="AR130" s="170" t="s">
        <v>85</v>
      </c>
      <c r="AT130" s="171" t="s">
        <v>73</v>
      </c>
      <c r="AU130" s="171" t="s">
        <v>20</v>
      </c>
      <c r="AY130" s="170" t="s">
        <v>148</v>
      </c>
      <c r="BK130" s="172">
        <f>SUM(BK131:BK132)</f>
        <v>0</v>
      </c>
    </row>
    <row r="131" spans="2:65" s="29" customFormat="1" ht="22.5" customHeight="1">
      <c r="B131" s="175"/>
      <c r="C131" s="176" t="s">
        <v>204</v>
      </c>
      <c r="D131" s="176" t="s">
        <v>149</v>
      </c>
      <c r="E131" s="177" t="s">
        <v>345</v>
      </c>
      <c r="F131" s="178" t="s">
        <v>346</v>
      </c>
      <c r="G131" s="178"/>
      <c r="H131" s="178"/>
      <c r="I131" s="178"/>
      <c r="J131" s="179" t="s">
        <v>197</v>
      </c>
      <c r="K131" s="180">
        <v>1</v>
      </c>
      <c r="L131" s="181"/>
      <c r="M131" s="181"/>
      <c r="N131" s="181">
        <f>ROUND(L131*K131,2)</f>
        <v>0</v>
      </c>
      <c r="O131" s="181"/>
      <c r="P131" s="181"/>
      <c r="Q131" s="181"/>
      <c r="R131" s="182"/>
      <c r="T131" s="183"/>
      <c r="U131" s="41" t="s">
        <v>39</v>
      </c>
      <c r="V131" s="184">
        <v>0.412</v>
      </c>
      <c r="W131" s="184">
        <f>V131*K131</f>
        <v>0.412</v>
      </c>
      <c r="X131" s="184">
        <v>0.00058</v>
      </c>
      <c r="Y131" s="184">
        <f>X131*K131</f>
        <v>0.00058</v>
      </c>
      <c r="Z131" s="184">
        <v>0.00042</v>
      </c>
      <c r="AA131" s="185">
        <f>Z131*K131</f>
        <v>0.00042</v>
      </c>
      <c r="AR131" s="11" t="s">
        <v>176</v>
      </c>
      <c r="AT131" s="11" t="s">
        <v>149</v>
      </c>
      <c r="AU131" s="11" t="s">
        <v>85</v>
      </c>
      <c r="AY131" s="11" t="s">
        <v>148</v>
      </c>
      <c r="BE131" s="186">
        <f>IF(U131="základní",N131,0)</f>
        <v>0</v>
      </c>
      <c r="BF131" s="186">
        <f>IF(U131="snížená",N131,0)</f>
        <v>0</v>
      </c>
      <c r="BG131" s="186">
        <f>IF(U131="zákl. přenesená",N131,0)</f>
        <v>0</v>
      </c>
      <c r="BH131" s="186">
        <f>IF(U131="sníž. přenesená",N131,0)</f>
        <v>0</v>
      </c>
      <c r="BI131" s="186">
        <f>IF(U131="nulová",N131,0)</f>
        <v>0</v>
      </c>
      <c r="BJ131" s="11" t="s">
        <v>20</v>
      </c>
      <c r="BK131" s="186">
        <f>ROUND(L131*K131,2)</f>
        <v>0</v>
      </c>
      <c r="BL131" s="11" t="s">
        <v>176</v>
      </c>
      <c r="BM131" s="11" t="s">
        <v>347</v>
      </c>
    </row>
    <row r="132" spans="2:47" s="29" customFormat="1" ht="22.5" customHeight="1">
      <c r="B132" s="30"/>
      <c r="C132" s="31"/>
      <c r="D132" s="31"/>
      <c r="E132" s="31"/>
      <c r="F132" s="195" t="s">
        <v>348</v>
      </c>
      <c r="G132" s="195"/>
      <c r="H132" s="195"/>
      <c r="I132" s="195"/>
      <c r="J132" s="31"/>
      <c r="K132" s="31"/>
      <c r="L132" s="31"/>
      <c r="M132" s="31"/>
      <c r="N132" s="31"/>
      <c r="O132" s="31"/>
      <c r="P132" s="31"/>
      <c r="Q132" s="31"/>
      <c r="R132" s="32"/>
      <c r="T132" s="196"/>
      <c r="U132" s="31"/>
      <c r="V132" s="31"/>
      <c r="W132" s="31"/>
      <c r="X132" s="31"/>
      <c r="Y132" s="31"/>
      <c r="Z132" s="31"/>
      <c r="AA132" s="78"/>
      <c r="AT132" s="11" t="s">
        <v>193</v>
      </c>
      <c r="AU132" s="11" t="s">
        <v>85</v>
      </c>
    </row>
    <row r="133" spans="2:63" s="161" customFormat="1" ht="29.25" customHeight="1">
      <c r="B133" s="162"/>
      <c r="C133" s="163"/>
      <c r="D133" s="173" t="s">
        <v>126</v>
      </c>
      <c r="E133" s="173"/>
      <c r="F133" s="173"/>
      <c r="G133" s="173"/>
      <c r="H133" s="173"/>
      <c r="I133" s="173"/>
      <c r="J133" s="173"/>
      <c r="K133" s="173"/>
      <c r="L133" s="173"/>
      <c r="M133" s="173"/>
      <c r="N133" s="174">
        <f>BK133</f>
        <v>0</v>
      </c>
      <c r="O133" s="174"/>
      <c r="P133" s="174"/>
      <c r="Q133" s="174"/>
      <c r="R133" s="166"/>
      <c r="T133" s="167"/>
      <c r="U133" s="163"/>
      <c r="V133" s="163"/>
      <c r="W133" s="168">
        <f>SUM(W134:W135)</f>
        <v>0.306</v>
      </c>
      <c r="X133" s="163"/>
      <c r="Y133" s="168">
        <f>SUM(Y134:Y135)</f>
        <v>0</v>
      </c>
      <c r="Z133" s="163"/>
      <c r="AA133" s="169">
        <f>SUM(AA134:AA135)</f>
        <v>0</v>
      </c>
      <c r="AR133" s="170" t="s">
        <v>85</v>
      </c>
      <c r="AT133" s="171" t="s">
        <v>73</v>
      </c>
      <c r="AU133" s="171" t="s">
        <v>20</v>
      </c>
      <c r="AY133" s="170" t="s">
        <v>148</v>
      </c>
      <c r="BK133" s="172">
        <f>SUM(BK134:BK135)</f>
        <v>0</v>
      </c>
    </row>
    <row r="134" spans="2:65" s="29" customFormat="1" ht="22.5" customHeight="1">
      <c r="B134" s="175"/>
      <c r="C134" s="176" t="s">
        <v>24</v>
      </c>
      <c r="D134" s="176" t="s">
        <v>149</v>
      </c>
      <c r="E134" s="177" t="s">
        <v>195</v>
      </c>
      <c r="F134" s="178" t="s">
        <v>349</v>
      </c>
      <c r="G134" s="178"/>
      <c r="H134" s="178"/>
      <c r="I134" s="178"/>
      <c r="J134" s="179" t="s">
        <v>197</v>
      </c>
      <c r="K134" s="180">
        <v>1</v>
      </c>
      <c r="L134" s="181"/>
      <c r="M134" s="181"/>
      <c r="N134" s="181">
        <f>ROUND(L134*K134,2)</f>
        <v>0</v>
      </c>
      <c r="O134" s="181"/>
      <c r="P134" s="181"/>
      <c r="Q134" s="181"/>
      <c r="R134" s="182"/>
      <c r="T134" s="183"/>
      <c r="U134" s="41" t="s">
        <v>39</v>
      </c>
      <c r="V134" s="184">
        <v>0.306</v>
      </c>
      <c r="W134" s="184">
        <f>V134*K134</f>
        <v>0.306</v>
      </c>
      <c r="X134" s="184">
        <v>0</v>
      </c>
      <c r="Y134" s="184">
        <f>X134*K134</f>
        <v>0</v>
      </c>
      <c r="Z134" s="184">
        <v>0</v>
      </c>
      <c r="AA134" s="185">
        <f>Z134*K134</f>
        <v>0</v>
      </c>
      <c r="AR134" s="11" t="s">
        <v>176</v>
      </c>
      <c r="AT134" s="11" t="s">
        <v>149</v>
      </c>
      <c r="AU134" s="11" t="s">
        <v>85</v>
      </c>
      <c r="AY134" s="11" t="s">
        <v>148</v>
      </c>
      <c r="BE134" s="186">
        <f>IF(U134="základní",N134,0)</f>
        <v>0</v>
      </c>
      <c r="BF134" s="186">
        <f>IF(U134="snížená",N134,0)</f>
        <v>0</v>
      </c>
      <c r="BG134" s="186">
        <f>IF(U134="zákl. přenesená",N134,0)</f>
        <v>0</v>
      </c>
      <c r="BH134" s="186">
        <f>IF(U134="sníž. přenesená",N134,0)</f>
        <v>0</v>
      </c>
      <c r="BI134" s="186">
        <f>IF(U134="nulová",N134,0)</f>
        <v>0</v>
      </c>
      <c r="BJ134" s="11" t="s">
        <v>20</v>
      </c>
      <c r="BK134" s="186">
        <f>ROUND(L134*K134,2)</f>
        <v>0</v>
      </c>
      <c r="BL134" s="11" t="s">
        <v>176</v>
      </c>
      <c r="BM134" s="11" t="s">
        <v>350</v>
      </c>
    </row>
    <row r="135" spans="2:47" s="29" customFormat="1" ht="22.5" customHeight="1">
      <c r="B135" s="30"/>
      <c r="C135" s="31"/>
      <c r="D135" s="31"/>
      <c r="E135" s="31"/>
      <c r="F135" s="195" t="s">
        <v>301</v>
      </c>
      <c r="G135" s="195"/>
      <c r="H135" s="195"/>
      <c r="I135" s="195"/>
      <c r="J135" s="31"/>
      <c r="K135" s="31"/>
      <c r="L135" s="31"/>
      <c r="M135" s="31"/>
      <c r="N135" s="31"/>
      <c r="O135" s="31"/>
      <c r="P135" s="31"/>
      <c r="Q135" s="31"/>
      <c r="R135" s="32"/>
      <c r="T135" s="196"/>
      <c r="U135" s="31"/>
      <c r="V135" s="31"/>
      <c r="W135" s="31"/>
      <c r="X135" s="31"/>
      <c r="Y135" s="31"/>
      <c r="Z135" s="31"/>
      <c r="AA135" s="78"/>
      <c r="AT135" s="11" t="s">
        <v>193</v>
      </c>
      <c r="AU135" s="11" t="s">
        <v>85</v>
      </c>
    </row>
    <row r="136" spans="2:63" s="161" customFormat="1" ht="29.25" customHeight="1">
      <c r="B136" s="162"/>
      <c r="C136" s="163"/>
      <c r="D136" s="173" t="s">
        <v>128</v>
      </c>
      <c r="E136" s="173"/>
      <c r="F136" s="173"/>
      <c r="G136" s="173"/>
      <c r="H136" s="173"/>
      <c r="I136" s="173"/>
      <c r="J136" s="173"/>
      <c r="K136" s="173"/>
      <c r="L136" s="173"/>
      <c r="M136" s="173"/>
      <c r="N136" s="174">
        <f>BK136</f>
        <v>0</v>
      </c>
      <c r="O136" s="174"/>
      <c r="P136" s="174"/>
      <c r="Q136" s="174"/>
      <c r="R136" s="166"/>
      <c r="T136" s="167"/>
      <c r="U136" s="163"/>
      <c r="V136" s="163"/>
      <c r="W136" s="168">
        <f>SUM(W137:W144)</f>
        <v>49.394239999999996</v>
      </c>
      <c r="X136" s="163"/>
      <c r="Y136" s="168">
        <f>SUM(Y137:Y144)</f>
        <v>0.823677</v>
      </c>
      <c r="Z136" s="163"/>
      <c r="AA136" s="169">
        <f>SUM(AA137:AA144)</f>
        <v>0</v>
      </c>
      <c r="AR136" s="170" t="s">
        <v>85</v>
      </c>
      <c r="AT136" s="171" t="s">
        <v>73</v>
      </c>
      <c r="AU136" s="171" t="s">
        <v>20</v>
      </c>
      <c r="AY136" s="170" t="s">
        <v>148</v>
      </c>
      <c r="BK136" s="172">
        <f>SUM(BK137:BK144)</f>
        <v>0</v>
      </c>
    </row>
    <row r="137" spans="2:65" s="29" customFormat="1" ht="31.5" customHeight="1">
      <c r="B137" s="175"/>
      <c r="C137" s="176" t="s">
        <v>211</v>
      </c>
      <c r="D137" s="176" t="s">
        <v>149</v>
      </c>
      <c r="E137" s="177" t="s">
        <v>351</v>
      </c>
      <c r="F137" s="178" t="s">
        <v>352</v>
      </c>
      <c r="G137" s="178"/>
      <c r="H137" s="178"/>
      <c r="I137" s="178"/>
      <c r="J137" s="179" t="s">
        <v>152</v>
      </c>
      <c r="K137" s="180">
        <v>17.81</v>
      </c>
      <c r="L137" s="181"/>
      <c r="M137" s="181"/>
      <c r="N137" s="181">
        <f aca="true" t="shared" si="34" ref="N137:N144">ROUND(L137*K137,2)</f>
        <v>0</v>
      </c>
      <c r="O137" s="181"/>
      <c r="P137" s="181"/>
      <c r="Q137" s="181"/>
      <c r="R137" s="182"/>
      <c r="T137" s="183"/>
      <c r="U137" s="41" t="s">
        <v>39</v>
      </c>
      <c r="V137" s="184">
        <v>0.999</v>
      </c>
      <c r="W137" s="184">
        <f aca="true" t="shared" si="35" ref="W137:W144">V137*K137</f>
        <v>17.792189999999998</v>
      </c>
      <c r="X137" s="184">
        <v>0.02504</v>
      </c>
      <c r="Y137" s="184">
        <f aca="true" t="shared" si="36" ref="Y137:Y144">X137*K137</f>
        <v>0.4459624</v>
      </c>
      <c r="Z137" s="184">
        <v>0</v>
      </c>
      <c r="AA137" s="185">
        <f aca="true" t="shared" si="37" ref="AA137:AA144">Z137*K137</f>
        <v>0</v>
      </c>
      <c r="AR137" s="11" t="s">
        <v>176</v>
      </c>
      <c r="AT137" s="11" t="s">
        <v>149</v>
      </c>
      <c r="AU137" s="11" t="s">
        <v>85</v>
      </c>
      <c r="AY137" s="11" t="s">
        <v>148</v>
      </c>
      <c r="BE137" s="186">
        <f aca="true" t="shared" si="38" ref="BE137:BE144">IF(U137="základní",N137,0)</f>
        <v>0</v>
      </c>
      <c r="BF137" s="186">
        <f aca="true" t="shared" si="39" ref="BF137:BF144">IF(U137="snížená",N137,0)</f>
        <v>0</v>
      </c>
      <c r="BG137" s="186">
        <f aca="true" t="shared" si="40" ref="BG137:BG144">IF(U137="zákl. přenesená",N137,0)</f>
        <v>0</v>
      </c>
      <c r="BH137" s="186">
        <f aca="true" t="shared" si="41" ref="BH137:BH144">IF(U137="sníž. přenesená",N137,0)</f>
        <v>0</v>
      </c>
      <c r="BI137" s="186">
        <f aca="true" t="shared" si="42" ref="BI137:BI144">IF(U137="nulová",N137,0)</f>
        <v>0</v>
      </c>
      <c r="BJ137" s="11" t="s">
        <v>20</v>
      </c>
      <c r="BK137" s="186">
        <f aca="true" t="shared" si="43" ref="BK137:BK144">ROUND(L137*K137,2)</f>
        <v>0</v>
      </c>
      <c r="BL137" s="11" t="s">
        <v>176</v>
      </c>
      <c r="BM137" s="11" t="s">
        <v>353</v>
      </c>
    </row>
    <row r="138" spans="2:65" s="29" customFormat="1" ht="31.5" customHeight="1">
      <c r="B138" s="175"/>
      <c r="C138" s="176" t="s">
        <v>215</v>
      </c>
      <c r="D138" s="176" t="s">
        <v>149</v>
      </c>
      <c r="E138" s="177" t="s">
        <v>212</v>
      </c>
      <c r="F138" s="178" t="s">
        <v>213</v>
      </c>
      <c r="G138" s="178"/>
      <c r="H138" s="178"/>
      <c r="I138" s="178"/>
      <c r="J138" s="179" t="s">
        <v>152</v>
      </c>
      <c r="K138" s="180">
        <v>17.81</v>
      </c>
      <c r="L138" s="181"/>
      <c r="M138" s="181"/>
      <c r="N138" s="181">
        <f t="shared" si="34"/>
        <v>0</v>
      </c>
      <c r="O138" s="181"/>
      <c r="P138" s="181"/>
      <c r="Q138" s="181"/>
      <c r="R138" s="182"/>
      <c r="T138" s="183"/>
      <c r="U138" s="41" t="s">
        <v>39</v>
      </c>
      <c r="V138" s="184">
        <v>0.699</v>
      </c>
      <c r="W138" s="184">
        <f t="shared" si="35"/>
        <v>12.449189999999998</v>
      </c>
      <c r="X138" s="184">
        <v>0.01181</v>
      </c>
      <c r="Y138" s="184">
        <f t="shared" si="36"/>
        <v>0.21033609999999997</v>
      </c>
      <c r="Z138" s="184">
        <v>0</v>
      </c>
      <c r="AA138" s="185">
        <f t="shared" si="37"/>
        <v>0</v>
      </c>
      <c r="AR138" s="11" t="s">
        <v>176</v>
      </c>
      <c r="AT138" s="11" t="s">
        <v>149</v>
      </c>
      <c r="AU138" s="11" t="s">
        <v>85</v>
      </c>
      <c r="AY138" s="11" t="s">
        <v>148</v>
      </c>
      <c r="BE138" s="186">
        <f t="shared" si="38"/>
        <v>0</v>
      </c>
      <c r="BF138" s="186">
        <f t="shared" si="39"/>
        <v>0</v>
      </c>
      <c r="BG138" s="186">
        <f t="shared" si="40"/>
        <v>0</v>
      </c>
      <c r="BH138" s="186">
        <f t="shared" si="41"/>
        <v>0</v>
      </c>
      <c r="BI138" s="186">
        <f t="shared" si="42"/>
        <v>0</v>
      </c>
      <c r="BJ138" s="11" t="s">
        <v>20</v>
      </c>
      <c r="BK138" s="186">
        <f t="shared" si="43"/>
        <v>0</v>
      </c>
      <c r="BL138" s="11" t="s">
        <v>176</v>
      </c>
      <c r="BM138" s="11" t="s">
        <v>354</v>
      </c>
    </row>
    <row r="139" spans="2:65" s="29" customFormat="1" ht="31.5" customHeight="1">
      <c r="B139" s="175"/>
      <c r="C139" s="176" t="s">
        <v>219</v>
      </c>
      <c r="D139" s="176" t="s">
        <v>149</v>
      </c>
      <c r="E139" s="177" t="s">
        <v>216</v>
      </c>
      <c r="F139" s="178" t="s">
        <v>217</v>
      </c>
      <c r="G139" s="178"/>
      <c r="H139" s="178"/>
      <c r="I139" s="178"/>
      <c r="J139" s="179" t="s">
        <v>187</v>
      </c>
      <c r="K139" s="180">
        <v>13.7</v>
      </c>
      <c r="L139" s="181"/>
      <c r="M139" s="181"/>
      <c r="N139" s="181">
        <f t="shared" si="34"/>
        <v>0</v>
      </c>
      <c r="O139" s="181"/>
      <c r="P139" s="181"/>
      <c r="Q139" s="181"/>
      <c r="R139" s="182"/>
      <c r="T139" s="183"/>
      <c r="U139" s="41" t="s">
        <v>39</v>
      </c>
      <c r="V139" s="184">
        <v>0.055</v>
      </c>
      <c r="W139" s="184">
        <f t="shared" si="35"/>
        <v>0.7535</v>
      </c>
      <c r="X139" s="184">
        <v>4E-05</v>
      </c>
      <c r="Y139" s="184">
        <f t="shared" si="36"/>
        <v>0.000548</v>
      </c>
      <c r="Z139" s="184">
        <v>0</v>
      </c>
      <c r="AA139" s="185">
        <f t="shared" si="37"/>
        <v>0</v>
      </c>
      <c r="AR139" s="11" t="s">
        <v>176</v>
      </c>
      <c r="AT139" s="11" t="s">
        <v>149</v>
      </c>
      <c r="AU139" s="11" t="s">
        <v>85</v>
      </c>
      <c r="AY139" s="11" t="s">
        <v>148</v>
      </c>
      <c r="BE139" s="186">
        <f t="shared" si="38"/>
        <v>0</v>
      </c>
      <c r="BF139" s="186">
        <f t="shared" si="39"/>
        <v>0</v>
      </c>
      <c r="BG139" s="186">
        <f t="shared" si="40"/>
        <v>0</v>
      </c>
      <c r="BH139" s="186">
        <f t="shared" si="41"/>
        <v>0</v>
      </c>
      <c r="BI139" s="186">
        <f t="shared" si="42"/>
        <v>0</v>
      </c>
      <c r="BJ139" s="11" t="s">
        <v>20</v>
      </c>
      <c r="BK139" s="186">
        <f t="shared" si="43"/>
        <v>0</v>
      </c>
      <c r="BL139" s="11" t="s">
        <v>176</v>
      </c>
      <c r="BM139" s="11" t="s">
        <v>355</v>
      </c>
    </row>
    <row r="140" spans="2:65" s="29" customFormat="1" ht="31.5" customHeight="1">
      <c r="B140" s="175"/>
      <c r="C140" s="176" t="s">
        <v>223</v>
      </c>
      <c r="D140" s="176" t="s">
        <v>149</v>
      </c>
      <c r="E140" s="177" t="s">
        <v>356</v>
      </c>
      <c r="F140" s="178" t="s">
        <v>357</v>
      </c>
      <c r="G140" s="178"/>
      <c r="H140" s="178"/>
      <c r="I140" s="178"/>
      <c r="J140" s="179" t="s">
        <v>152</v>
      </c>
      <c r="K140" s="180">
        <v>10.35</v>
      </c>
      <c r="L140" s="181"/>
      <c r="M140" s="181"/>
      <c r="N140" s="181">
        <f t="shared" si="34"/>
        <v>0</v>
      </c>
      <c r="O140" s="181"/>
      <c r="P140" s="181"/>
      <c r="Q140" s="181"/>
      <c r="R140" s="182"/>
      <c r="T140" s="183"/>
      <c r="U140" s="41" t="s">
        <v>39</v>
      </c>
      <c r="V140" s="184">
        <v>0.968</v>
      </c>
      <c r="W140" s="184">
        <f t="shared" si="35"/>
        <v>10.018799999999999</v>
      </c>
      <c r="X140" s="184">
        <v>0.01223</v>
      </c>
      <c r="Y140" s="184">
        <f t="shared" si="36"/>
        <v>0.12658049999999998</v>
      </c>
      <c r="Z140" s="184">
        <v>0</v>
      </c>
      <c r="AA140" s="185">
        <f t="shared" si="37"/>
        <v>0</v>
      </c>
      <c r="AR140" s="11" t="s">
        <v>176</v>
      </c>
      <c r="AT140" s="11" t="s">
        <v>149</v>
      </c>
      <c r="AU140" s="11" t="s">
        <v>85</v>
      </c>
      <c r="AY140" s="11" t="s">
        <v>148</v>
      </c>
      <c r="BE140" s="186">
        <f t="shared" si="38"/>
        <v>0</v>
      </c>
      <c r="BF140" s="186">
        <f t="shared" si="39"/>
        <v>0</v>
      </c>
      <c r="BG140" s="186">
        <f t="shared" si="40"/>
        <v>0</v>
      </c>
      <c r="BH140" s="186">
        <f t="shared" si="41"/>
        <v>0</v>
      </c>
      <c r="BI140" s="186">
        <f t="shared" si="42"/>
        <v>0</v>
      </c>
      <c r="BJ140" s="11" t="s">
        <v>20</v>
      </c>
      <c r="BK140" s="186">
        <f t="shared" si="43"/>
        <v>0</v>
      </c>
      <c r="BL140" s="11" t="s">
        <v>176</v>
      </c>
      <c r="BM140" s="11" t="s">
        <v>358</v>
      </c>
    </row>
    <row r="141" spans="2:65" s="29" customFormat="1" ht="31.5" customHeight="1">
      <c r="B141" s="175"/>
      <c r="C141" s="176" t="s">
        <v>10</v>
      </c>
      <c r="D141" s="176" t="s">
        <v>149</v>
      </c>
      <c r="E141" s="177" t="s">
        <v>359</v>
      </c>
      <c r="F141" s="178" t="s">
        <v>360</v>
      </c>
      <c r="G141" s="178"/>
      <c r="H141" s="178"/>
      <c r="I141" s="178"/>
      <c r="J141" s="179" t="s">
        <v>240</v>
      </c>
      <c r="K141" s="180">
        <v>1</v>
      </c>
      <c r="L141" s="181"/>
      <c r="M141" s="181"/>
      <c r="N141" s="181">
        <f t="shared" si="34"/>
        <v>0</v>
      </c>
      <c r="O141" s="181"/>
      <c r="P141" s="181"/>
      <c r="Q141" s="181"/>
      <c r="R141" s="182"/>
      <c r="T141" s="183"/>
      <c r="U141" s="41" t="s">
        <v>39</v>
      </c>
      <c r="V141" s="184">
        <v>1.5</v>
      </c>
      <c r="W141" s="184">
        <f t="shared" si="35"/>
        <v>1.5</v>
      </c>
      <c r="X141" s="184">
        <v>0.00022</v>
      </c>
      <c r="Y141" s="184">
        <f t="shared" si="36"/>
        <v>0.00022</v>
      </c>
      <c r="Z141" s="184">
        <v>0</v>
      </c>
      <c r="AA141" s="185">
        <f t="shared" si="37"/>
        <v>0</v>
      </c>
      <c r="AR141" s="11" t="s">
        <v>176</v>
      </c>
      <c r="AT141" s="11" t="s">
        <v>149</v>
      </c>
      <c r="AU141" s="11" t="s">
        <v>85</v>
      </c>
      <c r="AY141" s="11" t="s">
        <v>148</v>
      </c>
      <c r="BE141" s="186">
        <f t="shared" si="38"/>
        <v>0</v>
      </c>
      <c r="BF141" s="186">
        <f t="shared" si="39"/>
        <v>0</v>
      </c>
      <c r="BG141" s="186">
        <f t="shared" si="40"/>
        <v>0</v>
      </c>
      <c r="BH141" s="186">
        <f t="shared" si="41"/>
        <v>0</v>
      </c>
      <c r="BI141" s="186">
        <f t="shared" si="42"/>
        <v>0</v>
      </c>
      <c r="BJ141" s="11" t="s">
        <v>20</v>
      </c>
      <c r="BK141" s="186">
        <f t="shared" si="43"/>
        <v>0</v>
      </c>
      <c r="BL141" s="11" t="s">
        <v>176</v>
      </c>
      <c r="BM141" s="11" t="s">
        <v>361</v>
      </c>
    </row>
    <row r="142" spans="2:65" s="29" customFormat="1" ht="22.5" customHeight="1">
      <c r="B142" s="175"/>
      <c r="C142" s="189" t="s">
        <v>176</v>
      </c>
      <c r="D142" s="189" t="s">
        <v>179</v>
      </c>
      <c r="E142" s="190" t="s">
        <v>362</v>
      </c>
      <c r="F142" s="191" t="s">
        <v>363</v>
      </c>
      <c r="G142" s="191"/>
      <c r="H142" s="191"/>
      <c r="I142" s="191"/>
      <c r="J142" s="192" t="s">
        <v>240</v>
      </c>
      <c r="K142" s="193">
        <v>1</v>
      </c>
      <c r="L142" s="194"/>
      <c r="M142" s="194"/>
      <c r="N142" s="194">
        <f t="shared" si="34"/>
        <v>0</v>
      </c>
      <c r="O142" s="194"/>
      <c r="P142" s="194"/>
      <c r="Q142" s="194"/>
      <c r="R142" s="182"/>
      <c r="T142" s="183"/>
      <c r="U142" s="41" t="s">
        <v>39</v>
      </c>
      <c r="V142" s="184">
        <v>0</v>
      </c>
      <c r="W142" s="184">
        <f t="shared" si="35"/>
        <v>0</v>
      </c>
      <c r="X142" s="184">
        <v>0.0241</v>
      </c>
      <c r="Y142" s="184">
        <f t="shared" si="36"/>
        <v>0.0241</v>
      </c>
      <c r="Z142" s="184">
        <v>0</v>
      </c>
      <c r="AA142" s="185">
        <f t="shared" si="37"/>
        <v>0</v>
      </c>
      <c r="AR142" s="11" t="s">
        <v>182</v>
      </c>
      <c r="AT142" s="11" t="s">
        <v>179</v>
      </c>
      <c r="AU142" s="11" t="s">
        <v>85</v>
      </c>
      <c r="AY142" s="11" t="s">
        <v>148</v>
      </c>
      <c r="BE142" s="186">
        <f t="shared" si="38"/>
        <v>0</v>
      </c>
      <c r="BF142" s="186">
        <f t="shared" si="39"/>
        <v>0</v>
      </c>
      <c r="BG142" s="186">
        <f t="shared" si="40"/>
        <v>0</v>
      </c>
      <c r="BH142" s="186">
        <f t="shared" si="41"/>
        <v>0</v>
      </c>
      <c r="BI142" s="186">
        <f t="shared" si="42"/>
        <v>0</v>
      </c>
      <c r="BJ142" s="11" t="s">
        <v>20</v>
      </c>
      <c r="BK142" s="186">
        <f t="shared" si="43"/>
        <v>0</v>
      </c>
      <c r="BL142" s="11" t="s">
        <v>176</v>
      </c>
      <c r="BM142" s="11" t="s">
        <v>364</v>
      </c>
    </row>
    <row r="143" spans="2:65" s="29" customFormat="1" ht="22.5" customHeight="1">
      <c r="B143" s="175"/>
      <c r="C143" s="176" t="s">
        <v>233</v>
      </c>
      <c r="D143" s="176" t="s">
        <v>149</v>
      </c>
      <c r="E143" s="177" t="s">
        <v>224</v>
      </c>
      <c r="F143" s="178" t="s">
        <v>225</v>
      </c>
      <c r="G143" s="178"/>
      <c r="H143" s="178"/>
      <c r="I143" s="178"/>
      <c r="J143" s="179" t="s">
        <v>187</v>
      </c>
      <c r="K143" s="180">
        <v>11.8</v>
      </c>
      <c r="L143" s="181"/>
      <c r="M143" s="181"/>
      <c r="N143" s="181">
        <f t="shared" si="34"/>
        <v>0</v>
      </c>
      <c r="O143" s="181"/>
      <c r="P143" s="181"/>
      <c r="Q143" s="181"/>
      <c r="R143" s="182"/>
      <c r="T143" s="183"/>
      <c r="U143" s="41" t="s">
        <v>39</v>
      </c>
      <c r="V143" s="184">
        <v>0.5</v>
      </c>
      <c r="W143" s="184">
        <f t="shared" si="35"/>
        <v>5.9</v>
      </c>
      <c r="X143" s="184">
        <v>0.00135</v>
      </c>
      <c r="Y143" s="184">
        <f t="shared" si="36"/>
        <v>0.015930000000000003</v>
      </c>
      <c r="Z143" s="184">
        <v>0</v>
      </c>
      <c r="AA143" s="185">
        <f t="shared" si="37"/>
        <v>0</v>
      </c>
      <c r="AR143" s="11" t="s">
        <v>176</v>
      </c>
      <c r="AT143" s="11" t="s">
        <v>149</v>
      </c>
      <c r="AU143" s="11" t="s">
        <v>85</v>
      </c>
      <c r="AY143" s="11" t="s">
        <v>148</v>
      </c>
      <c r="BE143" s="186">
        <f t="shared" si="38"/>
        <v>0</v>
      </c>
      <c r="BF143" s="186">
        <f t="shared" si="39"/>
        <v>0</v>
      </c>
      <c r="BG143" s="186">
        <f t="shared" si="40"/>
        <v>0</v>
      </c>
      <c r="BH143" s="186">
        <f t="shared" si="41"/>
        <v>0</v>
      </c>
      <c r="BI143" s="186">
        <f t="shared" si="42"/>
        <v>0</v>
      </c>
      <c r="BJ143" s="11" t="s">
        <v>20</v>
      </c>
      <c r="BK143" s="186">
        <f t="shared" si="43"/>
        <v>0</v>
      </c>
      <c r="BL143" s="11" t="s">
        <v>176</v>
      </c>
      <c r="BM143" s="11" t="s">
        <v>365</v>
      </c>
    </row>
    <row r="144" spans="2:65" s="29" customFormat="1" ht="31.5" customHeight="1">
      <c r="B144" s="175"/>
      <c r="C144" s="176" t="s">
        <v>237</v>
      </c>
      <c r="D144" s="176" t="s">
        <v>149</v>
      </c>
      <c r="E144" s="177" t="s">
        <v>227</v>
      </c>
      <c r="F144" s="178" t="s">
        <v>228</v>
      </c>
      <c r="G144" s="178"/>
      <c r="H144" s="178"/>
      <c r="I144" s="178"/>
      <c r="J144" s="179" t="s">
        <v>157</v>
      </c>
      <c r="K144" s="180">
        <v>0.824</v>
      </c>
      <c r="L144" s="181"/>
      <c r="M144" s="181"/>
      <c r="N144" s="181">
        <f t="shared" si="34"/>
        <v>0</v>
      </c>
      <c r="O144" s="181"/>
      <c r="P144" s="181"/>
      <c r="Q144" s="181"/>
      <c r="R144" s="182"/>
      <c r="T144" s="183"/>
      <c r="U144" s="41" t="s">
        <v>39</v>
      </c>
      <c r="V144" s="184">
        <v>1.19</v>
      </c>
      <c r="W144" s="184">
        <f t="shared" si="35"/>
        <v>0.9805599999999999</v>
      </c>
      <c r="X144" s="184">
        <v>0</v>
      </c>
      <c r="Y144" s="184">
        <f t="shared" si="36"/>
        <v>0</v>
      </c>
      <c r="Z144" s="184">
        <v>0</v>
      </c>
      <c r="AA144" s="185">
        <f t="shared" si="37"/>
        <v>0</v>
      </c>
      <c r="AR144" s="11" t="s">
        <v>176</v>
      </c>
      <c r="AT144" s="11" t="s">
        <v>149</v>
      </c>
      <c r="AU144" s="11" t="s">
        <v>85</v>
      </c>
      <c r="AY144" s="11" t="s">
        <v>148</v>
      </c>
      <c r="BE144" s="186">
        <f t="shared" si="38"/>
        <v>0</v>
      </c>
      <c r="BF144" s="186">
        <f t="shared" si="39"/>
        <v>0</v>
      </c>
      <c r="BG144" s="186">
        <f t="shared" si="40"/>
        <v>0</v>
      </c>
      <c r="BH144" s="186">
        <f t="shared" si="41"/>
        <v>0</v>
      </c>
      <c r="BI144" s="186">
        <f t="shared" si="42"/>
        <v>0</v>
      </c>
      <c r="BJ144" s="11" t="s">
        <v>20</v>
      </c>
      <c r="BK144" s="186">
        <f t="shared" si="43"/>
        <v>0</v>
      </c>
      <c r="BL144" s="11" t="s">
        <v>176</v>
      </c>
      <c r="BM144" s="11" t="s">
        <v>366</v>
      </c>
    </row>
    <row r="145" spans="2:63" s="161" customFormat="1" ht="29.25" customHeight="1">
      <c r="B145" s="162"/>
      <c r="C145" s="163"/>
      <c r="D145" s="173" t="s">
        <v>129</v>
      </c>
      <c r="E145" s="173"/>
      <c r="F145" s="173"/>
      <c r="G145" s="173"/>
      <c r="H145" s="173"/>
      <c r="I145" s="173"/>
      <c r="J145" s="173"/>
      <c r="K145" s="173"/>
      <c r="L145" s="173"/>
      <c r="M145" s="173"/>
      <c r="N145" s="187">
        <f>BK145</f>
        <v>0</v>
      </c>
      <c r="O145" s="187"/>
      <c r="P145" s="187"/>
      <c r="Q145" s="187"/>
      <c r="R145" s="166"/>
      <c r="T145" s="167"/>
      <c r="U145" s="163"/>
      <c r="V145" s="163"/>
      <c r="W145" s="168">
        <f>SUM(W146:W159)</f>
        <v>15.392070000000002</v>
      </c>
      <c r="X145" s="163"/>
      <c r="Y145" s="168">
        <f>SUM(Y146:Y159)</f>
        <v>0.024050000000000002</v>
      </c>
      <c r="Z145" s="163"/>
      <c r="AA145" s="169">
        <f>SUM(AA146:AA159)</f>
        <v>1.10752475</v>
      </c>
      <c r="AR145" s="170" t="s">
        <v>85</v>
      </c>
      <c r="AT145" s="171" t="s">
        <v>73</v>
      </c>
      <c r="AU145" s="171" t="s">
        <v>20</v>
      </c>
      <c r="AY145" s="170" t="s">
        <v>148</v>
      </c>
      <c r="BK145" s="172">
        <f>SUM(BK146:BK159)</f>
        <v>0</v>
      </c>
    </row>
    <row r="146" spans="2:65" s="29" customFormat="1" ht="22.5" customHeight="1">
      <c r="B146" s="175"/>
      <c r="C146" s="176" t="s">
        <v>242</v>
      </c>
      <c r="D146" s="176" t="s">
        <v>149</v>
      </c>
      <c r="E146" s="177" t="s">
        <v>367</v>
      </c>
      <c r="F146" s="178" t="s">
        <v>368</v>
      </c>
      <c r="G146" s="178"/>
      <c r="H146" s="178"/>
      <c r="I146" s="178"/>
      <c r="J146" s="179" t="s">
        <v>152</v>
      </c>
      <c r="K146" s="180">
        <v>17.81</v>
      </c>
      <c r="L146" s="181"/>
      <c r="M146" s="181"/>
      <c r="N146" s="181">
        <f aca="true" t="shared" si="44" ref="N146:N150">ROUND(L146*K146,2)</f>
        <v>0</v>
      </c>
      <c r="O146" s="181"/>
      <c r="P146" s="181"/>
      <c r="Q146" s="181"/>
      <c r="R146" s="182"/>
      <c r="T146" s="183"/>
      <c r="U146" s="41" t="s">
        <v>39</v>
      </c>
      <c r="V146" s="184">
        <v>0.164</v>
      </c>
      <c r="W146" s="184">
        <f aca="true" t="shared" si="45" ref="W146:W150">V146*K146</f>
        <v>2.92084</v>
      </c>
      <c r="X146" s="184">
        <v>0</v>
      </c>
      <c r="Y146" s="184">
        <f aca="true" t="shared" si="46" ref="Y146:Y150">X146*K146</f>
        <v>0</v>
      </c>
      <c r="Z146" s="184">
        <v>0.01695</v>
      </c>
      <c r="AA146" s="185">
        <f aca="true" t="shared" si="47" ref="AA146:AA150">Z146*K146</f>
        <v>0.30187949999999997</v>
      </c>
      <c r="AR146" s="11" t="s">
        <v>176</v>
      </c>
      <c r="AT146" s="11" t="s">
        <v>149</v>
      </c>
      <c r="AU146" s="11" t="s">
        <v>85</v>
      </c>
      <c r="AY146" s="11" t="s">
        <v>148</v>
      </c>
      <c r="BE146" s="186">
        <f aca="true" t="shared" si="48" ref="BE146:BE150">IF(U146="základní",N146,0)</f>
        <v>0</v>
      </c>
      <c r="BF146" s="186">
        <f aca="true" t="shared" si="49" ref="BF146:BF150">IF(U146="snížená",N146,0)</f>
        <v>0</v>
      </c>
      <c r="BG146" s="186">
        <f aca="true" t="shared" si="50" ref="BG146:BG150">IF(U146="zákl. přenesená",N146,0)</f>
        <v>0</v>
      </c>
      <c r="BH146" s="186">
        <f aca="true" t="shared" si="51" ref="BH146:BH150">IF(U146="sníž. přenesená",N146,0)</f>
        <v>0</v>
      </c>
      <c r="BI146" s="186">
        <f aca="true" t="shared" si="52" ref="BI146:BI150">IF(U146="nulová",N146,0)</f>
        <v>0</v>
      </c>
      <c r="BJ146" s="11" t="s">
        <v>20</v>
      </c>
      <c r="BK146" s="186">
        <f aca="true" t="shared" si="53" ref="BK146:BK150">ROUND(L146*K146,2)</f>
        <v>0</v>
      </c>
      <c r="BL146" s="11" t="s">
        <v>176</v>
      </c>
      <c r="BM146" s="11" t="s">
        <v>369</v>
      </c>
    </row>
    <row r="147" spans="2:65" s="29" customFormat="1" ht="31.5" customHeight="1">
      <c r="B147" s="175"/>
      <c r="C147" s="176" t="s">
        <v>246</v>
      </c>
      <c r="D147" s="176" t="s">
        <v>149</v>
      </c>
      <c r="E147" s="177" t="s">
        <v>230</v>
      </c>
      <c r="F147" s="178" t="s">
        <v>231</v>
      </c>
      <c r="G147" s="178"/>
      <c r="H147" s="178"/>
      <c r="I147" s="178"/>
      <c r="J147" s="179" t="s">
        <v>152</v>
      </c>
      <c r="K147" s="180">
        <v>23.885</v>
      </c>
      <c r="L147" s="181"/>
      <c r="M147" s="181"/>
      <c r="N147" s="181">
        <f t="shared" si="44"/>
        <v>0</v>
      </c>
      <c r="O147" s="181"/>
      <c r="P147" s="181"/>
      <c r="Q147" s="181"/>
      <c r="R147" s="182"/>
      <c r="T147" s="183"/>
      <c r="U147" s="41" t="s">
        <v>39</v>
      </c>
      <c r="V147" s="184">
        <v>0.306</v>
      </c>
      <c r="W147" s="184">
        <f t="shared" si="45"/>
        <v>7.30881</v>
      </c>
      <c r="X147" s="184">
        <v>0</v>
      </c>
      <c r="Y147" s="184">
        <f t="shared" si="46"/>
        <v>0</v>
      </c>
      <c r="Z147" s="184">
        <v>0.02465</v>
      </c>
      <c r="AA147" s="185">
        <f t="shared" si="47"/>
        <v>0.58876525</v>
      </c>
      <c r="AR147" s="11" t="s">
        <v>176</v>
      </c>
      <c r="AT147" s="11" t="s">
        <v>149</v>
      </c>
      <c r="AU147" s="11" t="s">
        <v>85</v>
      </c>
      <c r="AY147" s="11" t="s">
        <v>148</v>
      </c>
      <c r="BE147" s="186">
        <f t="shared" si="48"/>
        <v>0</v>
      </c>
      <c r="BF147" s="186">
        <f t="shared" si="49"/>
        <v>0</v>
      </c>
      <c r="BG147" s="186">
        <f t="shared" si="50"/>
        <v>0</v>
      </c>
      <c r="BH147" s="186">
        <f t="shared" si="51"/>
        <v>0</v>
      </c>
      <c r="BI147" s="186">
        <f t="shared" si="52"/>
        <v>0</v>
      </c>
      <c r="BJ147" s="11" t="s">
        <v>20</v>
      </c>
      <c r="BK147" s="186">
        <f t="shared" si="53"/>
        <v>0</v>
      </c>
      <c r="BL147" s="11" t="s">
        <v>176</v>
      </c>
      <c r="BM147" s="11" t="s">
        <v>370</v>
      </c>
    </row>
    <row r="148" spans="2:65" s="29" customFormat="1" ht="31.5" customHeight="1">
      <c r="B148" s="175"/>
      <c r="C148" s="176" t="s">
        <v>9</v>
      </c>
      <c r="D148" s="176" t="s">
        <v>149</v>
      </c>
      <c r="E148" s="177" t="s">
        <v>234</v>
      </c>
      <c r="F148" s="178" t="s">
        <v>235</v>
      </c>
      <c r="G148" s="178"/>
      <c r="H148" s="178"/>
      <c r="I148" s="178"/>
      <c r="J148" s="179" t="s">
        <v>152</v>
      </c>
      <c r="K148" s="180">
        <v>23.885</v>
      </c>
      <c r="L148" s="181"/>
      <c r="M148" s="181"/>
      <c r="N148" s="181">
        <f t="shared" si="44"/>
        <v>0</v>
      </c>
      <c r="O148" s="181"/>
      <c r="P148" s="181"/>
      <c r="Q148" s="181"/>
      <c r="R148" s="182"/>
      <c r="T148" s="183"/>
      <c r="U148" s="41" t="s">
        <v>39</v>
      </c>
      <c r="V148" s="184">
        <v>0.092</v>
      </c>
      <c r="W148" s="184">
        <f t="shared" si="45"/>
        <v>2.19742</v>
      </c>
      <c r="X148" s="184">
        <v>0</v>
      </c>
      <c r="Y148" s="184">
        <f t="shared" si="46"/>
        <v>0</v>
      </c>
      <c r="Z148" s="184">
        <v>0.008</v>
      </c>
      <c r="AA148" s="185">
        <f t="shared" si="47"/>
        <v>0.19108000000000003</v>
      </c>
      <c r="AR148" s="11" t="s">
        <v>176</v>
      </c>
      <c r="AT148" s="11" t="s">
        <v>149</v>
      </c>
      <c r="AU148" s="11" t="s">
        <v>85</v>
      </c>
      <c r="AY148" s="11" t="s">
        <v>148</v>
      </c>
      <c r="BE148" s="186">
        <f t="shared" si="48"/>
        <v>0</v>
      </c>
      <c r="BF148" s="186">
        <f t="shared" si="49"/>
        <v>0</v>
      </c>
      <c r="BG148" s="186">
        <f t="shared" si="50"/>
        <v>0</v>
      </c>
      <c r="BH148" s="186">
        <f t="shared" si="51"/>
        <v>0</v>
      </c>
      <c r="BI148" s="186">
        <f t="shared" si="52"/>
        <v>0</v>
      </c>
      <c r="BJ148" s="11" t="s">
        <v>20</v>
      </c>
      <c r="BK148" s="186">
        <f t="shared" si="53"/>
        <v>0</v>
      </c>
      <c r="BL148" s="11" t="s">
        <v>176</v>
      </c>
      <c r="BM148" s="11" t="s">
        <v>371</v>
      </c>
    </row>
    <row r="149" spans="2:65" s="29" customFormat="1" ht="31.5" customHeight="1">
      <c r="B149" s="175"/>
      <c r="C149" s="176" t="s">
        <v>253</v>
      </c>
      <c r="D149" s="176" t="s">
        <v>149</v>
      </c>
      <c r="E149" s="177" t="s">
        <v>372</v>
      </c>
      <c r="F149" s="178" t="s">
        <v>373</v>
      </c>
      <c r="G149" s="178"/>
      <c r="H149" s="178"/>
      <c r="I149" s="178"/>
      <c r="J149" s="179" t="s">
        <v>240</v>
      </c>
      <c r="K149" s="180">
        <v>1</v>
      </c>
      <c r="L149" s="181"/>
      <c r="M149" s="181"/>
      <c r="N149" s="181">
        <f t="shared" si="44"/>
        <v>0</v>
      </c>
      <c r="O149" s="181"/>
      <c r="P149" s="181"/>
      <c r="Q149" s="181"/>
      <c r="R149" s="182"/>
      <c r="T149" s="183"/>
      <c r="U149" s="41" t="s">
        <v>39</v>
      </c>
      <c r="V149" s="184">
        <v>1.682</v>
      </c>
      <c r="W149" s="184">
        <f t="shared" si="45"/>
        <v>1.682</v>
      </c>
      <c r="X149" s="184">
        <v>0</v>
      </c>
      <c r="Y149" s="184">
        <f t="shared" si="46"/>
        <v>0</v>
      </c>
      <c r="Z149" s="184">
        <v>0</v>
      </c>
      <c r="AA149" s="185">
        <f t="shared" si="47"/>
        <v>0</v>
      </c>
      <c r="AR149" s="11" t="s">
        <v>176</v>
      </c>
      <c r="AT149" s="11" t="s">
        <v>149</v>
      </c>
      <c r="AU149" s="11" t="s">
        <v>85</v>
      </c>
      <c r="AY149" s="11" t="s">
        <v>148</v>
      </c>
      <c r="BE149" s="186">
        <f t="shared" si="48"/>
        <v>0</v>
      </c>
      <c r="BF149" s="186">
        <f t="shared" si="49"/>
        <v>0</v>
      </c>
      <c r="BG149" s="186">
        <f t="shared" si="50"/>
        <v>0</v>
      </c>
      <c r="BH149" s="186">
        <f t="shared" si="51"/>
        <v>0</v>
      </c>
      <c r="BI149" s="186">
        <f t="shared" si="52"/>
        <v>0</v>
      </c>
      <c r="BJ149" s="11" t="s">
        <v>20</v>
      </c>
      <c r="BK149" s="186">
        <f t="shared" si="53"/>
        <v>0</v>
      </c>
      <c r="BL149" s="11" t="s">
        <v>176</v>
      </c>
      <c r="BM149" s="11" t="s">
        <v>374</v>
      </c>
    </row>
    <row r="150" spans="2:65" s="29" customFormat="1" ht="22.5" customHeight="1">
      <c r="B150" s="175"/>
      <c r="C150" s="189" t="s">
        <v>257</v>
      </c>
      <c r="D150" s="189" t="s">
        <v>179</v>
      </c>
      <c r="E150" s="190" t="s">
        <v>375</v>
      </c>
      <c r="F150" s="191" t="s">
        <v>376</v>
      </c>
      <c r="G150" s="191"/>
      <c r="H150" s="191"/>
      <c r="I150" s="191"/>
      <c r="J150" s="192" t="s">
        <v>240</v>
      </c>
      <c r="K150" s="193">
        <v>1</v>
      </c>
      <c r="L150" s="194"/>
      <c r="M150" s="194"/>
      <c r="N150" s="194">
        <f t="shared" si="44"/>
        <v>0</v>
      </c>
      <c r="O150" s="194"/>
      <c r="P150" s="194"/>
      <c r="Q150" s="194"/>
      <c r="R150" s="182"/>
      <c r="T150" s="183"/>
      <c r="U150" s="41" t="s">
        <v>39</v>
      </c>
      <c r="V150" s="184">
        <v>0</v>
      </c>
      <c r="W150" s="184">
        <f t="shared" si="45"/>
        <v>0</v>
      </c>
      <c r="X150" s="184">
        <v>0.0012</v>
      </c>
      <c r="Y150" s="184">
        <f t="shared" si="46"/>
        <v>0.0012</v>
      </c>
      <c r="Z150" s="184">
        <v>0</v>
      </c>
      <c r="AA150" s="185">
        <f t="shared" si="47"/>
        <v>0</v>
      </c>
      <c r="AR150" s="11" t="s">
        <v>182</v>
      </c>
      <c r="AT150" s="11" t="s">
        <v>179</v>
      </c>
      <c r="AU150" s="11" t="s">
        <v>85</v>
      </c>
      <c r="AY150" s="11" t="s">
        <v>148</v>
      </c>
      <c r="BE150" s="186">
        <f t="shared" si="48"/>
        <v>0</v>
      </c>
      <c r="BF150" s="186">
        <f t="shared" si="49"/>
        <v>0</v>
      </c>
      <c r="BG150" s="186">
        <f t="shared" si="50"/>
        <v>0</v>
      </c>
      <c r="BH150" s="186">
        <f t="shared" si="51"/>
        <v>0</v>
      </c>
      <c r="BI150" s="186">
        <f t="shared" si="52"/>
        <v>0</v>
      </c>
      <c r="BJ150" s="11" t="s">
        <v>20</v>
      </c>
      <c r="BK150" s="186">
        <f t="shared" si="53"/>
        <v>0</v>
      </c>
      <c r="BL150" s="11" t="s">
        <v>176</v>
      </c>
      <c r="BM150" s="11" t="s">
        <v>377</v>
      </c>
    </row>
    <row r="151" spans="2:47" s="29" customFormat="1" ht="30" customHeight="1">
      <c r="B151" s="30"/>
      <c r="C151" s="31"/>
      <c r="D151" s="31"/>
      <c r="E151" s="31"/>
      <c r="F151" s="195" t="s">
        <v>378</v>
      </c>
      <c r="G151" s="195"/>
      <c r="H151" s="195"/>
      <c r="I151" s="195"/>
      <c r="J151" s="31"/>
      <c r="K151" s="31"/>
      <c r="L151" s="31"/>
      <c r="M151" s="31"/>
      <c r="N151" s="31"/>
      <c r="O151" s="31"/>
      <c r="P151" s="31"/>
      <c r="Q151" s="31"/>
      <c r="R151" s="32"/>
      <c r="T151" s="196"/>
      <c r="U151" s="31"/>
      <c r="V151" s="31"/>
      <c r="W151" s="31"/>
      <c r="X151" s="31"/>
      <c r="Y151" s="31"/>
      <c r="Z151" s="31"/>
      <c r="AA151" s="78"/>
      <c r="AT151" s="11" t="s">
        <v>193</v>
      </c>
      <c r="AU151" s="11" t="s">
        <v>85</v>
      </c>
    </row>
    <row r="152" spans="2:65" s="29" customFormat="1" ht="22.5" customHeight="1">
      <c r="B152" s="175"/>
      <c r="C152" s="189" t="s">
        <v>261</v>
      </c>
      <c r="D152" s="189" t="s">
        <v>179</v>
      </c>
      <c r="E152" s="190" t="s">
        <v>379</v>
      </c>
      <c r="F152" s="191" t="s">
        <v>380</v>
      </c>
      <c r="G152" s="191"/>
      <c r="H152" s="191"/>
      <c r="I152" s="191"/>
      <c r="J152" s="192" t="s">
        <v>240</v>
      </c>
      <c r="K152" s="193">
        <v>1</v>
      </c>
      <c r="L152" s="194"/>
      <c r="M152" s="194"/>
      <c r="N152" s="194">
        <f aca="true" t="shared" si="54" ref="N152:N159">ROUND(L152*K152,2)</f>
        <v>0</v>
      </c>
      <c r="O152" s="194"/>
      <c r="P152" s="194"/>
      <c r="Q152" s="194"/>
      <c r="R152" s="182"/>
      <c r="T152" s="183"/>
      <c r="U152" s="41" t="s">
        <v>39</v>
      </c>
      <c r="V152" s="184">
        <v>0</v>
      </c>
      <c r="W152" s="184">
        <f aca="true" t="shared" si="55" ref="W152:W159">V152*K152</f>
        <v>0</v>
      </c>
      <c r="X152" s="184">
        <v>0.00085</v>
      </c>
      <c r="Y152" s="184">
        <f aca="true" t="shared" si="56" ref="Y152:Y159">X152*K152</f>
        <v>0.00085</v>
      </c>
      <c r="Z152" s="184">
        <v>0</v>
      </c>
      <c r="AA152" s="185">
        <f aca="true" t="shared" si="57" ref="AA152:AA159">Z152*K152</f>
        <v>0</v>
      </c>
      <c r="AR152" s="11" t="s">
        <v>182</v>
      </c>
      <c r="AT152" s="11" t="s">
        <v>179</v>
      </c>
      <c r="AU152" s="11" t="s">
        <v>85</v>
      </c>
      <c r="AY152" s="11" t="s">
        <v>148</v>
      </c>
      <c r="BE152" s="186">
        <f aca="true" t="shared" si="58" ref="BE152:BE159">IF(U152="základní",N152,0)</f>
        <v>0</v>
      </c>
      <c r="BF152" s="186">
        <f aca="true" t="shared" si="59" ref="BF152:BF159">IF(U152="snížená",N152,0)</f>
        <v>0</v>
      </c>
      <c r="BG152" s="186">
        <f aca="true" t="shared" si="60" ref="BG152:BG159">IF(U152="zákl. přenesená",N152,0)</f>
        <v>0</v>
      </c>
      <c r="BH152" s="186">
        <f aca="true" t="shared" si="61" ref="BH152:BH159">IF(U152="sníž. přenesená",N152,0)</f>
        <v>0</v>
      </c>
      <c r="BI152" s="186">
        <f aca="true" t="shared" si="62" ref="BI152:BI159">IF(U152="nulová",N152,0)</f>
        <v>0</v>
      </c>
      <c r="BJ152" s="11" t="s">
        <v>20</v>
      </c>
      <c r="BK152" s="186">
        <f aca="true" t="shared" si="63" ref="BK152:BK159">ROUND(L152*K152,2)</f>
        <v>0</v>
      </c>
      <c r="BL152" s="11" t="s">
        <v>176</v>
      </c>
      <c r="BM152" s="11" t="s">
        <v>381</v>
      </c>
    </row>
    <row r="153" spans="2:65" s="29" customFormat="1" ht="31.5" customHeight="1">
      <c r="B153" s="175"/>
      <c r="C153" s="189" t="s">
        <v>265</v>
      </c>
      <c r="D153" s="189" t="s">
        <v>179</v>
      </c>
      <c r="E153" s="190" t="s">
        <v>382</v>
      </c>
      <c r="F153" s="191" t="s">
        <v>383</v>
      </c>
      <c r="G153" s="191"/>
      <c r="H153" s="191"/>
      <c r="I153" s="191"/>
      <c r="J153" s="192" t="s">
        <v>240</v>
      </c>
      <c r="K153" s="193">
        <v>1</v>
      </c>
      <c r="L153" s="194"/>
      <c r="M153" s="194"/>
      <c r="N153" s="194">
        <f t="shared" si="54"/>
        <v>0</v>
      </c>
      <c r="O153" s="194"/>
      <c r="P153" s="194"/>
      <c r="Q153" s="194"/>
      <c r="R153" s="182"/>
      <c r="T153" s="183"/>
      <c r="U153" s="41" t="s">
        <v>39</v>
      </c>
      <c r="V153" s="184">
        <v>0</v>
      </c>
      <c r="W153" s="184">
        <f t="shared" si="55"/>
        <v>0</v>
      </c>
      <c r="X153" s="184">
        <v>0.016</v>
      </c>
      <c r="Y153" s="184">
        <f t="shared" si="56"/>
        <v>0.016</v>
      </c>
      <c r="Z153" s="184">
        <v>0</v>
      </c>
      <c r="AA153" s="185">
        <f t="shared" si="57"/>
        <v>0</v>
      </c>
      <c r="AR153" s="11" t="s">
        <v>182</v>
      </c>
      <c r="AT153" s="11" t="s">
        <v>179</v>
      </c>
      <c r="AU153" s="11" t="s">
        <v>85</v>
      </c>
      <c r="AY153" s="11" t="s">
        <v>148</v>
      </c>
      <c r="BE153" s="186">
        <f t="shared" si="58"/>
        <v>0</v>
      </c>
      <c r="BF153" s="186">
        <f t="shared" si="59"/>
        <v>0</v>
      </c>
      <c r="BG153" s="186">
        <f t="shared" si="60"/>
        <v>0</v>
      </c>
      <c r="BH153" s="186">
        <f t="shared" si="61"/>
        <v>0</v>
      </c>
      <c r="BI153" s="186">
        <f t="shared" si="62"/>
        <v>0</v>
      </c>
      <c r="BJ153" s="11" t="s">
        <v>20</v>
      </c>
      <c r="BK153" s="186">
        <f t="shared" si="63"/>
        <v>0</v>
      </c>
      <c r="BL153" s="11" t="s">
        <v>176</v>
      </c>
      <c r="BM153" s="11" t="s">
        <v>384</v>
      </c>
    </row>
    <row r="154" spans="2:65" s="29" customFormat="1" ht="31.5" customHeight="1">
      <c r="B154" s="175"/>
      <c r="C154" s="176" t="s">
        <v>269</v>
      </c>
      <c r="D154" s="176" t="s">
        <v>149</v>
      </c>
      <c r="E154" s="177" t="s">
        <v>238</v>
      </c>
      <c r="F154" s="178" t="s">
        <v>239</v>
      </c>
      <c r="G154" s="178"/>
      <c r="H154" s="178"/>
      <c r="I154" s="178"/>
      <c r="J154" s="179" t="s">
        <v>240</v>
      </c>
      <c r="K154" s="180">
        <v>1</v>
      </c>
      <c r="L154" s="181"/>
      <c r="M154" s="181"/>
      <c r="N154" s="181">
        <f t="shared" si="54"/>
        <v>0</v>
      </c>
      <c r="O154" s="181"/>
      <c r="P154" s="181"/>
      <c r="Q154" s="181"/>
      <c r="R154" s="182"/>
      <c r="T154" s="183"/>
      <c r="U154" s="41" t="s">
        <v>39</v>
      </c>
      <c r="V154" s="184">
        <v>0.11</v>
      </c>
      <c r="W154" s="184">
        <f t="shared" si="55"/>
        <v>0.11</v>
      </c>
      <c r="X154" s="184">
        <v>0</v>
      </c>
      <c r="Y154" s="184">
        <f t="shared" si="56"/>
        <v>0</v>
      </c>
      <c r="Z154" s="184">
        <v>0.0018</v>
      </c>
      <c r="AA154" s="185">
        <f t="shared" si="57"/>
        <v>0.0018</v>
      </c>
      <c r="AR154" s="11" t="s">
        <v>153</v>
      </c>
      <c r="AT154" s="11" t="s">
        <v>149</v>
      </c>
      <c r="AU154" s="11" t="s">
        <v>85</v>
      </c>
      <c r="AY154" s="11" t="s">
        <v>148</v>
      </c>
      <c r="BE154" s="186">
        <f t="shared" si="58"/>
        <v>0</v>
      </c>
      <c r="BF154" s="186">
        <f t="shared" si="59"/>
        <v>0</v>
      </c>
      <c r="BG154" s="186">
        <f t="shared" si="60"/>
        <v>0</v>
      </c>
      <c r="BH154" s="186">
        <f t="shared" si="61"/>
        <v>0</v>
      </c>
      <c r="BI154" s="186">
        <f t="shared" si="62"/>
        <v>0</v>
      </c>
      <c r="BJ154" s="11" t="s">
        <v>20</v>
      </c>
      <c r="BK154" s="186">
        <f t="shared" si="63"/>
        <v>0</v>
      </c>
      <c r="BL154" s="11" t="s">
        <v>153</v>
      </c>
      <c r="BM154" s="11" t="s">
        <v>385</v>
      </c>
    </row>
    <row r="155" spans="2:65" s="29" customFormat="1" ht="31.5" customHeight="1">
      <c r="B155" s="175"/>
      <c r="C155" s="176" t="s">
        <v>273</v>
      </c>
      <c r="D155" s="176" t="s">
        <v>149</v>
      </c>
      <c r="E155" s="177" t="s">
        <v>243</v>
      </c>
      <c r="F155" s="178" t="s">
        <v>244</v>
      </c>
      <c r="G155" s="178"/>
      <c r="H155" s="178"/>
      <c r="I155" s="178"/>
      <c r="J155" s="179" t="s">
        <v>240</v>
      </c>
      <c r="K155" s="180">
        <v>1</v>
      </c>
      <c r="L155" s="181"/>
      <c r="M155" s="181"/>
      <c r="N155" s="181">
        <f t="shared" si="54"/>
        <v>0</v>
      </c>
      <c r="O155" s="181"/>
      <c r="P155" s="181"/>
      <c r="Q155" s="181"/>
      <c r="R155" s="182"/>
      <c r="T155" s="183"/>
      <c r="U155" s="41" t="s">
        <v>39</v>
      </c>
      <c r="V155" s="184">
        <v>0.05</v>
      </c>
      <c r="W155" s="184">
        <f t="shared" si="55"/>
        <v>0.05</v>
      </c>
      <c r="X155" s="184">
        <v>0</v>
      </c>
      <c r="Y155" s="184">
        <f t="shared" si="56"/>
        <v>0</v>
      </c>
      <c r="Z155" s="184">
        <v>0.024</v>
      </c>
      <c r="AA155" s="185">
        <f t="shared" si="57"/>
        <v>0.024</v>
      </c>
      <c r="AR155" s="11" t="s">
        <v>176</v>
      </c>
      <c r="AT155" s="11" t="s">
        <v>149</v>
      </c>
      <c r="AU155" s="11" t="s">
        <v>85</v>
      </c>
      <c r="AY155" s="11" t="s">
        <v>148</v>
      </c>
      <c r="BE155" s="186">
        <f t="shared" si="58"/>
        <v>0</v>
      </c>
      <c r="BF155" s="186">
        <f t="shared" si="59"/>
        <v>0</v>
      </c>
      <c r="BG155" s="186">
        <f t="shared" si="60"/>
        <v>0</v>
      </c>
      <c r="BH155" s="186">
        <f t="shared" si="61"/>
        <v>0</v>
      </c>
      <c r="BI155" s="186">
        <f t="shared" si="62"/>
        <v>0</v>
      </c>
      <c r="BJ155" s="11" t="s">
        <v>20</v>
      </c>
      <c r="BK155" s="186">
        <f t="shared" si="63"/>
        <v>0</v>
      </c>
      <c r="BL155" s="11" t="s">
        <v>176</v>
      </c>
      <c r="BM155" s="11" t="s">
        <v>386</v>
      </c>
    </row>
    <row r="156" spans="2:65" s="29" customFormat="1" ht="31.5" customHeight="1">
      <c r="B156" s="175"/>
      <c r="C156" s="176" t="s">
        <v>277</v>
      </c>
      <c r="D156" s="176" t="s">
        <v>149</v>
      </c>
      <c r="E156" s="177" t="s">
        <v>247</v>
      </c>
      <c r="F156" s="178" t="s">
        <v>248</v>
      </c>
      <c r="G156" s="178"/>
      <c r="H156" s="178"/>
      <c r="I156" s="178"/>
      <c r="J156" s="179" t="s">
        <v>240</v>
      </c>
      <c r="K156" s="180">
        <v>1</v>
      </c>
      <c r="L156" s="181"/>
      <c r="M156" s="181"/>
      <c r="N156" s="181">
        <f t="shared" si="54"/>
        <v>0</v>
      </c>
      <c r="O156" s="181"/>
      <c r="P156" s="181"/>
      <c r="Q156" s="181"/>
      <c r="R156" s="182"/>
      <c r="T156" s="183"/>
      <c r="U156" s="41" t="s">
        <v>39</v>
      </c>
      <c r="V156" s="184">
        <v>0.63</v>
      </c>
      <c r="W156" s="184">
        <f t="shared" si="55"/>
        <v>0.63</v>
      </c>
      <c r="X156" s="184">
        <v>0</v>
      </c>
      <c r="Y156" s="184">
        <f t="shared" si="56"/>
        <v>0</v>
      </c>
      <c r="Z156" s="184">
        <v>0</v>
      </c>
      <c r="AA156" s="185">
        <f t="shared" si="57"/>
        <v>0</v>
      </c>
      <c r="AR156" s="11" t="s">
        <v>176</v>
      </c>
      <c r="AT156" s="11" t="s">
        <v>149</v>
      </c>
      <c r="AU156" s="11" t="s">
        <v>85</v>
      </c>
      <c r="AY156" s="11" t="s">
        <v>148</v>
      </c>
      <c r="BE156" s="186">
        <f t="shared" si="58"/>
        <v>0</v>
      </c>
      <c r="BF156" s="186">
        <f t="shared" si="59"/>
        <v>0</v>
      </c>
      <c r="BG156" s="186">
        <f t="shared" si="60"/>
        <v>0</v>
      </c>
      <c r="BH156" s="186">
        <f t="shared" si="61"/>
        <v>0</v>
      </c>
      <c r="BI156" s="186">
        <f t="shared" si="62"/>
        <v>0</v>
      </c>
      <c r="BJ156" s="11" t="s">
        <v>20</v>
      </c>
      <c r="BK156" s="186">
        <f t="shared" si="63"/>
        <v>0</v>
      </c>
      <c r="BL156" s="11" t="s">
        <v>176</v>
      </c>
      <c r="BM156" s="11" t="s">
        <v>387</v>
      </c>
    </row>
    <row r="157" spans="2:65" s="29" customFormat="1" ht="31.5" customHeight="1">
      <c r="B157" s="175"/>
      <c r="C157" s="189" t="s">
        <v>282</v>
      </c>
      <c r="D157" s="189" t="s">
        <v>179</v>
      </c>
      <c r="E157" s="190" t="s">
        <v>250</v>
      </c>
      <c r="F157" s="191" t="s">
        <v>251</v>
      </c>
      <c r="G157" s="191"/>
      <c r="H157" s="191"/>
      <c r="I157" s="191"/>
      <c r="J157" s="192" t="s">
        <v>187</v>
      </c>
      <c r="K157" s="193">
        <v>2</v>
      </c>
      <c r="L157" s="194"/>
      <c r="M157" s="194"/>
      <c r="N157" s="194">
        <f t="shared" si="54"/>
        <v>0</v>
      </c>
      <c r="O157" s="194"/>
      <c r="P157" s="194"/>
      <c r="Q157" s="194"/>
      <c r="R157" s="182"/>
      <c r="T157" s="183"/>
      <c r="U157" s="41" t="s">
        <v>39</v>
      </c>
      <c r="V157" s="184">
        <v>0</v>
      </c>
      <c r="W157" s="184">
        <f t="shared" si="55"/>
        <v>0</v>
      </c>
      <c r="X157" s="184">
        <v>0.003</v>
      </c>
      <c r="Y157" s="184">
        <f t="shared" si="56"/>
        <v>0.006</v>
      </c>
      <c r="Z157" s="184">
        <v>0</v>
      </c>
      <c r="AA157" s="185">
        <f t="shared" si="57"/>
        <v>0</v>
      </c>
      <c r="AR157" s="11" t="s">
        <v>182</v>
      </c>
      <c r="AT157" s="11" t="s">
        <v>179</v>
      </c>
      <c r="AU157" s="11" t="s">
        <v>85</v>
      </c>
      <c r="AY157" s="11" t="s">
        <v>148</v>
      </c>
      <c r="BE157" s="186">
        <f t="shared" si="58"/>
        <v>0</v>
      </c>
      <c r="BF157" s="186">
        <f t="shared" si="59"/>
        <v>0</v>
      </c>
      <c r="BG157" s="186">
        <f t="shared" si="60"/>
        <v>0</v>
      </c>
      <c r="BH157" s="186">
        <f t="shared" si="61"/>
        <v>0</v>
      </c>
      <c r="BI157" s="186">
        <f t="shared" si="62"/>
        <v>0</v>
      </c>
      <c r="BJ157" s="11" t="s">
        <v>20</v>
      </c>
      <c r="BK157" s="186">
        <f t="shared" si="63"/>
        <v>0</v>
      </c>
      <c r="BL157" s="11" t="s">
        <v>176</v>
      </c>
      <c r="BM157" s="11" t="s">
        <v>388</v>
      </c>
    </row>
    <row r="158" spans="2:65" s="29" customFormat="1" ht="31.5" customHeight="1">
      <c r="B158" s="175"/>
      <c r="C158" s="176" t="s">
        <v>286</v>
      </c>
      <c r="D158" s="176" t="s">
        <v>149</v>
      </c>
      <c r="E158" s="177" t="s">
        <v>254</v>
      </c>
      <c r="F158" s="178" t="s">
        <v>255</v>
      </c>
      <c r="G158" s="178"/>
      <c r="H158" s="178"/>
      <c r="I158" s="178"/>
      <c r="J158" s="179" t="s">
        <v>240</v>
      </c>
      <c r="K158" s="180">
        <v>1</v>
      </c>
      <c r="L158" s="181"/>
      <c r="M158" s="181"/>
      <c r="N158" s="181">
        <f t="shared" si="54"/>
        <v>0</v>
      </c>
      <c r="O158" s="181"/>
      <c r="P158" s="181"/>
      <c r="Q158" s="181"/>
      <c r="R158" s="182"/>
      <c r="T158" s="183"/>
      <c r="U158" s="41" t="s">
        <v>39</v>
      </c>
      <c r="V158" s="184">
        <v>0.243</v>
      </c>
      <c r="W158" s="184">
        <f t="shared" si="55"/>
        <v>0.243</v>
      </c>
      <c r="X158" s="184">
        <v>0</v>
      </c>
      <c r="Y158" s="184">
        <f t="shared" si="56"/>
        <v>0</v>
      </c>
      <c r="Z158" s="184">
        <v>0</v>
      </c>
      <c r="AA158" s="185">
        <f t="shared" si="57"/>
        <v>0</v>
      </c>
      <c r="AR158" s="11" t="s">
        <v>176</v>
      </c>
      <c r="AT158" s="11" t="s">
        <v>149</v>
      </c>
      <c r="AU158" s="11" t="s">
        <v>85</v>
      </c>
      <c r="AY158" s="11" t="s">
        <v>148</v>
      </c>
      <c r="BE158" s="186">
        <f t="shared" si="58"/>
        <v>0</v>
      </c>
      <c r="BF158" s="186">
        <f t="shared" si="59"/>
        <v>0</v>
      </c>
      <c r="BG158" s="186">
        <f t="shared" si="60"/>
        <v>0</v>
      </c>
      <c r="BH158" s="186">
        <f t="shared" si="61"/>
        <v>0</v>
      </c>
      <c r="BI158" s="186">
        <f t="shared" si="62"/>
        <v>0</v>
      </c>
      <c r="BJ158" s="11" t="s">
        <v>20</v>
      </c>
      <c r="BK158" s="186">
        <f t="shared" si="63"/>
        <v>0</v>
      </c>
      <c r="BL158" s="11" t="s">
        <v>176</v>
      </c>
      <c r="BM158" s="11" t="s">
        <v>389</v>
      </c>
    </row>
    <row r="159" spans="2:65" s="29" customFormat="1" ht="44.25" customHeight="1">
      <c r="B159" s="175"/>
      <c r="C159" s="176" t="s">
        <v>184</v>
      </c>
      <c r="D159" s="176" t="s">
        <v>149</v>
      </c>
      <c r="E159" s="177" t="s">
        <v>390</v>
      </c>
      <c r="F159" s="178" t="s">
        <v>391</v>
      </c>
      <c r="G159" s="178"/>
      <c r="H159" s="178"/>
      <c r="I159" s="178"/>
      <c r="J159" s="179" t="s">
        <v>240</v>
      </c>
      <c r="K159" s="180">
        <v>1</v>
      </c>
      <c r="L159" s="181"/>
      <c r="M159" s="181"/>
      <c r="N159" s="181">
        <f t="shared" si="54"/>
        <v>0</v>
      </c>
      <c r="O159" s="181"/>
      <c r="P159" s="181"/>
      <c r="Q159" s="181"/>
      <c r="R159" s="182"/>
      <c r="T159" s="183"/>
      <c r="U159" s="41" t="s">
        <v>39</v>
      </c>
      <c r="V159" s="184">
        <v>0.25</v>
      </c>
      <c r="W159" s="184">
        <f t="shared" si="55"/>
        <v>0.25</v>
      </c>
      <c r="X159" s="184">
        <v>0</v>
      </c>
      <c r="Y159" s="184">
        <f t="shared" si="56"/>
        <v>0</v>
      </c>
      <c r="Z159" s="184">
        <v>0</v>
      </c>
      <c r="AA159" s="185">
        <f t="shared" si="57"/>
        <v>0</v>
      </c>
      <c r="AR159" s="11" t="s">
        <v>176</v>
      </c>
      <c r="AT159" s="11" t="s">
        <v>149</v>
      </c>
      <c r="AU159" s="11" t="s">
        <v>85</v>
      </c>
      <c r="AY159" s="11" t="s">
        <v>148</v>
      </c>
      <c r="BE159" s="186">
        <f t="shared" si="58"/>
        <v>0</v>
      </c>
      <c r="BF159" s="186">
        <f t="shared" si="59"/>
        <v>0</v>
      </c>
      <c r="BG159" s="186">
        <f t="shared" si="60"/>
        <v>0</v>
      </c>
      <c r="BH159" s="186">
        <f t="shared" si="61"/>
        <v>0</v>
      </c>
      <c r="BI159" s="186">
        <f t="shared" si="62"/>
        <v>0</v>
      </c>
      <c r="BJ159" s="11" t="s">
        <v>20</v>
      </c>
      <c r="BK159" s="186">
        <f t="shared" si="63"/>
        <v>0</v>
      </c>
      <c r="BL159" s="11" t="s">
        <v>176</v>
      </c>
      <c r="BM159" s="11" t="s">
        <v>392</v>
      </c>
    </row>
    <row r="160" spans="2:63" s="161" customFormat="1" ht="29.25" customHeight="1">
      <c r="B160" s="162"/>
      <c r="C160" s="163"/>
      <c r="D160" s="173" t="s">
        <v>327</v>
      </c>
      <c r="E160" s="173"/>
      <c r="F160" s="173"/>
      <c r="G160" s="173"/>
      <c r="H160" s="173"/>
      <c r="I160" s="173"/>
      <c r="J160" s="173"/>
      <c r="K160" s="173"/>
      <c r="L160" s="173"/>
      <c r="M160" s="173"/>
      <c r="N160" s="187">
        <f>BK160</f>
        <v>0</v>
      </c>
      <c r="O160" s="187"/>
      <c r="P160" s="187"/>
      <c r="Q160" s="187"/>
      <c r="R160" s="166"/>
      <c r="T160" s="167"/>
      <c r="U160" s="163"/>
      <c r="V160" s="163"/>
      <c r="W160" s="168">
        <f>SUM(W161:W169)</f>
        <v>14.132988000000001</v>
      </c>
      <c r="X160" s="163"/>
      <c r="Y160" s="168">
        <f>SUM(Y161:Y169)</f>
        <v>0.35606380000000004</v>
      </c>
      <c r="Z160" s="163"/>
      <c r="AA160" s="169">
        <f>SUM(AA161:AA169)</f>
        <v>0</v>
      </c>
      <c r="AR160" s="170" t="s">
        <v>85</v>
      </c>
      <c r="AT160" s="171" t="s">
        <v>73</v>
      </c>
      <c r="AU160" s="171" t="s">
        <v>20</v>
      </c>
      <c r="AY160" s="170" t="s">
        <v>148</v>
      </c>
      <c r="BK160" s="172">
        <f>SUM(BK161:BK169)</f>
        <v>0</v>
      </c>
    </row>
    <row r="161" spans="2:65" s="29" customFormat="1" ht="31.5" customHeight="1">
      <c r="B161" s="175"/>
      <c r="C161" s="176" t="s">
        <v>182</v>
      </c>
      <c r="D161" s="176" t="s">
        <v>149</v>
      </c>
      <c r="E161" s="177" t="s">
        <v>393</v>
      </c>
      <c r="F161" s="178" t="s">
        <v>394</v>
      </c>
      <c r="G161" s="178"/>
      <c r="H161" s="178"/>
      <c r="I161" s="178"/>
      <c r="J161" s="179" t="s">
        <v>187</v>
      </c>
      <c r="K161" s="180">
        <v>12.9</v>
      </c>
      <c r="L161" s="181"/>
      <c r="M161" s="181"/>
      <c r="N161" s="181">
        <f aca="true" t="shared" si="64" ref="N161:N169">ROUND(L161*K161,2)</f>
        <v>0</v>
      </c>
      <c r="O161" s="181"/>
      <c r="P161" s="181"/>
      <c r="Q161" s="181"/>
      <c r="R161" s="182"/>
      <c r="T161" s="183"/>
      <c r="U161" s="41" t="s">
        <v>39</v>
      </c>
      <c r="V161" s="184">
        <v>0.19</v>
      </c>
      <c r="W161" s="184">
        <f aca="true" t="shared" si="65" ref="W161:W169">V161*K161</f>
        <v>2.451</v>
      </c>
      <c r="X161" s="184">
        <v>0.00046</v>
      </c>
      <c r="Y161" s="184">
        <f aca="true" t="shared" si="66" ref="Y161:Y169">X161*K161</f>
        <v>0.005934</v>
      </c>
      <c r="Z161" s="184">
        <v>0</v>
      </c>
      <c r="AA161" s="185">
        <f aca="true" t="shared" si="67" ref="AA161:AA169">Z161*K161</f>
        <v>0</v>
      </c>
      <c r="AR161" s="11" t="s">
        <v>176</v>
      </c>
      <c r="AT161" s="11" t="s">
        <v>149</v>
      </c>
      <c r="AU161" s="11" t="s">
        <v>85</v>
      </c>
      <c r="AY161" s="11" t="s">
        <v>148</v>
      </c>
      <c r="BE161" s="186">
        <f aca="true" t="shared" si="68" ref="BE161:BE169">IF(U161="základní",N161,0)</f>
        <v>0</v>
      </c>
      <c r="BF161" s="186">
        <f aca="true" t="shared" si="69" ref="BF161:BF169">IF(U161="snížená",N161,0)</f>
        <v>0</v>
      </c>
      <c r="BG161" s="186">
        <f aca="true" t="shared" si="70" ref="BG161:BG169">IF(U161="zákl. přenesená",N161,0)</f>
        <v>0</v>
      </c>
      <c r="BH161" s="186">
        <f aca="true" t="shared" si="71" ref="BH161:BH169">IF(U161="sníž. přenesená",N161,0)</f>
        <v>0</v>
      </c>
      <c r="BI161" s="186">
        <f aca="true" t="shared" si="72" ref="BI161:BI169">IF(U161="nulová",N161,0)</f>
        <v>0</v>
      </c>
      <c r="BJ161" s="11" t="s">
        <v>20</v>
      </c>
      <c r="BK161" s="186">
        <f aca="true" t="shared" si="73" ref="BK161:BK169">ROUND(L161*K161,2)</f>
        <v>0</v>
      </c>
      <c r="BL161" s="11" t="s">
        <v>176</v>
      </c>
      <c r="BM161" s="11" t="s">
        <v>395</v>
      </c>
    </row>
    <row r="162" spans="2:65" s="29" customFormat="1" ht="22.5" customHeight="1">
      <c r="B162" s="175"/>
      <c r="C162" s="189" t="s">
        <v>173</v>
      </c>
      <c r="D162" s="189" t="s">
        <v>179</v>
      </c>
      <c r="E162" s="190" t="s">
        <v>396</v>
      </c>
      <c r="F162" s="191" t="s">
        <v>397</v>
      </c>
      <c r="G162" s="191"/>
      <c r="H162" s="191"/>
      <c r="I162" s="191"/>
      <c r="J162" s="192" t="s">
        <v>152</v>
      </c>
      <c r="K162" s="193">
        <v>1.484</v>
      </c>
      <c r="L162" s="194"/>
      <c r="M162" s="194"/>
      <c r="N162" s="194">
        <f t="shared" si="64"/>
        <v>0</v>
      </c>
      <c r="O162" s="194"/>
      <c r="P162" s="194"/>
      <c r="Q162" s="194"/>
      <c r="R162" s="182"/>
      <c r="T162" s="183"/>
      <c r="U162" s="41" t="s">
        <v>39</v>
      </c>
      <c r="V162" s="184">
        <v>0</v>
      </c>
      <c r="W162" s="184">
        <f t="shared" si="65"/>
        <v>0</v>
      </c>
      <c r="X162" s="184">
        <v>0.0182</v>
      </c>
      <c r="Y162" s="184">
        <f t="shared" si="66"/>
        <v>0.0270088</v>
      </c>
      <c r="Z162" s="184">
        <v>0</v>
      </c>
      <c r="AA162" s="185">
        <f t="shared" si="67"/>
        <v>0</v>
      </c>
      <c r="AR162" s="11" t="s">
        <v>182</v>
      </c>
      <c r="AT162" s="11" t="s">
        <v>179</v>
      </c>
      <c r="AU162" s="11" t="s">
        <v>85</v>
      </c>
      <c r="AY162" s="11" t="s">
        <v>148</v>
      </c>
      <c r="BE162" s="186">
        <f t="shared" si="68"/>
        <v>0</v>
      </c>
      <c r="BF162" s="186">
        <f t="shared" si="69"/>
        <v>0</v>
      </c>
      <c r="BG162" s="186">
        <f t="shared" si="70"/>
        <v>0</v>
      </c>
      <c r="BH162" s="186">
        <f t="shared" si="71"/>
        <v>0</v>
      </c>
      <c r="BI162" s="186">
        <f t="shared" si="72"/>
        <v>0</v>
      </c>
      <c r="BJ162" s="11" t="s">
        <v>20</v>
      </c>
      <c r="BK162" s="186">
        <f t="shared" si="73"/>
        <v>0</v>
      </c>
      <c r="BL162" s="11" t="s">
        <v>176</v>
      </c>
      <c r="BM162" s="11" t="s">
        <v>398</v>
      </c>
    </row>
    <row r="163" spans="2:65" s="29" customFormat="1" ht="44.25" customHeight="1">
      <c r="B163" s="175"/>
      <c r="C163" s="176" t="s">
        <v>178</v>
      </c>
      <c r="D163" s="176" t="s">
        <v>149</v>
      </c>
      <c r="E163" s="177" t="s">
        <v>399</v>
      </c>
      <c r="F163" s="178" t="s">
        <v>400</v>
      </c>
      <c r="G163" s="178"/>
      <c r="H163" s="178"/>
      <c r="I163" s="178"/>
      <c r="J163" s="179" t="s">
        <v>152</v>
      </c>
      <c r="K163" s="180">
        <v>10.35</v>
      </c>
      <c r="L163" s="181"/>
      <c r="M163" s="181"/>
      <c r="N163" s="181">
        <f t="shared" si="64"/>
        <v>0</v>
      </c>
      <c r="O163" s="181"/>
      <c r="P163" s="181"/>
      <c r="Q163" s="181"/>
      <c r="R163" s="182"/>
      <c r="T163" s="183"/>
      <c r="U163" s="41" t="s">
        <v>39</v>
      </c>
      <c r="V163" s="184">
        <v>0.55</v>
      </c>
      <c r="W163" s="184">
        <f t="shared" si="65"/>
        <v>5.6925</v>
      </c>
      <c r="X163" s="184">
        <v>0.00367</v>
      </c>
      <c r="Y163" s="184">
        <f t="shared" si="66"/>
        <v>0.0379845</v>
      </c>
      <c r="Z163" s="184">
        <v>0</v>
      </c>
      <c r="AA163" s="185">
        <f t="shared" si="67"/>
        <v>0</v>
      </c>
      <c r="AR163" s="11" t="s">
        <v>176</v>
      </c>
      <c r="AT163" s="11" t="s">
        <v>149</v>
      </c>
      <c r="AU163" s="11" t="s">
        <v>85</v>
      </c>
      <c r="AY163" s="11" t="s">
        <v>148</v>
      </c>
      <c r="BE163" s="186">
        <f t="shared" si="68"/>
        <v>0</v>
      </c>
      <c r="BF163" s="186">
        <f t="shared" si="69"/>
        <v>0</v>
      </c>
      <c r="BG163" s="186">
        <f t="shared" si="70"/>
        <v>0</v>
      </c>
      <c r="BH163" s="186">
        <f t="shared" si="71"/>
        <v>0</v>
      </c>
      <c r="BI163" s="186">
        <f t="shared" si="72"/>
        <v>0</v>
      </c>
      <c r="BJ163" s="11" t="s">
        <v>20</v>
      </c>
      <c r="BK163" s="186">
        <f t="shared" si="73"/>
        <v>0</v>
      </c>
      <c r="BL163" s="11" t="s">
        <v>176</v>
      </c>
      <c r="BM163" s="11" t="s">
        <v>401</v>
      </c>
    </row>
    <row r="164" spans="2:65" s="29" customFormat="1" ht="22.5" customHeight="1">
      <c r="B164" s="175"/>
      <c r="C164" s="189" t="s">
        <v>402</v>
      </c>
      <c r="D164" s="189" t="s">
        <v>179</v>
      </c>
      <c r="E164" s="190" t="s">
        <v>396</v>
      </c>
      <c r="F164" s="191" t="s">
        <v>397</v>
      </c>
      <c r="G164" s="191"/>
      <c r="H164" s="191"/>
      <c r="I164" s="191"/>
      <c r="J164" s="192" t="s">
        <v>152</v>
      </c>
      <c r="K164" s="193">
        <v>11.385</v>
      </c>
      <c r="L164" s="194"/>
      <c r="M164" s="194"/>
      <c r="N164" s="194">
        <f t="shared" si="64"/>
        <v>0</v>
      </c>
      <c r="O164" s="194"/>
      <c r="P164" s="194"/>
      <c r="Q164" s="194"/>
      <c r="R164" s="182"/>
      <c r="T164" s="183"/>
      <c r="U164" s="41" t="s">
        <v>39</v>
      </c>
      <c r="V164" s="184">
        <v>0</v>
      </c>
      <c r="W164" s="184">
        <f t="shared" si="65"/>
        <v>0</v>
      </c>
      <c r="X164" s="184">
        <v>0.0182</v>
      </c>
      <c r="Y164" s="184">
        <f t="shared" si="66"/>
        <v>0.207207</v>
      </c>
      <c r="Z164" s="184">
        <v>0</v>
      </c>
      <c r="AA164" s="185">
        <f t="shared" si="67"/>
        <v>0</v>
      </c>
      <c r="AR164" s="11" t="s">
        <v>182</v>
      </c>
      <c r="AT164" s="11" t="s">
        <v>179</v>
      </c>
      <c r="AU164" s="11" t="s">
        <v>85</v>
      </c>
      <c r="AY164" s="11" t="s">
        <v>148</v>
      </c>
      <c r="BE164" s="186">
        <f t="shared" si="68"/>
        <v>0</v>
      </c>
      <c r="BF164" s="186">
        <f t="shared" si="69"/>
        <v>0</v>
      </c>
      <c r="BG164" s="186">
        <f t="shared" si="70"/>
        <v>0</v>
      </c>
      <c r="BH164" s="186">
        <f t="shared" si="71"/>
        <v>0</v>
      </c>
      <c r="BI164" s="186">
        <f t="shared" si="72"/>
        <v>0</v>
      </c>
      <c r="BJ164" s="11" t="s">
        <v>20</v>
      </c>
      <c r="BK164" s="186">
        <f t="shared" si="73"/>
        <v>0</v>
      </c>
      <c r="BL164" s="11" t="s">
        <v>176</v>
      </c>
      <c r="BM164" s="11" t="s">
        <v>403</v>
      </c>
    </row>
    <row r="165" spans="2:65" s="29" customFormat="1" ht="22.5" customHeight="1">
      <c r="B165" s="175"/>
      <c r="C165" s="176" t="s">
        <v>404</v>
      </c>
      <c r="D165" s="176" t="s">
        <v>149</v>
      </c>
      <c r="E165" s="177" t="s">
        <v>405</v>
      </c>
      <c r="F165" s="178" t="s">
        <v>406</v>
      </c>
      <c r="G165" s="178"/>
      <c r="H165" s="178"/>
      <c r="I165" s="178"/>
      <c r="J165" s="179" t="s">
        <v>152</v>
      </c>
      <c r="K165" s="180">
        <v>10.35</v>
      </c>
      <c r="L165" s="181"/>
      <c r="M165" s="181"/>
      <c r="N165" s="181">
        <f t="shared" si="64"/>
        <v>0</v>
      </c>
      <c r="O165" s="181"/>
      <c r="P165" s="181"/>
      <c r="Q165" s="181"/>
      <c r="R165" s="182"/>
      <c r="T165" s="183"/>
      <c r="U165" s="41" t="s">
        <v>39</v>
      </c>
      <c r="V165" s="184">
        <v>0.044</v>
      </c>
      <c r="W165" s="184">
        <f t="shared" si="65"/>
        <v>0.45539999999999997</v>
      </c>
      <c r="X165" s="184">
        <v>0.0003</v>
      </c>
      <c r="Y165" s="184">
        <f t="shared" si="66"/>
        <v>0.0031049999999999997</v>
      </c>
      <c r="Z165" s="184">
        <v>0</v>
      </c>
      <c r="AA165" s="185">
        <f t="shared" si="67"/>
        <v>0</v>
      </c>
      <c r="AR165" s="11" t="s">
        <v>176</v>
      </c>
      <c r="AT165" s="11" t="s">
        <v>149</v>
      </c>
      <c r="AU165" s="11" t="s">
        <v>85</v>
      </c>
      <c r="AY165" s="11" t="s">
        <v>148</v>
      </c>
      <c r="BE165" s="186">
        <f t="shared" si="68"/>
        <v>0</v>
      </c>
      <c r="BF165" s="186">
        <f t="shared" si="69"/>
        <v>0</v>
      </c>
      <c r="BG165" s="186">
        <f t="shared" si="70"/>
        <v>0</v>
      </c>
      <c r="BH165" s="186">
        <f t="shared" si="71"/>
        <v>0</v>
      </c>
      <c r="BI165" s="186">
        <f t="shared" si="72"/>
        <v>0</v>
      </c>
      <c r="BJ165" s="11" t="s">
        <v>20</v>
      </c>
      <c r="BK165" s="186">
        <f t="shared" si="73"/>
        <v>0</v>
      </c>
      <c r="BL165" s="11" t="s">
        <v>176</v>
      </c>
      <c r="BM165" s="11" t="s">
        <v>407</v>
      </c>
    </row>
    <row r="166" spans="2:65" s="29" customFormat="1" ht="22.5" customHeight="1">
      <c r="B166" s="175"/>
      <c r="C166" s="176" t="s">
        <v>408</v>
      </c>
      <c r="D166" s="176" t="s">
        <v>149</v>
      </c>
      <c r="E166" s="177" t="s">
        <v>409</v>
      </c>
      <c r="F166" s="178" t="s">
        <v>410</v>
      </c>
      <c r="G166" s="178"/>
      <c r="H166" s="178"/>
      <c r="I166" s="178"/>
      <c r="J166" s="179" t="s">
        <v>187</v>
      </c>
      <c r="K166" s="180">
        <v>27.4</v>
      </c>
      <c r="L166" s="181"/>
      <c r="M166" s="181"/>
      <c r="N166" s="181">
        <f t="shared" si="64"/>
        <v>0</v>
      </c>
      <c r="O166" s="181"/>
      <c r="P166" s="181"/>
      <c r="Q166" s="181"/>
      <c r="R166" s="182"/>
      <c r="T166" s="183"/>
      <c r="U166" s="41" t="s">
        <v>39</v>
      </c>
      <c r="V166" s="184">
        <v>0.05</v>
      </c>
      <c r="W166" s="184">
        <f t="shared" si="65"/>
        <v>1.37</v>
      </c>
      <c r="X166" s="184">
        <v>3E-05</v>
      </c>
      <c r="Y166" s="184">
        <f t="shared" si="66"/>
        <v>0.000822</v>
      </c>
      <c r="Z166" s="184">
        <v>0</v>
      </c>
      <c r="AA166" s="185">
        <f t="shared" si="67"/>
        <v>0</v>
      </c>
      <c r="AR166" s="11" t="s">
        <v>176</v>
      </c>
      <c r="AT166" s="11" t="s">
        <v>149</v>
      </c>
      <c r="AU166" s="11" t="s">
        <v>85</v>
      </c>
      <c r="AY166" s="11" t="s">
        <v>148</v>
      </c>
      <c r="BE166" s="186">
        <f t="shared" si="68"/>
        <v>0</v>
      </c>
      <c r="BF166" s="186">
        <f t="shared" si="69"/>
        <v>0</v>
      </c>
      <c r="BG166" s="186">
        <f t="shared" si="70"/>
        <v>0</v>
      </c>
      <c r="BH166" s="186">
        <f t="shared" si="71"/>
        <v>0</v>
      </c>
      <c r="BI166" s="186">
        <f t="shared" si="72"/>
        <v>0</v>
      </c>
      <c r="BJ166" s="11" t="s">
        <v>20</v>
      </c>
      <c r="BK166" s="186">
        <f t="shared" si="73"/>
        <v>0</v>
      </c>
      <c r="BL166" s="11" t="s">
        <v>176</v>
      </c>
      <c r="BM166" s="11" t="s">
        <v>411</v>
      </c>
    </row>
    <row r="167" spans="2:65" s="29" customFormat="1" ht="22.5" customHeight="1">
      <c r="B167" s="175"/>
      <c r="C167" s="176" t="s">
        <v>412</v>
      </c>
      <c r="D167" s="176" t="s">
        <v>149</v>
      </c>
      <c r="E167" s="177" t="s">
        <v>413</v>
      </c>
      <c r="F167" s="178" t="s">
        <v>414</v>
      </c>
      <c r="G167" s="178"/>
      <c r="H167" s="178"/>
      <c r="I167" s="178"/>
      <c r="J167" s="179" t="s">
        <v>187</v>
      </c>
      <c r="K167" s="180">
        <v>12.9</v>
      </c>
      <c r="L167" s="181"/>
      <c r="M167" s="181"/>
      <c r="N167" s="181">
        <f t="shared" si="64"/>
        <v>0</v>
      </c>
      <c r="O167" s="181"/>
      <c r="P167" s="181"/>
      <c r="Q167" s="181"/>
      <c r="R167" s="182"/>
      <c r="T167" s="183"/>
      <c r="U167" s="41" t="s">
        <v>39</v>
      </c>
      <c r="V167" s="184">
        <v>0.038</v>
      </c>
      <c r="W167" s="184">
        <f t="shared" si="65"/>
        <v>0.4902</v>
      </c>
      <c r="X167" s="184">
        <v>0</v>
      </c>
      <c r="Y167" s="184">
        <f t="shared" si="66"/>
        <v>0</v>
      </c>
      <c r="Z167" s="184">
        <v>0</v>
      </c>
      <c r="AA167" s="185">
        <f t="shared" si="67"/>
        <v>0</v>
      </c>
      <c r="AR167" s="11" t="s">
        <v>176</v>
      </c>
      <c r="AT167" s="11" t="s">
        <v>149</v>
      </c>
      <c r="AU167" s="11" t="s">
        <v>85</v>
      </c>
      <c r="AY167" s="11" t="s">
        <v>148</v>
      </c>
      <c r="BE167" s="186">
        <f t="shared" si="68"/>
        <v>0</v>
      </c>
      <c r="BF167" s="186">
        <f t="shared" si="69"/>
        <v>0</v>
      </c>
      <c r="BG167" s="186">
        <f t="shared" si="70"/>
        <v>0</v>
      </c>
      <c r="BH167" s="186">
        <f t="shared" si="71"/>
        <v>0</v>
      </c>
      <c r="BI167" s="186">
        <f t="shared" si="72"/>
        <v>0</v>
      </c>
      <c r="BJ167" s="11" t="s">
        <v>20</v>
      </c>
      <c r="BK167" s="186">
        <f t="shared" si="73"/>
        <v>0</v>
      </c>
      <c r="BL167" s="11" t="s">
        <v>176</v>
      </c>
      <c r="BM167" s="11" t="s">
        <v>415</v>
      </c>
    </row>
    <row r="168" spans="2:65" s="29" customFormat="1" ht="31.5" customHeight="1">
      <c r="B168" s="175"/>
      <c r="C168" s="176" t="s">
        <v>416</v>
      </c>
      <c r="D168" s="176" t="s">
        <v>149</v>
      </c>
      <c r="E168" s="177" t="s">
        <v>417</v>
      </c>
      <c r="F168" s="178" t="s">
        <v>418</v>
      </c>
      <c r="G168" s="178"/>
      <c r="H168" s="178"/>
      <c r="I168" s="178"/>
      <c r="J168" s="179" t="s">
        <v>152</v>
      </c>
      <c r="K168" s="180">
        <v>10.35</v>
      </c>
      <c r="L168" s="181"/>
      <c r="M168" s="181"/>
      <c r="N168" s="181">
        <f t="shared" si="64"/>
        <v>0</v>
      </c>
      <c r="O168" s="181"/>
      <c r="P168" s="181"/>
      <c r="Q168" s="181"/>
      <c r="R168" s="182"/>
      <c r="T168" s="183"/>
      <c r="U168" s="41" t="s">
        <v>39</v>
      </c>
      <c r="V168" s="184">
        <v>0.3</v>
      </c>
      <c r="W168" s="184">
        <f t="shared" si="65"/>
        <v>3.105</v>
      </c>
      <c r="X168" s="184">
        <v>0.00715</v>
      </c>
      <c r="Y168" s="184">
        <f t="shared" si="66"/>
        <v>0.0740025</v>
      </c>
      <c r="Z168" s="184">
        <v>0</v>
      </c>
      <c r="AA168" s="185">
        <f t="shared" si="67"/>
        <v>0</v>
      </c>
      <c r="AR168" s="11" t="s">
        <v>176</v>
      </c>
      <c r="AT168" s="11" t="s">
        <v>149</v>
      </c>
      <c r="AU168" s="11" t="s">
        <v>85</v>
      </c>
      <c r="AY168" s="11" t="s">
        <v>148</v>
      </c>
      <c r="BE168" s="186">
        <f t="shared" si="68"/>
        <v>0</v>
      </c>
      <c r="BF168" s="186">
        <f t="shared" si="69"/>
        <v>0</v>
      </c>
      <c r="BG168" s="186">
        <f t="shared" si="70"/>
        <v>0</v>
      </c>
      <c r="BH168" s="186">
        <f t="shared" si="71"/>
        <v>0</v>
      </c>
      <c r="BI168" s="186">
        <f t="shared" si="72"/>
        <v>0</v>
      </c>
      <c r="BJ168" s="11" t="s">
        <v>20</v>
      </c>
      <c r="BK168" s="186">
        <f t="shared" si="73"/>
        <v>0</v>
      </c>
      <c r="BL168" s="11" t="s">
        <v>176</v>
      </c>
      <c r="BM168" s="11" t="s">
        <v>419</v>
      </c>
    </row>
    <row r="169" spans="2:65" s="29" customFormat="1" ht="31.5" customHeight="1">
      <c r="B169" s="175"/>
      <c r="C169" s="176" t="s">
        <v>420</v>
      </c>
      <c r="D169" s="176" t="s">
        <v>149</v>
      </c>
      <c r="E169" s="177" t="s">
        <v>421</v>
      </c>
      <c r="F169" s="178" t="s">
        <v>422</v>
      </c>
      <c r="G169" s="178"/>
      <c r="H169" s="178"/>
      <c r="I169" s="178"/>
      <c r="J169" s="179" t="s">
        <v>157</v>
      </c>
      <c r="K169" s="180">
        <v>0.356</v>
      </c>
      <c r="L169" s="181"/>
      <c r="M169" s="181"/>
      <c r="N169" s="181">
        <f t="shared" si="64"/>
        <v>0</v>
      </c>
      <c r="O169" s="181"/>
      <c r="P169" s="181"/>
      <c r="Q169" s="181"/>
      <c r="R169" s="182"/>
      <c r="T169" s="183"/>
      <c r="U169" s="41" t="s">
        <v>39</v>
      </c>
      <c r="V169" s="184">
        <v>1.598</v>
      </c>
      <c r="W169" s="184">
        <f t="shared" si="65"/>
        <v>0.568888</v>
      </c>
      <c r="X169" s="184">
        <v>0</v>
      </c>
      <c r="Y169" s="184">
        <f t="shared" si="66"/>
        <v>0</v>
      </c>
      <c r="Z169" s="184">
        <v>0</v>
      </c>
      <c r="AA169" s="185">
        <f t="shared" si="67"/>
        <v>0</v>
      </c>
      <c r="AR169" s="11" t="s">
        <v>176</v>
      </c>
      <c r="AT169" s="11" t="s">
        <v>149</v>
      </c>
      <c r="AU169" s="11" t="s">
        <v>85</v>
      </c>
      <c r="AY169" s="11" t="s">
        <v>148</v>
      </c>
      <c r="BE169" s="186">
        <f t="shared" si="68"/>
        <v>0</v>
      </c>
      <c r="BF169" s="186">
        <f t="shared" si="69"/>
        <v>0</v>
      </c>
      <c r="BG169" s="186">
        <f t="shared" si="70"/>
        <v>0</v>
      </c>
      <c r="BH169" s="186">
        <f t="shared" si="71"/>
        <v>0</v>
      </c>
      <c r="BI169" s="186">
        <f t="shared" si="72"/>
        <v>0</v>
      </c>
      <c r="BJ169" s="11" t="s">
        <v>20</v>
      </c>
      <c r="BK169" s="186">
        <f t="shared" si="73"/>
        <v>0</v>
      </c>
      <c r="BL169" s="11" t="s">
        <v>176</v>
      </c>
      <c r="BM169" s="11" t="s">
        <v>423</v>
      </c>
    </row>
    <row r="170" spans="2:63" s="161" customFormat="1" ht="29.25" customHeight="1">
      <c r="B170" s="162"/>
      <c r="C170" s="163"/>
      <c r="D170" s="173" t="s">
        <v>328</v>
      </c>
      <c r="E170" s="173"/>
      <c r="F170" s="173"/>
      <c r="G170" s="173"/>
      <c r="H170" s="173"/>
      <c r="I170" s="173"/>
      <c r="J170" s="173"/>
      <c r="K170" s="173"/>
      <c r="L170" s="173"/>
      <c r="M170" s="173"/>
      <c r="N170" s="187">
        <f>BK170</f>
        <v>0</v>
      </c>
      <c r="O170" s="187"/>
      <c r="P170" s="187"/>
      <c r="Q170" s="187"/>
      <c r="R170" s="166"/>
      <c r="T170" s="167"/>
      <c r="U170" s="163"/>
      <c r="V170" s="163"/>
      <c r="W170" s="168">
        <f>SUM(W171:W178)</f>
        <v>2.810546</v>
      </c>
      <c r="X170" s="163"/>
      <c r="Y170" s="168">
        <f>SUM(Y171:Y178)</f>
        <v>0.0265044</v>
      </c>
      <c r="Z170" s="163"/>
      <c r="AA170" s="169">
        <f>SUM(AA171:AA178)</f>
        <v>0</v>
      </c>
      <c r="AR170" s="170" t="s">
        <v>85</v>
      </c>
      <c r="AT170" s="171" t="s">
        <v>73</v>
      </c>
      <c r="AU170" s="171" t="s">
        <v>20</v>
      </c>
      <c r="AY170" s="170" t="s">
        <v>148</v>
      </c>
      <c r="BK170" s="172">
        <f>SUM(BK171:BK178)</f>
        <v>0</v>
      </c>
    </row>
    <row r="171" spans="2:65" s="29" customFormat="1" ht="31.5" customHeight="1">
      <c r="B171" s="175"/>
      <c r="C171" s="176" t="s">
        <v>424</v>
      </c>
      <c r="D171" s="176" t="s">
        <v>149</v>
      </c>
      <c r="E171" s="177" t="s">
        <v>425</v>
      </c>
      <c r="F171" s="178" t="s">
        <v>426</v>
      </c>
      <c r="G171" s="178"/>
      <c r="H171" s="178"/>
      <c r="I171" s="178"/>
      <c r="J171" s="179" t="s">
        <v>152</v>
      </c>
      <c r="K171" s="180">
        <v>1.44</v>
      </c>
      <c r="L171" s="181"/>
      <c r="M171" s="181"/>
      <c r="N171" s="181">
        <f aca="true" t="shared" si="74" ref="N171:N178">ROUND(L171*K171,2)</f>
        <v>0</v>
      </c>
      <c r="O171" s="181"/>
      <c r="P171" s="181"/>
      <c r="Q171" s="181"/>
      <c r="R171" s="182"/>
      <c r="T171" s="183"/>
      <c r="U171" s="41" t="s">
        <v>39</v>
      </c>
      <c r="V171" s="184">
        <v>0.686</v>
      </c>
      <c r="W171" s="184">
        <f aca="true" t="shared" si="75" ref="W171:W178">V171*K171</f>
        <v>0.98784</v>
      </c>
      <c r="X171" s="184">
        <v>0.003</v>
      </c>
      <c r="Y171" s="184">
        <f aca="true" t="shared" si="76" ref="Y171:Y178">X171*K171</f>
        <v>0.00432</v>
      </c>
      <c r="Z171" s="184">
        <v>0</v>
      </c>
      <c r="AA171" s="185">
        <f aca="true" t="shared" si="77" ref="AA171:AA178">Z171*K171</f>
        <v>0</v>
      </c>
      <c r="AR171" s="11" t="s">
        <v>176</v>
      </c>
      <c r="AT171" s="11" t="s">
        <v>149</v>
      </c>
      <c r="AU171" s="11" t="s">
        <v>85</v>
      </c>
      <c r="AY171" s="11" t="s">
        <v>148</v>
      </c>
      <c r="BE171" s="186">
        <f aca="true" t="shared" si="78" ref="BE171:BE178">IF(U171="základní",N171,0)</f>
        <v>0</v>
      </c>
      <c r="BF171" s="186">
        <f aca="true" t="shared" si="79" ref="BF171:BF178">IF(U171="snížená",N171,0)</f>
        <v>0</v>
      </c>
      <c r="BG171" s="186">
        <f aca="true" t="shared" si="80" ref="BG171:BG178">IF(U171="zákl. přenesená",N171,0)</f>
        <v>0</v>
      </c>
      <c r="BH171" s="186">
        <f aca="true" t="shared" si="81" ref="BH171:BH178">IF(U171="sníž. přenesená",N171,0)</f>
        <v>0</v>
      </c>
      <c r="BI171" s="186">
        <f aca="true" t="shared" si="82" ref="BI171:BI178">IF(U171="nulová",N171,0)</f>
        <v>0</v>
      </c>
      <c r="BJ171" s="11" t="s">
        <v>20</v>
      </c>
      <c r="BK171" s="186">
        <f aca="true" t="shared" si="83" ref="BK171:BK178">ROUND(L171*K171,2)</f>
        <v>0</v>
      </c>
      <c r="BL171" s="11" t="s">
        <v>176</v>
      </c>
      <c r="BM171" s="11" t="s">
        <v>427</v>
      </c>
    </row>
    <row r="172" spans="2:65" s="29" customFormat="1" ht="22.5" customHeight="1">
      <c r="B172" s="175"/>
      <c r="C172" s="189" t="s">
        <v>428</v>
      </c>
      <c r="D172" s="189" t="s">
        <v>179</v>
      </c>
      <c r="E172" s="190" t="s">
        <v>429</v>
      </c>
      <c r="F172" s="191" t="s">
        <v>430</v>
      </c>
      <c r="G172" s="191"/>
      <c r="H172" s="191"/>
      <c r="I172" s="191"/>
      <c r="J172" s="192" t="s">
        <v>152</v>
      </c>
      <c r="K172" s="193">
        <v>1.584</v>
      </c>
      <c r="L172" s="194"/>
      <c r="M172" s="194"/>
      <c r="N172" s="194">
        <f t="shared" si="74"/>
        <v>0</v>
      </c>
      <c r="O172" s="194"/>
      <c r="P172" s="194"/>
      <c r="Q172" s="194"/>
      <c r="R172" s="182"/>
      <c r="T172" s="183"/>
      <c r="U172" s="41" t="s">
        <v>39</v>
      </c>
      <c r="V172" s="184">
        <v>0</v>
      </c>
      <c r="W172" s="184">
        <f t="shared" si="75"/>
        <v>0</v>
      </c>
      <c r="X172" s="184">
        <v>0.0126</v>
      </c>
      <c r="Y172" s="184">
        <f t="shared" si="76"/>
        <v>0.0199584</v>
      </c>
      <c r="Z172" s="184">
        <v>0</v>
      </c>
      <c r="AA172" s="185">
        <f t="shared" si="77"/>
        <v>0</v>
      </c>
      <c r="AR172" s="11" t="s">
        <v>182</v>
      </c>
      <c r="AT172" s="11" t="s">
        <v>179</v>
      </c>
      <c r="AU172" s="11" t="s">
        <v>85</v>
      </c>
      <c r="AY172" s="11" t="s">
        <v>148</v>
      </c>
      <c r="BE172" s="186">
        <f t="shared" si="78"/>
        <v>0</v>
      </c>
      <c r="BF172" s="186">
        <f t="shared" si="79"/>
        <v>0</v>
      </c>
      <c r="BG172" s="186">
        <f t="shared" si="80"/>
        <v>0</v>
      </c>
      <c r="BH172" s="186">
        <f t="shared" si="81"/>
        <v>0</v>
      </c>
      <c r="BI172" s="186">
        <f t="shared" si="82"/>
        <v>0</v>
      </c>
      <c r="BJ172" s="11" t="s">
        <v>20</v>
      </c>
      <c r="BK172" s="186">
        <f t="shared" si="83"/>
        <v>0</v>
      </c>
      <c r="BL172" s="11" t="s">
        <v>176</v>
      </c>
      <c r="BM172" s="11" t="s">
        <v>431</v>
      </c>
    </row>
    <row r="173" spans="2:65" s="29" customFormat="1" ht="31.5" customHeight="1">
      <c r="B173" s="175"/>
      <c r="C173" s="176" t="s">
        <v>432</v>
      </c>
      <c r="D173" s="176" t="s">
        <v>149</v>
      </c>
      <c r="E173" s="177" t="s">
        <v>433</v>
      </c>
      <c r="F173" s="178" t="s">
        <v>434</v>
      </c>
      <c r="G173" s="178"/>
      <c r="H173" s="178"/>
      <c r="I173" s="178"/>
      <c r="J173" s="179" t="s">
        <v>152</v>
      </c>
      <c r="K173" s="180">
        <v>1.44</v>
      </c>
      <c r="L173" s="181"/>
      <c r="M173" s="181"/>
      <c r="N173" s="181">
        <f t="shared" si="74"/>
        <v>0</v>
      </c>
      <c r="O173" s="181"/>
      <c r="P173" s="181"/>
      <c r="Q173" s="181"/>
      <c r="R173" s="182"/>
      <c r="T173" s="183"/>
      <c r="U173" s="41" t="s">
        <v>39</v>
      </c>
      <c r="V173" s="184">
        <v>0.13</v>
      </c>
      <c r="W173" s="184">
        <f t="shared" si="75"/>
        <v>0.1872</v>
      </c>
      <c r="X173" s="184">
        <v>0</v>
      </c>
      <c r="Y173" s="184">
        <f t="shared" si="76"/>
        <v>0</v>
      </c>
      <c r="Z173" s="184">
        <v>0</v>
      </c>
      <c r="AA173" s="185">
        <f t="shared" si="77"/>
        <v>0</v>
      </c>
      <c r="AR173" s="11" t="s">
        <v>176</v>
      </c>
      <c r="AT173" s="11" t="s">
        <v>149</v>
      </c>
      <c r="AU173" s="11" t="s">
        <v>85</v>
      </c>
      <c r="AY173" s="11" t="s">
        <v>148</v>
      </c>
      <c r="BE173" s="186">
        <f t="shared" si="78"/>
        <v>0</v>
      </c>
      <c r="BF173" s="186">
        <f t="shared" si="79"/>
        <v>0</v>
      </c>
      <c r="BG173" s="186">
        <f t="shared" si="80"/>
        <v>0</v>
      </c>
      <c r="BH173" s="186">
        <f t="shared" si="81"/>
        <v>0</v>
      </c>
      <c r="BI173" s="186">
        <f t="shared" si="82"/>
        <v>0</v>
      </c>
      <c r="BJ173" s="11" t="s">
        <v>20</v>
      </c>
      <c r="BK173" s="186">
        <f t="shared" si="83"/>
        <v>0</v>
      </c>
      <c r="BL173" s="11" t="s">
        <v>176</v>
      </c>
      <c r="BM173" s="11" t="s">
        <v>435</v>
      </c>
    </row>
    <row r="174" spans="2:65" s="29" customFormat="1" ht="31.5" customHeight="1">
      <c r="B174" s="175"/>
      <c r="C174" s="176" t="s">
        <v>436</v>
      </c>
      <c r="D174" s="176" t="s">
        <v>149</v>
      </c>
      <c r="E174" s="177" t="s">
        <v>437</v>
      </c>
      <c r="F174" s="178" t="s">
        <v>438</v>
      </c>
      <c r="G174" s="178"/>
      <c r="H174" s="178"/>
      <c r="I174" s="178"/>
      <c r="J174" s="179" t="s">
        <v>187</v>
      </c>
      <c r="K174" s="180">
        <v>6</v>
      </c>
      <c r="L174" s="181"/>
      <c r="M174" s="181"/>
      <c r="N174" s="181">
        <f t="shared" si="74"/>
        <v>0</v>
      </c>
      <c r="O174" s="181"/>
      <c r="P174" s="181"/>
      <c r="Q174" s="181"/>
      <c r="R174" s="182"/>
      <c r="T174" s="183"/>
      <c r="U174" s="41" t="s">
        <v>39</v>
      </c>
      <c r="V174" s="184">
        <v>0.16</v>
      </c>
      <c r="W174" s="184">
        <f t="shared" si="75"/>
        <v>0.96</v>
      </c>
      <c r="X174" s="184">
        <v>0.00026</v>
      </c>
      <c r="Y174" s="184">
        <f t="shared" si="76"/>
        <v>0.0015599999999999998</v>
      </c>
      <c r="Z174" s="184">
        <v>0</v>
      </c>
      <c r="AA174" s="185">
        <f t="shared" si="77"/>
        <v>0</v>
      </c>
      <c r="AR174" s="11" t="s">
        <v>176</v>
      </c>
      <c r="AT174" s="11" t="s">
        <v>149</v>
      </c>
      <c r="AU174" s="11" t="s">
        <v>85</v>
      </c>
      <c r="AY174" s="11" t="s">
        <v>148</v>
      </c>
      <c r="BE174" s="186">
        <f t="shared" si="78"/>
        <v>0</v>
      </c>
      <c r="BF174" s="186">
        <f t="shared" si="79"/>
        <v>0</v>
      </c>
      <c r="BG174" s="186">
        <f t="shared" si="80"/>
        <v>0</v>
      </c>
      <c r="BH174" s="186">
        <f t="shared" si="81"/>
        <v>0</v>
      </c>
      <c r="BI174" s="186">
        <f t="shared" si="82"/>
        <v>0</v>
      </c>
      <c r="BJ174" s="11" t="s">
        <v>20</v>
      </c>
      <c r="BK174" s="186">
        <f t="shared" si="83"/>
        <v>0</v>
      </c>
      <c r="BL174" s="11" t="s">
        <v>176</v>
      </c>
      <c r="BM174" s="11" t="s">
        <v>439</v>
      </c>
    </row>
    <row r="175" spans="2:65" s="29" customFormat="1" ht="22.5" customHeight="1">
      <c r="B175" s="175"/>
      <c r="C175" s="176" t="s">
        <v>440</v>
      </c>
      <c r="D175" s="176" t="s">
        <v>149</v>
      </c>
      <c r="E175" s="177" t="s">
        <v>441</v>
      </c>
      <c r="F175" s="178" t="s">
        <v>442</v>
      </c>
      <c r="G175" s="178"/>
      <c r="H175" s="178"/>
      <c r="I175" s="178"/>
      <c r="J175" s="179" t="s">
        <v>152</v>
      </c>
      <c r="K175" s="180">
        <v>1.44</v>
      </c>
      <c r="L175" s="181"/>
      <c r="M175" s="181"/>
      <c r="N175" s="181">
        <f t="shared" si="74"/>
        <v>0</v>
      </c>
      <c r="O175" s="181"/>
      <c r="P175" s="181"/>
      <c r="Q175" s="181"/>
      <c r="R175" s="182"/>
      <c r="T175" s="183"/>
      <c r="U175" s="41" t="s">
        <v>39</v>
      </c>
      <c r="V175" s="184">
        <v>0.044</v>
      </c>
      <c r="W175" s="184">
        <f t="shared" si="75"/>
        <v>0.06336</v>
      </c>
      <c r="X175" s="184">
        <v>0.0003</v>
      </c>
      <c r="Y175" s="184">
        <f t="shared" si="76"/>
        <v>0.00043199999999999993</v>
      </c>
      <c r="Z175" s="184">
        <v>0</v>
      </c>
      <c r="AA175" s="185">
        <f t="shared" si="77"/>
        <v>0</v>
      </c>
      <c r="AR175" s="11" t="s">
        <v>176</v>
      </c>
      <c r="AT175" s="11" t="s">
        <v>149</v>
      </c>
      <c r="AU175" s="11" t="s">
        <v>85</v>
      </c>
      <c r="AY175" s="11" t="s">
        <v>148</v>
      </c>
      <c r="BE175" s="186">
        <f t="shared" si="78"/>
        <v>0</v>
      </c>
      <c r="BF175" s="186">
        <f t="shared" si="79"/>
        <v>0</v>
      </c>
      <c r="BG175" s="186">
        <f t="shared" si="80"/>
        <v>0</v>
      </c>
      <c r="BH175" s="186">
        <f t="shared" si="81"/>
        <v>0</v>
      </c>
      <c r="BI175" s="186">
        <f t="shared" si="82"/>
        <v>0</v>
      </c>
      <c r="BJ175" s="11" t="s">
        <v>20</v>
      </c>
      <c r="BK175" s="186">
        <f t="shared" si="83"/>
        <v>0</v>
      </c>
      <c r="BL175" s="11" t="s">
        <v>176</v>
      </c>
      <c r="BM175" s="11" t="s">
        <v>443</v>
      </c>
    </row>
    <row r="176" spans="2:65" s="29" customFormat="1" ht="22.5" customHeight="1">
      <c r="B176" s="175"/>
      <c r="C176" s="176" t="s">
        <v>444</v>
      </c>
      <c r="D176" s="176" t="s">
        <v>149</v>
      </c>
      <c r="E176" s="177" t="s">
        <v>445</v>
      </c>
      <c r="F176" s="178" t="s">
        <v>446</v>
      </c>
      <c r="G176" s="178"/>
      <c r="H176" s="178"/>
      <c r="I176" s="178"/>
      <c r="J176" s="179" t="s">
        <v>187</v>
      </c>
      <c r="K176" s="180">
        <v>7.8</v>
      </c>
      <c r="L176" s="181"/>
      <c r="M176" s="181"/>
      <c r="N176" s="181">
        <f t="shared" si="74"/>
        <v>0</v>
      </c>
      <c r="O176" s="181"/>
      <c r="P176" s="181"/>
      <c r="Q176" s="181"/>
      <c r="R176" s="182"/>
      <c r="T176" s="183"/>
      <c r="U176" s="41" t="s">
        <v>39</v>
      </c>
      <c r="V176" s="184">
        <v>0.055</v>
      </c>
      <c r="W176" s="184">
        <f t="shared" si="75"/>
        <v>0.429</v>
      </c>
      <c r="X176" s="184">
        <v>3E-05</v>
      </c>
      <c r="Y176" s="184">
        <f t="shared" si="76"/>
        <v>0.000234</v>
      </c>
      <c r="Z176" s="184">
        <v>0</v>
      </c>
      <c r="AA176" s="185">
        <f t="shared" si="77"/>
        <v>0</v>
      </c>
      <c r="AR176" s="11" t="s">
        <v>176</v>
      </c>
      <c r="AT176" s="11" t="s">
        <v>149</v>
      </c>
      <c r="AU176" s="11" t="s">
        <v>85</v>
      </c>
      <c r="AY176" s="11" t="s">
        <v>148</v>
      </c>
      <c r="BE176" s="186">
        <f t="shared" si="78"/>
        <v>0</v>
      </c>
      <c r="BF176" s="186">
        <f t="shared" si="79"/>
        <v>0</v>
      </c>
      <c r="BG176" s="186">
        <f t="shared" si="80"/>
        <v>0</v>
      </c>
      <c r="BH176" s="186">
        <f t="shared" si="81"/>
        <v>0</v>
      </c>
      <c r="BI176" s="186">
        <f t="shared" si="82"/>
        <v>0</v>
      </c>
      <c r="BJ176" s="11" t="s">
        <v>20</v>
      </c>
      <c r="BK176" s="186">
        <f t="shared" si="83"/>
        <v>0</v>
      </c>
      <c r="BL176" s="11" t="s">
        <v>176</v>
      </c>
      <c r="BM176" s="11" t="s">
        <v>447</v>
      </c>
    </row>
    <row r="177" spans="2:65" s="29" customFormat="1" ht="22.5" customHeight="1">
      <c r="B177" s="175"/>
      <c r="C177" s="176" t="s">
        <v>448</v>
      </c>
      <c r="D177" s="176" t="s">
        <v>149</v>
      </c>
      <c r="E177" s="177" t="s">
        <v>449</v>
      </c>
      <c r="F177" s="178" t="s">
        <v>450</v>
      </c>
      <c r="G177" s="178"/>
      <c r="H177" s="178"/>
      <c r="I177" s="178"/>
      <c r="J177" s="179" t="s">
        <v>240</v>
      </c>
      <c r="K177" s="180">
        <v>1</v>
      </c>
      <c r="L177" s="181"/>
      <c r="M177" s="181"/>
      <c r="N177" s="181">
        <f t="shared" si="74"/>
        <v>0</v>
      </c>
      <c r="O177" s="181"/>
      <c r="P177" s="181"/>
      <c r="Q177" s="181"/>
      <c r="R177" s="182"/>
      <c r="T177" s="183"/>
      <c r="U177" s="41" t="s">
        <v>39</v>
      </c>
      <c r="V177" s="184">
        <v>0.14</v>
      </c>
      <c r="W177" s="184">
        <f t="shared" si="75"/>
        <v>0.14</v>
      </c>
      <c r="X177" s="184">
        <v>0</v>
      </c>
      <c r="Y177" s="184">
        <f t="shared" si="76"/>
        <v>0</v>
      </c>
      <c r="Z177" s="184">
        <v>0</v>
      </c>
      <c r="AA177" s="185">
        <f t="shared" si="77"/>
        <v>0</v>
      </c>
      <c r="AR177" s="11" t="s">
        <v>176</v>
      </c>
      <c r="AT177" s="11" t="s">
        <v>149</v>
      </c>
      <c r="AU177" s="11" t="s">
        <v>85</v>
      </c>
      <c r="AY177" s="11" t="s">
        <v>148</v>
      </c>
      <c r="BE177" s="186">
        <f t="shared" si="78"/>
        <v>0</v>
      </c>
      <c r="BF177" s="186">
        <f t="shared" si="79"/>
        <v>0</v>
      </c>
      <c r="BG177" s="186">
        <f t="shared" si="80"/>
        <v>0</v>
      </c>
      <c r="BH177" s="186">
        <f t="shared" si="81"/>
        <v>0</v>
      </c>
      <c r="BI177" s="186">
        <f t="shared" si="82"/>
        <v>0</v>
      </c>
      <c r="BJ177" s="11" t="s">
        <v>20</v>
      </c>
      <c r="BK177" s="186">
        <f t="shared" si="83"/>
        <v>0</v>
      </c>
      <c r="BL177" s="11" t="s">
        <v>176</v>
      </c>
      <c r="BM177" s="11" t="s">
        <v>451</v>
      </c>
    </row>
    <row r="178" spans="2:65" s="29" customFormat="1" ht="31.5" customHeight="1">
      <c r="B178" s="175"/>
      <c r="C178" s="176" t="s">
        <v>452</v>
      </c>
      <c r="D178" s="176" t="s">
        <v>149</v>
      </c>
      <c r="E178" s="177" t="s">
        <v>453</v>
      </c>
      <c r="F178" s="178" t="s">
        <v>454</v>
      </c>
      <c r="G178" s="178"/>
      <c r="H178" s="178"/>
      <c r="I178" s="178"/>
      <c r="J178" s="179" t="s">
        <v>157</v>
      </c>
      <c r="K178" s="180">
        <v>0.027</v>
      </c>
      <c r="L178" s="181"/>
      <c r="M178" s="181"/>
      <c r="N178" s="181">
        <f t="shared" si="74"/>
        <v>0</v>
      </c>
      <c r="O178" s="181"/>
      <c r="P178" s="181"/>
      <c r="Q178" s="181"/>
      <c r="R178" s="182"/>
      <c r="T178" s="183"/>
      <c r="U178" s="41" t="s">
        <v>39</v>
      </c>
      <c r="V178" s="184">
        <v>1.598</v>
      </c>
      <c r="W178" s="184">
        <f t="shared" si="75"/>
        <v>0.043146000000000004</v>
      </c>
      <c r="X178" s="184">
        <v>0</v>
      </c>
      <c r="Y178" s="184">
        <f t="shared" si="76"/>
        <v>0</v>
      </c>
      <c r="Z178" s="184">
        <v>0</v>
      </c>
      <c r="AA178" s="185">
        <f t="shared" si="77"/>
        <v>0</v>
      </c>
      <c r="AR178" s="11" t="s">
        <v>176</v>
      </c>
      <c r="AT178" s="11" t="s">
        <v>149</v>
      </c>
      <c r="AU178" s="11" t="s">
        <v>85</v>
      </c>
      <c r="AY178" s="11" t="s">
        <v>148</v>
      </c>
      <c r="BE178" s="186">
        <f t="shared" si="78"/>
        <v>0</v>
      </c>
      <c r="BF178" s="186">
        <f t="shared" si="79"/>
        <v>0</v>
      </c>
      <c r="BG178" s="186">
        <f t="shared" si="80"/>
        <v>0</v>
      </c>
      <c r="BH178" s="186">
        <f t="shared" si="81"/>
        <v>0</v>
      </c>
      <c r="BI178" s="186">
        <f t="shared" si="82"/>
        <v>0</v>
      </c>
      <c r="BJ178" s="11" t="s">
        <v>20</v>
      </c>
      <c r="BK178" s="186">
        <f t="shared" si="83"/>
        <v>0</v>
      </c>
      <c r="BL178" s="11" t="s">
        <v>176</v>
      </c>
      <c r="BM178" s="11" t="s">
        <v>455</v>
      </c>
    </row>
    <row r="179" spans="2:63" s="161" customFormat="1" ht="29.25" customHeight="1">
      <c r="B179" s="162"/>
      <c r="C179" s="163"/>
      <c r="D179" s="173" t="s">
        <v>131</v>
      </c>
      <c r="E179" s="173"/>
      <c r="F179" s="173"/>
      <c r="G179" s="173"/>
      <c r="H179" s="173"/>
      <c r="I179" s="173"/>
      <c r="J179" s="173"/>
      <c r="K179" s="173"/>
      <c r="L179" s="173"/>
      <c r="M179" s="173"/>
      <c r="N179" s="187">
        <f>BK179</f>
        <v>0</v>
      </c>
      <c r="O179" s="187"/>
      <c r="P179" s="187"/>
      <c r="Q179" s="187"/>
      <c r="R179" s="166"/>
      <c r="T179" s="167"/>
      <c r="U179" s="163"/>
      <c r="V179" s="163"/>
      <c r="W179" s="168">
        <f>W180</f>
        <v>0.172</v>
      </c>
      <c r="X179" s="163"/>
      <c r="Y179" s="168">
        <f>Y180</f>
        <v>0.00017</v>
      </c>
      <c r="Z179" s="163"/>
      <c r="AA179" s="169">
        <f>AA180</f>
        <v>0</v>
      </c>
      <c r="AR179" s="170" t="s">
        <v>85</v>
      </c>
      <c r="AT179" s="171" t="s">
        <v>73</v>
      </c>
      <c r="AU179" s="171" t="s">
        <v>20</v>
      </c>
      <c r="AY179" s="170" t="s">
        <v>148</v>
      </c>
      <c r="BK179" s="172">
        <f>BK180</f>
        <v>0</v>
      </c>
    </row>
    <row r="180" spans="2:65" s="29" customFormat="1" ht="22.5" customHeight="1">
      <c r="B180" s="175"/>
      <c r="C180" s="176" t="s">
        <v>456</v>
      </c>
      <c r="D180" s="176" t="s">
        <v>149</v>
      </c>
      <c r="E180" s="177" t="s">
        <v>278</v>
      </c>
      <c r="F180" s="178" t="s">
        <v>279</v>
      </c>
      <c r="G180" s="178"/>
      <c r="H180" s="178"/>
      <c r="I180" s="178"/>
      <c r="J180" s="179" t="s">
        <v>280</v>
      </c>
      <c r="K180" s="180">
        <v>1</v>
      </c>
      <c r="L180" s="181"/>
      <c r="M180" s="181"/>
      <c r="N180" s="181">
        <f>ROUND(L180*K180,2)</f>
        <v>0</v>
      </c>
      <c r="O180" s="181"/>
      <c r="P180" s="181"/>
      <c r="Q180" s="181"/>
      <c r="R180" s="182"/>
      <c r="T180" s="183"/>
      <c r="U180" s="41" t="s">
        <v>39</v>
      </c>
      <c r="V180" s="184">
        <v>0.172</v>
      </c>
      <c r="W180" s="184">
        <f>V180*K180</f>
        <v>0.172</v>
      </c>
      <c r="X180" s="184">
        <v>0.00017</v>
      </c>
      <c r="Y180" s="184">
        <f>X180*K180</f>
        <v>0.00017</v>
      </c>
      <c r="Z180" s="184">
        <v>0</v>
      </c>
      <c r="AA180" s="185">
        <f>Z180*K180</f>
        <v>0</v>
      </c>
      <c r="AR180" s="11" t="s">
        <v>176</v>
      </c>
      <c r="AT180" s="11" t="s">
        <v>149</v>
      </c>
      <c r="AU180" s="11" t="s">
        <v>85</v>
      </c>
      <c r="AY180" s="11" t="s">
        <v>148</v>
      </c>
      <c r="BE180" s="186">
        <f>IF(U180="základní",N180,0)</f>
        <v>0</v>
      </c>
      <c r="BF180" s="186">
        <f>IF(U180="snížená",N180,0)</f>
        <v>0</v>
      </c>
      <c r="BG180" s="186">
        <f>IF(U180="zákl. přenesená",N180,0)</f>
        <v>0</v>
      </c>
      <c r="BH180" s="186">
        <f>IF(U180="sníž. přenesená",N180,0)</f>
        <v>0</v>
      </c>
      <c r="BI180" s="186">
        <f>IF(U180="nulová",N180,0)</f>
        <v>0</v>
      </c>
      <c r="BJ180" s="11" t="s">
        <v>20</v>
      </c>
      <c r="BK180" s="186">
        <f>ROUND(L180*K180,2)</f>
        <v>0</v>
      </c>
      <c r="BL180" s="11" t="s">
        <v>176</v>
      </c>
      <c r="BM180" s="11" t="s">
        <v>457</v>
      </c>
    </row>
    <row r="181" spans="2:63" s="161" customFormat="1" ht="29.25" customHeight="1">
      <c r="B181" s="162"/>
      <c r="C181" s="163"/>
      <c r="D181" s="173" t="s">
        <v>132</v>
      </c>
      <c r="E181" s="173"/>
      <c r="F181" s="173"/>
      <c r="G181" s="173"/>
      <c r="H181" s="173"/>
      <c r="I181" s="173"/>
      <c r="J181" s="173"/>
      <c r="K181" s="173"/>
      <c r="L181" s="173"/>
      <c r="M181" s="173"/>
      <c r="N181" s="187">
        <f>BK181</f>
        <v>0</v>
      </c>
      <c r="O181" s="187"/>
      <c r="P181" s="187"/>
      <c r="Q181" s="187"/>
      <c r="R181" s="166"/>
      <c r="T181" s="167"/>
      <c r="U181" s="163"/>
      <c r="V181" s="163"/>
      <c r="W181" s="168">
        <f>SUM(W182:W183)</f>
        <v>6.06644</v>
      </c>
      <c r="X181" s="163"/>
      <c r="Y181" s="168">
        <f>SUM(Y182:Y183)</f>
        <v>0.023278200000000002</v>
      </c>
      <c r="Z181" s="163"/>
      <c r="AA181" s="169">
        <f>SUM(AA182:AA183)</f>
        <v>0</v>
      </c>
      <c r="AR181" s="170" t="s">
        <v>85</v>
      </c>
      <c r="AT181" s="171" t="s">
        <v>73</v>
      </c>
      <c r="AU181" s="171" t="s">
        <v>20</v>
      </c>
      <c r="AY181" s="170" t="s">
        <v>148</v>
      </c>
      <c r="BK181" s="172">
        <f>SUM(BK182:BK183)</f>
        <v>0</v>
      </c>
    </row>
    <row r="182" spans="2:65" s="29" customFormat="1" ht="31.5" customHeight="1">
      <c r="B182" s="175"/>
      <c r="C182" s="176" t="s">
        <v>458</v>
      </c>
      <c r="D182" s="176" t="s">
        <v>149</v>
      </c>
      <c r="E182" s="177" t="s">
        <v>283</v>
      </c>
      <c r="F182" s="178" t="s">
        <v>284</v>
      </c>
      <c r="G182" s="178"/>
      <c r="H182" s="178"/>
      <c r="I182" s="178"/>
      <c r="J182" s="179" t="s">
        <v>152</v>
      </c>
      <c r="K182" s="180">
        <v>70.54</v>
      </c>
      <c r="L182" s="181"/>
      <c r="M182" s="181"/>
      <c r="N182" s="181">
        <f aca="true" t="shared" si="84" ref="N182:N183">ROUND(L182*K182,2)</f>
        <v>0</v>
      </c>
      <c r="O182" s="181"/>
      <c r="P182" s="181"/>
      <c r="Q182" s="181"/>
      <c r="R182" s="182"/>
      <c r="T182" s="183"/>
      <c r="U182" s="41" t="s">
        <v>39</v>
      </c>
      <c r="V182" s="184">
        <v>0.033</v>
      </c>
      <c r="W182" s="184">
        <f aca="true" t="shared" si="85" ref="W182:W183">V182*K182</f>
        <v>2.3278200000000004</v>
      </c>
      <c r="X182" s="184">
        <v>0.0002</v>
      </c>
      <c r="Y182" s="184">
        <f aca="true" t="shared" si="86" ref="Y182:Y183">X182*K182</f>
        <v>0.014108000000000002</v>
      </c>
      <c r="Z182" s="184">
        <v>0</v>
      </c>
      <c r="AA182" s="185">
        <f aca="true" t="shared" si="87" ref="AA182:AA183">Z182*K182</f>
        <v>0</v>
      </c>
      <c r="AR182" s="11" t="s">
        <v>176</v>
      </c>
      <c r="AT182" s="11" t="s">
        <v>149</v>
      </c>
      <c r="AU182" s="11" t="s">
        <v>85</v>
      </c>
      <c r="AY182" s="11" t="s">
        <v>148</v>
      </c>
      <c r="BE182" s="186">
        <f aca="true" t="shared" si="88" ref="BE182:BE183">IF(U182="základní",N182,0)</f>
        <v>0</v>
      </c>
      <c r="BF182" s="186">
        <f aca="true" t="shared" si="89" ref="BF182:BF183">IF(U182="snížená",N182,0)</f>
        <v>0</v>
      </c>
      <c r="BG182" s="186">
        <f aca="true" t="shared" si="90" ref="BG182:BG183">IF(U182="zákl. přenesená",N182,0)</f>
        <v>0</v>
      </c>
      <c r="BH182" s="186">
        <f aca="true" t="shared" si="91" ref="BH182:BH183">IF(U182="sníž. přenesená",N182,0)</f>
        <v>0</v>
      </c>
      <c r="BI182" s="186">
        <f aca="true" t="shared" si="92" ref="BI182:BI183">IF(U182="nulová",N182,0)</f>
        <v>0</v>
      </c>
      <c r="BJ182" s="11" t="s">
        <v>20</v>
      </c>
      <c r="BK182" s="186">
        <f aca="true" t="shared" si="93" ref="BK182:BK183">ROUND(L182*K182,2)</f>
        <v>0</v>
      </c>
      <c r="BL182" s="11" t="s">
        <v>176</v>
      </c>
      <c r="BM182" s="11" t="s">
        <v>459</v>
      </c>
    </row>
    <row r="183" spans="2:65" s="29" customFormat="1" ht="44.25" customHeight="1">
      <c r="B183" s="175"/>
      <c r="C183" s="176" t="s">
        <v>460</v>
      </c>
      <c r="D183" s="176" t="s">
        <v>149</v>
      </c>
      <c r="E183" s="177" t="s">
        <v>287</v>
      </c>
      <c r="F183" s="178" t="s">
        <v>288</v>
      </c>
      <c r="G183" s="178"/>
      <c r="H183" s="178"/>
      <c r="I183" s="178"/>
      <c r="J183" s="179" t="s">
        <v>152</v>
      </c>
      <c r="K183" s="180">
        <v>70.54</v>
      </c>
      <c r="L183" s="181"/>
      <c r="M183" s="181"/>
      <c r="N183" s="181">
        <f t="shared" si="84"/>
        <v>0</v>
      </c>
      <c r="O183" s="181"/>
      <c r="P183" s="181"/>
      <c r="Q183" s="181"/>
      <c r="R183" s="182"/>
      <c r="T183" s="183"/>
      <c r="U183" s="197" t="s">
        <v>39</v>
      </c>
      <c r="V183" s="198">
        <v>0.053</v>
      </c>
      <c r="W183" s="198">
        <f t="shared" si="85"/>
        <v>3.73862</v>
      </c>
      <c r="X183" s="198">
        <v>0.00013</v>
      </c>
      <c r="Y183" s="198">
        <f t="shared" si="86"/>
        <v>0.0091702</v>
      </c>
      <c r="Z183" s="198">
        <v>0</v>
      </c>
      <c r="AA183" s="199">
        <f t="shared" si="87"/>
        <v>0</v>
      </c>
      <c r="AR183" s="11" t="s">
        <v>176</v>
      </c>
      <c r="AT183" s="11" t="s">
        <v>149</v>
      </c>
      <c r="AU183" s="11" t="s">
        <v>85</v>
      </c>
      <c r="AY183" s="11" t="s">
        <v>148</v>
      </c>
      <c r="BE183" s="186">
        <f t="shared" si="88"/>
        <v>0</v>
      </c>
      <c r="BF183" s="186">
        <f t="shared" si="89"/>
        <v>0</v>
      </c>
      <c r="BG183" s="186">
        <f t="shared" si="90"/>
        <v>0</v>
      </c>
      <c r="BH183" s="186">
        <f t="shared" si="91"/>
        <v>0</v>
      </c>
      <c r="BI183" s="186">
        <f t="shared" si="92"/>
        <v>0</v>
      </c>
      <c r="BJ183" s="11" t="s">
        <v>20</v>
      </c>
      <c r="BK183" s="186">
        <f t="shared" si="93"/>
        <v>0</v>
      </c>
      <c r="BL183" s="11" t="s">
        <v>176</v>
      </c>
      <c r="BM183" s="11" t="s">
        <v>461</v>
      </c>
    </row>
    <row r="184" spans="2:18" s="29" customFormat="1" ht="6.75" customHeight="1">
      <c r="B184" s="59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1"/>
    </row>
  </sheetData>
  <sheetProtection selectLockedCells="1" selectUnlockedCells="1"/>
  <mergeCells count="242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66:Q66"/>
    <mergeCell ref="F68:P68"/>
    <mergeCell ref="F69:P69"/>
    <mergeCell ref="F70:P70"/>
    <mergeCell ref="M72:P72"/>
    <mergeCell ref="M74:Q74"/>
    <mergeCell ref="M75:Q75"/>
    <mergeCell ref="C77:G77"/>
    <mergeCell ref="N77:Q77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114:Q114"/>
    <mergeCell ref="N115:Q115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N126:Q126"/>
    <mergeCell ref="N127:Q127"/>
    <mergeCell ref="F128:I128"/>
    <mergeCell ref="L128:M128"/>
    <mergeCell ref="N128:Q128"/>
    <mergeCell ref="F129:I129"/>
    <mergeCell ref="L129:M129"/>
    <mergeCell ref="N129:Q129"/>
    <mergeCell ref="N130:Q130"/>
    <mergeCell ref="F131:I131"/>
    <mergeCell ref="L131:M131"/>
    <mergeCell ref="N131:Q131"/>
    <mergeCell ref="F132:I132"/>
    <mergeCell ref="N133:Q133"/>
    <mergeCell ref="F134:I134"/>
    <mergeCell ref="L134:M134"/>
    <mergeCell ref="N134:Q134"/>
    <mergeCell ref="F135:I135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N179:Q179"/>
    <mergeCell ref="F180:I180"/>
    <mergeCell ref="L180:M180"/>
    <mergeCell ref="N180:Q180"/>
    <mergeCell ref="N181:Q181"/>
    <mergeCell ref="F182:I182"/>
    <mergeCell ref="L182:M182"/>
    <mergeCell ref="N182:Q182"/>
    <mergeCell ref="F183:I183"/>
    <mergeCell ref="L183:M183"/>
    <mergeCell ref="N183:Q183"/>
  </mergeCells>
  <hyperlinks>
    <hyperlink ref="F1" location="C2" display="1) Krycí list rozpočtu"/>
    <hyperlink ref="H1" location="C87" display="2) Rekapitulace rozpočtu"/>
    <hyperlink ref="L1" location="C123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8"/>
  <sheetViews>
    <sheetView zoomScale="95" zoomScaleNormal="95" workbookViewId="0" topLeftCell="A203">
      <selection activeCell="L121" sqref="L121"/>
    </sheetView>
  </sheetViews>
  <sheetFormatPr defaultColWidth="8" defaultRowHeight="13.5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0" width="29.66015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160156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9.33203125" style="0" customWidth="1"/>
    <col min="44" max="64" width="9.33203125" style="1" hidden="1" customWidth="1"/>
    <col min="65" max="16384" width="9.33203125" style="0" customWidth="1"/>
  </cols>
  <sheetData>
    <row r="1" spans="1:66" ht="21.75" customHeight="1">
      <c r="A1" s="128"/>
      <c r="B1" s="3"/>
      <c r="C1" s="3"/>
      <c r="D1" s="4" t="s">
        <v>1</v>
      </c>
      <c r="E1" s="3"/>
      <c r="F1" s="5" t="s">
        <v>103</v>
      </c>
      <c r="G1" s="5"/>
      <c r="H1" s="129" t="s">
        <v>104</v>
      </c>
      <c r="I1" s="129"/>
      <c r="J1" s="129"/>
      <c r="K1" s="129"/>
      <c r="L1" s="5" t="s">
        <v>105</v>
      </c>
      <c r="M1" s="3"/>
      <c r="N1" s="3"/>
      <c r="O1" s="4" t="s">
        <v>106</v>
      </c>
      <c r="P1" s="3"/>
      <c r="Q1" s="3"/>
      <c r="R1" s="3"/>
      <c r="S1" s="5" t="s">
        <v>107</v>
      </c>
      <c r="T1" s="5"/>
      <c r="U1" s="128"/>
      <c r="V1" s="128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7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95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85</v>
      </c>
    </row>
    <row r="4" spans="2:46" ht="36.75" customHeight="1">
      <c r="B4" s="15"/>
      <c r="C4" s="16" t="s">
        <v>108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12</v>
      </c>
      <c r="AT4" s="11" t="s">
        <v>5</v>
      </c>
    </row>
    <row r="5" spans="2:18" ht="6.75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4.75" customHeight="1">
      <c r="B6" s="15"/>
      <c r="C6" s="19"/>
      <c r="D6" s="24" t="s">
        <v>15</v>
      </c>
      <c r="E6" s="19"/>
      <c r="F6" s="130">
        <f>'Rekapitulace stavby'!K6</f>
        <v>0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9"/>
      <c r="R6" s="17"/>
    </row>
    <row r="7" spans="2:18" ht="24.75" customHeight="1">
      <c r="B7" s="15"/>
      <c r="C7" s="19"/>
      <c r="D7" s="24" t="s">
        <v>109</v>
      </c>
      <c r="E7" s="19"/>
      <c r="F7" s="130" t="s">
        <v>110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9"/>
      <c r="R7" s="17"/>
    </row>
    <row r="8" spans="2:18" s="29" customFormat="1" ht="32.25" customHeight="1">
      <c r="B8" s="30"/>
      <c r="C8" s="31"/>
      <c r="D8" s="22" t="s">
        <v>111</v>
      </c>
      <c r="E8" s="31"/>
      <c r="F8" s="23" t="s">
        <v>462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31"/>
      <c r="R8" s="32"/>
    </row>
    <row r="9" spans="2:18" s="29" customFormat="1" ht="14.25" customHeight="1">
      <c r="B9" s="30"/>
      <c r="C9" s="31"/>
      <c r="D9" s="24" t="s">
        <v>18</v>
      </c>
      <c r="E9" s="31"/>
      <c r="F9" s="21"/>
      <c r="G9" s="31"/>
      <c r="H9" s="31"/>
      <c r="I9" s="31"/>
      <c r="J9" s="31"/>
      <c r="K9" s="31"/>
      <c r="L9" s="31"/>
      <c r="M9" s="24" t="s">
        <v>19</v>
      </c>
      <c r="N9" s="31"/>
      <c r="O9" s="21"/>
      <c r="P9" s="31"/>
      <c r="Q9" s="31"/>
      <c r="R9" s="32"/>
    </row>
    <row r="10" spans="2:18" s="29" customFormat="1" ht="14.25" customHeight="1">
      <c r="B10" s="30"/>
      <c r="C10" s="31"/>
      <c r="D10" s="24" t="s">
        <v>21</v>
      </c>
      <c r="E10" s="31"/>
      <c r="F10" s="21" t="s">
        <v>22</v>
      </c>
      <c r="G10" s="31"/>
      <c r="H10" s="31"/>
      <c r="I10" s="31"/>
      <c r="J10" s="31"/>
      <c r="K10" s="31"/>
      <c r="L10" s="31"/>
      <c r="M10" s="24" t="s">
        <v>23</v>
      </c>
      <c r="N10" s="31"/>
      <c r="O10" s="76"/>
      <c r="P10" s="76"/>
      <c r="Q10" s="31"/>
      <c r="R10" s="32"/>
    </row>
    <row r="11" spans="2:18" s="29" customFormat="1" ht="10.5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2:18" s="29" customFormat="1" ht="14.25" customHeight="1">
      <c r="B12" s="30"/>
      <c r="C12" s="31"/>
      <c r="D12" s="24" t="s">
        <v>26</v>
      </c>
      <c r="E12" s="31"/>
      <c r="F12" s="31"/>
      <c r="G12" s="31"/>
      <c r="H12" s="31"/>
      <c r="I12" s="31"/>
      <c r="J12" s="31"/>
      <c r="K12" s="31"/>
      <c r="L12" s="31"/>
      <c r="M12" s="24" t="s">
        <v>27</v>
      </c>
      <c r="N12" s="31"/>
      <c r="O12" s="21"/>
      <c r="P12" s="21"/>
      <c r="Q12" s="31"/>
      <c r="R12" s="32"/>
    </row>
    <row r="13" spans="2:18" s="29" customFormat="1" ht="18" customHeight="1">
      <c r="B13" s="30"/>
      <c r="C13" s="31"/>
      <c r="D13" s="31"/>
      <c r="E13" s="21" t="s">
        <v>28</v>
      </c>
      <c r="F13" s="31"/>
      <c r="G13" s="31"/>
      <c r="H13" s="31"/>
      <c r="I13" s="31"/>
      <c r="J13" s="31"/>
      <c r="K13" s="31"/>
      <c r="L13" s="31"/>
      <c r="M13" s="24" t="s">
        <v>29</v>
      </c>
      <c r="N13" s="31"/>
      <c r="O13" s="21"/>
      <c r="P13" s="21"/>
      <c r="Q13" s="31"/>
      <c r="R13" s="32"/>
    </row>
    <row r="14" spans="2:18" s="29" customFormat="1" ht="6.75" customHeigh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2:18" s="29" customFormat="1" ht="14.25" customHeight="1">
      <c r="B15" s="30"/>
      <c r="C15" s="31"/>
      <c r="D15" s="24" t="s">
        <v>30</v>
      </c>
      <c r="E15" s="31"/>
      <c r="F15" s="31"/>
      <c r="G15" s="31"/>
      <c r="H15" s="31"/>
      <c r="I15" s="31"/>
      <c r="J15" s="31"/>
      <c r="K15" s="31"/>
      <c r="L15" s="31"/>
      <c r="M15" s="24" t="s">
        <v>27</v>
      </c>
      <c r="N15" s="31"/>
      <c r="O15" s="21"/>
      <c r="P15" s="21"/>
      <c r="Q15" s="31"/>
      <c r="R15" s="32"/>
    </row>
    <row r="16" spans="2:18" s="29" customFormat="1" ht="18" customHeight="1">
      <c r="B16" s="30"/>
      <c r="C16" s="31"/>
      <c r="D16" s="31"/>
      <c r="E16" s="21"/>
      <c r="F16" s="31"/>
      <c r="G16" s="31"/>
      <c r="H16" s="31"/>
      <c r="I16" s="31"/>
      <c r="J16" s="31"/>
      <c r="K16" s="31"/>
      <c r="L16" s="31"/>
      <c r="M16" s="24" t="s">
        <v>29</v>
      </c>
      <c r="N16" s="31"/>
      <c r="O16" s="21"/>
      <c r="P16" s="21"/>
      <c r="Q16" s="31"/>
      <c r="R16" s="32"/>
    </row>
    <row r="17" spans="2:18" s="29" customFormat="1" ht="6.7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2:18" s="29" customFormat="1" ht="14.25" customHeight="1">
      <c r="B18" s="30"/>
      <c r="C18" s="31"/>
      <c r="D18" s="24" t="s">
        <v>31</v>
      </c>
      <c r="E18" s="31"/>
      <c r="F18" s="31"/>
      <c r="G18" s="31"/>
      <c r="H18" s="31"/>
      <c r="I18" s="31"/>
      <c r="J18" s="31"/>
      <c r="K18" s="31"/>
      <c r="L18" s="31"/>
      <c r="M18" s="24" t="s">
        <v>27</v>
      </c>
      <c r="N18" s="31"/>
      <c r="O18" s="21">
        <f>IF('Rekapitulace stavby'!AN16="","",'Rekapitulace stavby'!AN16)</f>
        <v>0</v>
      </c>
      <c r="P18" s="21"/>
      <c r="Q18" s="31"/>
      <c r="R18" s="32"/>
    </row>
    <row r="19" spans="2:18" s="29" customFormat="1" ht="18" customHeight="1">
      <c r="B19" s="30"/>
      <c r="C19" s="31"/>
      <c r="D19" s="31"/>
      <c r="E19" s="21">
        <f>IF('Rekapitulace stavby'!E17="","",'Rekapitulace stavby'!E17)</f>
        <v>0</v>
      </c>
      <c r="F19" s="31"/>
      <c r="G19" s="31"/>
      <c r="H19" s="31"/>
      <c r="I19" s="31"/>
      <c r="J19" s="31"/>
      <c r="K19" s="31"/>
      <c r="L19" s="31"/>
      <c r="M19" s="24" t="s">
        <v>29</v>
      </c>
      <c r="N19" s="31"/>
      <c r="O19" s="21">
        <f>IF('Rekapitulace stavby'!AN17="","",'Rekapitulace stavby'!AN17)</f>
        <v>0</v>
      </c>
      <c r="P19" s="21"/>
      <c r="Q19" s="31"/>
      <c r="R19" s="32"/>
    </row>
    <row r="20" spans="2:18" s="29" customFormat="1" ht="6.75" customHeigh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pans="2:18" s="29" customFormat="1" ht="14.25" customHeight="1">
      <c r="B21" s="30"/>
      <c r="C21" s="31"/>
      <c r="D21" s="24" t="s">
        <v>33</v>
      </c>
      <c r="E21" s="31"/>
      <c r="F21" s="31"/>
      <c r="G21" s="31"/>
      <c r="H21" s="31"/>
      <c r="I21" s="31"/>
      <c r="J21" s="31"/>
      <c r="K21" s="31"/>
      <c r="L21" s="31"/>
      <c r="M21" s="24" t="s">
        <v>27</v>
      </c>
      <c r="N21" s="31"/>
      <c r="O21" s="21">
        <f>IF('Rekapitulace stavby'!AN19="","",'Rekapitulace stavby'!AN19)</f>
        <v>0</v>
      </c>
      <c r="P21" s="21"/>
      <c r="Q21" s="31"/>
      <c r="R21" s="32"/>
    </row>
    <row r="22" spans="2:18" s="29" customFormat="1" ht="18" customHeight="1">
      <c r="B22" s="30"/>
      <c r="C22" s="31"/>
      <c r="D22" s="31"/>
      <c r="E22" s="21">
        <f>IF('Rekapitulace stavby'!E20="","",'Rekapitulace stavby'!E20)</f>
        <v>0</v>
      </c>
      <c r="F22" s="31"/>
      <c r="G22" s="31"/>
      <c r="H22" s="31"/>
      <c r="I22" s="31"/>
      <c r="J22" s="31"/>
      <c r="K22" s="31"/>
      <c r="L22" s="31"/>
      <c r="M22" s="24" t="s">
        <v>29</v>
      </c>
      <c r="N22" s="31"/>
      <c r="O22" s="21">
        <f>IF('Rekapitulace stavby'!AN20="","",'Rekapitulace stavby'!AN20)</f>
        <v>0</v>
      </c>
      <c r="P22" s="21"/>
      <c r="Q22" s="31"/>
      <c r="R22" s="32"/>
    </row>
    <row r="23" spans="2:18" s="29" customFormat="1" ht="6.75" customHeight="1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29" customFormat="1" ht="14.25" customHeight="1">
      <c r="B24" s="30"/>
      <c r="C24" s="31"/>
      <c r="D24" s="24" t="s">
        <v>34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29" customFormat="1" ht="22.5" customHeight="1">
      <c r="B25" s="30"/>
      <c r="C25" s="31"/>
      <c r="D25" s="31"/>
      <c r="E25" s="25"/>
      <c r="F25" s="25"/>
      <c r="G25" s="25"/>
      <c r="H25" s="25"/>
      <c r="I25" s="25"/>
      <c r="J25" s="25"/>
      <c r="K25" s="25"/>
      <c r="L25" s="25"/>
      <c r="M25" s="31"/>
      <c r="N25" s="31"/>
      <c r="O25" s="31"/>
      <c r="P25" s="31"/>
      <c r="Q25" s="31"/>
      <c r="R25" s="32"/>
    </row>
    <row r="26" spans="2:18" s="29" customFormat="1" ht="6.75" customHeight="1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spans="2:18" s="29" customFormat="1" ht="6.75" customHeight="1">
      <c r="B27" s="30"/>
      <c r="C27" s="3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1"/>
      <c r="R27" s="32"/>
    </row>
    <row r="28" spans="2:18" s="29" customFormat="1" ht="14.25" customHeight="1">
      <c r="B28" s="30"/>
      <c r="C28" s="31"/>
      <c r="D28" s="131" t="s">
        <v>113</v>
      </c>
      <c r="E28" s="31"/>
      <c r="F28" s="31"/>
      <c r="G28" s="31"/>
      <c r="H28" s="31"/>
      <c r="I28" s="31"/>
      <c r="J28" s="31"/>
      <c r="K28" s="31"/>
      <c r="L28" s="31"/>
      <c r="M28" s="28">
        <f>N78</f>
        <v>0</v>
      </c>
      <c r="N28" s="28"/>
      <c r="O28" s="28"/>
      <c r="P28" s="28"/>
      <c r="Q28" s="31"/>
      <c r="R28" s="32"/>
    </row>
    <row r="29" spans="2:18" s="29" customFormat="1" ht="14.25" customHeight="1">
      <c r="B29" s="30"/>
      <c r="C29" s="31"/>
      <c r="D29" s="27" t="s">
        <v>114</v>
      </c>
      <c r="E29" s="31"/>
      <c r="F29" s="31"/>
      <c r="G29" s="31"/>
      <c r="H29" s="31"/>
      <c r="I29" s="31"/>
      <c r="J29" s="31"/>
      <c r="K29" s="31"/>
      <c r="L29" s="31"/>
      <c r="M29" s="28">
        <f>N98</f>
        <v>0</v>
      </c>
      <c r="N29" s="28"/>
      <c r="O29" s="28"/>
      <c r="P29" s="28"/>
      <c r="Q29" s="31"/>
      <c r="R29" s="32"/>
    </row>
    <row r="30" spans="2:18" s="29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</row>
    <row r="31" spans="2:18" s="29" customFormat="1" ht="24.75" customHeight="1">
      <c r="B31" s="30"/>
      <c r="C31" s="31"/>
      <c r="D31" s="132" t="s">
        <v>37</v>
      </c>
      <c r="E31" s="31"/>
      <c r="F31" s="31"/>
      <c r="G31" s="31"/>
      <c r="H31" s="31"/>
      <c r="I31" s="31"/>
      <c r="J31" s="31"/>
      <c r="K31" s="31"/>
      <c r="L31" s="31"/>
      <c r="M31" s="133">
        <f>ROUND(M28+M29,2)</f>
        <v>0</v>
      </c>
      <c r="N31" s="133"/>
      <c r="O31" s="133"/>
      <c r="P31" s="133"/>
      <c r="Q31" s="31"/>
      <c r="R31" s="32"/>
    </row>
    <row r="32" spans="2:18" s="29" customFormat="1" ht="6.75" customHeight="1">
      <c r="B32" s="30"/>
      <c r="C32" s="3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1"/>
      <c r="R32" s="32"/>
    </row>
    <row r="33" spans="2:18" s="29" customFormat="1" ht="14.25" customHeight="1">
      <c r="B33" s="30"/>
      <c r="C33" s="31"/>
      <c r="D33" s="39" t="s">
        <v>38</v>
      </c>
      <c r="E33" s="39" t="s">
        <v>39</v>
      </c>
      <c r="F33" s="40">
        <v>0.21</v>
      </c>
      <c r="G33" s="134" t="s">
        <v>40</v>
      </c>
      <c r="H33" s="135">
        <f>ROUND((SUM(BE98:BE99)+SUM(BE118:BE207)),2)</f>
        <v>0</v>
      </c>
      <c r="I33" s="135"/>
      <c r="J33" s="135"/>
      <c r="K33" s="31"/>
      <c r="L33" s="31"/>
      <c r="M33" s="135">
        <f>ROUND(ROUND((SUM(BE98:BE99)+SUM(BE118:BE207)),2)*F33,2)</f>
        <v>0</v>
      </c>
      <c r="N33" s="135"/>
      <c r="O33" s="135"/>
      <c r="P33" s="135"/>
      <c r="Q33" s="31"/>
      <c r="R33" s="32"/>
    </row>
    <row r="34" spans="2:18" s="29" customFormat="1" ht="14.25" customHeight="1">
      <c r="B34" s="30"/>
      <c r="C34" s="31"/>
      <c r="D34" s="31"/>
      <c r="E34" s="39" t="s">
        <v>41</v>
      </c>
      <c r="F34" s="40">
        <v>0.15</v>
      </c>
      <c r="G34" s="134" t="s">
        <v>40</v>
      </c>
      <c r="H34" s="135">
        <f>ROUND((SUM(BF98:BF99)+SUM(BF118:BF207)),2)</f>
        <v>0</v>
      </c>
      <c r="I34" s="135"/>
      <c r="J34" s="135"/>
      <c r="K34" s="31"/>
      <c r="L34" s="31"/>
      <c r="M34" s="135">
        <f>ROUND(ROUND((SUM(BF98:BF99)+SUM(BF118:BF207)),2)*F34,2)</f>
        <v>0</v>
      </c>
      <c r="N34" s="135"/>
      <c r="O34" s="135"/>
      <c r="P34" s="135"/>
      <c r="Q34" s="31"/>
      <c r="R34" s="32"/>
    </row>
    <row r="35" spans="2:18" s="29" customFormat="1" ht="14.25" customHeight="1" hidden="1">
      <c r="B35" s="30"/>
      <c r="C35" s="31"/>
      <c r="D35" s="31"/>
      <c r="E35" s="39" t="s">
        <v>42</v>
      </c>
      <c r="F35" s="40">
        <v>0.21</v>
      </c>
      <c r="G35" s="134" t="s">
        <v>40</v>
      </c>
      <c r="H35" s="135">
        <f>ROUND((SUM(BG98:BG99)+SUM(BG118:BG207)),2)</f>
        <v>0</v>
      </c>
      <c r="I35" s="135"/>
      <c r="J35" s="135"/>
      <c r="K35" s="31"/>
      <c r="L35" s="31"/>
      <c r="M35" s="135">
        <v>0</v>
      </c>
      <c r="N35" s="135"/>
      <c r="O35" s="135"/>
      <c r="P35" s="135"/>
      <c r="Q35" s="31"/>
      <c r="R35" s="32"/>
    </row>
    <row r="36" spans="2:18" s="29" customFormat="1" ht="14.25" customHeight="1" hidden="1">
      <c r="B36" s="30"/>
      <c r="C36" s="31"/>
      <c r="D36" s="31"/>
      <c r="E36" s="39" t="s">
        <v>43</v>
      </c>
      <c r="F36" s="40">
        <v>0.15</v>
      </c>
      <c r="G36" s="134" t="s">
        <v>40</v>
      </c>
      <c r="H36" s="135">
        <f>ROUND((SUM(BH98:BH99)+SUM(BH118:BH207)),2)</f>
        <v>0</v>
      </c>
      <c r="I36" s="135"/>
      <c r="J36" s="135"/>
      <c r="K36" s="31"/>
      <c r="L36" s="31"/>
      <c r="M36" s="135">
        <v>0</v>
      </c>
      <c r="N36" s="135"/>
      <c r="O36" s="135"/>
      <c r="P36" s="135"/>
      <c r="Q36" s="31"/>
      <c r="R36" s="32"/>
    </row>
    <row r="37" spans="2:18" s="29" customFormat="1" ht="14.25" customHeight="1" hidden="1">
      <c r="B37" s="30"/>
      <c r="C37" s="31"/>
      <c r="D37" s="31"/>
      <c r="E37" s="39" t="s">
        <v>44</v>
      </c>
      <c r="F37" s="40">
        <v>0</v>
      </c>
      <c r="G37" s="134" t="s">
        <v>40</v>
      </c>
      <c r="H37" s="135">
        <f>ROUND((SUM(BI98:BI99)+SUM(BI118:BI207)),2)</f>
        <v>0</v>
      </c>
      <c r="I37" s="135"/>
      <c r="J37" s="135"/>
      <c r="K37" s="31"/>
      <c r="L37" s="31"/>
      <c r="M37" s="135">
        <v>0</v>
      </c>
      <c r="N37" s="135"/>
      <c r="O37" s="135"/>
      <c r="P37" s="135"/>
      <c r="Q37" s="31"/>
      <c r="R37" s="32"/>
    </row>
    <row r="38" spans="2:18" s="29" customFormat="1" ht="6.7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29" customFormat="1" ht="24.75" customHeight="1">
      <c r="B39" s="30"/>
      <c r="C39" s="44"/>
      <c r="D39" s="45" t="s">
        <v>45</v>
      </c>
      <c r="E39" s="46"/>
      <c r="F39" s="46"/>
      <c r="G39" s="136" t="s">
        <v>46</v>
      </c>
      <c r="H39" s="47" t="s">
        <v>47</v>
      </c>
      <c r="I39" s="46"/>
      <c r="J39" s="46"/>
      <c r="K39" s="46"/>
      <c r="L39" s="49">
        <f>SUM(M31:M37)</f>
        <v>0</v>
      </c>
      <c r="M39" s="49"/>
      <c r="N39" s="49"/>
      <c r="O39" s="49"/>
      <c r="P39" s="49"/>
      <c r="Q39" s="44"/>
      <c r="R39" s="32"/>
    </row>
    <row r="40" spans="2:18" s="29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3.5"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s="29" customFormat="1" ht="15">
      <c r="B43" s="30"/>
      <c r="C43" s="31"/>
      <c r="D43" s="50" t="s">
        <v>48</v>
      </c>
      <c r="E43" s="51"/>
      <c r="F43" s="51"/>
      <c r="G43" s="51"/>
      <c r="H43" s="52"/>
      <c r="I43" s="31"/>
      <c r="J43" s="50" t="s">
        <v>49</v>
      </c>
      <c r="K43" s="51"/>
      <c r="L43" s="51"/>
      <c r="M43" s="51"/>
      <c r="N43" s="51"/>
      <c r="O43" s="51"/>
      <c r="P43" s="52"/>
      <c r="Q43" s="31"/>
      <c r="R43" s="32"/>
    </row>
    <row r="44" spans="2:18" ht="13.5">
      <c r="B44" s="15"/>
      <c r="C44" s="19"/>
      <c r="D44" s="53"/>
      <c r="E44" s="19"/>
      <c r="F44" s="19"/>
      <c r="G44" s="19"/>
      <c r="H44" s="54"/>
      <c r="I44" s="19"/>
      <c r="J44" s="53"/>
      <c r="K44" s="19"/>
      <c r="L44" s="19"/>
      <c r="M44" s="19"/>
      <c r="N44" s="19"/>
      <c r="O44" s="19"/>
      <c r="P44" s="54"/>
      <c r="Q44" s="19"/>
      <c r="R44" s="17"/>
    </row>
    <row r="45" spans="2:18" ht="13.5">
      <c r="B45" s="15"/>
      <c r="C45" s="19"/>
      <c r="D45" s="53"/>
      <c r="E45" s="19"/>
      <c r="F45" s="19"/>
      <c r="G45" s="19"/>
      <c r="H45" s="54"/>
      <c r="I45" s="19"/>
      <c r="J45" s="53"/>
      <c r="K45" s="19"/>
      <c r="L45" s="19"/>
      <c r="M45" s="19"/>
      <c r="N45" s="19"/>
      <c r="O45" s="19"/>
      <c r="P45" s="54"/>
      <c r="Q45" s="19"/>
      <c r="R45" s="17"/>
    </row>
    <row r="46" spans="2:18" ht="13.5">
      <c r="B46" s="15"/>
      <c r="C46" s="19"/>
      <c r="D46" s="53"/>
      <c r="E46" s="19"/>
      <c r="F46" s="19"/>
      <c r="G46" s="19"/>
      <c r="H46" s="54"/>
      <c r="I46" s="19"/>
      <c r="J46" s="53"/>
      <c r="K46" s="19"/>
      <c r="L46" s="19"/>
      <c r="M46" s="19"/>
      <c r="N46" s="19"/>
      <c r="O46" s="19"/>
      <c r="P46" s="54"/>
      <c r="Q46" s="19"/>
      <c r="R46" s="17"/>
    </row>
    <row r="47" spans="2:18" ht="13.5">
      <c r="B47" s="15"/>
      <c r="C47" s="19"/>
      <c r="D47" s="53"/>
      <c r="E47" s="19"/>
      <c r="F47" s="19"/>
      <c r="G47" s="19"/>
      <c r="H47" s="54"/>
      <c r="I47" s="19"/>
      <c r="J47" s="53"/>
      <c r="K47" s="19"/>
      <c r="L47" s="19"/>
      <c r="M47" s="19"/>
      <c r="N47" s="19"/>
      <c r="O47" s="19"/>
      <c r="P47" s="54"/>
      <c r="Q47" s="19"/>
      <c r="R47" s="17"/>
    </row>
    <row r="48" spans="2:18" ht="13.5">
      <c r="B48" s="15"/>
      <c r="C48" s="19"/>
      <c r="D48" s="53"/>
      <c r="E48" s="19"/>
      <c r="F48" s="19"/>
      <c r="G48" s="19"/>
      <c r="H48" s="54"/>
      <c r="I48" s="19"/>
      <c r="J48" s="53"/>
      <c r="K48" s="19"/>
      <c r="L48" s="19"/>
      <c r="M48" s="19"/>
      <c r="N48" s="19"/>
      <c r="O48" s="19"/>
      <c r="P48" s="54"/>
      <c r="Q48" s="19"/>
      <c r="R48" s="17"/>
    </row>
    <row r="49" spans="2:18" ht="13.5">
      <c r="B49" s="15"/>
      <c r="C49" s="19"/>
      <c r="D49" s="53"/>
      <c r="E49" s="19"/>
      <c r="F49" s="19"/>
      <c r="G49" s="19"/>
      <c r="H49" s="54"/>
      <c r="I49" s="19"/>
      <c r="J49" s="53"/>
      <c r="K49" s="19"/>
      <c r="L49" s="19"/>
      <c r="M49" s="19"/>
      <c r="N49" s="19"/>
      <c r="O49" s="19"/>
      <c r="P49" s="54"/>
      <c r="Q49" s="19"/>
      <c r="R49" s="17"/>
    </row>
    <row r="50" spans="2:18" s="29" customFormat="1" ht="15">
      <c r="B50" s="30"/>
      <c r="C50" s="31"/>
      <c r="D50" s="55" t="s">
        <v>50</v>
      </c>
      <c r="E50" s="56"/>
      <c r="F50" s="56"/>
      <c r="G50" s="57" t="s">
        <v>51</v>
      </c>
      <c r="H50" s="58"/>
      <c r="I50" s="31"/>
      <c r="J50" s="55" t="s">
        <v>50</v>
      </c>
      <c r="K50" s="56"/>
      <c r="L50" s="56"/>
      <c r="M50" s="56"/>
      <c r="N50" s="57" t="s">
        <v>51</v>
      </c>
      <c r="O50" s="56"/>
      <c r="P50" s="58"/>
      <c r="Q50" s="31"/>
      <c r="R50" s="32"/>
    </row>
    <row r="51" spans="2:18" ht="13.5">
      <c r="B51" s="1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7"/>
    </row>
    <row r="52" spans="2:18" s="29" customFormat="1" ht="15">
      <c r="B52" s="30"/>
      <c r="C52" s="31"/>
      <c r="D52" s="50" t="s">
        <v>52</v>
      </c>
      <c r="E52" s="51"/>
      <c r="F52" s="51"/>
      <c r="G52" s="51"/>
      <c r="H52" s="52"/>
      <c r="I52" s="31"/>
      <c r="J52" s="50" t="s">
        <v>53</v>
      </c>
      <c r="K52" s="51"/>
      <c r="L52" s="51"/>
      <c r="M52" s="51"/>
      <c r="N52" s="51"/>
      <c r="O52" s="51"/>
      <c r="P52" s="52"/>
      <c r="Q52" s="31"/>
      <c r="R52" s="32"/>
    </row>
    <row r="53" spans="2:18" ht="13.5">
      <c r="B53" s="15"/>
      <c r="C53" s="19"/>
      <c r="D53" s="53"/>
      <c r="E53" s="19"/>
      <c r="F53" s="19"/>
      <c r="G53" s="19"/>
      <c r="H53" s="54"/>
      <c r="I53" s="19"/>
      <c r="J53" s="53"/>
      <c r="K53" s="19"/>
      <c r="L53" s="19"/>
      <c r="M53" s="19"/>
      <c r="N53" s="19"/>
      <c r="O53" s="19"/>
      <c r="P53" s="54"/>
      <c r="Q53" s="19"/>
      <c r="R53" s="17"/>
    </row>
    <row r="54" spans="2:18" ht="13.5">
      <c r="B54" s="15"/>
      <c r="C54" s="19"/>
      <c r="D54" s="53"/>
      <c r="E54" s="19"/>
      <c r="F54" s="19"/>
      <c r="G54" s="19"/>
      <c r="H54" s="54"/>
      <c r="I54" s="19"/>
      <c r="J54" s="53"/>
      <c r="K54" s="19"/>
      <c r="L54" s="19"/>
      <c r="M54" s="19"/>
      <c r="N54" s="19"/>
      <c r="O54" s="19"/>
      <c r="P54" s="54"/>
      <c r="Q54" s="19"/>
      <c r="R54" s="17"/>
    </row>
    <row r="55" spans="2:18" ht="13.5">
      <c r="B55" s="15"/>
      <c r="C55" s="19"/>
      <c r="D55" s="53"/>
      <c r="E55" s="19"/>
      <c r="F55" s="19"/>
      <c r="G55" s="19"/>
      <c r="H55" s="54"/>
      <c r="I55" s="19"/>
      <c r="J55" s="53"/>
      <c r="K55" s="19"/>
      <c r="L55" s="19"/>
      <c r="M55" s="19"/>
      <c r="N55" s="19"/>
      <c r="O55" s="19"/>
      <c r="P55" s="54"/>
      <c r="Q55" s="19"/>
      <c r="R55" s="17"/>
    </row>
    <row r="56" spans="2:18" ht="13.5">
      <c r="B56" s="15"/>
      <c r="C56" s="19"/>
      <c r="D56" s="53"/>
      <c r="E56" s="19"/>
      <c r="F56" s="19"/>
      <c r="G56" s="19"/>
      <c r="H56" s="54"/>
      <c r="I56" s="19"/>
      <c r="J56" s="53"/>
      <c r="K56" s="19"/>
      <c r="L56" s="19"/>
      <c r="M56" s="19"/>
      <c r="N56" s="19"/>
      <c r="O56" s="19"/>
      <c r="P56" s="54"/>
      <c r="Q56" s="19"/>
      <c r="R56" s="17"/>
    </row>
    <row r="57" spans="2:18" ht="13.5">
      <c r="B57" s="15"/>
      <c r="C57" s="19"/>
      <c r="D57" s="53"/>
      <c r="E57" s="19"/>
      <c r="F57" s="19"/>
      <c r="G57" s="19"/>
      <c r="H57" s="54"/>
      <c r="I57" s="19"/>
      <c r="J57" s="53"/>
      <c r="K57" s="19"/>
      <c r="L57" s="19"/>
      <c r="M57" s="19"/>
      <c r="N57" s="19"/>
      <c r="O57" s="19"/>
      <c r="P57" s="54"/>
      <c r="Q57" s="19"/>
      <c r="R57" s="17"/>
    </row>
    <row r="58" spans="2:18" ht="13.5">
      <c r="B58" s="15"/>
      <c r="C58" s="19"/>
      <c r="D58" s="53"/>
      <c r="E58" s="19"/>
      <c r="F58" s="19"/>
      <c r="G58" s="19"/>
      <c r="H58" s="54"/>
      <c r="I58" s="19"/>
      <c r="J58" s="53"/>
      <c r="K58" s="19"/>
      <c r="L58" s="19"/>
      <c r="M58" s="19"/>
      <c r="N58" s="19"/>
      <c r="O58" s="19"/>
      <c r="P58" s="54"/>
      <c r="Q58" s="19"/>
      <c r="R58" s="17"/>
    </row>
    <row r="59" spans="2:18" s="29" customFormat="1" ht="15">
      <c r="B59" s="30"/>
      <c r="C59" s="31"/>
      <c r="D59" s="55" t="s">
        <v>50</v>
      </c>
      <c r="E59" s="56"/>
      <c r="F59" s="56"/>
      <c r="G59" s="57" t="s">
        <v>51</v>
      </c>
      <c r="H59" s="58"/>
      <c r="I59" s="31"/>
      <c r="J59" s="55" t="s">
        <v>50</v>
      </c>
      <c r="K59" s="56"/>
      <c r="L59" s="56"/>
      <c r="M59" s="56"/>
      <c r="N59" s="57" t="s">
        <v>51</v>
      </c>
      <c r="O59" s="56"/>
      <c r="P59" s="58"/>
      <c r="Q59" s="31"/>
      <c r="R59" s="32"/>
    </row>
    <row r="60" spans="2:18" s="29" customFormat="1" ht="14.25" customHeight="1"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1"/>
    </row>
    <row r="64" spans="2:18" s="29" customFormat="1" ht="6.75" customHeight="1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</row>
    <row r="65" spans="2:18" s="29" customFormat="1" ht="36.75" customHeight="1">
      <c r="B65" s="30"/>
      <c r="C65" s="16" t="s">
        <v>115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32"/>
    </row>
    <row r="66" spans="2:18" s="29" customFormat="1" ht="6.75" customHeight="1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2"/>
    </row>
    <row r="67" spans="2:18" s="29" customFormat="1" ht="30" customHeight="1">
      <c r="B67" s="30"/>
      <c r="C67" s="24" t="s">
        <v>15</v>
      </c>
      <c r="D67" s="31"/>
      <c r="E67" s="31"/>
      <c r="F67" s="130">
        <f>F6</f>
        <v>0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31"/>
      <c r="R67" s="32"/>
    </row>
    <row r="68" spans="2:18" ht="30" customHeight="1">
      <c r="B68" s="15"/>
      <c r="C68" s="24" t="s">
        <v>109</v>
      </c>
      <c r="D68" s="19"/>
      <c r="E68" s="19"/>
      <c r="F68" s="130" t="s">
        <v>110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9"/>
      <c r="R68" s="17"/>
    </row>
    <row r="69" spans="2:18" s="29" customFormat="1" ht="36.75" customHeight="1">
      <c r="B69" s="30"/>
      <c r="C69" s="71" t="s">
        <v>111</v>
      </c>
      <c r="D69" s="31"/>
      <c r="E69" s="31"/>
      <c r="F69" s="73">
        <f>F8</f>
        <v>0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31"/>
      <c r="R69" s="32"/>
    </row>
    <row r="70" spans="2:18" s="29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2"/>
    </row>
    <row r="71" spans="2:18" s="29" customFormat="1" ht="18" customHeight="1">
      <c r="B71" s="30"/>
      <c r="C71" s="24" t="s">
        <v>21</v>
      </c>
      <c r="D71" s="31"/>
      <c r="E71" s="31"/>
      <c r="F71" s="21">
        <f>F10</f>
        <v>0</v>
      </c>
      <c r="G71" s="31"/>
      <c r="H71" s="31"/>
      <c r="I71" s="31"/>
      <c r="J71" s="31"/>
      <c r="K71" s="24" t="s">
        <v>23</v>
      </c>
      <c r="L71" s="31"/>
      <c r="M71" s="76">
        <f>IF(O10="","",O10)</f>
        <v>0</v>
      </c>
      <c r="N71" s="76"/>
      <c r="O71" s="76"/>
      <c r="P71" s="76"/>
      <c r="Q71" s="31"/>
      <c r="R71" s="32"/>
    </row>
    <row r="72" spans="2:18" s="29" customFormat="1" ht="6.75" customHeight="1"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2"/>
    </row>
    <row r="73" spans="2:18" s="29" customFormat="1" ht="15">
      <c r="B73" s="30"/>
      <c r="C73" s="24" t="s">
        <v>26</v>
      </c>
      <c r="D73" s="31"/>
      <c r="E73" s="31"/>
      <c r="F73" s="21">
        <f>E13</f>
        <v>0</v>
      </c>
      <c r="G73" s="31"/>
      <c r="H73" s="31"/>
      <c r="I73" s="31"/>
      <c r="J73" s="31"/>
      <c r="K73" s="24" t="s">
        <v>31</v>
      </c>
      <c r="L73" s="31"/>
      <c r="M73" s="21">
        <f>E19</f>
        <v>0</v>
      </c>
      <c r="N73" s="21"/>
      <c r="O73" s="21"/>
      <c r="P73" s="21"/>
      <c r="Q73" s="21"/>
      <c r="R73" s="32"/>
    </row>
    <row r="74" spans="2:18" s="29" customFormat="1" ht="14.25" customHeight="1">
      <c r="B74" s="30"/>
      <c r="C74" s="24" t="s">
        <v>30</v>
      </c>
      <c r="D74" s="31"/>
      <c r="E74" s="31"/>
      <c r="F74" s="21">
        <f>IF(E16="","",E16)</f>
        <v>0</v>
      </c>
      <c r="G74" s="31"/>
      <c r="H74" s="31"/>
      <c r="I74" s="31"/>
      <c r="J74" s="31"/>
      <c r="K74" s="24" t="s">
        <v>33</v>
      </c>
      <c r="L74" s="31"/>
      <c r="M74" s="21">
        <f>E22</f>
        <v>0</v>
      </c>
      <c r="N74" s="21"/>
      <c r="O74" s="21"/>
      <c r="P74" s="21"/>
      <c r="Q74" s="21"/>
      <c r="R74" s="32"/>
    </row>
    <row r="75" spans="2:18" s="29" customFormat="1" ht="9.75" customHeight="1"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2"/>
    </row>
    <row r="76" spans="2:18" s="29" customFormat="1" ht="29.25" customHeight="1">
      <c r="B76" s="30"/>
      <c r="C76" s="137" t="s">
        <v>116</v>
      </c>
      <c r="D76" s="137"/>
      <c r="E76" s="137"/>
      <c r="F76" s="137"/>
      <c r="G76" s="137"/>
      <c r="H76" s="44"/>
      <c r="I76" s="44"/>
      <c r="J76" s="44"/>
      <c r="K76" s="44"/>
      <c r="L76" s="44"/>
      <c r="M76" s="44"/>
      <c r="N76" s="137" t="s">
        <v>117</v>
      </c>
      <c r="O76" s="137"/>
      <c r="P76" s="137"/>
      <c r="Q76" s="137"/>
      <c r="R76" s="32"/>
    </row>
    <row r="77" spans="2:18" s="29" customFormat="1" ht="9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47" s="29" customFormat="1" ht="29.25" customHeight="1">
      <c r="B78" s="30"/>
      <c r="C78" s="86" t="s">
        <v>118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89">
        <f aca="true" t="shared" si="0" ref="N78:N80">N118</f>
        <v>0</v>
      </c>
      <c r="O78" s="89"/>
      <c r="P78" s="89"/>
      <c r="Q78" s="89"/>
      <c r="R78" s="32"/>
      <c r="AU78" s="11" t="s">
        <v>119</v>
      </c>
    </row>
    <row r="79" spans="2:18" s="138" customFormat="1" ht="24.75" customHeight="1">
      <c r="B79" s="139"/>
      <c r="C79" s="140"/>
      <c r="D79" s="141" t="s">
        <v>120</v>
      </c>
      <c r="E79" s="140"/>
      <c r="F79" s="140"/>
      <c r="G79" s="140"/>
      <c r="H79" s="140"/>
      <c r="I79" s="140"/>
      <c r="J79" s="140"/>
      <c r="K79" s="140"/>
      <c r="L79" s="140"/>
      <c r="M79" s="140"/>
      <c r="N79" s="142">
        <f t="shared" si="0"/>
        <v>0</v>
      </c>
      <c r="O79" s="142"/>
      <c r="P79" s="142"/>
      <c r="Q79" s="142"/>
      <c r="R79" s="143"/>
    </row>
    <row r="80" spans="2:18" s="144" customFormat="1" ht="19.5" customHeight="1">
      <c r="B80" s="145"/>
      <c r="C80" s="111"/>
      <c r="D80" s="146" t="s">
        <v>463</v>
      </c>
      <c r="E80" s="111"/>
      <c r="F80" s="111"/>
      <c r="G80" s="111"/>
      <c r="H80" s="111"/>
      <c r="I80" s="111"/>
      <c r="J80" s="111"/>
      <c r="K80" s="111"/>
      <c r="L80" s="111"/>
      <c r="M80" s="111"/>
      <c r="N80" s="113">
        <f t="shared" si="0"/>
        <v>0</v>
      </c>
      <c r="O80" s="113"/>
      <c r="P80" s="113"/>
      <c r="Q80" s="113"/>
      <c r="R80" s="147"/>
    </row>
    <row r="81" spans="2:18" s="144" customFormat="1" ht="19.5" customHeight="1">
      <c r="B81" s="145"/>
      <c r="C81" s="111"/>
      <c r="D81" s="146" t="s">
        <v>464</v>
      </c>
      <c r="E81" s="111"/>
      <c r="F81" s="111"/>
      <c r="G81" s="111"/>
      <c r="H81" s="111"/>
      <c r="I81" s="111"/>
      <c r="J81" s="111"/>
      <c r="K81" s="111"/>
      <c r="L81" s="111"/>
      <c r="M81" s="111"/>
      <c r="N81" s="113">
        <f>N123</f>
        <v>0</v>
      </c>
      <c r="O81" s="113"/>
      <c r="P81" s="113"/>
      <c r="Q81" s="113"/>
      <c r="R81" s="147"/>
    </row>
    <row r="82" spans="2:18" s="144" customFormat="1" ht="19.5" customHeight="1">
      <c r="B82" s="145"/>
      <c r="C82" s="111"/>
      <c r="D82" s="146" t="s">
        <v>121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3">
        <f>N129</f>
        <v>0</v>
      </c>
      <c r="O82" s="113"/>
      <c r="P82" s="113"/>
      <c r="Q82" s="113"/>
      <c r="R82" s="147"/>
    </row>
    <row r="83" spans="2:18" s="144" customFormat="1" ht="19.5" customHeight="1">
      <c r="B83" s="145"/>
      <c r="C83" s="111"/>
      <c r="D83" s="146" t="s">
        <v>122</v>
      </c>
      <c r="E83" s="111"/>
      <c r="F83" s="111"/>
      <c r="G83" s="111"/>
      <c r="H83" s="111"/>
      <c r="I83" s="111"/>
      <c r="J83" s="111"/>
      <c r="K83" s="111"/>
      <c r="L83" s="111"/>
      <c r="M83" s="111"/>
      <c r="N83" s="113">
        <f>N135</f>
        <v>0</v>
      </c>
      <c r="O83" s="113"/>
      <c r="P83" s="113"/>
      <c r="Q83" s="113"/>
      <c r="R83" s="147"/>
    </row>
    <row r="84" spans="2:18" s="144" customFormat="1" ht="19.5" customHeight="1">
      <c r="B84" s="145"/>
      <c r="C84" s="111"/>
      <c r="D84" s="146" t="s">
        <v>465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3">
        <f>N141</f>
        <v>0</v>
      </c>
      <c r="O84" s="113"/>
      <c r="P84" s="113"/>
      <c r="Q84" s="113"/>
      <c r="R84" s="147"/>
    </row>
    <row r="85" spans="2:18" s="138" customFormat="1" ht="24.75" customHeight="1">
      <c r="B85" s="139"/>
      <c r="C85" s="140"/>
      <c r="D85" s="141" t="s">
        <v>123</v>
      </c>
      <c r="E85" s="140"/>
      <c r="F85" s="140"/>
      <c r="G85" s="140"/>
      <c r="H85" s="140"/>
      <c r="I85" s="140"/>
      <c r="J85" s="140"/>
      <c r="K85" s="140"/>
      <c r="L85" s="140"/>
      <c r="M85" s="140"/>
      <c r="N85" s="142">
        <f aca="true" t="shared" si="1" ref="N85:N86">N143</f>
        <v>0</v>
      </c>
      <c r="O85" s="142"/>
      <c r="P85" s="142"/>
      <c r="Q85" s="142"/>
      <c r="R85" s="143"/>
    </row>
    <row r="86" spans="2:18" s="144" customFormat="1" ht="19.5" customHeight="1">
      <c r="B86" s="145"/>
      <c r="C86" s="111"/>
      <c r="D86" s="146" t="s">
        <v>466</v>
      </c>
      <c r="E86" s="111"/>
      <c r="F86" s="111"/>
      <c r="G86" s="111"/>
      <c r="H86" s="111"/>
      <c r="I86" s="111"/>
      <c r="J86" s="111"/>
      <c r="K86" s="111"/>
      <c r="L86" s="111"/>
      <c r="M86" s="111"/>
      <c r="N86" s="113">
        <f t="shared" si="1"/>
        <v>0</v>
      </c>
      <c r="O86" s="113"/>
      <c r="P86" s="113"/>
      <c r="Q86" s="113"/>
      <c r="R86" s="147"/>
    </row>
    <row r="87" spans="2:18" s="144" customFormat="1" ht="19.5" customHeight="1">
      <c r="B87" s="145"/>
      <c r="C87" s="111"/>
      <c r="D87" s="146" t="s">
        <v>124</v>
      </c>
      <c r="E87" s="111"/>
      <c r="F87" s="111"/>
      <c r="G87" s="111"/>
      <c r="H87" s="111"/>
      <c r="I87" s="111"/>
      <c r="J87" s="111"/>
      <c r="K87" s="111"/>
      <c r="L87" s="111"/>
      <c r="M87" s="111"/>
      <c r="N87" s="113">
        <f>N148</f>
        <v>0</v>
      </c>
      <c r="O87" s="113"/>
      <c r="P87" s="113"/>
      <c r="Q87" s="113"/>
      <c r="R87" s="147"/>
    </row>
    <row r="88" spans="2:18" s="144" customFormat="1" ht="19.5" customHeight="1">
      <c r="B88" s="145"/>
      <c r="C88" s="111"/>
      <c r="D88" s="146" t="s">
        <v>326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3">
        <f>N151</f>
        <v>0</v>
      </c>
      <c r="O88" s="113"/>
      <c r="P88" s="113"/>
      <c r="Q88" s="113"/>
      <c r="R88" s="147"/>
    </row>
    <row r="89" spans="2:18" s="144" customFormat="1" ht="19.5" customHeight="1">
      <c r="B89" s="145"/>
      <c r="C89" s="111"/>
      <c r="D89" s="146" t="s">
        <v>126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3">
        <f>N154</f>
        <v>0</v>
      </c>
      <c r="O89" s="113"/>
      <c r="P89" s="113"/>
      <c r="Q89" s="113"/>
      <c r="R89" s="147"/>
    </row>
    <row r="90" spans="2:18" s="144" customFormat="1" ht="19.5" customHeight="1">
      <c r="B90" s="145"/>
      <c r="C90" s="111"/>
      <c r="D90" s="146" t="s">
        <v>128</v>
      </c>
      <c r="E90" s="111"/>
      <c r="F90" s="111"/>
      <c r="G90" s="111"/>
      <c r="H90" s="111"/>
      <c r="I90" s="111"/>
      <c r="J90" s="111"/>
      <c r="K90" s="111"/>
      <c r="L90" s="111"/>
      <c r="M90" s="111"/>
      <c r="N90" s="113">
        <f>N157</f>
        <v>0</v>
      </c>
      <c r="O90" s="113"/>
      <c r="P90" s="113"/>
      <c r="Q90" s="113"/>
      <c r="R90" s="147"/>
    </row>
    <row r="91" spans="2:18" s="144" customFormat="1" ht="19.5" customHeight="1">
      <c r="B91" s="145"/>
      <c r="C91" s="111"/>
      <c r="D91" s="146" t="s">
        <v>129</v>
      </c>
      <c r="E91" s="111"/>
      <c r="F91" s="111"/>
      <c r="G91" s="111"/>
      <c r="H91" s="111"/>
      <c r="I91" s="111"/>
      <c r="J91" s="111"/>
      <c r="K91" s="111"/>
      <c r="L91" s="111"/>
      <c r="M91" s="111"/>
      <c r="N91" s="113">
        <f>N166</f>
        <v>0</v>
      </c>
      <c r="O91" s="113"/>
      <c r="P91" s="113"/>
      <c r="Q91" s="113"/>
      <c r="R91" s="147"/>
    </row>
    <row r="92" spans="2:18" s="144" customFormat="1" ht="19.5" customHeight="1">
      <c r="B92" s="145"/>
      <c r="C92" s="111"/>
      <c r="D92" s="146" t="s">
        <v>467</v>
      </c>
      <c r="E92" s="111"/>
      <c r="F92" s="111"/>
      <c r="G92" s="111"/>
      <c r="H92" s="111"/>
      <c r="I92" s="111"/>
      <c r="J92" s="111"/>
      <c r="K92" s="111"/>
      <c r="L92" s="111"/>
      <c r="M92" s="111"/>
      <c r="N92" s="113">
        <f>N180</f>
        <v>0</v>
      </c>
      <c r="O92" s="113"/>
      <c r="P92" s="113"/>
      <c r="Q92" s="113"/>
      <c r="R92" s="147"/>
    </row>
    <row r="93" spans="2:18" s="144" customFormat="1" ht="19.5" customHeight="1">
      <c r="B93" s="145"/>
      <c r="C93" s="111"/>
      <c r="D93" s="146" t="s">
        <v>327</v>
      </c>
      <c r="E93" s="111"/>
      <c r="F93" s="111"/>
      <c r="G93" s="111"/>
      <c r="H93" s="111"/>
      <c r="I93" s="111"/>
      <c r="J93" s="111"/>
      <c r="K93" s="111"/>
      <c r="L93" s="111"/>
      <c r="M93" s="111"/>
      <c r="N93" s="113">
        <f>N182</f>
        <v>0</v>
      </c>
      <c r="O93" s="113"/>
      <c r="P93" s="113"/>
      <c r="Q93" s="113"/>
      <c r="R93" s="147"/>
    </row>
    <row r="94" spans="2:18" s="144" customFormat="1" ht="19.5" customHeight="1">
      <c r="B94" s="145"/>
      <c r="C94" s="111"/>
      <c r="D94" s="146" t="s">
        <v>328</v>
      </c>
      <c r="E94" s="111"/>
      <c r="F94" s="111"/>
      <c r="G94" s="111"/>
      <c r="H94" s="111"/>
      <c r="I94" s="111"/>
      <c r="J94" s="111"/>
      <c r="K94" s="111"/>
      <c r="L94" s="111"/>
      <c r="M94" s="111"/>
      <c r="N94" s="113">
        <f>N190</f>
        <v>0</v>
      </c>
      <c r="O94" s="113"/>
      <c r="P94" s="113"/>
      <c r="Q94" s="113"/>
      <c r="R94" s="147"/>
    </row>
    <row r="95" spans="2:18" s="144" customFormat="1" ht="19.5" customHeight="1">
      <c r="B95" s="145"/>
      <c r="C95" s="111"/>
      <c r="D95" s="146" t="s">
        <v>131</v>
      </c>
      <c r="E95" s="111"/>
      <c r="F95" s="111"/>
      <c r="G95" s="111"/>
      <c r="H95" s="111"/>
      <c r="I95" s="111"/>
      <c r="J95" s="111"/>
      <c r="K95" s="111"/>
      <c r="L95" s="111"/>
      <c r="M95" s="111"/>
      <c r="N95" s="113">
        <f>N203</f>
        <v>0</v>
      </c>
      <c r="O95" s="113"/>
      <c r="P95" s="113"/>
      <c r="Q95" s="113"/>
      <c r="R95" s="147"/>
    </row>
    <row r="96" spans="2:18" s="144" customFormat="1" ht="19.5" customHeight="1">
      <c r="B96" s="145"/>
      <c r="C96" s="111"/>
      <c r="D96" s="146" t="s">
        <v>132</v>
      </c>
      <c r="E96" s="111"/>
      <c r="F96" s="111"/>
      <c r="G96" s="111"/>
      <c r="H96" s="111"/>
      <c r="I96" s="111"/>
      <c r="J96" s="111"/>
      <c r="K96" s="111"/>
      <c r="L96" s="111"/>
      <c r="M96" s="111"/>
      <c r="N96" s="113">
        <f>N205</f>
        <v>0</v>
      </c>
      <c r="O96" s="113"/>
      <c r="P96" s="113"/>
      <c r="Q96" s="113"/>
      <c r="R96" s="147"/>
    </row>
    <row r="97" spans="2:18" s="29" customFormat="1" ht="21.75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</row>
    <row r="98" spans="2:21" s="29" customFormat="1" ht="29.25" customHeight="1">
      <c r="B98" s="30"/>
      <c r="C98" s="86" t="s">
        <v>133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89">
        <v>0</v>
      </c>
      <c r="O98" s="89"/>
      <c r="P98" s="89"/>
      <c r="Q98" s="89"/>
      <c r="R98" s="32"/>
      <c r="T98" s="148"/>
      <c r="U98" s="149" t="s">
        <v>38</v>
      </c>
    </row>
    <row r="99" spans="2:18" s="29" customFormat="1" ht="18" customHeight="1"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2"/>
    </row>
    <row r="100" spans="2:18" s="29" customFormat="1" ht="29.25" customHeight="1">
      <c r="B100" s="30"/>
      <c r="C100" s="126" t="s">
        <v>102</v>
      </c>
      <c r="D100" s="44"/>
      <c r="E100" s="44"/>
      <c r="F100" s="44"/>
      <c r="G100" s="44"/>
      <c r="H100" s="44"/>
      <c r="I100" s="44"/>
      <c r="J100" s="44"/>
      <c r="K100" s="44"/>
      <c r="L100" s="127">
        <f>ROUND(SUM(N78+N98),2)</f>
        <v>0</v>
      </c>
      <c r="M100" s="127"/>
      <c r="N100" s="127"/>
      <c r="O100" s="127"/>
      <c r="P100" s="127"/>
      <c r="Q100" s="127"/>
      <c r="R100" s="32"/>
    </row>
    <row r="101" spans="2:18" s="29" customFormat="1" ht="6.7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18" s="29" customFormat="1" ht="6.7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29" customFormat="1" ht="36.75" customHeight="1">
      <c r="B106" s="30"/>
      <c r="C106" s="16" t="s">
        <v>134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32"/>
    </row>
    <row r="107" spans="2:18" s="29" customFormat="1" ht="6.7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29" customFormat="1" ht="30" customHeight="1">
      <c r="B108" s="30"/>
      <c r="C108" s="24" t="s">
        <v>15</v>
      </c>
      <c r="D108" s="31"/>
      <c r="E108" s="31"/>
      <c r="F108" s="130">
        <f>F6</f>
        <v>0</v>
      </c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31"/>
      <c r="R108" s="32"/>
    </row>
    <row r="109" spans="2:18" ht="30" customHeight="1">
      <c r="B109" s="15"/>
      <c r="C109" s="24" t="s">
        <v>109</v>
      </c>
      <c r="D109" s="19"/>
      <c r="E109" s="19"/>
      <c r="F109" s="130" t="s">
        <v>110</v>
      </c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9"/>
      <c r="R109" s="17"/>
    </row>
    <row r="110" spans="2:18" s="29" customFormat="1" ht="36.75" customHeight="1">
      <c r="B110" s="30"/>
      <c r="C110" s="71" t="s">
        <v>111</v>
      </c>
      <c r="D110" s="31"/>
      <c r="E110" s="31"/>
      <c r="F110" s="73">
        <f>F8</f>
        <v>0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31"/>
      <c r="R110" s="32"/>
    </row>
    <row r="111" spans="2:18" s="29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29" customFormat="1" ht="18" customHeight="1">
      <c r="B112" s="30"/>
      <c r="C112" s="24" t="s">
        <v>21</v>
      </c>
      <c r="D112" s="31"/>
      <c r="E112" s="31"/>
      <c r="F112" s="21">
        <f>F10</f>
        <v>0</v>
      </c>
      <c r="G112" s="31"/>
      <c r="H112" s="31"/>
      <c r="I112" s="31"/>
      <c r="J112" s="31"/>
      <c r="K112" s="24" t="s">
        <v>23</v>
      </c>
      <c r="L112" s="31"/>
      <c r="M112" s="76">
        <f>IF(O10="","",O10)</f>
        <v>0</v>
      </c>
      <c r="N112" s="76"/>
      <c r="O112" s="76"/>
      <c r="P112" s="76"/>
      <c r="Q112" s="31"/>
      <c r="R112" s="32"/>
    </row>
    <row r="113" spans="2:18" s="29" customFormat="1" ht="6.7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29" customFormat="1" ht="15">
      <c r="B114" s="30"/>
      <c r="C114" s="24" t="s">
        <v>26</v>
      </c>
      <c r="D114" s="31"/>
      <c r="E114" s="31"/>
      <c r="F114" s="21">
        <f>E13</f>
        <v>0</v>
      </c>
      <c r="G114" s="31"/>
      <c r="H114" s="31"/>
      <c r="I114" s="31"/>
      <c r="J114" s="31"/>
      <c r="K114" s="24" t="s">
        <v>31</v>
      </c>
      <c r="L114" s="31"/>
      <c r="M114" s="21">
        <f>E19</f>
        <v>0</v>
      </c>
      <c r="N114" s="21"/>
      <c r="O114" s="21"/>
      <c r="P114" s="21"/>
      <c r="Q114" s="21"/>
      <c r="R114" s="32"/>
    </row>
    <row r="115" spans="2:18" s="29" customFormat="1" ht="14.25" customHeight="1">
      <c r="B115" s="30"/>
      <c r="C115" s="24" t="s">
        <v>30</v>
      </c>
      <c r="D115" s="31"/>
      <c r="E115" s="31"/>
      <c r="F115" s="21">
        <f>IF(E16="","",E16)</f>
        <v>0</v>
      </c>
      <c r="G115" s="31"/>
      <c r="H115" s="31"/>
      <c r="I115" s="31"/>
      <c r="J115" s="31"/>
      <c r="K115" s="24" t="s">
        <v>33</v>
      </c>
      <c r="L115" s="31"/>
      <c r="M115" s="21">
        <f>E22</f>
        <v>0</v>
      </c>
      <c r="N115" s="21"/>
      <c r="O115" s="21"/>
      <c r="P115" s="21"/>
      <c r="Q115" s="21"/>
      <c r="R115" s="32"/>
    </row>
    <row r="116" spans="2:18" s="29" customFormat="1" ht="9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150" customFormat="1" ht="29.25" customHeight="1">
      <c r="B117" s="151"/>
      <c r="C117" s="152" t="s">
        <v>135</v>
      </c>
      <c r="D117" s="153" t="s">
        <v>136</v>
      </c>
      <c r="E117" s="153" t="s">
        <v>56</v>
      </c>
      <c r="F117" s="153" t="s">
        <v>137</v>
      </c>
      <c r="G117" s="153"/>
      <c r="H117" s="153"/>
      <c r="I117" s="153"/>
      <c r="J117" s="153" t="s">
        <v>138</v>
      </c>
      <c r="K117" s="153" t="s">
        <v>139</v>
      </c>
      <c r="L117" s="154" t="s">
        <v>140</v>
      </c>
      <c r="M117" s="154"/>
      <c r="N117" s="155" t="s">
        <v>117</v>
      </c>
      <c r="O117" s="155"/>
      <c r="P117" s="155"/>
      <c r="Q117" s="155"/>
      <c r="R117" s="156"/>
      <c r="T117" s="82" t="s">
        <v>141</v>
      </c>
      <c r="U117" s="83" t="s">
        <v>38</v>
      </c>
      <c r="V117" s="83" t="s">
        <v>142</v>
      </c>
      <c r="W117" s="83" t="s">
        <v>143</v>
      </c>
      <c r="X117" s="83" t="s">
        <v>144</v>
      </c>
      <c r="Y117" s="83" t="s">
        <v>145</v>
      </c>
      <c r="Z117" s="83" t="s">
        <v>146</v>
      </c>
      <c r="AA117" s="84" t="s">
        <v>147</v>
      </c>
    </row>
    <row r="118" spans="2:63" s="29" customFormat="1" ht="29.25" customHeight="1">
      <c r="B118" s="30"/>
      <c r="C118" s="86" t="s">
        <v>113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157">
        <f aca="true" t="shared" si="2" ref="N118:N120">BK118</f>
        <v>0</v>
      </c>
      <c r="O118" s="157"/>
      <c r="P118" s="157"/>
      <c r="Q118" s="157"/>
      <c r="R118" s="32"/>
      <c r="T118" s="85"/>
      <c r="U118" s="51"/>
      <c r="V118" s="51"/>
      <c r="W118" s="158">
        <f>W119+W143</f>
        <v>407.497107</v>
      </c>
      <c r="X118" s="51"/>
      <c r="Y118" s="158">
        <f>Y119+Y143</f>
        <v>12.2690524</v>
      </c>
      <c r="Z118" s="51"/>
      <c r="AA118" s="159">
        <f>AA119+AA143</f>
        <v>11.204806800000002</v>
      </c>
      <c r="AT118" s="11" t="s">
        <v>73</v>
      </c>
      <c r="AU118" s="11" t="s">
        <v>119</v>
      </c>
      <c r="BK118" s="160">
        <f>BK119+BK143</f>
        <v>0</v>
      </c>
    </row>
    <row r="119" spans="2:63" s="161" customFormat="1" ht="36.75" customHeight="1">
      <c r="B119" s="162"/>
      <c r="C119" s="163"/>
      <c r="D119" s="164" t="s">
        <v>120</v>
      </c>
      <c r="E119" s="164"/>
      <c r="F119" s="164"/>
      <c r="G119" s="164"/>
      <c r="H119" s="164"/>
      <c r="I119" s="164"/>
      <c r="J119" s="164"/>
      <c r="K119" s="164"/>
      <c r="L119" s="164"/>
      <c r="M119" s="164"/>
      <c r="N119" s="165">
        <f t="shared" si="2"/>
        <v>0</v>
      </c>
      <c r="O119" s="165"/>
      <c r="P119" s="165"/>
      <c r="Q119" s="165"/>
      <c r="R119" s="166"/>
      <c r="T119" s="167"/>
      <c r="U119" s="163"/>
      <c r="V119" s="163"/>
      <c r="W119" s="168">
        <f>W120+W123+W129+W135+W141</f>
        <v>154.161649</v>
      </c>
      <c r="X119" s="163"/>
      <c r="Y119" s="168">
        <f>Y120+Y123+Y129+Y135+Y141</f>
        <v>8.142182559999998</v>
      </c>
      <c r="Z119" s="163"/>
      <c r="AA119" s="169">
        <f>AA120+AA123+AA129+AA135+AA141</f>
        <v>10.446824000000001</v>
      </c>
      <c r="AR119" s="170" t="s">
        <v>20</v>
      </c>
      <c r="AT119" s="171" t="s">
        <v>73</v>
      </c>
      <c r="AU119" s="171" t="s">
        <v>74</v>
      </c>
      <c r="AY119" s="170" t="s">
        <v>148</v>
      </c>
      <c r="BK119" s="172">
        <f>BK120+BK123+BK129+BK135+BK141</f>
        <v>0</v>
      </c>
    </row>
    <row r="120" spans="2:63" s="161" customFormat="1" ht="19.5" customHeight="1">
      <c r="B120" s="162"/>
      <c r="C120" s="163"/>
      <c r="D120" s="173" t="s">
        <v>463</v>
      </c>
      <c r="E120" s="173"/>
      <c r="F120" s="173"/>
      <c r="G120" s="173"/>
      <c r="H120" s="173"/>
      <c r="I120" s="173"/>
      <c r="J120" s="173"/>
      <c r="K120" s="173"/>
      <c r="L120" s="173"/>
      <c r="M120" s="173"/>
      <c r="N120" s="174">
        <f t="shared" si="2"/>
        <v>0</v>
      </c>
      <c r="O120" s="174"/>
      <c r="P120" s="174"/>
      <c r="Q120" s="174"/>
      <c r="R120" s="166"/>
      <c r="T120" s="167"/>
      <c r="U120" s="163"/>
      <c r="V120" s="163"/>
      <c r="W120" s="168">
        <f>SUM(W121:W122)</f>
        <v>14.586</v>
      </c>
      <c r="X120" s="163"/>
      <c r="Y120" s="168">
        <f>SUM(Y121:Y122)</f>
        <v>1.4159287999999997</v>
      </c>
      <c r="Z120" s="163"/>
      <c r="AA120" s="169">
        <f>SUM(AA121:AA122)</f>
        <v>0</v>
      </c>
      <c r="AR120" s="170" t="s">
        <v>20</v>
      </c>
      <c r="AT120" s="171" t="s">
        <v>73</v>
      </c>
      <c r="AU120" s="171" t="s">
        <v>20</v>
      </c>
      <c r="AY120" s="170" t="s">
        <v>148</v>
      </c>
      <c r="BK120" s="172">
        <f>SUM(BK121:BK122)</f>
        <v>0</v>
      </c>
    </row>
    <row r="121" spans="2:65" s="29" customFormat="1" ht="44.25" customHeight="1">
      <c r="B121" s="175"/>
      <c r="C121" s="176" t="s">
        <v>20</v>
      </c>
      <c r="D121" s="176" t="s">
        <v>149</v>
      </c>
      <c r="E121" s="177" t="s">
        <v>468</v>
      </c>
      <c r="F121" s="178" t="s">
        <v>469</v>
      </c>
      <c r="G121" s="178"/>
      <c r="H121" s="178"/>
      <c r="I121" s="178"/>
      <c r="J121" s="179" t="s">
        <v>152</v>
      </c>
      <c r="K121" s="180">
        <v>20.24</v>
      </c>
      <c r="L121" s="181"/>
      <c r="M121" s="181"/>
      <c r="N121" s="181">
        <f aca="true" t="shared" si="3" ref="N121:N122">ROUND(L121*K121,2)</f>
        <v>0</v>
      </c>
      <c r="O121" s="181"/>
      <c r="P121" s="181"/>
      <c r="Q121" s="181"/>
      <c r="R121" s="182"/>
      <c r="T121" s="183"/>
      <c r="U121" s="41" t="s">
        <v>39</v>
      </c>
      <c r="V121" s="184">
        <v>0.525</v>
      </c>
      <c r="W121" s="184">
        <f aca="true" t="shared" si="4" ref="W121:W122">V121*K121</f>
        <v>10.626</v>
      </c>
      <c r="X121" s="184">
        <v>0.06982</v>
      </c>
      <c r="Y121" s="184">
        <f aca="true" t="shared" si="5" ref="Y121:Y122">X121*K121</f>
        <v>1.4131567999999997</v>
      </c>
      <c r="Z121" s="184">
        <v>0</v>
      </c>
      <c r="AA121" s="185">
        <f aca="true" t="shared" si="6" ref="AA121:AA122">Z121*K121</f>
        <v>0</v>
      </c>
      <c r="AR121" s="11" t="s">
        <v>153</v>
      </c>
      <c r="AT121" s="11" t="s">
        <v>149</v>
      </c>
      <c r="AU121" s="11" t="s">
        <v>85</v>
      </c>
      <c r="AY121" s="11" t="s">
        <v>148</v>
      </c>
      <c r="BE121" s="186">
        <f aca="true" t="shared" si="7" ref="BE121:BE122">IF(U121="základní",N121,0)</f>
        <v>0</v>
      </c>
      <c r="BF121" s="186">
        <f aca="true" t="shared" si="8" ref="BF121:BF122">IF(U121="snížená",N121,0)</f>
        <v>0</v>
      </c>
      <c r="BG121" s="186">
        <f aca="true" t="shared" si="9" ref="BG121:BG122">IF(U121="zákl. přenesená",N121,0)</f>
        <v>0</v>
      </c>
      <c r="BH121" s="186">
        <f aca="true" t="shared" si="10" ref="BH121:BH122">IF(U121="sníž. přenesená",N121,0)</f>
        <v>0</v>
      </c>
      <c r="BI121" s="186">
        <f aca="true" t="shared" si="11" ref="BI121:BI122">IF(U121="nulová",N121,0)</f>
        <v>0</v>
      </c>
      <c r="BJ121" s="11" t="s">
        <v>20</v>
      </c>
      <c r="BK121" s="186">
        <f aca="true" t="shared" si="12" ref="BK121:BK122">ROUND(L121*K121,2)</f>
        <v>0</v>
      </c>
      <c r="BL121" s="11" t="s">
        <v>153</v>
      </c>
      <c r="BM121" s="11" t="s">
        <v>470</v>
      </c>
    </row>
    <row r="122" spans="2:65" s="29" customFormat="1" ht="31.5" customHeight="1">
      <c r="B122" s="175"/>
      <c r="C122" s="176" t="s">
        <v>85</v>
      </c>
      <c r="D122" s="176" t="s">
        <v>149</v>
      </c>
      <c r="E122" s="177" t="s">
        <v>471</v>
      </c>
      <c r="F122" s="178" t="s">
        <v>472</v>
      </c>
      <c r="G122" s="178"/>
      <c r="H122" s="178"/>
      <c r="I122" s="178"/>
      <c r="J122" s="179" t="s">
        <v>187</v>
      </c>
      <c r="K122" s="180">
        <v>19.8</v>
      </c>
      <c r="L122" s="181"/>
      <c r="M122" s="181"/>
      <c r="N122" s="181">
        <f t="shared" si="3"/>
        <v>0</v>
      </c>
      <c r="O122" s="181"/>
      <c r="P122" s="181"/>
      <c r="Q122" s="181"/>
      <c r="R122" s="182"/>
      <c r="T122" s="183"/>
      <c r="U122" s="41" t="s">
        <v>39</v>
      </c>
      <c r="V122" s="184">
        <v>0.2</v>
      </c>
      <c r="W122" s="184">
        <f t="shared" si="4"/>
        <v>3.9600000000000004</v>
      </c>
      <c r="X122" s="184">
        <v>0.00014</v>
      </c>
      <c r="Y122" s="184">
        <f t="shared" si="5"/>
        <v>0.0027719999999999997</v>
      </c>
      <c r="Z122" s="184">
        <v>0</v>
      </c>
      <c r="AA122" s="185">
        <f t="shared" si="6"/>
        <v>0</v>
      </c>
      <c r="AR122" s="11" t="s">
        <v>153</v>
      </c>
      <c r="AT122" s="11" t="s">
        <v>149</v>
      </c>
      <c r="AU122" s="11" t="s">
        <v>85</v>
      </c>
      <c r="AY122" s="11" t="s">
        <v>148</v>
      </c>
      <c r="BE122" s="186">
        <f t="shared" si="7"/>
        <v>0</v>
      </c>
      <c r="BF122" s="186">
        <f t="shared" si="8"/>
        <v>0</v>
      </c>
      <c r="BG122" s="186">
        <f t="shared" si="9"/>
        <v>0</v>
      </c>
      <c r="BH122" s="186">
        <f t="shared" si="10"/>
        <v>0</v>
      </c>
      <c r="BI122" s="186">
        <f t="shared" si="11"/>
        <v>0</v>
      </c>
      <c r="BJ122" s="11" t="s">
        <v>20</v>
      </c>
      <c r="BK122" s="186">
        <f t="shared" si="12"/>
        <v>0</v>
      </c>
      <c r="BL122" s="11" t="s">
        <v>153</v>
      </c>
      <c r="BM122" s="11" t="s">
        <v>473</v>
      </c>
    </row>
    <row r="123" spans="2:63" s="161" customFormat="1" ht="29.25" customHeight="1">
      <c r="B123" s="162"/>
      <c r="C123" s="163"/>
      <c r="D123" s="173" t="s">
        <v>464</v>
      </c>
      <c r="E123" s="173"/>
      <c r="F123" s="173"/>
      <c r="G123" s="173"/>
      <c r="H123" s="173"/>
      <c r="I123" s="173"/>
      <c r="J123" s="173"/>
      <c r="K123" s="173"/>
      <c r="L123" s="173"/>
      <c r="M123" s="173"/>
      <c r="N123" s="187">
        <f>BK123</f>
        <v>0</v>
      </c>
      <c r="O123" s="187"/>
      <c r="P123" s="187"/>
      <c r="Q123" s="187"/>
      <c r="R123" s="166"/>
      <c r="T123" s="167"/>
      <c r="U123" s="163"/>
      <c r="V123" s="163"/>
      <c r="W123" s="168">
        <f>SUM(W124:W128)</f>
        <v>46.8742</v>
      </c>
      <c r="X123" s="163"/>
      <c r="Y123" s="168">
        <f>SUM(Y124:Y128)</f>
        <v>6.723633999999999</v>
      </c>
      <c r="Z123" s="163"/>
      <c r="AA123" s="169">
        <f>SUM(AA124:AA128)</f>
        <v>0</v>
      </c>
      <c r="AR123" s="170" t="s">
        <v>20</v>
      </c>
      <c r="AT123" s="171" t="s">
        <v>73</v>
      </c>
      <c r="AU123" s="171" t="s">
        <v>20</v>
      </c>
      <c r="AY123" s="170" t="s">
        <v>148</v>
      </c>
      <c r="BK123" s="172">
        <f>SUM(BK124:BK128)</f>
        <v>0</v>
      </c>
    </row>
    <row r="124" spans="2:65" s="29" customFormat="1" ht="31.5" customHeight="1">
      <c r="B124" s="175"/>
      <c r="C124" s="176" t="s">
        <v>79</v>
      </c>
      <c r="D124" s="176" t="s">
        <v>149</v>
      </c>
      <c r="E124" s="177" t="s">
        <v>474</v>
      </c>
      <c r="F124" s="178" t="s">
        <v>475</v>
      </c>
      <c r="G124" s="178"/>
      <c r="H124" s="178"/>
      <c r="I124" s="178"/>
      <c r="J124" s="179" t="s">
        <v>152</v>
      </c>
      <c r="K124" s="180">
        <v>78.54</v>
      </c>
      <c r="L124" s="181"/>
      <c r="M124" s="181"/>
      <c r="N124" s="181">
        <f aca="true" t="shared" si="13" ref="N124:N128">ROUND(L124*K124,2)</f>
        <v>0</v>
      </c>
      <c r="O124" s="181"/>
      <c r="P124" s="181"/>
      <c r="Q124" s="181"/>
      <c r="R124" s="182"/>
      <c r="T124" s="183"/>
      <c r="U124" s="41" t="s">
        <v>39</v>
      </c>
      <c r="V124" s="184">
        <v>0.38</v>
      </c>
      <c r="W124" s="184">
        <f aca="true" t="shared" si="14" ref="W124:W128">V124*K124</f>
        <v>29.845200000000002</v>
      </c>
      <c r="X124" s="184">
        <v>0.0147</v>
      </c>
      <c r="Y124" s="184">
        <f aca="true" t="shared" si="15" ref="Y124:Y128">X124*K124</f>
        <v>1.154538</v>
      </c>
      <c r="Z124" s="184">
        <v>0</v>
      </c>
      <c r="AA124" s="185">
        <f aca="true" t="shared" si="16" ref="AA124:AA128">Z124*K124</f>
        <v>0</v>
      </c>
      <c r="AR124" s="11" t="s">
        <v>153</v>
      </c>
      <c r="AT124" s="11" t="s">
        <v>149</v>
      </c>
      <c r="AU124" s="11" t="s">
        <v>85</v>
      </c>
      <c r="AY124" s="11" t="s">
        <v>148</v>
      </c>
      <c r="BE124" s="186">
        <f aca="true" t="shared" si="17" ref="BE124:BE128">IF(U124="základní",N124,0)</f>
        <v>0</v>
      </c>
      <c r="BF124" s="186">
        <f aca="true" t="shared" si="18" ref="BF124:BF128">IF(U124="snížená",N124,0)</f>
        <v>0</v>
      </c>
      <c r="BG124" s="186">
        <f aca="true" t="shared" si="19" ref="BG124:BG128">IF(U124="zákl. přenesená",N124,0)</f>
        <v>0</v>
      </c>
      <c r="BH124" s="186">
        <f aca="true" t="shared" si="20" ref="BH124:BH128">IF(U124="sníž. přenesená",N124,0)</f>
        <v>0</v>
      </c>
      <c r="BI124" s="186">
        <f aca="true" t="shared" si="21" ref="BI124:BI128">IF(U124="nulová",N124,0)</f>
        <v>0</v>
      </c>
      <c r="BJ124" s="11" t="s">
        <v>20</v>
      </c>
      <c r="BK124" s="186">
        <f aca="true" t="shared" si="22" ref="BK124:BK128">ROUND(L124*K124,2)</f>
        <v>0</v>
      </c>
      <c r="BL124" s="11" t="s">
        <v>153</v>
      </c>
      <c r="BM124" s="11" t="s">
        <v>476</v>
      </c>
    </row>
    <row r="125" spans="2:65" s="29" customFormat="1" ht="31.5" customHeight="1">
      <c r="B125" s="175"/>
      <c r="C125" s="176" t="s">
        <v>153</v>
      </c>
      <c r="D125" s="176" t="s">
        <v>149</v>
      </c>
      <c r="E125" s="177" t="s">
        <v>477</v>
      </c>
      <c r="F125" s="178" t="s">
        <v>478</v>
      </c>
      <c r="G125" s="178"/>
      <c r="H125" s="178"/>
      <c r="I125" s="178"/>
      <c r="J125" s="179" t="s">
        <v>197</v>
      </c>
      <c r="K125" s="180">
        <v>1</v>
      </c>
      <c r="L125" s="181"/>
      <c r="M125" s="181"/>
      <c r="N125" s="181">
        <f t="shared" si="13"/>
        <v>0</v>
      </c>
      <c r="O125" s="181"/>
      <c r="P125" s="181"/>
      <c r="Q125" s="181"/>
      <c r="R125" s="182"/>
      <c r="T125" s="183"/>
      <c r="U125" s="41" t="s">
        <v>39</v>
      </c>
      <c r="V125" s="184">
        <v>1.023</v>
      </c>
      <c r="W125" s="184">
        <f t="shared" si="14"/>
        <v>1.023</v>
      </c>
      <c r="X125" s="184">
        <v>0.0382</v>
      </c>
      <c r="Y125" s="184">
        <f t="shared" si="15"/>
        <v>0.0382</v>
      </c>
      <c r="Z125" s="184">
        <v>0</v>
      </c>
      <c r="AA125" s="185">
        <f t="shared" si="16"/>
        <v>0</v>
      </c>
      <c r="AR125" s="11" t="s">
        <v>153</v>
      </c>
      <c r="AT125" s="11" t="s">
        <v>149</v>
      </c>
      <c r="AU125" s="11" t="s">
        <v>85</v>
      </c>
      <c r="AY125" s="11" t="s">
        <v>148</v>
      </c>
      <c r="BE125" s="186">
        <f t="shared" si="17"/>
        <v>0</v>
      </c>
      <c r="BF125" s="186">
        <f t="shared" si="18"/>
        <v>0</v>
      </c>
      <c r="BG125" s="186">
        <f t="shared" si="19"/>
        <v>0</v>
      </c>
      <c r="BH125" s="186">
        <f t="shared" si="20"/>
        <v>0</v>
      </c>
      <c r="BI125" s="186">
        <f t="shared" si="21"/>
        <v>0</v>
      </c>
      <c r="BJ125" s="11" t="s">
        <v>20</v>
      </c>
      <c r="BK125" s="186">
        <f t="shared" si="22"/>
        <v>0</v>
      </c>
      <c r="BL125" s="11" t="s">
        <v>153</v>
      </c>
      <c r="BM125" s="11" t="s">
        <v>479</v>
      </c>
    </row>
    <row r="126" spans="2:65" s="29" customFormat="1" ht="31.5" customHeight="1">
      <c r="B126" s="175"/>
      <c r="C126" s="176" t="s">
        <v>165</v>
      </c>
      <c r="D126" s="176" t="s">
        <v>149</v>
      </c>
      <c r="E126" s="177" t="s">
        <v>480</v>
      </c>
      <c r="F126" s="178" t="s">
        <v>481</v>
      </c>
      <c r="G126" s="178"/>
      <c r="H126" s="178"/>
      <c r="I126" s="178"/>
      <c r="J126" s="179" t="s">
        <v>482</v>
      </c>
      <c r="K126" s="180">
        <v>2.4</v>
      </c>
      <c r="L126" s="181"/>
      <c r="M126" s="181"/>
      <c r="N126" s="181">
        <f t="shared" si="13"/>
        <v>0</v>
      </c>
      <c r="O126" s="181"/>
      <c r="P126" s="181"/>
      <c r="Q126" s="181"/>
      <c r="R126" s="182"/>
      <c r="T126" s="183"/>
      <c r="U126" s="41" t="s">
        <v>39</v>
      </c>
      <c r="V126" s="184">
        <v>5.33</v>
      </c>
      <c r="W126" s="184">
        <f t="shared" si="14"/>
        <v>12.792</v>
      </c>
      <c r="X126" s="184">
        <v>2.25634</v>
      </c>
      <c r="Y126" s="184">
        <f t="shared" si="15"/>
        <v>5.415215999999999</v>
      </c>
      <c r="Z126" s="184">
        <v>0</v>
      </c>
      <c r="AA126" s="185">
        <f t="shared" si="16"/>
        <v>0</v>
      </c>
      <c r="AR126" s="11" t="s">
        <v>153</v>
      </c>
      <c r="AT126" s="11" t="s">
        <v>149</v>
      </c>
      <c r="AU126" s="11" t="s">
        <v>85</v>
      </c>
      <c r="AY126" s="11" t="s">
        <v>148</v>
      </c>
      <c r="BE126" s="186">
        <f t="shared" si="17"/>
        <v>0</v>
      </c>
      <c r="BF126" s="186">
        <f t="shared" si="18"/>
        <v>0</v>
      </c>
      <c r="BG126" s="186">
        <f t="shared" si="19"/>
        <v>0</v>
      </c>
      <c r="BH126" s="186">
        <f t="shared" si="20"/>
        <v>0</v>
      </c>
      <c r="BI126" s="186">
        <f t="shared" si="21"/>
        <v>0</v>
      </c>
      <c r="BJ126" s="11" t="s">
        <v>20</v>
      </c>
      <c r="BK126" s="186">
        <f t="shared" si="22"/>
        <v>0</v>
      </c>
      <c r="BL126" s="11" t="s">
        <v>153</v>
      </c>
      <c r="BM126" s="11" t="s">
        <v>483</v>
      </c>
    </row>
    <row r="127" spans="2:65" s="29" customFormat="1" ht="31.5" customHeight="1">
      <c r="B127" s="175"/>
      <c r="C127" s="176" t="s">
        <v>484</v>
      </c>
      <c r="D127" s="176" t="s">
        <v>149</v>
      </c>
      <c r="E127" s="177" t="s">
        <v>485</v>
      </c>
      <c r="F127" s="178" t="s">
        <v>486</v>
      </c>
      <c r="G127" s="178"/>
      <c r="H127" s="178"/>
      <c r="I127" s="178"/>
      <c r="J127" s="179" t="s">
        <v>240</v>
      </c>
      <c r="K127" s="180">
        <v>2</v>
      </c>
      <c r="L127" s="181"/>
      <c r="M127" s="181"/>
      <c r="N127" s="181">
        <f t="shared" si="13"/>
        <v>0</v>
      </c>
      <c r="O127" s="181"/>
      <c r="P127" s="181"/>
      <c r="Q127" s="181"/>
      <c r="R127" s="182"/>
      <c r="T127" s="183"/>
      <c r="U127" s="41" t="s">
        <v>39</v>
      </c>
      <c r="V127" s="184">
        <v>1.607</v>
      </c>
      <c r="W127" s="184">
        <f t="shared" si="14"/>
        <v>3.214</v>
      </c>
      <c r="X127" s="184">
        <v>0.04684</v>
      </c>
      <c r="Y127" s="184">
        <f t="shared" si="15"/>
        <v>0.09368</v>
      </c>
      <c r="Z127" s="184">
        <v>0</v>
      </c>
      <c r="AA127" s="185">
        <f t="shared" si="16"/>
        <v>0</v>
      </c>
      <c r="AR127" s="11" t="s">
        <v>153</v>
      </c>
      <c r="AT127" s="11" t="s">
        <v>149</v>
      </c>
      <c r="AU127" s="11" t="s">
        <v>85</v>
      </c>
      <c r="AY127" s="11" t="s">
        <v>148</v>
      </c>
      <c r="BE127" s="186">
        <f t="shared" si="17"/>
        <v>0</v>
      </c>
      <c r="BF127" s="186">
        <f t="shared" si="18"/>
        <v>0</v>
      </c>
      <c r="BG127" s="186">
        <f t="shared" si="19"/>
        <v>0</v>
      </c>
      <c r="BH127" s="186">
        <f t="shared" si="20"/>
        <v>0</v>
      </c>
      <c r="BI127" s="186">
        <f t="shared" si="21"/>
        <v>0</v>
      </c>
      <c r="BJ127" s="11" t="s">
        <v>20</v>
      </c>
      <c r="BK127" s="186">
        <f t="shared" si="22"/>
        <v>0</v>
      </c>
      <c r="BL127" s="11" t="s">
        <v>153</v>
      </c>
      <c r="BM127" s="11" t="s">
        <v>487</v>
      </c>
    </row>
    <row r="128" spans="2:65" s="29" customFormat="1" ht="22.5" customHeight="1">
      <c r="B128" s="175"/>
      <c r="C128" s="189" t="s">
        <v>488</v>
      </c>
      <c r="D128" s="189" t="s">
        <v>179</v>
      </c>
      <c r="E128" s="190" t="s">
        <v>489</v>
      </c>
      <c r="F128" s="191" t="s">
        <v>490</v>
      </c>
      <c r="G128" s="191"/>
      <c r="H128" s="191"/>
      <c r="I128" s="191"/>
      <c r="J128" s="192" t="s">
        <v>240</v>
      </c>
      <c r="K128" s="193">
        <v>2</v>
      </c>
      <c r="L128" s="194"/>
      <c r="M128" s="194"/>
      <c r="N128" s="194">
        <f t="shared" si="13"/>
        <v>0</v>
      </c>
      <c r="O128" s="194"/>
      <c r="P128" s="194"/>
      <c r="Q128" s="194"/>
      <c r="R128" s="182"/>
      <c r="T128" s="183"/>
      <c r="U128" s="41" t="s">
        <v>39</v>
      </c>
      <c r="V128" s="184">
        <v>0</v>
      </c>
      <c r="W128" s="184">
        <f t="shared" si="14"/>
        <v>0</v>
      </c>
      <c r="X128" s="184">
        <v>0.011</v>
      </c>
      <c r="Y128" s="184">
        <f t="shared" si="15"/>
        <v>0.022</v>
      </c>
      <c r="Z128" s="184">
        <v>0</v>
      </c>
      <c r="AA128" s="185">
        <f t="shared" si="16"/>
        <v>0</v>
      </c>
      <c r="AR128" s="11" t="s">
        <v>200</v>
      </c>
      <c r="AT128" s="11" t="s">
        <v>179</v>
      </c>
      <c r="AU128" s="11" t="s">
        <v>85</v>
      </c>
      <c r="AY128" s="11" t="s">
        <v>148</v>
      </c>
      <c r="BE128" s="186">
        <f t="shared" si="17"/>
        <v>0</v>
      </c>
      <c r="BF128" s="186">
        <f t="shared" si="18"/>
        <v>0</v>
      </c>
      <c r="BG128" s="186">
        <f t="shared" si="19"/>
        <v>0</v>
      </c>
      <c r="BH128" s="186">
        <f t="shared" si="20"/>
        <v>0</v>
      </c>
      <c r="BI128" s="186">
        <f t="shared" si="21"/>
        <v>0</v>
      </c>
      <c r="BJ128" s="11" t="s">
        <v>20</v>
      </c>
      <c r="BK128" s="186">
        <f t="shared" si="22"/>
        <v>0</v>
      </c>
      <c r="BL128" s="11" t="s">
        <v>153</v>
      </c>
      <c r="BM128" s="11" t="s">
        <v>491</v>
      </c>
    </row>
    <row r="129" spans="2:63" s="161" customFormat="1" ht="29.25" customHeight="1">
      <c r="B129" s="162"/>
      <c r="C129" s="163"/>
      <c r="D129" s="173" t="s">
        <v>121</v>
      </c>
      <c r="E129" s="173"/>
      <c r="F129" s="173"/>
      <c r="G129" s="173"/>
      <c r="H129" s="173"/>
      <c r="I129" s="173"/>
      <c r="J129" s="173"/>
      <c r="K129" s="173"/>
      <c r="L129" s="173"/>
      <c r="M129" s="173"/>
      <c r="N129" s="187">
        <f>BK129</f>
        <v>0</v>
      </c>
      <c r="O129" s="187"/>
      <c r="P129" s="187"/>
      <c r="Q129" s="187"/>
      <c r="R129" s="166"/>
      <c r="T129" s="167"/>
      <c r="U129" s="163"/>
      <c r="V129" s="163"/>
      <c r="W129" s="168">
        <f>SUM(W130:W134)</f>
        <v>55.16769600000001</v>
      </c>
      <c r="X129" s="163"/>
      <c r="Y129" s="168">
        <f>SUM(Y130:Y134)</f>
        <v>0.00261976</v>
      </c>
      <c r="Z129" s="163"/>
      <c r="AA129" s="169">
        <f>SUM(AA130:AA134)</f>
        <v>10.446824000000001</v>
      </c>
      <c r="AR129" s="170" t="s">
        <v>20</v>
      </c>
      <c r="AT129" s="171" t="s">
        <v>73</v>
      </c>
      <c r="AU129" s="171" t="s">
        <v>20</v>
      </c>
      <c r="AY129" s="170" t="s">
        <v>148</v>
      </c>
      <c r="BK129" s="172">
        <f>SUM(BK130:BK134)</f>
        <v>0</v>
      </c>
    </row>
    <row r="130" spans="2:65" s="29" customFormat="1" ht="44.25" customHeight="1">
      <c r="B130" s="175"/>
      <c r="C130" s="176" t="s">
        <v>169</v>
      </c>
      <c r="D130" s="176" t="s">
        <v>149</v>
      </c>
      <c r="E130" s="177" t="s">
        <v>150</v>
      </c>
      <c r="F130" s="178" t="s">
        <v>151</v>
      </c>
      <c r="G130" s="178"/>
      <c r="H130" s="178"/>
      <c r="I130" s="178"/>
      <c r="J130" s="179" t="s">
        <v>152</v>
      </c>
      <c r="K130" s="180">
        <v>20.152</v>
      </c>
      <c r="L130" s="181"/>
      <c r="M130" s="181"/>
      <c r="N130" s="181">
        <f aca="true" t="shared" si="23" ref="N130:N134">ROUND(L130*K130,2)</f>
        <v>0</v>
      </c>
      <c r="O130" s="181"/>
      <c r="P130" s="181"/>
      <c r="Q130" s="181"/>
      <c r="R130" s="182"/>
      <c r="T130" s="183"/>
      <c r="U130" s="41" t="s">
        <v>39</v>
      </c>
      <c r="V130" s="184">
        <v>0.105</v>
      </c>
      <c r="W130" s="184">
        <f aca="true" t="shared" si="24" ref="W130:W134">V130*K130</f>
        <v>2.11596</v>
      </c>
      <c r="X130" s="184">
        <v>0.00013</v>
      </c>
      <c r="Y130" s="184">
        <f aca="true" t="shared" si="25" ref="Y130:Y134">X130*K130</f>
        <v>0.00261976</v>
      </c>
      <c r="Z130" s="184">
        <v>0</v>
      </c>
      <c r="AA130" s="185">
        <f aca="true" t="shared" si="26" ref="AA130:AA134">Z130*K130</f>
        <v>0</v>
      </c>
      <c r="AR130" s="11" t="s">
        <v>153</v>
      </c>
      <c r="AT130" s="11" t="s">
        <v>149</v>
      </c>
      <c r="AU130" s="11" t="s">
        <v>85</v>
      </c>
      <c r="AY130" s="11" t="s">
        <v>148</v>
      </c>
      <c r="BE130" s="186">
        <f aca="true" t="shared" si="27" ref="BE130:BE134">IF(U130="základní",N130,0)</f>
        <v>0</v>
      </c>
      <c r="BF130" s="186">
        <f aca="true" t="shared" si="28" ref="BF130:BF134">IF(U130="snížená",N130,0)</f>
        <v>0</v>
      </c>
      <c r="BG130" s="186">
        <f aca="true" t="shared" si="29" ref="BG130:BG134">IF(U130="zákl. přenesená",N130,0)</f>
        <v>0</v>
      </c>
      <c r="BH130" s="186">
        <f aca="true" t="shared" si="30" ref="BH130:BH134">IF(U130="sníž. přenesená",N130,0)</f>
        <v>0</v>
      </c>
      <c r="BI130" s="186">
        <f aca="true" t="shared" si="31" ref="BI130:BI134">IF(U130="nulová",N130,0)</f>
        <v>0</v>
      </c>
      <c r="BJ130" s="11" t="s">
        <v>20</v>
      </c>
      <c r="BK130" s="186">
        <f aca="true" t="shared" si="32" ref="BK130:BK134">ROUND(L130*K130,2)</f>
        <v>0</v>
      </c>
      <c r="BL130" s="11" t="s">
        <v>153</v>
      </c>
      <c r="BM130" s="11" t="s">
        <v>492</v>
      </c>
    </row>
    <row r="131" spans="2:65" s="29" customFormat="1" ht="31.5" customHeight="1">
      <c r="B131" s="175"/>
      <c r="C131" s="176" t="s">
        <v>194</v>
      </c>
      <c r="D131" s="176" t="s">
        <v>149</v>
      </c>
      <c r="E131" s="177" t="s">
        <v>493</v>
      </c>
      <c r="F131" s="178" t="s">
        <v>494</v>
      </c>
      <c r="G131" s="178"/>
      <c r="H131" s="178"/>
      <c r="I131" s="178"/>
      <c r="J131" s="179" t="s">
        <v>152</v>
      </c>
      <c r="K131" s="180">
        <v>30.4</v>
      </c>
      <c r="L131" s="181"/>
      <c r="M131" s="181"/>
      <c r="N131" s="181">
        <f t="shared" si="23"/>
        <v>0</v>
      </c>
      <c r="O131" s="181"/>
      <c r="P131" s="181"/>
      <c r="Q131" s="181"/>
      <c r="R131" s="182"/>
      <c r="T131" s="183"/>
      <c r="U131" s="41" t="s">
        <v>39</v>
      </c>
      <c r="V131" s="184">
        <v>0.245</v>
      </c>
      <c r="W131" s="184">
        <f t="shared" si="24"/>
        <v>7.4479999999999995</v>
      </c>
      <c r="X131" s="184">
        <v>0</v>
      </c>
      <c r="Y131" s="184">
        <f t="shared" si="25"/>
        <v>0</v>
      </c>
      <c r="Z131" s="184">
        <v>0.131</v>
      </c>
      <c r="AA131" s="185">
        <f t="shared" si="26"/>
        <v>3.9824</v>
      </c>
      <c r="AR131" s="11" t="s">
        <v>153</v>
      </c>
      <c r="AT131" s="11" t="s">
        <v>149</v>
      </c>
      <c r="AU131" s="11" t="s">
        <v>85</v>
      </c>
      <c r="AY131" s="11" t="s">
        <v>148</v>
      </c>
      <c r="BE131" s="186">
        <f t="shared" si="27"/>
        <v>0</v>
      </c>
      <c r="BF131" s="186">
        <f t="shared" si="28"/>
        <v>0</v>
      </c>
      <c r="BG131" s="186">
        <f t="shared" si="29"/>
        <v>0</v>
      </c>
      <c r="BH131" s="186">
        <f t="shared" si="30"/>
        <v>0</v>
      </c>
      <c r="BI131" s="186">
        <f t="shared" si="31"/>
        <v>0</v>
      </c>
      <c r="BJ131" s="11" t="s">
        <v>20</v>
      </c>
      <c r="BK131" s="186">
        <f t="shared" si="32"/>
        <v>0</v>
      </c>
      <c r="BL131" s="11" t="s">
        <v>153</v>
      </c>
      <c r="BM131" s="11" t="s">
        <v>495</v>
      </c>
    </row>
    <row r="132" spans="2:65" s="29" customFormat="1" ht="31.5" customHeight="1">
      <c r="B132" s="175"/>
      <c r="C132" s="176" t="s">
        <v>200</v>
      </c>
      <c r="D132" s="176" t="s">
        <v>149</v>
      </c>
      <c r="E132" s="177" t="s">
        <v>496</v>
      </c>
      <c r="F132" s="178" t="s">
        <v>497</v>
      </c>
      <c r="G132" s="178"/>
      <c r="H132" s="178"/>
      <c r="I132" s="178"/>
      <c r="J132" s="179" t="s">
        <v>482</v>
      </c>
      <c r="K132" s="180">
        <v>2.4</v>
      </c>
      <c r="L132" s="181"/>
      <c r="M132" s="181"/>
      <c r="N132" s="181">
        <f t="shared" si="23"/>
        <v>0</v>
      </c>
      <c r="O132" s="181"/>
      <c r="P132" s="181"/>
      <c r="Q132" s="181"/>
      <c r="R132" s="182"/>
      <c r="T132" s="183"/>
      <c r="U132" s="41" t="s">
        <v>39</v>
      </c>
      <c r="V132" s="184">
        <v>14.31</v>
      </c>
      <c r="W132" s="184">
        <f t="shared" si="24"/>
        <v>34.344</v>
      </c>
      <c r="X132" s="184">
        <v>0</v>
      </c>
      <c r="Y132" s="184">
        <f t="shared" si="25"/>
        <v>0</v>
      </c>
      <c r="Z132" s="184">
        <v>2.2</v>
      </c>
      <c r="AA132" s="185">
        <f t="shared" si="26"/>
        <v>5.28</v>
      </c>
      <c r="AR132" s="11" t="s">
        <v>153</v>
      </c>
      <c r="AT132" s="11" t="s">
        <v>149</v>
      </c>
      <c r="AU132" s="11" t="s">
        <v>85</v>
      </c>
      <c r="AY132" s="11" t="s">
        <v>148</v>
      </c>
      <c r="BE132" s="186">
        <f t="shared" si="27"/>
        <v>0</v>
      </c>
      <c r="BF132" s="186">
        <f t="shared" si="28"/>
        <v>0</v>
      </c>
      <c r="BG132" s="186">
        <f t="shared" si="29"/>
        <v>0</v>
      </c>
      <c r="BH132" s="186">
        <f t="shared" si="30"/>
        <v>0</v>
      </c>
      <c r="BI132" s="186">
        <f t="shared" si="31"/>
        <v>0</v>
      </c>
      <c r="BJ132" s="11" t="s">
        <v>20</v>
      </c>
      <c r="BK132" s="186">
        <f t="shared" si="32"/>
        <v>0</v>
      </c>
      <c r="BL132" s="11" t="s">
        <v>153</v>
      </c>
      <c r="BM132" s="11" t="s">
        <v>498</v>
      </c>
    </row>
    <row r="133" spans="2:65" s="29" customFormat="1" ht="31.5" customHeight="1">
      <c r="B133" s="175"/>
      <c r="C133" s="176" t="s">
        <v>204</v>
      </c>
      <c r="D133" s="176" t="s">
        <v>149</v>
      </c>
      <c r="E133" s="177" t="s">
        <v>330</v>
      </c>
      <c r="F133" s="178" t="s">
        <v>331</v>
      </c>
      <c r="G133" s="178"/>
      <c r="H133" s="178"/>
      <c r="I133" s="178"/>
      <c r="J133" s="179" t="s">
        <v>152</v>
      </c>
      <c r="K133" s="180">
        <v>20.152</v>
      </c>
      <c r="L133" s="181"/>
      <c r="M133" s="181"/>
      <c r="N133" s="181">
        <f t="shared" si="23"/>
        <v>0</v>
      </c>
      <c r="O133" s="181"/>
      <c r="P133" s="181"/>
      <c r="Q133" s="181"/>
      <c r="R133" s="182"/>
      <c r="T133" s="183"/>
      <c r="U133" s="41" t="s">
        <v>39</v>
      </c>
      <c r="V133" s="184">
        <v>0.265</v>
      </c>
      <c r="W133" s="184">
        <f t="shared" si="24"/>
        <v>5.340280000000001</v>
      </c>
      <c r="X133" s="184">
        <v>0</v>
      </c>
      <c r="Y133" s="184">
        <f t="shared" si="25"/>
        <v>0</v>
      </c>
      <c r="Z133" s="184">
        <v>0.035</v>
      </c>
      <c r="AA133" s="185">
        <f t="shared" si="26"/>
        <v>0.7053200000000001</v>
      </c>
      <c r="AR133" s="11" t="s">
        <v>153</v>
      </c>
      <c r="AT133" s="11" t="s">
        <v>149</v>
      </c>
      <c r="AU133" s="11" t="s">
        <v>85</v>
      </c>
      <c r="AY133" s="11" t="s">
        <v>148</v>
      </c>
      <c r="BE133" s="186">
        <f t="shared" si="27"/>
        <v>0</v>
      </c>
      <c r="BF133" s="186">
        <f t="shared" si="28"/>
        <v>0</v>
      </c>
      <c r="BG133" s="186">
        <f t="shared" si="29"/>
        <v>0</v>
      </c>
      <c r="BH133" s="186">
        <f t="shared" si="30"/>
        <v>0</v>
      </c>
      <c r="BI133" s="186">
        <f t="shared" si="31"/>
        <v>0</v>
      </c>
      <c r="BJ133" s="11" t="s">
        <v>20</v>
      </c>
      <c r="BK133" s="186">
        <f t="shared" si="32"/>
        <v>0</v>
      </c>
      <c r="BL133" s="11" t="s">
        <v>153</v>
      </c>
      <c r="BM133" s="11" t="s">
        <v>499</v>
      </c>
    </row>
    <row r="134" spans="2:65" s="29" customFormat="1" ht="22.5" customHeight="1">
      <c r="B134" s="175"/>
      <c r="C134" s="176" t="s">
        <v>211</v>
      </c>
      <c r="D134" s="176" t="s">
        <v>149</v>
      </c>
      <c r="E134" s="177" t="s">
        <v>333</v>
      </c>
      <c r="F134" s="178" t="s">
        <v>334</v>
      </c>
      <c r="G134" s="178"/>
      <c r="H134" s="178"/>
      <c r="I134" s="178"/>
      <c r="J134" s="179" t="s">
        <v>152</v>
      </c>
      <c r="K134" s="180">
        <v>6.304</v>
      </c>
      <c r="L134" s="181"/>
      <c r="M134" s="181"/>
      <c r="N134" s="181">
        <f t="shared" si="23"/>
        <v>0</v>
      </c>
      <c r="O134" s="181"/>
      <c r="P134" s="181"/>
      <c r="Q134" s="181"/>
      <c r="R134" s="182"/>
      <c r="T134" s="183"/>
      <c r="U134" s="41" t="s">
        <v>39</v>
      </c>
      <c r="V134" s="184">
        <v>0.939</v>
      </c>
      <c r="W134" s="184">
        <f t="shared" si="24"/>
        <v>5.919456</v>
      </c>
      <c r="X134" s="184">
        <v>0</v>
      </c>
      <c r="Y134" s="184">
        <f t="shared" si="25"/>
        <v>0</v>
      </c>
      <c r="Z134" s="184">
        <v>0.076</v>
      </c>
      <c r="AA134" s="185">
        <f t="shared" si="26"/>
        <v>0.47910400000000003</v>
      </c>
      <c r="AR134" s="11" t="s">
        <v>153</v>
      </c>
      <c r="AT134" s="11" t="s">
        <v>149</v>
      </c>
      <c r="AU134" s="11" t="s">
        <v>85</v>
      </c>
      <c r="AY134" s="11" t="s">
        <v>148</v>
      </c>
      <c r="BE134" s="186">
        <f t="shared" si="27"/>
        <v>0</v>
      </c>
      <c r="BF134" s="186">
        <f t="shared" si="28"/>
        <v>0</v>
      </c>
      <c r="BG134" s="186">
        <f t="shared" si="29"/>
        <v>0</v>
      </c>
      <c r="BH134" s="186">
        <f t="shared" si="30"/>
        <v>0</v>
      </c>
      <c r="BI134" s="186">
        <f t="shared" si="31"/>
        <v>0</v>
      </c>
      <c r="BJ134" s="11" t="s">
        <v>20</v>
      </c>
      <c r="BK134" s="186">
        <f t="shared" si="32"/>
        <v>0</v>
      </c>
      <c r="BL134" s="11" t="s">
        <v>153</v>
      </c>
      <c r="BM134" s="11" t="s">
        <v>500</v>
      </c>
    </row>
    <row r="135" spans="2:63" s="161" customFormat="1" ht="29.25" customHeight="1">
      <c r="B135" s="162"/>
      <c r="C135" s="163"/>
      <c r="D135" s="173" t="s">
        <v>122</v>
      </c>
      <c r="E135" s="173"/>
      <c r="F135" s="173"/>
      <c r="G135" s="173"/>
      <c r="H135" s="173"/>
      <c r="I135" s="173"/>
      <c r="J135" s="173"/>
      <c r="K135" s="173"/>
      <c r="L135" s="173"/>
      <c r="M135" s="173"/>
      <c r="N135" s="187">
        <f>BK135</f>
        <v>0</v>
      </c>
      <c r="O135" s="187"/>
      <c r="P135" s="187"/>
      <c r="Q135" s="187"/>
      <c r="R135" s="166"/>
      <c r="T135" s="167"/>
      <c r="U135" s="163"/>
      <c r="V135" s="163"/>
      <c r="W135" s="168">
        <f>SUM(W136:W140)</f>
        <v>30.712905</v>
      </c>
      <c r="X135" s="163"/>
      <c r="Y135" s="168">
        <f>SUM(Y136:Y140)</f>
        <v>0</v>
      </c>
      <c r="Z135" s="163"/>
      <c r="AA135" s="169">
        <f>SUM(AA136:AA140)</f>
        <v>0</v>
      </c>
      <c r="AR135" s="170" t="s">
        <v>20</v>
      </c>
      <c r="AT135" s="171" t="s">
        <v>73</v>
      </c>
      <c r="AU135" s="171" t="s">
        <v>20</v>
      </c>
      <c r="AY135" s="170" t="s">
        <v>148</v>
      </c>
      <c r="BK135" s="172">
        <f>SUM(BK136:BK140)</f>
        <v>0</v>
      </c>
    </row>
    <row r="136" spans="2:65" s="29" customFormat="1" ht="22.5" customHeight="1">
      <c r="B136" s="175"/>
      <c r="C136" s="176" t="s">
        <v>215</v>
      </c>
      <c r="D136" s="176" t="s">
        <v>149</v>
      </c>
      <c r="E136" s="177" t="s">
        <v>155</v>
      </c>
      <c r="F136" s="178" t="s">
        <v>156</v>
      </c>
      <c r="G136" s="178"/>
      <c r="H136" s="178"/>
      <c r="I136" s="178"/>
      <c r="J136" s="179" t="s">
        <v>157</v>
      </c>
      <c r="K136" s="180">
        <v>11.205</v>
      </c>
      <c r="L136" s="181"/>
      <c r="M136" s="181"/>
      <c r="N136" s="181">
        <f aca="true" t="shared" si="33" ref="N136:N140">ROUND(L136*K136,2)</f>
        <v>0</v>
      </c>
      <c r="O136" s="181"/>
      <c r="P136" s="181"/>
      <c r="Q136" s="181"/>
      <c r="R136" s="182"/>
      <c r="T136" s="183"/>
      <c r="U136" s="41" t="s">
        <v>39</v>
      </c>
      <c r="V136" s="184">
        <v>0.136</v>
      </c>
      <c r="W136" s="184">
        <f aca="true" t="shared" si="34" ref="W136:W140">V136*K136</f>
        <v>1.5238800000000001</v>
      </c>
      <c r="X136" s="184">
        <v>0</v>
      </c>
      <c r="Y136" s="184">
        <f aca="true" t="shared" si="35" ref="Y136:Y140">X136*K136</f>
        <v>0</v>
      </c>
      <c r="Z136" s="184">
        <v>0</v>
      </c>
      <c r="AA136" s="185">
        <f aca="true" t="shared" si="36" ref="AA136:AA140">Z136*K136</f>
        <v>0</v>
      </c>
      <c r="AR136" s="11" t="s">
        <v>153</v>
      </c>
      <c r="AT136" s="11" t="s">
        <v>149</v>
      </c>
      <c r="AU136" s="11" t="s">
        <v>85</v>
      </c>
      <c r="AY136" s="11" t="s">
        <v>148</v>
      </c>
      <c r="BE136" s="186">
        <f aca="true" t="shared" si="37" ref="BE136:BE140">IF(U136="základní",N136,0)</f>
        <v>0</v>
      </c>
      <c r="BF136" s="186">
        <f aca="true" t="shared" si="38" ref="BF136:BF140">IF(U136="snížená",N136,0)</f>
        <v>0</v>
      </c>
      <c r="BG136" s="186">
        <f aca="true" t="shared" si="39" ref="BG136:BG140">IF(U136="zákl. přenesená",N136,0)</f>
        <v>0</v>
      </c>
      <c r="BH136" s="186">
        <f aca="true" t="shared" si="40" ref="BH136:BH140">IF(U136="sníž. přenesená",N136,0)</f>
        <v>0</v>
      </c>
      <c r="BI136" s="186">
        <f aca="true" t="shared" si="41" ref="BI136:BI140">IF(U136="nulová",N136,0)</f>
        <v>0</v>
      </c>
      <c r="BJ136" s="11" t="s">
        <v>20</v>
      </c>
      <c r="BK136" s="186">
        <f aca="true" t="shared" si="42" ref="BK136:BK140">ROUND(L136*K136,2)</f>
        <v>0</v>
      </c>
      <c r="BL136" s="11" t="s">
        <v>153</v>
      </c>
      <c r="BM136" s="11" t="s">
        <v>501</v>
      </c>
    </row>
    <row r="137" spans="2:65" s="29" customFormat="1" ht="31.5" customHeight="1">
      <c r="B137" s="175"/>
      <c r="C137" s="176" t="s">
        <v>219</v>
      </c>
      <c r="D137" s="176" t="s">
        <v>149</v>
      </c>
      <c r="E137" s="177" t="s">
        <v>159</v>
      </c>
      <c r="F137" s="178" t="s">
        <v>160</v>
      </c>
      <c r="G137" s="178"/>
      <c r="H137" s="178"/>
      <c r="I137" s="178"/>
      <c r="J137" s="179" t="s">
        <v>157</v>
      </c>
      <c r="K137" s="180">
        <v>11.205</v>
      </c>
      <c r="L137" s="181"/>
      <c r="M137" s="181"/>
      <c r="N137" s="181">
        <f t="shared" si="33"/>
        <v>0</v>
      </c>
      <c r="O137" s="181"/>
      <c r="P137" s="181"/>
      <c r="Q137" s="181"/>
      <c r="R137" s="182"/>
      <c r="T137" s="183"/>
      <c r="U137" s="41" t="s">
        <v>39</v>
      </c>
      <c r="V137" s="184">
        <v>2.42</v>
      </c>
      <c r="W137" s="184">
        <f t="shared" si="34"/>
        <v>27.1161</v>
      </c>
      <c r="X137" s="184">
        <v>0</v>
      </c>
      <c r="Y137" s="184">
        <f t="shared" si="35"/>
        <v>0</v>
      </c>
      <c r="Z137" s="184">
        <v>0</v>
      </c>
      <c r="AA137" s="185">
        <f t="shared" si="36"/>
        <v>0</v>
      </c>
      <c r="AR137" s="11" t="s">
        <v>153</v>
      </c>
      <c r="AT137" s="11" t="s">
        <v>149</v>
      </c>
      <c r="AU137" s="11" t="s">
        <v>85</v>
      </c>
      <c r="AY137" s="11" t="s">
        <v>148</v>
      </c>
      <c r="BE137" s="186">
        <f t="shared" si="37"/>
        <v>0</v>
      </c>
      <c r="BF137" s="186">
        <f t="shared" si="38"/>
        <v>0</v>
      </c>
      <c r="BG137" s="186">
        <f t="shared" si="39"/>
        <v>0</v>
      </c>
      <c r="BH137" s="186">
        <f t="shared" si="40"/>
        <v>0</v>
      </c>
      <c r="BI137" s="186">
        <f t="shared" si="41"/>
        <v>0</v>
      </c>
      <c r="BJ137" s="11" t="s">
        <v>20</v>
      </c>
      <c r="BK137" s="186">
        <f t="shared" si="42"/>
        <v>0</v>
      </c>
      <c r="BL137" s="11" t="s">
        <v>153</v>
      </c>
      <c r="BM137" s="11" t="s">
        <v>502</v>
      </c>
    </row>
    <row r="138" spans="2:65" s="29" customFormat="1" ht="31.5" customHeight="1">
      <c r="B138" s="175"/>
      <c r="C138" s="176" t="s">
        <v>223</v>
      </c>
      <c r="D138" s="176" t="s">
        <v>149</v>
      </c>
      <c r="E138" s="177" t="s">
        <v>162</v>
      </c>
      <c r="F138" s="178" t="s">
        <v>163</v>
      </c>
      <c r="G138" s="178"/>
      <c r="H138" s="178"/>
      <c r="I138" s="178"/>
      <c r="J138" s="179" t="s">
        <v>157</v>
      </c>
      <c r="K138" s="180">
        <v>11.205</v>
      </c>
      <c r="L138" s="181"/>
      <c r="M138" s="181"/>
      <c r="N138" s="181">
        <f t="shared" si="33"/>
        <v>0</v>
      </c>
      <c r="O138" s="181"/>
      <c r="P138" s="181"/>
      <c r="Q138" s="181"/>
      <c r="R138" s="182"/>
      <c r="T138" s="183"/>
      <c r="U138" s="41" t="s">
        <v>39</v>
      </c>
      <c r="V138" s="184">
        <v>0.125</v>
      </c>
      <c r="W138" s="184">
        <f t="shared" si="34"/>
        <v>1.400625</v>
      </c>
      <c r="X138" s="184">
        <v>0</v>
      </c>
      <c r="Y138" s="184">
        <f t="shared" si="35"/>
        <v>0</v>
      </c>
      <c r="Z138" s="184">
        <v>0</v>
      </c>
      <c r="AA138" s="185">
        <f t="shared" si="36"/>
        <v>0</v>
      </c>
      <c r="AR138" s="11" t="s">
        <v>153</v>
      </c>
      <c r="AT138" s="11" t="s">
        <v>149</v>
      </c>
      <c r="AU138" s="11" t="s">
        <v>85</v>
      </c>
      <c r="AY138" s="11" t="s">
        <v>148</v>
      </c>
      <c r="BE138" s="186">
        <f t="shared" si="37"/>
        <v>0</v>
      </c>
      <c r="BF138" s="186">
        <f t="shared" si="38"/>
        <v>0</v>
      </c>
      <c r="BG138" s="186">
        <f t="shared" si="39"/>
        <v>0</v>
      </c>
      <c r="BH138" s="186">
        <f t="shared" si="40"/>
        <v>0</v>
      </c>
      <c r="BI138" s="186">
        <f t="shared" si="41"/>
        <v>0</v>
      </c>
      <c r="BJ138" s="11" t="s">
        <v>20</v>
      </c>
      <c r="BK138" s="186">
        <f t="shared" si="42"/>
        <v>0</v>
      </c>
      <c r="BL138" s="11" t="s">
        <v>153</v>
      </c>
      <c r="BM138" s="11" t="s">
        <v>503</v>
      </c>
    </row>
    <row r="139" spans="2:65" s="29" customFormat="1" ht="31.5" customHeight="1">
      <c r="B139" s="175"/>
      <c r="C139" s="176" t="s">
        <v>10</v>
      </c>
      <c r="D139" s="176" t="s">
        <v>149</v>
      </c>
      <c r="E139" s="177" t="s">
        <v>166</v>
      </c>
      <c r="F139" s="178" t="s">
        <v>167</v>
      </c>
      <c r="G139" s="178"/>
      <c r="H139" s="178"/>
      <c r="I139" s="178"/>
      <c r="J139" s="179" t="s">
        <v>157</v>
      </c>
      <c r="K139" s="180">
        <v>112.05</v>
      </c>
      <c r="L139" s="181"/>
      <c r="M139" s="181"/>
      <c r="N139" s="181">
        <f t="shared" si="33"/>
        <v>0</v>
      </c>
      <c r="O139" s="181"/>
      <c r="P139" s="181"/>
      <c r="Q139" s="181"/>
      <c r="R139" s="182"/>
      <c r="T139" s="183"/>
      <c r="U139" s="41" t="s">
        <v>39</v>
      </c>
      <c r="V139" s="184">
        <v>0.006</v>
      </c>
      <c r="W139" s="184">
        <f t="shared" si="34"/>
        <v>0.6723</v>
      </c>
      <c r="X139" s="184">
        <v>0</v>
      </c>
      <c r="Y139" s="184">
        <f t="shared" si="35"/>
        <v>0</v>
      </c>
      <c r="Z139" s="184">
        <v>0</v>
      </c>
      <c r="AA139" s="185">
        <f t="shared" si="36"/>
        <v>0</v>
      </c>
      <c r="AR139" s="11" t="s">
        <v>153</v>
      </c>
      <c r="AT139" s="11" t="s">
        <v>149</v>
      </c>
      <c r="AU139" s="11" t="s">
        <v>85</v>
      </c>
      <c r="AY139" s="11" t="s">
        <v>148</v>
      </c>
      <c r="BE139" s="186">
        <f t="shared" si="37"/>
        <v>0</v>
      </c>
      <c r="BF139" s="186">
        <f t="shared" si="38"/>
        <v>0</v>
      </c>
      <c r="BG139" s="186">
        <f t="shared" si="39"/>
        <v>0</v>
      </c>
      <c r="BH139" s="186">
        <f t="shared" si="40"/>
        <v>0</v>
      </c>
      <c r="BI139" s="186">
        <f t="shared" si="41"/>
        <v>0</v>
      </c>
      <c r="BJ139" s="11" t="s">
        <v>20</v>
      </c>
      <c r="BK139" s="186">
        <f t="shared" si="42"/>
        <v>0</v>
      </c>
      <c r="BL139" s="11" t="s">
        <v>153</v>
      </c>
      <c r="BM139" s="11" t="s">
        <v>504</v>
      </c>
    </row>
    <row r="140" spans="2:65" s="29" customFormat="1" ht="31.5" customHeight="1">
      <c r="B140" s="175"/>
      <c r="C140" s="176" t="s">
        <v>176</v>
      </c>
      <c r="D140" s="176" t="s">
        <v>149</v>
      </c>
      <c r="E140" s="177" t="s">
        <v>505</v>
      </c>
      <c r="F140" s="178" t="s">
        <v>506</v>
      </c>
      <c r="G140" s="178"/>
      <c r="H140" s="178"/>
      <c r="I140" s="178"/>
      <c r="J140" s="179" t="s">
        <v>157</v>
      </c>
      <c r="K140" s="180">
        <v>11.205</v>
      </c>
      <c r="L140" s="181"/>
      <c r="M140" s="181"/>
      <c r="N140" s="181">
        <f t="shared" si="33"/>
        <v>0</v>
      </c>
      <c r="O140" s="181"/>
      <c r="P140" s="181"/>
      <c r="Q140" s="181"/>
      <c r="R140" s="182"/>
      <c r="T140" s="183"/>
      <c r="U140" s="41" t="s">
        <v>39</v>
      </c>
      <c r="V140" s="184">
        <v>0</v>
      </c>
      <c r="W140" s="184">
        <f t="shared" si="34"/>
        <v>0</v>
      </c>
      <c r="X140" s="184">
        <v>0</v>
      </c>
      <c r="Y140" s="184">
        <f t="shared" si="35"/>
        <v>0</v>
      </c>
      <c r="Z140" s="184">
        <v>0</v>
      </c>
      <c r="AA140" s="185">
        <f t="shared" si="36"/>
        <v>0</v>
      </c>
      <c r="AR140" s="11" t="s">
        <v>153</v>
      </c>
      <c r="AT140" s="11" t="s">
        <v>149</v>
      </c>
      <c r="AU140" s="11" t="s">
        <v>85</v>
      </c>
      <c r="AY140" s="11" t="s">
        <v>148</v>
      </c>
      <c r="BE140" s="186">
        <f t="shared" si="37"/>
        <v>0</v>
      </c>
      <c r="BF140" s="186">
        <f t="shared" si="38"/>
        <v>0</v>
      </c>
      <c r="BG140" s="186">
        <f t="shared" si="39"/>
        <v>0</v>
      </c>
      <c r="BH140" s="186">
        <f t="shared" si="40"/>
        <v>0</v>
      </c>
      <c r="BI140" s="186">
        <f t="shared" si="41"/>
        <v>0</v>
      </c>
      <c r="BJ140" s="11" t="s">
        <v>20</v>
      </c>
      <c r="BK140" s="186">
        <f t="shared" si="42"/>
        <v>0</v>
      </c>
      <c r="BL140" s="11" t="s">
        <v>153</v>
      </c>
      <c r="BM140" s="11" t="s">
        <v>507</v>
      </c>
    </row>
    <row r="141" spans="2:63" s="161" customFormat="1" ht="29.25" customHeight="1">
      <c r="B141" s="162"/>
      <c r="C141" s="163"/>
      <c r="D141" s="173" t="s">
        <v>465</v>
      </c>
      <c r="E141" s="173"/>
      <c r="F141" s="173"/>
      <c r="G141" s="173"/>
      <c r="H141" s="173"/>
      <c r="I141" s="173"/>
      <c r="J141" s="173"/>
      <c r="K141" s="173"/>
      <c r="L141" s="173"/>
      <c r="M141" s="173"/>
      <c r="N141" s="187">
        <f>BK141</f>
        <v>0</v>
      </c>
      <c r="O141" s="187"/>
      <c r="P141" s="187"/>
      <c r="Q141" s="187"/>
      <c r="R141" s="166"/>
      <c r="T141" s="167"/>
      <c r="U141" s="163"/>
      <c r="V141" s="163"/>
      <c r="W141" s="168">
        <f>W142</f>
        <v>6.820848</v>
      </c>
      <c r="X141" s="163"/>
      <c r="Y141" s="168">
        <f>Y142</f>
        <v>0</v>
      </c>
      <c r="Z141" s="163"/>
      <c r="AA141" s="169">
        <f>AA142</f>
        <v>0</v>
      </c>
      <c r="AR141" s="170" t="s">
        <v>20</v>
      </c>
      <c r="AT141" s="171" t="s">
        <v>73</v>
      </c>
      <c r="AU141" s="171" t="s">
        <v>20</v>
      </c>
      <c r="AY141" s="170" t="s">
        <v>148</v>
      </c>
      <c r="BK141" s="172">
        <f>BK142</f>
        <v>0</v>
      </c>
    </row>
    <row r="142" spans="2:65" s="29" customFormat="1" ht="22.5" customHeight="1">
      <c r="B142" s="175"/>
      <c r="C142" s="176" t="s">
        <v>233</v>
      </c>
      <c r="D142" s="176" t="s">
        <v>149</v>
      </c>
      <c r="E142" s="177" t="s">
        <v>508</v>
      </c>
      <c r="F142" s="178" t="s">
        <v>509</v>
      </c>
      <c r="G142" s="178"/>
      <c r="H142" s="178"/>
      <c r="I142" s="178"/>
      <c r="J142" s="179" t="s">
        <v>157</v>
      </c>
      <c r="K142" s="180">
        <v>8.208</v>
      </c>
      <c r="L142" s="181"/>
      <c r="M142" s="181"/>
      <c r="N142" s="181">
        <f>ROUND(L142*K142,2)</f>
        <v>0</v>
      </c>
      <c r="O142" s="181"/>
      <c r="P142" s="181"/>
      <c r="Q142" s="181"/>
      <c r="R142" s="182"/>
      <c r="T142" s="183"/>
      <c r="U142" s="41" t="s">
        <v>39</v>
      </c>
      <c r="V142" s="184">
        <v>0.831</v>
      </c>
      <c r="W142" s="184">
        <f>V142*K142</f>
        <v>6.820848</v>
      </c>
      <c r="X142" s="184">
        <v>0</v>
      </c>
      <c r="Y142" s="184">
        <f>X142*K142</f>
        <v>0</v>
      </c>
      <c r="Z142" s="184">
        <v>0</v>
      </c>
      <c r="AA142" s="185">
        <f>Z142*K142</f>
        <v>0</v>
      </c>
      <c r="AR142" s="11" t="s">
        <v>153</v>
      </c>
      <c r="AT142" s="11" t="s">
        <v>149</v>
      </c>
      <c r="AU142" s="11" t="s">
        <v>85</v>
      </c>
      <c r="AY142" s="11" t="s">
        <v>148</v>
      </c>
      <c r="BE142" s="186">
        <f>IF(U142="základní",N142,0)</f>
        <v>0</v>
      </c>
      <c r="BF142" s="186">
        <f>IF(U142="snížená",N142,0)</f>
        <v>0</v>
      </c>
      <c r="BG142" s="186">
        <f>IF(U142="zákl. přenesená",N142,0)</f>
        <v>0</v>
      </c>
      <c r="BH142" s="186">
        <f>IF(U142="sníž. přenesená",N142,0)</f>
        <v>0</v>
      </c>
      <c r="BI142" s="186">
        <f>IF(U142="nulová",N142,0)</f>
        <v>0</v>
      </c>
      <c r="BJ142" s="11" t="s">
        <v>20</v>
      </c>
      <c r="BK142" s="186">
        <f>ROUND(L142*K142,2)</f>
        <v>0</v>
      </c>
      <c r="BL142" s="11" t="s">
        <v>153</v>
      </c>
      <c r="BM142" s="11" t="s">
        <v>510</v>
      </c>
    </row>
    <row r="143" spans="2:63" s="161" customFormat="1" ht="36.75" customHeight="1">
      <c r="B143" s="162"/>
      <c r="C143" s="163"/>
      <c r="D143" s="164" t="s">
        <v>123</v>
      </c>
      <c r="E143" s="164"/>
      <c r="F143" s="164"/>
      <c r="G143" s="164"/>
      <c r="H143" s="164"/>
      <c r="I143" s="164"/>
      <c r="J143" s="164"/>
      <c r="K143" s="164"/>
      <c r="L143" s="164"/>
      <c r="M143" s="164"/>
      <c r="N143" s="188">
        <f aca="true" t="shared" si="43" ref="N143:N144">BK143</f>
        <v>0</v>
      </c>
      <c r="O143" s="188"/>
      <c r="P143" s="188"/>
      <c r="Q143" s="188"/>
      <c r="R143" s="166"/>
      <c r="T143" s="167"/>
      <c r="U143" s="163"/>
      <c r="V143" s="163"/>
      <c r="W143" s="168">
        <f>W144+W148+W151+W154+W157+W166+W180+W182+W190+W203+W205</f>
        <v>253.33545800000002</v>
      </c>
      <c r="X143" s="163"/>
      <c r="Y143" s="168">
        <f>Y144+Y148+Y151+Y154+Y157+Y166+Y180+Y182+Y190+Y203+Y205</f>
        <v>4.12686984</v>
      </c>
      <c r="Z143" s="163"/>
      <c r="AA143" s="169">
        <f>AA144+AA148+AA151+AA154+AA157+AA166+AA180+AA182+AA190+AA203+AA205</f>
        <v>0.7579828</v>
      </c>
      <c r="AR143" s="170" t="s">
        <v>85</v>
      </c>
      <c r="AT143" s="171" t="s">
        <v>73</v>
      </c>
      <c r="AU143" s="171" t="s">
        <v>74</v>
      </c>
      <c r="AY143" s="170" t="s">
        <v>148</v>
      </c>
      <c r="BK143" s="172">
        <f>BK144+BK148+BK151+BK154+BK157+BK166+BK180+BK182+BK190+BK203+BK205</f>
        <v>0</v>
      </c>
    </row>
    <row r="144" spans="2:63" s="161" customFormat="1" ht="19.5" customHeight="1">
      <c r="B144" s="162"/>
      <c r="C144" s="163"/>
      <c r="D144" s="173" t="s">
        <v>466</v>
      </c>
      <c r="E144" s="173"/>
      <c r="F144" s="173"/>
      <c r="G144" s="173"/>
      <c r="H144" s="173"/>
      <c r="I144" s="173"/>
      <c r="J144" s="173"/>
      <c r="K144" s="173"/>
      <c r="L144" s="173"/>
      <c r="M144" s="173"/>
      <c r="N144" s="174">
        <f t="shared" si="43"/>
        <v>0</v>
      </c>
      <c r="O144" s="174"/>
      <c r="P144" s="174"/>
      <c r="Q144" s="174"/>
      <c r="R144" s="166"/>
      <c r="T144" s="167"/>
      <c r="U144" s="163"/>
      <c r="V144" s="163"/>
      <c r="W144" s="168">
        <f>SUM(W145:W147)</f>
        <v>14.41616</v>
      </c>
      <c r="X144" s="163"/>
      <c r="Y144" s="168">
        <f>SUM(Y145:Y147)</f>
        <v>0.272452</v>
      </c>
      <c r="Z144" s="163"/>
      <c r="AA144" s="169">
        <f>SUM(AA145:AA147)</f>
        <v>0</v>
      </c>
      <c r="AR144" s="170" t="s">
        <v>85</v>
      </c>
      <c r="AT144" s="171" t="s">
        <v>73</v>
      </c>
      <c r="AU144" s="171" t="s">
        <v>20</v>
      </c>
      <c r="AY144" s="170" t="s">
        <v>148</v>
      </c>
      <c r="BK144" s="172">
        <f>SUM(BK145:BK147)</f>
        <v>0</v>
      </c>
    </row>
    <row r="145" spans="2:65" s="29" customFormat="1" ht="22.5" customHeight="1">
      <c r="B145" s="175"/>
      <c r="C145" s="176" t="s">
        <v>237</v>
      </c>
      <c r="D145" s="176" t="s">
        <v>149</v>
      </c>
      <c r="E145" s="177" t="s">
        <v>511</v>
      </c>
      <c r="F145" s="178" t="s">
        <v>512</v>
      </c>
      <c r="G145" s="178"/>
      <c r="H145" s="178"/>
      <c r="I145" s="178"/>
      <c r="J145" s="179" t="s">
        <v>152</v>
      </c>
      <c r="K145" s="180">
        <v>52.312</v>
      </c>
      <c r="L145" s="181"/>
      <c r="M145" s="181"/>
      <c r="N145" s="181">
        <f aca="true" t="shared" si="44" ref="N145:N147">ROUND(L145*K145,2)</f>
        <v>0</v>
      </c>
      <c r="O145" s="181"/>
      <c r="P145" s="181"/>
      <c r="Q145" s="181"/>
      <c r="R145" s="182"/>
      <c r="T145" s="183"/>
      <c r="U145" s="41" t="s">
        <v>39</v>
      </c>
      <c r="V145" s="184">
        <v>0.18</v>
      </c>
      <c r="W145" s="184">
        <f aca="true" t="shared" si="45" ref="W145:W147">V145*K145</f>
        <v>9.41616</v>
      </c>
      <c r="X145" s="184">
        <v>0.0035</v>
      </c>
      <c r="Y145" s="184">
        <f aca="true" t="shared" si="46" ref="Y145:Y147">X145*K145</f>
        <v>0.183092</v>
      </c>
      <c r="Z145" s="184">
        <v>0</v>
      </c>
      <c r="AA145" s="185">
        <f aca="true" t="shared" si="47" ref="AA145:AA147">Z145*K145</f>
        <v>0</v>
      </c>
      <c r="AR145" s="11" t="s">
        <v>176</v>
      </c>
      <c r="AT145" s="11" t="s">
        <v>149</v>
      </c>
      <c r="AU145" s="11" t="s">
        <v>85</v>
      </c>
      <c r="AY145" s="11" t="s">
        <v>148</v>
      </c>
      <c r="BE145" s="186">
        <f aca="true" t="shared" si="48" ref="BE145:BE147">IF(U145="základní",N145,0)</f>
        <v>0</v>
      </c>
      <c r="BF145" s="186">
        <f aca="true" t="shared" si="49" ref="BF145:BF147">IF(U145="snížená",N145,0)</f>
        <v>0</v>
      </c>
      <c r="BG145" s="186">
        <f aca="true" t="shared" si="50" ref="BG145:BG147">IF(U145="zákl. přenesená",N145,0)</f>
        <v>0</v>
      </c>
      <c r="BH145" s="186">
        <f aca="true" t="shared" si="51" ref="BH145:BH147">IF(U145="sníž. přenesená",N145,0)</f>
        <v>0</v>
      </c>
      <c r="BI145" s="186">
        <f aca="true" t="shared" si="52" ref="BI145:BI147">IF(U145="nulová",N145,0)</f>
        <v>0</v>
      </c>
      <c r="BJ145" s="11" t="s">
        <v>20</v>
      </c>
      <c r="BK145" s="186">
        <f aca="true" t="shared" si="53" ref="BK145:BK147">ROUND(L145*K145,2)</f>
        <v>0</v>
      </c>
      <c r="BL145" s="11" t="s">
        <v>176</v>
      </c>
      <c r="BM145" s="11" t="s">
        <v>513</v>
      </c>
    </row>
    <row r="146" spans="2:65" s="29" customFormat="1" ht="31.5" customHeight="1">
      <c r="B146" s="175"/>
      <c r="C146" s="176" t="s">
        <v>242</v>
      </c>
      <c r="D146" s="176" t="s">
        <v>149</v>
      </c>
      <c r="E146" s="177" t="s">
        <v>514</v>
      </c>
      <c r="F146" s="178" t="s">
        <v>515</v>
      </c>
      <c r="G146" s="178"/>
      <c r="H146" s="178"/>
      <c r="I146" s="178"/>
      <c r="J146" s="179" t="s">
        <v>187</v>
      </c>
      <c r="K146" s="180">
        <v>20</v>
      </c>
      <c r="L146" s="181"/>
      <c r="M146" s="181"/>
      <c r="N146" s="181">
        <f t="shared" si="44"/>
        <v>0</v>
      </c>
      <c r="O146" s="181"/>
      <c r="P146" s="181"/>
      <c r="Q146" s="181"/>
      <c r="R146" s="182"/>
      <c r="T146" s="183"/>
      <c r="U146" s="41" t="s">
        <v>39</v>
      </c>
      <c r="V146" s="184">
        <v>0.25</v>
      </c>
      <c r="W146" s="184">
        <f t="shared" si="45"/>
        <v>5</v>
      </c>
      <c r="X146" s="184">
        <v>0.0002</v>
      </c>
      <c r="Y146" s="184">
        <f t="shared" si="46"/>
        <v>0.004</v>
      </c>
      <c r="Z146" s="184">
        <v>0</v>
      </c>
      <c r="AA146" s="185">
        <f t="shared" si="47"/>
        <v>0</v>
      </c>
      <c r="AR146" s="11" t="s">
        <v>176</v>
      </c>
      <c r="AT146" s="11" t="s">
        <v>149</v>
      </c>
      <c r="AU146" s="11" t="s">
        <v>85</v>
      </c>
      <c r="AY146" s="11" t="s">
        <v>148</v>
      </c>
      <c r="BE146" s="186">
        <f t="shared" si="48"/>
        <v>0</v>
      </c>
      <c r="BF146" s="186">
        <f t="shared" si="49"/>
        <v>0</v>
      </c>
      <c r="BG146" s="186">
        <f t="shared" si="50"/>
        <v>0</v>
      </c>
      <c r="BH146" s="186">
        <f t="shared" si="51"/>
        <v>0</v>
      </c>
      <c r="BI146" s="186">
        <f t="shared" si="52"/>
        <v>0</v>
      </c>
      <c r="BJ146" s="11" t="s">
        <v>20</v>
      </c>
      <c r="BK146" s="186">
        <f t="shared" si="53"/>
        <v>0</v>
      </c>
      <c r="BL146" s="11" t="s">
        <v>176</v>
      </c>
      <c r="BM146" s="11" t="s">
        <v>516</v>
      </c>
    </row>
    <row r="147" spans="2:65" s="29" customFormat="1" ht="22.5" customHeight="1">
      <c r="B147" s="175"/>
      <c r="C147" s="189" t="s">
        <v>246</v>
      </c>
      <c r="D147" s="189" t="s">
        <v>179</v>
      </c>
      <c r="E147" s="190" t="s">
        <v>517</v>
      </c>
      <c r="F147" s="191" t="s">
        <v>518</v>
      </c>
      <c r="G147" s="191"/>
      <c r="H147" s="191"/>
      <c r="I147" s="191"/>
      <c r="J147" s="192" t="s">
        <v>152</v>
      </c>
      <c r="K147" s="193">
        <v>22</v>
      </c>
      <c r="L147" s="194"/>
      <c r="M147" s="194"/>
      <c r="N147" s="194">
        <f t="shared" si="44"/>
        <v>0</v>
      </c>
      <c r="O147" s="194"/>
      <c r="P147" s="194"/>
      <c r="Q147" s="194"/>
      <c r="R147" s="182"/>
      <c r="T147" s="183"/>
      <c r="U147" s="41" t="s">
        <v>39</v>
      </c>
      <c r="V147" s="184">
        <v>0</v>
      </c>
      <c r="W147" s="184">
        <f t="shared" si="45"/>
        <v>0</v>
      </c>
      <c r="X147" s="184">
        <v>0.00388</v>
      </c>
      <c r="Y147" s="184">
        <f t="shared" si="46"/>
        <v>0.08536</v>
      </c>
      <c r="Z147" s="184">
        <v>0</v>
      </c>
      <c r="AA147" s="185">
        <f t="shared" si="47"/>
        <v>0</v>
      </c>
      <c r="AR147" s="11" t="s">
        <v>182</v>
      </c>
      <c r="AT147" s="11" t="s">
        <v>179</v>
      </c>
      <c r="AU147" s="11" t="s">
        <v>85</v>
      </c>
      <c r="AY147" s="11" t="s">
        <v>148</v>
      </c>
      <c r="BE147" s="186">
        <f t="shared" si="48"/>
        <v>0</v>
      </c>
      <c r="BF147" s="186">
        <f t="shared" si="49"/>
        <v>0</v>
      </c>
      <c r="BG147" s="186">
        <f t="shared" si="50"/>
        <v>0</v>
      </c>
      <c r="BH147" s="186">
        <f t="shared" si="51"/>
        <v>0</v>
      </c>
      <c r="BI147" s="186">
        <f t="shared" si="52"/>
        <v>0</v>
      </c>
      <c r="BJ147" s="11" t="s">
        <v>20</v>
      </c>
      <c r="BK147" s="186">
        <f t="shared" si="53"/>
        <v>0</v>
      </c>
      <c r="BL147" s="11" t="s">
        <v>176</v>
      </c>
      <c r="BM147" s="11" t="s">
        <v>519</v>
      </c>
    </row>
    <row r="148" spans="2:63" s="161" customFormat="1" ht="29.25" customHeight="1">
      <c r="B148" s="162"/>
      <c r="C148" s="163"/>
      <c r="D148" s="173" t="s">
        <v>124</v>
      </c>
      <c r="E148" s="173"/>
      <c r="F148" s="173"/>
      <c r="G148" s="173"/>
      <c r="H148" s="173"/>
      <c r="I148" s="173"/>
      <c r="J148" s="173"/>
      <c r="K148" s="173"/>
      <c r="L148" s="173"/>
      <c r="M148" s="173"/>
      <c r="N148" s="187">
        <f>BK148</f>
        <v>0</v>
      </c>
      <c r="O148" s="187"/>
      <c r="P148" s="187"/>
      <c r="Q148" s="187"/>
      <c r="R148" s="166"/>
      <c r="T148" s="167"/>
      <c r="U148" s="163"/>
      <c r="V148" s="163"/>
      <c r="W148" s="168">
        <f>SUM(W149:W150)</f>
        <v>8.429616000000001</v>
      </c>
      <c r="X148" s="163"/>
      <c r="Y148" s="168">
        <f>SUM(Y149:Y150)</f>
        <v>0.17746679999999998</v>
      </c>
      <c r="Z148" s="163"/>
      <c r="AA148" s="169">
        <f>SUM(AA149:AA150)</f>
        <v>0</v>
      </c>
      <c r="AR148" s="170" t="s">
        <v>85</v>
      </c>
      <c r="AT148" s="171" t="s">
        <v>73</v>
      </c>
      <c r="AU148" s="171" t="s">
        <v>20</v>
      </c>
      <c r="AY148" s="170" t="s">
        <v>148</v>
      </c>
      <c r="BK148" s="172">
        <f>SUM(BK149:BK150)</f>
        <v>0</v>
      </c>
    </row>
    <row r="149" spans="2:65" s="29" customFormat="1" ht="31.5" customHeight="1">
      <c r="B149" s="175"/>
      <c r="C149" s="176" t="s">
        <v>520</v>
      </c>
      <c r="D149" s="176" t="s">
        <v>149</v>
      </c>
      <c r="E149" s="177" t="s">
        <v>174</v>
      </c>
      <c r="F149" s="178" t="s">
        <v>175</v>
      </c>
      <c r="G149" s="178"/>
      <c r="H149" s="178"/>
      <c r="I149" s="178"/>
      <c r="J149" s="179" t="s">
        <v>152</v>
      </c>
      <c r="K149" s="180">
        <v>49.296</v>
      </c>
      <c r="L149" s="181"/>
      <c r="M149" s="181"/>
      <c r="N149" s="181">
        <f aca="true" t="shared" si="54" ref="N149:N150">ROUND(L149*K149,2)</f>
        <v>0</v>
      </c>
      <c r="O149" s="181"/>
      <c r="P149" s="181"/>
      <c r="Q149" s="181"/>
      <c r="R149" s="182"/>
      <c r="T149" s="183"/>
      <c r="U149" s="41" t="s">
        <v>39</v>
      </c>
      <c r="V149" s="184">
        <v>0.171</v>
      </c>
      <c r="W149" s="184">
        <f aca="true" t="shared" si="55" ref="W149:W150">V149*K149</f>
        <v>8.429616000000001</v>
      </c>
      <c r="X149" s="184">
        <v>0.0003</v>
      </c>
      <c r="Y149" s="184">
        <f aca="true" t="shared" si="56" ref="Y149:Y150">X149*K149</f>
        <v>0.014788799999999998</v>
      </c>
      <c r="Z149" s="184">
        <v>0</v>
      </c>
      <c r="AA149" s="185">
        <f aca="true" t="shared" si="57" ref="AA149:AA150">Z149*K149</f>
        <v>0</v>
      </c>
      <c r="AR149" s="11" t="s">
        <v>176</v>
      </c>
      <c r="AT149" s="11" t="s">
        <v>149</v>
      </c>
      <c r="AU149" s="11" t="s">
        <v>85</v>
      </c>
      <c r="AY149" s="11" t="s">
        <v>148</v>
      </c>
      <c r="BE149" s="186">
        <f aca="true" t="shared" si="58" ref="BE149:BE150">IF(U149="základní",N149,0)</f>
        <v>0</v>
      </c>
      <c r="BF149" s="186">
        <f aca="true" t="shared" si="59" ref="BF149:BF150">IF(U149="snížená",N149,0)</f>
        <v>0</v>
      </c>
      <c r="BG149" s="186">
        <f aca="true" t="shared" si="60" ref="BG149:BG150">IF(U149="zákl. přenesená",N149,0)</f>
        <v>0</v>
      </c>
      <c r="BH149" s="186">
        <f aca="true" t="shared" si="61" ref="BH149:BH150">IF(U149="sníž. přenesená",N149,0)</f>
        <v>0</v>
      </c>
      <c r="BI149" s="186">
        <f aca="true" t="shared" si="62" ref="BI149:BI150">IF(U149="nulová",N149,0)</f>
        <v>0</v>
      </c>
      <c r="BJ149" s="11" t="s">
        <v>20</v>
      </c>
      <c r="BK149" s="186">
        <f aca="true" t="shared" si="63" ref="BK149:BK150">ROUND(L149*K149,2)</f>
        <v>0</v>
      </c>
      <c r="BL149" s="11" t="s">
        <v>176</v>
      </c>
      <c r="BM149" s="11" t="s">
        <v>521</v>
      </c>
    </row>
    <row r="150" spans="2:65" s="29" customFormat="1" ht="31.5" customHeight="1">
      <c r="B150" s="175"/>
      <c r="C150" s="189" t="s">
        <v>522</v>
      </c>
      <c r="D150" s="189" t="s">
        <v>179</v>
      </c>
      <c r="E150" s="190" t="s">
        <v>180</v>
      </c>
      <c r="F150" s="191" t="s">
        <v>181</v>
      </c>
      <c r="G150" s="191"/>
      <c r="H150" s="191"/>
      <c r="I150" s="191"/>
      <c r="J150" s="192" t="s">
        <v>152</v>
      </c>
      <c r="K150" s="193">
        <v>54.226</v>
      </c>
      <c r="L150" s="194"/>
      <c r="M150" s="194"/>
      <c r="N150" s="194">
        <f t="shared" si="54"/>
        <v>0</v>
      </c>
      <c r="O150" s="194"/>
      <c r="P150" s="194"/>
      <c r="Q150" s="194"/>
      <c r="R150" s="182"/>
      <c r="T150" s="183"/>
      <c r="U150" s="41" t="s">
        <v>39</v>
      </c>
      <c r="V150" s="184">
        <v>0</v>
      </c>
      <c r="W150" s="184">
        <f t="shared" si="55"/>
        <v>0</v>
      </c>
      <c r="X150" s="184">
        <v>0.003</v>
      </c>
      <c r="Y150" s="184">
        <f t="shared" si="56"/>
        <v>0.162678</v>
      </c>
      <c r="Z150" s="184">
        <v>0</v>
      </c>
      <c r="AA150" s="185">
        <f t="shared" si="57"/>
        <v>0</v>
      </c>
      <c r="AR150" s="11" t="s">
        <v>182</v>
      </c>
      <c r="AT150" s="11" t="s">
        <v>179</v>
      </c>
      <c r="AU150" s="11" t="s">
        <v>85</v>
      </c>
      <c r="AY150" s="11" t="s">
        <v>148</v>
      </c>
      <c r="BE150" s="186">
        <f t="shared" si="58"/>
        <v>0</v>
      </c>
      <c r="BF150" s="186">
        <f t="shared" si="59"/>
        <v>0</v>
      </c>
      <c r="BG150" s="186">
        <f t="shared" si="60"/>
        <v>0</v>
      </c>
      <c r="BH150" s="186">
        <f t="shared" si="61"/>
        <v>0</v>
      </c>
      <c r="BI150" s="186">
        <f t="shared" si="62"/>
        <v>0</v>
      </c>
      <c r="BJ150" s="11" t="s">
        <v>20</v>
      </c>
      <c r="BK150" s="186">
        <f t="shared" si="63"/>
        <v>0</v>
      </c>
      <c r="BL150" s="11" t="s">
        <v>176</v>
      </c>
      <c r="BM150" s="11" t="s">
        <v>523</v>
      </c>
    </row>
    <row r="151" spans="2:63" s="161" customFormat="1" ht="29.25" customHeight="1">
      <c r="B151" s="162"/>
      <c r="C151" s="163"/>
      <c r="D151" s="173" t="s">
        <v>326</v>
      </c>
      <c r="E151" s="173"/>
      <c r="F151" s="173"/>
      <c r="G151" s="173"/>
      <c r="H151" s="173"/>
      <c r="I151" s="173"/>
      <c r="J151" s="173"/>
      <c r="K151" s="173"/>
      <c r="L151" s="173"/>
      <c r="M151" s="173"/>
      <c r="N151" s="187">
        <f>BK151</f>
        <v>0</v>
      </c>
      <c r="O151" s="187"/>
      <c r="P151" s="187"/>
      <c r="Q151" s="187"/>
      <c r="R151" s="166"/>
      <c r="T151" s="167"/>
      <c r="U151" s="163"/>
      <c r="V151" s="163"/>
      <c r="W151" s="168">
        <f>SUM(W152:W153)</f>
        <v>0.412</v>
      </c>
      <c r="X151" s="163"/>
      <c r="Y151" s="168">
        <f>SUM(Y152:Y153)</f>
        <v>0.00058</v>
      </c>
      <c r="Z151" s="163"/>
      <c r="AA151" s="169">
        <f>SUM(AA152:AA153)</f>
        <v>0.00042</v>
      </c>
      <c r="AR151" s="170" t="s">
        <v>85</v>
      </c>
      <c r="AT151" s="171" t="s">
        <v>73</v>
      </c>
      <c r="AU151" s="171" t="s">
        <v>20</v>
      </c>
      <c r="AY151" s="170" t="s">
        <v>148</v>
      </c>
      <c r="BK151" s="172">
        <f>SUM(BK152:BK153)</f>
        <v>0</v>
      </c>
    </row>
    <row r="152" spans="2:65" s="29" customFormat="1" ht="22.5" customHeight="1">
      <c r="B152" s="175"/>
      <c r="C152" s="176" t="s">
        <v>9</v>
      </c>
      <c r="D152" s="176" t="s">
        <v>149</v>
      </c>
      <c r="E152" s="177" t="s">
        <v>345</v>
      </c>
      <c r="F152" s="178" t="s">
        <v>346</v>
      </c>
      <c r="G152" s="178"/>
      <c r="H152" s="178"/>
      <c r="I152" s="178"/>
      <c r="J152" s="179" t="s">
        <v>197</v>
      </c>
      <c r="K152" s="180">
        <v>1</v>
      </c>
      <c r="L152" s="181"/>
      <c r="M152" s="181"/>
      <c r="N152" s="181">
        <f>ROUND(L152*K152,2)</f>
        <v>0</v>
      </c>
      <c r="O152" s="181"/>
      <c r="P152" s="181"/>
      <c r="Q152" s="181"/>
      <c r="R152" s="182"/>
      <c r="T152" s="183"/>
      <c r="U152" s="41" t="s">
        <v>39</v>
      </c>
      <c r="V152" s="184">
        <v>0.412</v>
      </c>
      <c r="W152" s="184">
        <f>V152*K152</f>
        <v>0.412</v>
      </c>
      <c r="X152" s="184">
        <v>0.00058</v>
      </c>
      <c r="Y152" s="184">
        <f>X152*K152</f>
        <v>0.00058</v>
      </c>
      <c r="Z152" s="184">
        <v>0.00042</v>
      </c>
      <c r="AA152" s="185">
        <f>Z152*K152</f>
        <v>0.00042</v>
      </c>
      <c r="AR152" s="11" t="s">
        <v>176</v>
      </c>
      <c r="AT152" s="11" t="s">
        <v>149</v>
      </c>
      <c r="AU152" s="11" t="s">
        <v>85</v>
      </c>
      <c r="AY152" s="11" t="s">
        <v>148</v>
      </c>
      <c r="BE152" s="186">
        <f>IF(U152="základní",N152,0)</f>
        <v>0</v>
      </c>
      <c r="BF152" s="186">
        <f>IF(U152="snížená",N152,0)</f>
        <v>0</v>
      </c>
      <c r="BG152" s="186">
        <f>IF(U152="zákl. přenesená",N152,0)</f>
        <v>0</v>
      </c>
      <c r="BH152" s="186">
        <f>IF(U152="sníž. přenesená",N152,0)</f>
        <v>0</v>
      </c>
      <c r="BI152" s="186">
        <f>IF(U152="nulová",N152,0)</f>
        <v>0</v>
      </c>
      <c r="BJ152" s="11" t="s">
        <v>20</v>
      </c>
      <c r="BK152" s="186">
        <f>ROUND(L152*K152,2)</f>
        <v>0</v>
      </c>
      <c r="BL152" s="11" t="s">
        <v>176</v>
      </c>
      <c r="BM152" s="11" t="s">
        <v>524</v>
      </c>
    </row>
    <row r="153" spans="2:47" s="29" customFormat="1" ht="30" customHeight="1">
      <c r="B153" s="30"/>
      <c r="C153" s="31"/>
      <c r="D153" s="31"/>
      <c r="E153" s="31"/>
      <c r="F153" s="195" t="s">
        <v>525</v>
      </c>
      <c r="G153" s="195"/>
      <c r="H153" s="195"/>
      <c r="I153" s="195"/>
      <c r="J153" s="31"/>
      <c r="K153" s="31"/>
      <c r="L153" s="31"/>
      <c r="M153" s="31"/>
      <c r="N153" s="31"/>
      <c r="O153" s="31"/>
      <c r="P153" s="31"/>
      <c r="Q153" s="31"/>
      <c r="R153" s="32"/>
      <c r="T153" s="196"/>
      <c r="U153" s="31"/>
      <c r="V153" s="31"/>
      <c r="W153" s="31"/>
      <c r="X153" s="31"/>
      <c r="Y153" s="31"/>
      <c r="Z153" s="31"/>
      <c r="AA153" s="78"/>
      <c r="AT153" s="11" t="s">
        <v>193</v>
      </c>
      <c r="AU153" s="11" t="s">
        <v>85</v>
      </c>
    </row>
    <row r="154" spans="2:63" s="161" customFormat="1" ht="29.25" customHeight="1">
      <c r="B154" s="162"/>
      <c r="C154" s="163"/>
      <c r="D154" s="173" t="s">
        <v>126</v>
      </c>
      <c r="E154" s="173"/>
      <c r="F154" s="173"/>
      <c r="G154" s="173"/>
      <c r="H154" s="173"/>
      <c r="I154" s="173"/>
      <c r="J154" s="173"/>
      <c r="K154" s="173"/>
      <c r="L154" s="173"/>
      <c r="M154" s="173"/>
      <c r="N154" s="174">
        <f>BK154</f>
        <v>0</v>
      </c>
      <c r="O154" s="174"/>
      <c r="P154" s="174"/>
      <c r="Q154" s="174"/>
      <c r="R154" s="166"/>
      <c r="T154" s="167"/>
      <c r="U154" s="163"/>
      <c r="V154" s="163"/>
      <c r="W154" s="168">
        <f>SUM(W155:W156)</f>
        <v>0.306</v>
      </c>
      <c r="X154" s="163"/>
      <c r="Y154" s="168">
        <f>SUM(Y155:Y156)</f>
        <v>0</v>
      </c>
      <c r="Z154" s="163"/>
      <c r="AA154" s="169">
        <f>SUM(AA155:AA156)</f>
        <v>0</v>
      </c>
      <c r="AR154" s="170" t="s">
        <v>85</v>
      </c>
      <c r="AT154" s="171" t="s">
        <v>73</v>
      </c>
      <c r="AU154" s="171" t="s">
        <v>20</v>
      </c>
      <c r="AY154" s="170" t="s">
        <v>148</v>
      </c>
      <c r="BK154" s="172">
        <f>SUM(BK155:BK156)</f>
        <v>0</v>
      </c>
    </row>
    <row r="155" spans="2:65" s="29" customFormat="1" ht="22.5" customHeight="1">
      <c r="B155" s="175"/>
      <c r="C155" s="176" t="s">
        <v>253</v>
      </c>
      <c r="D155" s="176" t="s">
        <v>149</v>
      </c>
      <c r="E155" s="177" t="s">
        <v>195</v>
      </c>
      <c r="F155" s="178" t="s">
        <v>196</v>
      </c>
      <c r="G155" s="178"/>
      <c r="H155" s="178"/>
      <c r="I155" s="178"/>
      <c r="J155" s="179" t="s">
        <v>197</v>
      </c>
      <c r="K155" s="180">
        <v>1</v>
      </c>
      <c r="L155" s="181"/>
      <c r="M155" s="181"/>
      <c r="N155" s="181">
        <f>ROUND(L155*K155,2)</f>
        <v>0</v>
      </c>
      <c r="O155" s="181"/>
      <c r="P155" s="181"/>
      <c r="Q155" s="181"/>
      <c r="R155" s="182"/>
      <c r="T155" s="183"/>
      <c r="U155" s="41" t="s">
        <v>39</v>
      </c>
      <c r="V155" s="184">
        <v>0.306</v>
      </c>
      <c r="W155" s="184">
        <f>V155*K155</f>
        <v>0.306</v>
      </c>
      <c r="X155" s="184">
        <v>0</v>
      </c>
      <c r="Y155" s="184">
        <f>X155*K155</f>
        <v>0</v>
      </c>
      <c r="Z155" s="184">
        <v>0</v>
      </c>
      <c r="AA155" s="185">
        <f>Z155*K155</f>
        <v>0</v>
      </c>
      <c r="AR155" s="11" t="s">
        <v>176</v>
      </c>
      <c r="AT155" s="11" t="s">
        <v>149</v>
      </c>
      <c r="AU155" s="11" t="s">
        <v>85</v>
      </c>
      <c r="AY155" s="11" t="s">
        <v>148</v>
      </c>
      <c r="BE155" s="186">
        <f>IF(U155="základní",N155,0)</f>
        <v>0</v>
      </c>
      <c r="BF155" s="186">
        <f>IF(U155="snížená",N155,0)</f>
        <v>0</v>
      </c>
      <c r="BG155" s="186">
        <f>IF(U155="zákl. přenesená",N155,0)</f>
        <v>0</v>
      </c>
      <c r="BH155" s="186">
        <f>IF(U155="sníž. přenesená",N155,0)</f>
        <v>0</v>
      </c>
      <c r="BI155" s="186">
        <f>IF(U155="nulová",N155,0)</f>
        <v>0</v>
      </c>
      <c r="BJ155" s="11" t="s">
        <v>20</v>
      </c>
      <c r="BK155" s="186">
        <f>ROUND(L155*K155,2)</f>
        <v>0</v>
      </c>
      <c r="BL155" s="11" t="s">
        <v>176</v>
      </c>
      <c r="BM155" s="11" t="s">
        <v>526</v>
      </c>
    </row>
    <row r="156" spans="2:47" s="29" customFormat="1" ht="22.5" customHeight="1">
      <c r="B156" s="30"/>
      <c r="C156" s="31"/>
      <c r="D156" s="31"/>
      <c r="E156" s="31"/>
      <c r="F156" s="195" t="s">
        <v>527</v>
      </c>
      <c r="G156" s="195"/>
      <c r="H156" s="195"/>
      <c r="I156" s="195"/>
      <c r="J156" s="31"/>
      <c r="K156" s="31"/>
      <c r="L156" s="31"/>
      <c r="M156" s="31"/>
      <c r="N156" s="31"/>
      <c r="O156" s="31"/>
      <c r="P156" s="31"/>
      <c r="Q156" s="31"/>
      <c r="R156" s="32"/>
      <c r="T156" s="196"/>
      <c r="U156" s="31"/>
      <c r="V156" s="31"/>
      <c r="W156" s="31"/>
      <c r="X156" s="31"/>
      <c r="Y156" s="31"/>
      <c r="Z156" s="31"/>
      <c r="AA156" s="78"/>
      <c r="AT156" s="11" t="s">
        <v>193</v>
      </c>
      <c r="AU156" s="11" t="s">
        <v>85</v>
      </c>
    </row>
    <row r="157" spans="2:63" s="161" customFormat="1" ht="29.25" customHeight="1">
      <c r="B157" s="162"/>
      <c r="C157" s="163"/>
      <c r="D157" s="173" t="s">
        <v>128</v>
      </c>
      <c r="E157" s="173"/>
      <c r="F157" s="173"/>
      <c r="G157" s="173"/>
      <c r="H157" s="173"/>
      <c r="I157" s="173"/>
      <c r="J157" s="173"/>
      <c r="K157" s="173"/>
      <c r="L157" s="173"/>
      <c r="M157" s="173"/>
      <c r="N157" s="174">
        <f>BK157</f>
        <v>0</v>
      </c>
      <c r="O157" s="174"/>
      <c r="P157" s="174"/>
      <c r="Q157" s="174"/>
      <c r="R157" s="166"/>
      <c r="T157" s="167"/>
      <c r="U157" s="163"/>
      <c r="V157" s="163"/>
      <c r="W157" s="168">
        <f>SUM(W158:W165)</f>
        <v>89.75332200000001</v>
      </c>
      <c r="X157" s="163"/>
      <c r="Y157" s="168">
        <f>SUM(Y158:Y165)</f>
        <v>1.3079507200000002</v>
      </c>
      <c r="Z157" s="163"/>
      <c r="AA157" s="169">
        <f>SUM(AA158:AA165)</f>
        <v>0</v>
      </c>
      <c r="AR157" s="170" t="s">
        <v>85</v>
      </c>
      <c r="AT157" s="171" t="s">
        <v>73</v>
      </c>
      <c r="AU157" s="171" t="s">
        <v>20</v>
      </c>
      <c r="AY157" s="170" t="s">
        <v>148</v>
      </c>
      <c r="BK157" s="172">
        <f>SUM(BK158:BK165)</f>
        <v>0</v>
      </c>
    </row>
    <row r="158" spans="2:65" s="29" customFormat="1" ht="31.5" customHeight="1">
      <c r="B158" s="175"/>
      <c r="C158" s="176" t="s">
        <v>528</v>
      </c>
      <c r="D158" s="176" t="s">
        <v>149</v>
      </c>
      <c r="E158" s="177" t="s">
        <v>529</v>
      </c>
      <c r="F158" s="178" t="s">
        <v>530</v>
      </c>
      <c r="G158" s="178"/>
      <c r="H158" s="178"/>
      <c r="I158" s="178"/>
      <c r="J158" s="179" t="s">
        <v>152</v>
      </c>
      <c r="K158" s="180">
        <v>8.288</v>
      </c>
      <c r="L158" s="181"/>
      <c r="M158" s="181"/>
      <c r="N158" s="181">
        <f aca="true" t="shared" si="64" ref="N158:N165">ROUND(L158*K158,2)</f>
        <v>0</v>
      </c>
      <c r="O158" s="181"/>
      <c r="P158" s="181"/>
      <c r="Q158" s="181"/>
      <c r="R158" s="182"/>
      <c r="T158" s="183"/>
      <c r="U158" s="41" t="s">
        <v>39</v>
      </c>
      <c r="V158" s="184">
        <v>0.999</v>
      </c>
      <c r="W158" s="184">
        <f aca="true" t="shared" si="65" ref="W158:W165">V158*K158</f>
        <v>8.279712</v>
      </c>
      <c r="X158" s="184">
        <v>0.02567</v>
      </c>
      <c r="Y158" s="184">
        <f aca="true" t="shared" si="66" ref="Y158:Y165">X158*K158</f>
        <v>0.21275296</v>
      </c>
      <c r="Z158" s="184">
        <v>0</v>
      </c>
      <c r="AA158" s="185">
        <f aca="true" t="shared" si="67" ref="AA158:AA165">Z158*K158</f>
        <v>0</v>
      </c>
      <c r="AR158" s="11" t="s">
        <v>176</v>
      </c>
      <c r="AT158" s="11" t="s">
        <v>149</v>
      </c>
      <c r="AU158" s="11" t="s">
        <v>85</v>
      </c>
      <c r="AY158" s="11" t="s">
        <v>148</v>
      </c>
      <c r="BE158" s="186">
        <f aca="true" t="shared" si="68" ref="BE158:BE165">IF(U158="základní",N158,0)</f>
        <v>0</v>
      </c>
      <c r="BF158" s="186">
        <f aca="true" t="shared" si="69" ref="BF158:BF165">IF(U158="snížená",N158,0)</f>
        <v>0</v>
      </c>
      <c r="BG158" s="186">
        <f aca="true" t="shared" si="70" ref="BG158:BG165">IF(U158="zákl. přenesená",N158,0)</f>
        <v>0</v>
      </c>
      <c r="BH158" s="186">
        <f aca="true" t="shared" si="71" ref="BH158:BH165">IF(U158="sníž. přenesená",N158,0)</f>
        <v>0</v>
      </c>
      <c r="BI158" s="186">
        <f aca="true" t="shared" si="72" ref="BI158:BI165">IF(U158="nulová",N158,0)</f>
        <v>0</v>
      </c>
      <c r="BJ158" s="11" t="s">
        <v>20</v>
      </c>
      <c r="BK158" s="186">
        <f aca="true" t="shared" si="73" ref="BK158:BK165">ROUND(L158*K158,2)</f>
        <v>0</v>
      </c>
      <c r="BL158" s="11" t="s">
        <v>176</v>
      </c>
      <c r="BM158" s="11" t="s">
        <v>531</v>
      </c>
    </row>
    <row r="159" spans="2:65" s="29" customFormat="1" ht="31.5" customHeight="1">
      <c r="B159" s="175"/>
      <c r="C159" s="176" t="s">
        <v>257</v>
      </c>
      <c r="D159" s="176" t="s">
        <v>149</v>
      </c>
      <c r="E159" s="177" t="s">
        <v>532</v>
      </c>
      <c r="F159" s="178" t="s">
        <v>533</v>
      </c>
      <c r="G159" s="178"/>
      <c r="H159" s="178"/>
      <c r="I159" s="178"/>
      <c r="J159" s="179" t="s">
        <v>152</v>
      </c>
      <c r="K159" s="180">
        <v>49.296</v>
      </c>
      <c r="L159" s="181"/>
      <c r="M159" s="181"/>
      <c r="N159" s="181">
        <f t="shared" si="64"/>
        <v>0</v>
      </c>
      <c r="O159" s="181"/>
      <c r="P159" s="181"/>
      <c r="Q159" s="181"/>
      <c r="R159" s="182"/>
      <c r="T159" s="183"/>
      <c r="U159" s="41" t="s">
        <v>39</v>
      </c>
      <c r="V159" s="184">
        <v>0.809</v>
      </c>
      <c r="W159" s="184">
        <f t="shared" si="65"/>
        <v>39.880464</v>
      </c>
      <c r="X159" s="184">
        <v>0.01518</v>
      </c>
      <c r="Y159" s="184">
        <f t="shared" si="66"/>
        <v>0.7483132800000001</v>
      </c>
      <c r="Z159" s="184">
        <v>0</v>
      </c>
      <c r="AA159" s="185">
        <f t="shared" si="67"/>
        <v>0</v>
      </c>
      <c r="AR159" s="11" t="s">
        <v>176</v>
      </c>
      <c r="AT159" s="11" t="s">
        <v>149</v>
      </c>
      <c r="AU159" s="11" t="s">
        <v>85</v>
      </c>
      <c r="AY159" s="11" t="s">
        <v>148</v>
      </c>
      <c r="BE159" s="186">
        <f t="shared" si="68"/>
        <v>0</v>
      </c>
      <c r="BF159" s="186">
        <f t="shared" si="69"/>
        <v>0</v>
      </c>
      <c r="BG159" s="186">
        <f t="shared" si="70"/>
        <v>0</v>
      </c>
      <c r="BH159" s="186">
        <f t="shared" si="71"/>
        <v>0</v>
      </c>
      <c r="BI159" s="186">
        <f t="shared" si="72"/>
        <v>0</v>
      </c>
      <c r="BJ159" s="11" t="s">
        <v>20</v>
      </c>
      <c r="BK159" s="186">
        <f t="shared" si="73"/>
        <v>0</v>
      </c>
      <c r="BL159" s="11" t="s">
        <v>176</v>
      </c>
      <c r="BM159" s="11" t="s">
        <v>534</v>
      </c>
    </row>
    <row r="160" spans="2:65" s="29" customFormat="1" ht="31.5" customHeight="1">
      <c r="B160" s="175"/>
      <c r="C160" s="176" t="s">
        <v>261</v>
      </c>
      <c r="D160" s="176" t="s">
        <v>149</v>
      </c>
      <c r="E160" s="177" t="s">
        <v>216</v>
      </c>
      <c r="F160" s="178" t="s">
        <v>217</v>
      </c>
      <c r="G160" s="178"/>
      <c r="H160" s="178"/>
      <c r="I160" s="178"/>
      <c r="J160" s="179" t="s">
        <v>187</v>
      </c>
      <c r="K160" s="180">
        <v>17.96</v>
      </c>
      <c r="L160" s="181"/>
      <c r="M160" s="181"/>
      <c r="N160" s="181">
        <f t="shared" si="64"/>
        <v>0</v>
      </c>
      <c r="O160" s="181"/>
      <c r="P160" s="181"/>
      <c r="Q160" s="181"/>
      <c r="R160" s="182"/>
      <c r="T160" s="183"/>
      <c r="U160" s="41" t="s">
        <v>39</v>
      </c>
      <c r="V160" s="184">
        <v>0.055</v>
      </c>
      <c r="W160" s="184">
        <f t="shared" si="65"/>
        <v>0.9878</v>
      </c>
      <c r="X160" s="184">
        <v>4E-05</v>
      </c>
      <c r="Y160" s="184">
        <f t="shared" si="66"/>
        <v>0.0007184000000000001</v>
      </c>
      <c r="Z160" s="184">
        <v>0</v>
      </c>
      <c r="AA160" s="185">
        <f t="shared" si="67"/>
        <v>0</v>
      </c>
      <c r="AR160" s="11" t="s">
        <v>176</v>
      </c>
      <c r="AT160" s="11" t="s">
        <v>149</v>
      </c>
      <c r="AU160" s="11" t="s">
        <v>85</v>
      </c>
      <c r="AY160" s="11" t="s">
        <v>148</v>
      </c>
      <c r="BE160" s="186">
        <f t="shared" si="68"/>
        <v>0</v>
      </c>
      <c r="BF160" s="186">
        <f t="shared" si="69"/>
        <v>0</v>
      </c>
      <c r="BG160" s="186">
        <f t="shared" si="70"/>
        <v>0</v>
      </c>
      <c r="BH160" s="186">
        <f t="shared" si="71"/>
        <v>0</v>
      </c>
      <c r="BI160" s="186">
        <f t="shared" si="72"/>
        <v>0</v>
      </c>
      <c r="BJ160" s="11" t="s">
        <v>20</v>
      </c>
      <c r="BK160" s="186">
        <f t="shared" si="73"/>
        <v>0</v>
      </c>
      <c r="BL160" s="11" t="s">
        <v>176</v>
      </c>
      <c r="BM160" s="11" t="s">
        <v>535</v>
      </c>
    </row>
    <row r="161" spans="2:65" s="29" customFormat="1" ht="31.5" customHeight="1">
      <c r="B161" s="175"/>
      <c r="C161" s="176" t="s">
        <v>265</v>
      </c>
      <c r="D161" s="176" t="s">
        <v>149</v>
      </c>
      <c r="E161" s="177" t="s">
        <v>536</v>
      </c>
      <c r="F161" s="178" t="s">
        <v>537</v>
      </c>
      <c r="G161" s="178"/>
      <c r="H161" s="178"/>
      <c r="I161" s="178"/>
      <c r="J161" s="179" t="s">
        <v>152</v>
      </c>
      <c r="K161" s="180">
        <v>20.152</v>
      </c>
      <c r="L161" s="181"/>
      <c r="M161" s="181"/>
      <c r="N161" s="181">
        <f t="shared" si="64"/>
        <v>0</v>
      </c>
      <c r="O161" s="181"/>
      <c r="P161" s="181"/>
      <c r="Q161" s="181"/>
      <c r="R161" s="182"/>
      <c r="T161" s="183"/>
      <c r="U161" s="41" t="s">
        <v>39</v>
      </c>
      <c r="V161" s="184">
        <v>0.968</v>
      </c>
      <c r="W161" s="184">
        <f t="shared" si="65"/>
        <v>19.507136</v>
      </c>
      <c r="X161" s="184">
        <v>0.01254</v>
      </c>
      <c r="Y161" s="184">
        <f t="shared" si="66"/>
        <v>0.25270608000000006</v>
      </c>
      <c r="Z161" s="184">
        <v>0</v>
      </c>
      <c r="AA161" s="185">
        <f t="shared" si="67"/>
        <v>0</v>
      </c>
      <c r="AR161" s="11" t="s">
        <v>176</v>
      </c>
      <c r="AT161" s="11" t="s">
        <v>149</v>
      </c>
      <c r="AU161" s="11" t="s">
        <v>85</v>
      </c>
      <c r="AY161" s="11" t="s">
        <v>148</v>
      </c>
      <c r="BE161" s="186">
        <f t="shared" si="68"/>
        <v>0</v>
      </c>
      <c r="BF161" s="186">
        <f t="shared" si="69"/>
        <v>0</v>
      </c>
      <c r="BG161" s="186">
        <f t="shared" si="70"/>
        <v>0</v>
      </c>
      <c r="BH161" s="186">
        <f t="shared" si="71"/>
        <v>0</v>
      </c>
      <c r="BI161" s="186">
        <f t="shared" si="72"/>
        <v>0</v>
      </c>
      <c r="BJ161" s="11" t="s">
        <v>20</v>
      </c>
      <c r="BK161" s="186">
        <f t="shared" si="73"/>
        <v>0</v>
      </c>
      <c r="BL161" s="11" t="s">
        <v>176</v>
      </c>
      <c r="BM161" s="11" t="s">
        <v>538</v>
      </c>
    </row>
    <row r="162" spans="2:65" s="29" customFormat="1" ht="31.5" customHeight="1">
      <c r="B162" s="175"/>
      <c r="C162" s="176" t="s">
        <v>539</v>
      </c>
      <c r="D162" s="176" t="s">
        <v>149</v>
      </c>
      <c r="E162" s="177" t="s">
        <v>359</v>
      </c>
      <c r="F162" s="178" t="s">
        <v>360</v>
      </c>
      <c r="G162" s="178"/>
      <c r="H162" s="178"/>
      <c r="I162" s="178"/>
      <c r="J162" s="179" t="s">
        <v>240</v>
      </c>
      <c r="K162" s="180">
        <v>2</v>
      </c>
      <c r="L162" s="181"/>
      <c r="M162" s="181"/>
      <c r="N162" s="181">
        <f t="shared" si="64"/>
        <v>0</v>
      </c>
      <c r="O162" s="181"/>
      <c r="P162" s="181"/>
      <c r="Q162" s="181"/>
      <c r="R162" s="182"/>
      <c r="T162" s="183"/>
      <c r="U162" s="41" t="s">
        <v>39</v>
      </c>
      <c r="V162" s="184">
        <v>1.5</v>
      </c>
      <c r="W162" s="184">
        <f t="shared" si="65"/>
        <v>3</v>
      </c>
      <c r="X162" s="184">
        <v>0.00022</v>
      </c>
      <c r="Y162" s="184">
        <f t="shared" si="66"/>
        <v>0.00044</v>
      </c>
      <c r="Z162" s="184">
        <v>0</v>
      </c>
      <c r="AA162" s="185">
        <f t="shared" si="67"/>
        <v>0</v>
      </c>
      <c r="AR162" s="11" t="s">
        <v>153</v>
      </c>
      <c r="AT162" s="11" t="s">
        <v>149</v>
      </c>
      <c r="AU162" s="11" t="s">
        <v>85</v>
      </c>
      <c r="AY162" s="11" t="s">
        <v>148</v>
      </c>
      <c r="BE162" s="186">
        <f t="shared" si="68"/>
        <v>0</v>
      </c>
      <c r="BF162" s="186">
        <f t="shared" si="69"/>
        <v>0</v>
      </c>
      <c r="BG162" s="186">
        <f t="shared" si="70"/>
        <v>0</v>
      </c>
      <c r="BH162" s="186">
        <f t="shared" si="71"/>
        <v>0</v>
      </c>
      <c r="BI162" s="186">
        <f t="shared" si="72"/>
        <v>0</v>
      </c>
      <c r="BJ162" s="11" t="s">
        <v>20</v>
      </c>
      <c r="BK162" s="186">
        <f t="shared" si="73"/>
        <v>0</v>
      </c>
      <c r="BL162" s="11" t="s">
        <v>153</v>
      </c>
      <c r="BM162" s="11" t="s">
        <v>540</v>
      </c>
    </row>
    <row r="163" spans="2:65" s="29" customFormat="1" ht="22.5" customHeight="1">
      <c r="B163" s="175"/>
      <c r="C163" s="189" t="s">
        <v>541</v>
      </c>
      <c r="D163" s="189" t="s">
        <v>179</v>
      </c>
      <c r="E163" s="190" t="s">
        <v>362</v>
      </c>
      <c r="F163" s="191" t="s">
        <v>363</v>
      </c>
      <c r="G163" s="191"/>
      <c r="H163" s="191"/>
      <c r="I163" s="191"/>
      <c r="J163" s="192" t="s">
        <v>240</v>
      </c>
      <c r="K163" s="193">
        <v>2</v>
      </c>
      <c r="L163" s="194"/>
      <c r="M163" s="194"/>
      <c r="N163" s="194">
        <f t="shared" si="64"/>
        <v>0</v>
      </c>
      <c r="O163" s="194"/>
      <c r="P163" s="194"/>
      <c r="Q163" s="194"/>
      <c r="R163" s="182"/>
      <c r="T163" s="183"/>
      <c r="U163" s="41" t="s">
        <v>39</v>
      </c>
      <c r="V163" s="184">
        <v>0</v>
      </c>
      <c r="W163" s="184">
        <f t="shared" si="65"/>
        <v>0</v>
      </c>
      <c r="X163" s="184">
        <v>0.0241</v>
      </c>
      <c r="Y163" s="184">
        <f t="shared" si="66"/>
        <v>0.0482</v>
      </c>
      <c r="Z163" s="184">
        <v>0</v>
      </c>
      <c r="AA163" s="185">
        <f t="shared" si="67"/>
        <v>0</v>
      </c>
      <c r="AR163" s="11" t="s">
        <v>200</v>
      </c>
      <c r="AT163" s="11" t="s">
        <v>179</v>
      </c>
      <c r="AU163" s="11" t="s">
        <v>85</v>
      </c>
      <c r="AY163" s="11" t="s">
        <v>148</v>
      </c>
      <c r="BE163" s="186">
        <f t="shared" si="68"/>
        <v>0</v>
      </c>
      <c r="BF163" s="186">
        <f t="shared" si="69"/>
        <v>0</v>
      </c>
      <c r="BG163" s="186">
        <f t="shared" si="70"/>
        <v>0</v>
      </c>
      <c r="BH163" s="186">
        <f t="shared" si="71"/>
        <v>0</v>
      </c>
      <c r="BI163" s="186">
        <f t="shared" si="72"/>
        <v>0</v>
      </c>
      <c r="BJ163" s="11" t="s">
        <v>20</v>
      </c>
      <c r="BK163" s="186">
        <f t="shared" si="73"/>
        <v>0</v>
      </c>
      <c r="BL163" s="11" t="s">
        <v>153</v>
      </c>
      <c r="BM163" s="11" t="s">
        <v>542</v>
      </c>
    </row>
    <row r="164" spans="2:65" s="29" customFormat="1" ht="22.5" customHeight="1">
      <c r="B164" s="175"/>
      <c r="C164" s="176" t="s">
        <v>277</v>
      </c>
      <c r="D164" s="176" t="s">
        <v>149</v>
      </c>
      <c r="E164" s="177" t="s">
        <v>224</v>
      </c>
      <c r="F164" s="178" t="s">
        <v>225</v>
      </c>
      <c r="G164" s="178"/>
      <c r="H164" s="178"/>
      <c r="I164" s="178"/>
      <c r="J164" s="179" t="s">
        <v>187</v>
      </c>
      <c r="K164" s="180">
        <v>33.2</v>
      </c>
      <c r="L164" s="181"/>
      <c r="M164" s="181"/>
      <c r="N164" s="181">
        <f t="shared" si="64"/>
        <v>0</v>
      </c>
      <c r="O164" s="181"/>
      <c r="P164" s="181"/>
      <c r="Q164" s="181"/>
      <c r="R164" s="182"/>
      <c r="T164" s="183"/>
      <c r="U164" s="41" t="s">
        <v>39</v>
      </c>
      <c r="V164" s="184">
        <v>0.5</v>
      </c>
      <c r="W164" s="184">
        <f t="shared" si="65"/>
        <v>16.6</v>
      </c>
      <c r="X164" s="184">
        <v>0.00135</v>
      </c>
      <c r="Y164" s="184">
        <f t="shared" si="66"/>
        <v>0.044820000000000006</v>
      </c>
      <c r="Z164" s="184">
        <v>0</v>
      </c>
      <c r="AA164" s="185">
        <f t="shared" si="67"/>
        <v>0</v>
      </c>
      <c r="AR164" s="11" t="s">
        <v>176</v>
      </c>
      <c r="AT164" s="11" t="s">
        <v>149</v>
      </c>
      <c r="AU164" s="11" t="s">
        <v>85</v>
      </c>
      <c r="AY164" s="11" t="s">
        <v>148</v>
      </c>
      <c r="BE164" s="186">
        <f t="shared" si="68"/>
        <v>0</v>
      </c>
      <c r="BF164" s="186">
        <f t="shared" si="69"/>
        <v>0</v>
      </c>
      <c r="BG164" s="186">
        <f t="shared" si="70"/>
        <v>0</v>
      </c>
      <c r="BH164" s="186">
        <f t="shared" si="71"/>
        <v>0</v>
      </c>
      <c r="BI164" s="186">
        <f t="shared" si="72"/>
        <v>0</v>
      </c>
      <c r="BJ164" s="11" t="s">
        <v>20</v>
      </c>
      <c r="BK164" s="186">
        <f t="shared" si="73"/>
        <v>0</v>
      </c>
      <c r="BL164" s="11" t="s">
        <v>176</v>
      </c>
      <c r="BM164" s="11" t="s">
        <v>543</v>
      </c>
    </row>
    <row r="165" spans="2:65" s="29" customFormat="1" ht="31.5" customHeight="1">
      <c r="B165" s="175"/>
      <c r="C165" s="176" t="s">
        <v>282</v>
      </c>
      <c r="D165" s="176" t="s">
        <v>149</v>
      </c>
      <c r="E165" s="177" t="s">
        <v>227</v>
      </c>
      <c r="F165" s="178" t="s">
        <v>228</v>
      </c>
      <c r="G165" s="178"/>
      <c r="H165" s="178"/>
      <c r="I165" s="178"/>
      <c r="J165" s="179" t="s">
        <v>157</v>
      </c>
      <c r="K165" s="180">
        <v>1.259</v>
      </c>
      <c r="L165" s="181"/>
      <c r="M165" s="181"/>
      <c r="N165" s="181">
        <f t="shared" si="64"/>
        <v>0</v>
      </c>
      <c r="O165" s="181"/>
      <c r="P165" s="181"/>
      <c r="Q165" s="181"/>
      <c r="R165" s="182"/>
      <c r="T165" s="183"/>
      <c r="U165" s="41" t="s">
        <v>39</v>
      </c>
      <c r="V165" s="184">
        <v>1.19</v>
      </c>
      <c r="W165" s="184">
        <f t="shared" si="65"/>
        <v>1.4982099999999998</v>
      </c>
      <c r="X165" s="184">
        <v>0</v>
      </c>
      <c r="Y165" s="184">
        <f t="shared" si="66"/>
        <v>0</v>
      </c>
      <c r="Z165" s="184">
        <v>0</v>
      </c>
      <c r="AA165" s="185">
        <f t="shared" si="67"/>
        <v>0</v>
      </c>
      <c r="AR165" s="11" t="s">
        <v>176</v>
      </c>
      <c r="AT165" s="11" t="s">
        <v>149</v>
      </c>
      <c r="AU165" s="11" t="s">
        <v>85</v>
      </c>
      <c r="AY165" s="11" t="s">
        <v>148</v>
      </c>
      <c r="BE165" s="186">
        <f t="shared" si="68"/>
        <v>0</v>
      </c>
      <c r="BF165" s="186">
        <f t="shared" si="69"/>
        <v>0</v>
      </c>
      <c r="BG165" s="186">
        <f t="shared" si="70"/>
        <v>0</v>
      </c>
      <c r="BH165" s="186">
        <f t="shared" si="71"/>
        <v>0</v>
      </c>
      <c r="BI165" s="186">
        <f t="shared" si="72"/>
        <v>0</v>
      </c>
      <c r="BJ165" s="11" t="s">
        <v>20</v>
      </c>
      <c r="BK165" s="186">
        <f t="shared" si="73"/>
        <v>0</v>
      </c>
      <c r="BL165" s="11" t="s">
        <v>176</v>
      </c>
      <c r="BM165" s="11" t="s">
        <v>544</v>
      </c>
    </row>
    <row r="166" spans="2:63" s="161" customFormat="1" ht="29.25" customHeight="1">
      <c r="B166" s="162"/>
      <c r="C166" s="163"/>
      <c r="D166" s="173" t="s">
        <v>129</v>
      </c>
      <c r="E166" s="173"/>
      <c r="F166" s="173"/>
      <c r="G166" s="173"/>
      <c r="H166" s="173"/>
      <c r="I166" s="173"/>
      <c r="J166" s="173"/>
      <c r="K166" s="173"/>
      <c r="L166" s="173"/>
      <c r="M166" s="173"/>
      <c r="N166" s="187">
        <f>BK166</f>
        <v>0</v>
      </c>
      <c r="O166" s="187"/>
      <c r="P166" s="187"/>
      <c r="Q166" s="187"/>
      <c r="R166" s="166"/>
      <c r="T166" s="167"/>
      <c r="U166" s="163"/>
      <c r="V166" s="163"/>
      <c r="W166" s="168">
        <f>SUM(W167:W179)</f>
        <v>17.097496</v>
      </c>
      <c r="X166" s="163"/>
      <c r="Y166" s="168">
        <f>SUM(Y167:Y179)</f>
        <v>0.0812</v>
      </c>
      <c r="Z166" s="163"/>
      <c r="AA166" s="169">
        <f>SUM(AA167:AA179)</f>
        <v>0.7575628</v>
      </c>
      <c r="AR166" s="170" t="s">
        <v>85</v>
      </c>
      <c r="AT166" s="171" t="s">
        <v>73</v>
      </c>
      <c r="AU166" s="171" t="s">
        <v>20</v>
      </c>
      <c r="AY166" s="170" t="s">
        <v>148</v>
      </c>
      <c r="BK166" s="172">
        <f>SUM(BK167:BK179)</f>
        <v>0</v>
      </c>
    </row>
    <row r="167" spans="2:65" s="29" customFormat="1" ht="31.5" customHeight="1">
      <c r="B167" s="175"/>
      <c r="C167" s="176" t="s">
        <v>286</v>
      </c>
      <c r="D167" s="176" t="s">
        <v>149</v>
      </c>
      <c r="E167" s="177" t="s">
        <v>230</v>
      </c>
      <c r="F167" s="178" t="s">
        <v>231</v>
      </c>
      <c r="G167" s="178"/>
      <c r="H167" s="178"/>
      <c r="I167" s="178"/>
      <c r="J167" s="179" t="s">
        <v>152</v>
      </c>
      <c r="K167" s="180">
        <v>20.152</v>
      </c>
      <c r="L167" s="181"/>
      <c r="M167" s="181"/>
      <c r="N167" s="181">
        <f aca="true" t="shared" si="74" ref="N167:N171">ROUND(L167*K167,2)</f>
        <v>0</v>
      </c>
      <c r="O167" s="181"/>
      <c r="P167" s="181"/>
      <c r="Q167" s="181"/>
      <c r="R167" s="182"/>
      <c r="T167" s="183"/>
      <c r="U167" s="41" t="s">
        <v>39</v>
      </c>
      <c r="V167" s="184">
        <v>0.306</v>
      </c>
      <c r="W167" s="184">
        <f aca="true" t="shared" si="75" ref="W167:W171">V167*K167</f>
        <v>6.166512</v>
      </c>
      <c r="X167" s="184">
        <v>0</v>
      </c>
      <c r="Y167" s="184">
        <f aca="true" t="shared" si="76" ref="Y167:Y171">X167*K167</f>
        <v>0</v>
      </c>
      <c r="Z167" s="184">
        <v>0.02465</v>
      </c>
      <c r="AA167" s="185">
        <f aca="true" t="shared" si="77" ref="AA167:AA171">Z167*K167</f>
        <v>0.4967468</v>
      </c>
      <c r="AR167" s="11" t="s">
        <v>176</v>
      </c>
      <c r="AT167" s="11" t="s">
        <v>149</v>
      </c>
      <c r="AU167" s="11" t="s">
        <v>85</v>
      </c>
      <c r="AY167" s="11" t="s">
        <v>148</v>
      </c>
      <c r="BE167" s="186">
        <f aca="true" t="shared" si="78" ref="BE167:BE171">IF(U167="základní",N167,0)</f>
        <v>0</v>
      </c>
      <c r="BF167" s="186">
        <f aca="true" t="shared" si="79" ref="BF167:BF171">IF(U167="snížená",N167,0)</f>
        <v>0</v>
      </c>
      <c r="BG167" s="186">
        <f aca="true" t="shared" si="80" ref="BG167:BG171">IF(U167="zákl. přenesená",N167,0)</f>
        <v>0</v>
      </c>
      <c r="BH167" s="186">
        <f aca="true" t="shared" si="81" ref="BH167:BH171">IF(U167="sníž. přenesená",N167,0)</f>
        <v>0</v>
      </c>
      <c r="BI167" s="186">
        <f aca="true" t="shared" si="82" ref="BI167:BI171">IF(U167="nulová",N167,0)</f>
        <v>0</v>
      </c>
      <c r="BJ167" s="11" t="s">
        <v>20</v>
      </c>
      <c r="BK167" s="186">
        <f aca="true" t="shared" si="83" ref="BK167:BK171">ROUND(L167*K167,2)</f>
        <v>0</v>
      </c>
      <c r="BL167" s="11" t="s">
        <v>176</v>
      </c>
      <c r="BM167" s="11" t="s">
        <v>545</v>
      </c>
    </row>
    <row r="168" spans="2:65" s="29" customFormat="1" ht="31.5" customHeight="1">
      <c r="B168" s="175"/>
      <c r="C168" s="176" t="s">
        <v>184</v>
      </c>
      <c r="D168" s="176" t="s">
        <v>149</v>
      </c>
      <c r="E168" s="177" t="s">
        <v>234</v>
      </c>
      <c r="F168" s="178" t="s">
        <v>235</v>
      </c>
      <c r="G168" s="178"/>
      <c r="H168" s="178"/>
      <c r="I168" s="178"/>
      <c r="J168" s="179" t="s">
        <v>152</v>
      </c>
      <c r="K168" s="180">
        <v>20.152</v>
      </c>
      <c r="L168" s="181"/>
      <c r="M168" s="181"/>
      <c r="N168" s="181">
        <f t="shared" si="74"/>
        <v>0</v>
      </c>
      <c r="O168" s="181"/>
      <c r="P168" s="181"/>
      <c r="Q168" s="181"/>
      <c r="R168" s="182"/>
      <c r="T168" s="183"/>
      <c r="U168" s="41" t="s">
        <v>39</v>
      </c>
      <c r="V168" s="184">
        <v>0.092</v>
      </c>
      <c r="W168" s="184">
        <f t="shared" si="75"/>
        <v>1.853984</v>
      </c>
      <c r="X168" s="184">
        <v>0</v>
      </c>
      <c r="Y168" s="184">
        <f t="shared" si="76"/>
        <v>0</v>
      </c>
      <c r="Z168" s="184">
        <v>0.008</v>
      </c>
      <c r="AA168" s="185">
        <f t="shared" si="77"/>
        <v>0.161216</v>
      </c>
      <c r="AR168" s="11" t="s">
        <v>176</v>
      </c>
      <c r="AT168" s="11" t="s">
        <v>149</v>
      </c>
      <c r="AU168" s="11" t="s">
        <v>85</v>
      </c>
      <c r="AY168" s="11" t="s">
        <v>148</v>
      </c>
      <c r="BE168" s="186">
        <f t="shared" si="78"/>
        <v>0</v>
      </c>
      <c r="BF168" s="186">
        <f t="shared" si="79"/>
        <v>0</v>
      </c>
      <c r="BG168" s="186">
        <f t="shared" si="80"/>
        <v>0</v>
      </c>
      <c r="BH168" s="186">
        <f t="shared" si="81"/>
        <v>0</v>
      </c>
      <c r="BI168" s="186">
        <f t="shared" si="82"/>
        <v>0</v>
      </c>
      <c r="BJ168" s="11" t="s">
        <v>20</v>
      </c>
      <c r="BK168" s="186">
        <f t="shared" si="83"/>
        <v>0</v>
      </c>
      <c r="BL168" s="11" t="s">
        <v>176</v>
      </c>
      <c r="BM168" s="11" t="s">
        <v>546</v>
      </c>
    </row>
    <row r="169" spans="2:65" s="29" customFormat="1" ht="31.5" customHeight="1">
      <c r="B169" s="175"/>
      <c r="C169" s="176" t="s">
        <v>182</v>
      </c>
      <c r="D169" s="176" t="s">
        <v>149</v>
      </c>
      <c r="E169" s="177" t="s">
        <v>547</v>
      </c>
      <c r="F169" s="178" t="s">
        <v>548</v>
      </c>
      <c r="G169" s="178"/>
      <c r="H169" s="178"/>
      <c r="I169" s="178"/>
      <c r="J169" s="179" t="s">
        <v>549</v>
      </c>
      <c r="K169" s="180">
        <v>1</v>
      </c>
      <c r="L169" s="181"/>
      <c r="M169" s="181"/>
      <c r="N169" s="181">
        <f t="shared" si="74"/>
        <v>0</v>
      </c>
      <c r="O169" s="181"/>
      <c r="P169" s="181"/>
      <c r="Q169" s="181"/>
      <c r="R169" s="182"/>
      <c r="T169" s="183"/>
      <c r="U169" s="41" t="s">
        <v>39</v>
      </c>
      <c r="V169" s="184">
        <v>0.515</v>
      </c>
      <c r="W169" s="184">
        <f t="shared" si="75"/>
        <v>0.515</v>
      </c>
      <c r="X169" s="184">
        <v>0</v>
      </c>
      <c r="Y169" s="184">
        <f t="shared" si="76"/>
        <v>0</v>
      </c>
      <c r="Z169" s="184">
        <v>0</v>
      </c>
      <c r="AA169" s="185">
        <f t="shared" si="77"/>
        <v>0</v>
      </c>
      <c r="AR169" s="11" t="s">
        <v>176</v>
      </c>
      <c r="AT169" s="11" t="s">
        <v>149</v>
      </c>
      <c r="AU169" s="11" t="s">
        <v>85</v>
      </c>
      <c r="AY169" s="11" t="s">
        <v>148</v>
      </c>
      <c r="BE169" s="186">
        <f t="shared" si="78"/>
        <v>0</v>
      </c>
      <c r="BF169" s="186">
        <f t="shared" si="79"/>
        <v>0</v>
      </c>
      <c r="BG169" s="186">
        <f t="shared" si="80"/>
        <v>0</v>
      </c>
      <c r="BH169" s="186">
        <f t="shared" si="81"/>
        <v>0</v>
      </c>
      <c r="BI169" s="186">
        <f t="shared" si="82"/>
        <v>0</v>
      </c>
      <c r="BJ169" s="11" t="s">
        <v>20</v>
      </c>
      <c r="BK169" s="186">
        <f t="shared" si="83"/>
        <v>0</v>
      </c>
      <c r="BL169" s="11" t="s">
        <v>176</v>
      </c>
      <c r="BM169" s="11" t="s">
        <v>550</v>
      </c>
    </row>
    <row r="170" spans="2:65" s="29" customFormat="1" ht="31.5" customHeight="1">
      <c r="B170" s="175"/>
      <c r="C170" s="176" t="s">
        <v>173</v>
      </c>
      <c r="D170" s="176" t="s">
        <v>149</v>
      </c>
      <c r="E170" s="177" t="s">
        <v>372</v>
      </c>
      <c r="F170" s="178" t="s">
        <v>373</v>
      </c>
      <c r="G170" s="178"/>
      <c r="H170" s="178"/>
      <c r="I170" s="178"/>
      <c r="J170" s="179" t="s">
        <v>240</v>
      </c>
      <c r="K170" s="180">
        <v>4</v>
      </c>
      <c r="L170" s="181"/>
      <c r="M170" s="181"/>
      <c r="N170" s="181">
        <f t="shared" si="74"/>
        <v>0</v>
      </c>
      <c r="O170" s="181"/>
      <c r="P170" s="181"/>
      <c r="Q170" s="181"/>
      <c r="R170" s="182"/>
      <c r="T170" s="183"/>
      <c r="U170" s="41" t="s">
        <v>39</v>
      </c>
      <c r="V170" s="184">
        <v>1.682</v>
      </c>
      <c r="W170" s="184">
        <f t="shared" si="75"/>
        <v>6.728</v>
      </c>
      <c r="X170" s="184">
        <v>0</v>
      </c>
      <c r="Y170" s="184">
        <f t="shared" si="76"/>
        <v>0</v>
      </c>
      <c r="Z170" s="184">
        <v>0</v>
      </c>
      <c r="AA170" s="185">
        <f t="shared" si="77"/>
        <v>0</v>
      </c>
      <c r="AR170" s="11" t="s">
        <v>176</v>
      </c>
      <c r="AT170" s="11" t="s">
        <v>149</v>
      </c>
      <c r="AU170" s="11" t="s">
        <v>85</v>
      </c>
      <c r="AY170" s="11" t="s">
        <v>148</v>
      </c>
      <c r="BE170" s="186">
        <f t="shared" si="78"/>
        <v>0</v>
      </c>
      <c r="BF170" s="186">
        <f t="shared" si="79"/>
        <v>0</v>
      </c>
      <c r="BG170" s="186">
        <f t="shared" si="80"/>
        <v>0</v>
      </c>
      <c r="BH170" s="186">
        <f t="shared" si="81"/>
        <v>0</v>
      </c>
      <c r="BI170" s="186">
        <f t="shared" si="82"/>
        <v>0</v>
      </c>
      <c r="BJ170" s="11" t="s">
        <v>20</v>
      </c>
      <c r="BK170" s="186">
        <f t="shared" si="83"/>
        <v>0</v>
      </c>
      <c r="BL170" s="11" t="s">
        <v>176</v>
      </c>
      <c r="BM170" s="11" t="s">
        <v>551</v>
      </c>
    </row>
    <row r="171" spans="2:65" s="29" customFormat="1" ht="22.5" customHeight="1">
      <c r="B171" s="175"/>
      <c r="C171" s="189" t="s">
        <v>178</v>
      </c>
      <c r="D171" s="189" t="s">
        <v>179</v>
      </c>
      <c r="E171" s="190" t="s">
        <v>375</v>
      </c>
      <c r="F171" s="191" t="s">
        <v>376</v>
      </c>
      <c r="G171" s="191"/>
      <c r="H171" s="191"/>
      <c r="I171" s="191"/>
      <c r="J171" s="192" t="s">
        <v>240</v>
      </c>
      <c r="K171" s="193">
        <v>4</v>
      </c>
      <c r="L171" s="194"/>
      <c r="M171" s="194"/>
      <c r="N171" s="194">
        <f t="shared" si="74"/>
        <v>0</v>
      </c>
      <c r="O171" s="194"/>
      <c r="P171" s="194"/>
      <c r="Q171" s="194"/>
      <c r="R171" s="182"/>
      <c r="T171" s="183"/>
      <c r="U171" s="41" t="s">
        <v>39</v>
      </c>
      <c r="V171" s="184">
        <v>0</v>
      </c>
      <c r="W171" s="184">
        <f t="shared" si="75"/>
        <v>0</v>
      </c>
      <c r="X171" s="184">
        <v>0.0012</v>
      </c>
      <c r="Y171" s="184">
        <f t="shared" si="76"/>
        <v>0.0048</v>
      </c>
      <c r="Z171" s="184">
        <v>0</v>
      </c>
      <c r="AA171" s="185">
        <f t="shared" si="77"/>
        <v>0</v>
      </c>
      <c r="AR171" s="11" t="s">
        <v>182</v>
      </c>
      <c r="AT171" s="11" t="s">
        <v>179</v>
      </c>
      <c r="AU171" s="11" t="s">
        <v>85</v>
      </c>
      <c r="AY171" s="11" t="s">
        <v>148</v>
      </c>
      <c r="BE171" s="186">
        <f t="shared" si="78"/>
        <v>0</v>
      </c>
      <c r="BF171" s="186">
        <f t="shared" si="79"/>
        <v>0</v>
      </c>
      <c r="BG171" s="186">
        <f t="shared" si="80"/>
        <v>0</v>
      </c>
      <c r="BH171" s="186">
        <f t="shared" si="81"/>
        <v>0</v>
      </c>
      <c r="BI171" s="186">
        <f t="shared" si="82"/>
        <v>0</v>
      </c>
      <c r="BJ171" s="11" t="s">
        <v>20</v>
      </c>
      <c r="BK171" s="186">
        <f t="shared" si="83"/>
        <v>0</v>
      </c>
      <c r="BL171" s="11" t="s">
        <v>176</v>
      </c>
      <c r="BM171" s="11" t="s">
        <v>552</v>
      </c>
    </row>
    <row r="172" spans="2:47" s="29" customFormat="1" ht="30" customHeight="1">
      <c r="B172" s="30"/>
      <c r="C172" s="31"/>
      <c r="D172" s="31"/>
      <c r="E172" s="31"/>
      <c r="F172" s="195" t="s">
        <v>378</v>
      </c>
      <c r="G172" s="195"/>
      <c r="H172" s="195"/>
      <c r="I172" s="195"/>
      <c r="J172" s="31"/>
      <c r="K172" s="31"/>
      <c r="L172" s="31"/>
      <c r="M172" s="31"/>
      <c r="N172" s="31"/>
      <c r="O172" s="31"/>
      <c r="P172" s="31"/>
      <c r="Q172" s="31"/>
      <c r="R172" s="32"/>
      <c r="T172" s="196"/>
      <c r="U172" s="31"/>
      <c r="V172" s="31"/>
      <c r="W172" s="31"/>
      <c r="X172" s="31"/>
      <c r="Y172" s="31"/>
      <c r="Z172" s="31"/>
      <c r="AA172" s="78"/>
      <c r="AT172" s="11" t="s">
        <v>193</v>
      </c>
      <c r="AU172" s="11" t="s">
        <v>85</v>
      </c>
    </row>
    <row r="173" spans="2:65" s="29" customFormat="1" ht="22.5" customHeight="1">
      <c r="B173" s="175"/>
      <c r="C173" s="189" t="s">
        <v>402</v>
      </c>
      <c r="D173" s="189" t="s">
        <v>179</v>
      </c>
      <c r="E173" s="190" t="s">
        <v>553</v>
      </c>
      <c r="F173" s="191" t="s">
        <v>554</v>
      </c>
      <c r="G173" s="191"/>
      <c r="H173" s="191"/>
      <c r="I173" s="191"/>
      <c r="J173" s="192" t="s">
        <v>240</v>
      </c>
      <c r="K173" s="193">
        <v>4</v>
      </c>
      <c r="L173" s="194"/>
      <c r="M173" s="194"/>
      <c r="N173" s="194">
        <f aca="true" t="shared" si="84" ref="N173:N179">ROUND(L173*K173,2)</f>
        <v>0</v>
      </c>
      <c r="O173" s="194"/>
      <c r="P173" s="194"/>
      <c r="Q173" s="194"/>
      <c r="R173" s="182"/>
      <c r="T173" s="183"/>
      <c r="U173" s="41" t="s">
        <v>39</v>
      </c>
      <c r="V173" s="184">
        <v>0</v>
      </c>
      <c r="W173" s="184">
        <f aca="true" t="shared" si="85" ref="W173:W179">V173*K173</f>
        <v>0</v>
      </c>
      <c r="X173" s="184">
        <v>0.00085</v>
      </c>
      <c r="Y173" s="184">
        <f aca="true" t="shared" si="86" ref="Y173:Y179">X173*K173</f>
        <v>0.0034</v>
      </c>
      <c r="Z173" s="184">
        <v>0</v>
      </c>
      <c r="AA173" s="185">
        <f aca="true" t="shared" si="87" ref="AA173:AA179">Z173*K173</f>
        <v>0</v>
      </c>
      <c r="AR173" s="11" t="s">
        <v>182</v>
      </c>
      <c r="AT173" s="11" t="s">
        <v>179</v>
      </c>
      <c r="AU173" s="11" t="s">
        <v>85</v>
      </c>
      <c r="AY173" s="11" t="s">
        <v>148</v>
      </c>
      <c r="BE173" s="186">
        <f aca="true" t="shared" si="88" ref="BE173:BE179">IF(U173="základní",N173,0)</f>
        <v>0</v>
      </c>
      <c r="BF173" s="186">
        <f aca="true" t="shared" si="89" ref="BF173:BF179">IF(U173="snížená",N173,0)</f>
        <v>0</v>
      </c>
      <c r="BG173" s="186">
        <f aca="true" t="shared" si="90" ref="BG173:BG179">IF(U173="zákl. přenesená",N173,0)</f>
        <v>0</v>
      </c>
      <c r="BH173" s="186">
        <f aca="true" t="shared" si="91" ref="BH173:BH179">IF(U173="sníž. přenesená",N173,0)</f>
        <v>0</v>
      </c>
      <c r="BI173" s="186">
        <f aca="true" t="shared" si="92" ref="BI173:BI179">IF(U173="nulová",N173,0)</f>
        <v>0</v>
      </c>
      <c r="BJ173" s="11" t="s">
        <v>20</v>
      </c>
      <c r="BK173" s="186">
        <f aca="true" t="shared" si="93" ref="BK173:BK179">ROUND(L173*K173,2)</f>
        <v>0</v>
      </c>
      <c r="BL173" s="11" t="s">
        <v>176</v>
      </c>
      <c r="BM173" s="11" t="s">
        <v>555</v>
      </c>
    </row>
    <row r="174" spans="2:65" s="29" customFormat="1" ht="31.5" customHeight="1">
      <c r="B174" s="175"/>
      <c r="C174" s="189" t="s">
        <v>404</v>
      </c>
      <c r="D174" s="189" t="s">
        <v>179</v>
      </c>
      <c r="E174" s="190" t="s">
        <v>382</v>
      </c>
      <c r="F174" s="191" t="s">
        <v>383</v>
      </c>
      <c r="G174" s="191"/>
      <c r="H174" s="191"/>
      <c r="I174" s="191"/>
      <c r="J174" s="192" t="s">
        <v>240</v>
      </c>
      <c r="K174" s="193">
        <v>4</v>
      </c>
      <c r="L174" s="194"/>
      <c r="M174" s="194"/>
      <c r="N174" s="194">
        <f t="shared" si="84"/>
        <v>0</v>
      </c>
      <c r="O174" s="194"/>
      <c r="P174" s="194"/>
      <c r="Q174" s="194"/>
      <c r="R174" s="182"/>
      <c r="T174" s="183"/>
      <c r="U174" s="41" t="s">
        <v>39</v>
      </c>
      <c r="V174" s="184">
        <v>0</v>
      </c>
      <c r="W174" s="184">
        <f t="shared" si="85"/>
        <v>0</v>
      </c>
      <c r="X174" s="184">
        <v>0.016</v>
      </c>
      <c r="Y174" s="184">
        <f t="shared" si="86"/>
        <v>0.064</v>
      </c>
      <c r="Z174" s="184">
        <v>0</v>
      </c>
      <c r="AA174" s="185">
        <f t="shared" si="87"/>
        <v>0</v>
      </c>
      <c r="AR174" s="11" t="s">
        <v>182</v>
      </c>
      <c r="AT174" s="11" t="s">
        <v>179</v>
      </c>
      <c r="AU174" s="11" t="s">
        <v>85</v>
      </c>
      <c r="AY174" s="11" t="s">
        <v>148</v>
      </c>
      <c r="BE174" s="186">
        <f t="shared" si="88"/>
        <v>0</v>
      </c>
      <c r="BF174" s="186">
        <f t="shared" si="89"/>
        <v>0</v>
      </c>
      <c r="BG174" s="186">
        <f t="shared" si="90"/>
        <v>0</v>
      </c>
      <c r="BH174" s="186">
        <f t="shared" si="91"/>
        <v>0</v>
      </c>
      <c r="BI174" s="186">
        <f t="shared" si="92"/>
        <v>0</v>
      </c>
      <c r="BJ174" s="11" t="s">
        <v>20</v>
      </c>
      <c r="BK174" s="186">
        <f t="shared" si="93"/>
        <v>0</v>
      </c>
      <c r="BL174" s="11" t="s">
        <v>176</v>
      </c>
      <c r="BM174" s="11" t="s">
        <v>556</v>
      </c>
    </row>
    <row r="175" spans="2:65" s="29" customFormat="1" ht="31.5" customHeight="1">
      <c r="B175" s="175"/>
      <c r="C175" s="176" t="s">
        <v>408</v>
      </c>
      <c r="D175" s="176" t="s">
        <v>149</v>
      </c>
      <c r="E175" s="177" t="s">
        <v>238</v>
      </c>
      <c r="F175" s="178" t="s">
        <v>239</v>
      </c>
      <c r="G175" s="178"/>
      <c r="H175" s="178"/>
      <c r="I175" s="178"/>
      <c r="J175" s="179" t="s">
        <v>240</v>
      </c>
      <c r="K175" s="180">
        <v>2</v>
      </c>
      <c r="L175" s="181"/>
      <c r="M175" s="181"/>
      <c r="N175" s="181">
        <f t="shared" si="84"/>
        <v>0</v>
      </c>
      <c r="O175" s="181"/>
      <c r="P175" s="181"/>
      <c r="Q175" s="181"/>
      <c r="R175" s="182"/>
      <c r="T175" s="183"/>
      <c r="U175" s="41" t="s">
        <v>39</v>
      </c>
      <c r="V175" s="184">
        <v>0.11</v>
      </c>
      <c r="W175" s="184">
        <f t="shared" si="85"/>
        <v>0.22</v>
      </c>
      <c r="X175" s="184">
        <v>0</v>
      </c>
      <c r="Y175" s="184">
        <f t="shared" si="86"/>
        <v>0</v>
      </c>
      <c r="Z175" s="184">
        <v>0.0018</v>
      </c>
      <c r="AA175" s="185">
        <f t="shared" si="87"/>
        <v>0.0036</v>
      </c>
      <c r="AR175" s="11" t="s">
        <v>153</v>
      </c>
      <c r="AT175" s="11" t="s">
        <v>149</v>
      </c>
      <c r="AU175" s="11" t="s">
        <v>85</v>
      </c>
      <c r="AY175" s="11" t="s">
        <v>148</v>
      </c>
      <c r="BE175" s="186">
        <f t="shared" si="88"/>
        <v>0</v>
      </c>
      <c r="BF175" s="186">
        <f t="shared" si="89"/>
        <v>0</v>
      </c>
      <c r="BG175" s="186">
        <f t="shared" si="90"/>
        <v>0</v>
      </c>
      <c r="BH175" s="186">
        <f t="shared" si="91"/>
        <v>0</v>
      </c>
      <c r="BI175" s="186">
        <f t="shared" si="92"/>
        <v>0</v>
      </c>
      <c r="BJ175" s="11" t="s">
        <v>20</v>
      </c>
      <c r="BK175" s="186">
        <f t="shared" si="93"/>
        <v>0</v>
      </c>
      <c r="BL175" s="11" t="s">
        <v>153</v>
      </c>
      <c r="BM175" s="11" t="s">
        <v>557</v>
      </c>
    </row>
    <row r="176" spans="2:65" s="29" customFormat="1" ht="31.5" customHeight="1">
      <c r="B176" s="175"/>
      <c r="C176" s="176" t="s">
        <v>412</v>
      </c>
      <c r="D176" s="176" t="s">
        <v>149</v>
      </c>
      <c r="E176" s="177" t="s">
        <v>243</v>
      </c>
      <c r="F176" s="178" t="s">
        <v>244</v>
      </c>
      <c r="G176" s="178"/>
      <c r="H176" s="178"/>
      <c r="I176" s="178"/>
      <c r="J176" s="179" t="s">
        <v>240</v>
      </c>
      <c r="K176" s="180">
        <v>4</v>
      </c>
      <c r="L176" s="181"/>
      <c r="M176" s="181"/>
      <c r="N176" s="181">
        <f t="shared" si="84"/>
        <v>0</v>
      </c>
      <c r="O176" s="181"/>
      <c r="P176" s="181"/>
      <c r="Q176" s="181"/>
      <c r="R176" s="182"/>
      <c r="T176" s="183"/>
      <c r="U176" s="41" t="s">
        <v>39</v>
      </c>
      <c r="V176" s="184">
        <v>0.05</v>
      </c>
      <c r="W176" s="184">
        <f t="shared" si="85"/>
        <v>0.2</v>
      </c>
      <c r="X176" s="184">
        <v>0</v>
      </c>
      <c r="Y176" s="184">
        <f t="shared" si="86"/>
        <v>0</v>
      </c>
      <c r="Z176" s="184">
        <v>0.024</v>
      </c>
      <c r="AA176" s="185">
        <f t="shared" si="87"/>
        <v>0.096</v>
      </c>
      <c r="AR176" s="11" t="s">
        <v>176</v>
      </c>
      <c r="AT176" s="11" t="s">
        <v>149</v>
      </c>
      <c r="AU176" s="11" t="s">
        <v>85</v>
      </c>
      <c r="AY176" s="11" t="s">
        <v>148</v>
      </c>
      <c r="BE176" s="186">
        <f t="shared" si="88"/>
        <v>0</v>
      </c>
      <c r="BF176" s="186">
        <f t="shared" si="89"/>
        <v>0</v>
      </c>
      <c r="BG176" s="186">
        <f t="shared" si="90"/>
        <v>0</v>
      </c>
      <c r="BH176" s="186">
        <f t="shared" si="91"/>
        <v>0</v>
      </c>
      <c r="BI176" s="186">
        <f t="shared" si="92"/>
        <v>0</v>
      </c>
      <c r="BJ176" s="11" t="s">
        <v>20</v>
      </c>
      <c r="BK176" s="186">
        <f t="shared" si="93"/>
        <v>0</v>
      </c>
      <c r="BL176" s="11" t="s">
        <v>176</v>
      </c>
      <c r="BM176" s="11" t="s">
        <v>558</v>
      </c>
    </row>
    <row r="177" spans="2:65" s="29" customFormat="1" ht="31.5" customHeight="1">
      <c r="B177" s="175"/>
      <c r="C177" s="176" t="s">
        <v>416</v>
      </c>
      <c r="D177" s="176" t="s">
        <v>149</v>
      </c>
      <c r="E177" s="177" t="s">
        <v>559</v>
      </c>
      <c r="F177" s="178" t="s">
        <v>560</v>
      </c>
      <c r="G177" s="178"/>
      <c r="H177" s="178"/>
      <c r="I177" s="178"/>
      <c r="J177" s="179" t="s">
        <v>240</v>
      </c>
      <c r="K177" s="180">
        <v>2</v>
      </c>
      <c r="L177" s="181"/>
      <c r="M177" s="181"/>
      <c r="N177" s="181">
        <f t="shared" si="84"/>
        <v>0</v>
      </c>
      <c r="O177" s="181"/>
      <c r="P177" s="181"/>
      <c r="Q177" s="181"/>
      <c r="R177" s="182"/>
      <c r="T177" s="183"/>
      <c r="U177" s="41" t="s">
        <v>39</v>
      </c>
      <c r="V177" s="184">
        <v>0.464</v>
      </c>
      <c r="W177" s="184">
        <f t="shared" si="85"/>
        <v>0.928</v>
      </c>
      <c r="X177" s="184">
        <v>0</v>
      </c>
      <c r="Y177" s="184">
        <f t="shared" si="86"/>
        <v>0</v>
      </c>
      <c r="Z177" s="184">
        <v>0</v>
      </c>
      <c r="AA177" s="185">
        <f t="shared" si="87"/>
        <v>0</v>
      </c>
      <c r="AR177" s="11" t="s">
        <v>176</v>
      </c>
      <c r="AT177" s="11" t="s">
        <v>149</v>
      </c>
      <c r="AU177" s="11" t="s">
        <v>85</v>
      </c>
      <c r="AY177" s="11" t="s">
        <v>148</v>
      </c>
      <c r="BE177" s="186">
        <f t="shared" si="88"/>
        <v>0</v>
      </c>
      <c r="BF177" s="186">
        <f t="shared" si="89"/>
        <v>0</v>
      </c>
      <c r="BG177" s="186">
        <f t="shared" si="90"/>
        <v>0</v>
      </c>
      <c r="BH177" s="186">
        <f t="shared" si="91"/>
        <v>0</v>
      </c>
      <c r="BI177" s="186">
        <f t="shared" si="92"/>
        <v>0</v>
      </c>
      <c r="BJ177" s="11" t="s">
        <v>20</v>
      </c>
      <c r="BK177" s="186">
        <f t="shared" si="93"/>
        <v>0</v>
      </c>
      <c r="BL177" s="11" t="s">
        <v>176</v>
      </c>
      <c r="BM177" s="11" t="s">
        <v>561</v>
      </c>
    </row>
    <row r="178" spans="2:65" s="29" customFormat="1" ht="31.5" customHeight="1">
      <c r="B178" s="175"/>
      <c r="C178" s="189" t="s">
        <v>420</v>
      </c>
      <c r="D178" s="189" t="s">
        <v>179</v>
      </c>
      <c r="E178" s="190" t="s">
        <v>250</v>
      </c>
      <c r="F178" s="191" t="s">
        <v>251</v>
      </c>
      <c r="G178" s="191"/>
      <c r="H178" s="191"/>
      <c r="I178" s="191"/>
      <c r="J178" s="192" t="s">
        <v>187</v>
      </c>
      <c r="K178" s="193">
        <v>3</v>
      </c>
      <c r="L178" s="194"/>
      <c r="M178" s="194"/>
      <c r="N178" s="194">
        <f t="shared" si="84"/>
        <v>0</v>
      </c>
      <c r="O178" s="194"/>
      <c r="P178" s="194"/>
      <c r="Q178" s="194"/>
      <c r="R178" s="182"/>
      <c r="T178" s="183"/>
      <c r="U178" s="41" t="s">
        <v>39</v>
      </c>
      <c r="V178" s="184">
        <v>0</v>
      </c>
      <c r="W178" s="184">
        <f t="shared" si="85"/>
        <v>0</v>
      </c>
      <c r="X178" s="184">
        <v>0.003</v>
      </c>
      <c r="Y178" s="184">
        <f t="shared" si="86"/>
        <v>0.009000000000000001</v>
      </c>
      <c r="Z178" s="184">
        <v>0</v>
      </c>
      <c r="AA178" s="185">
        <f t="shared" si="87"/>
        <v>0</v>
      </c>
      <c r="AR178" s="11" t="s">
        <v>182</v>
      </c>
      <c r="AT178" s="11" t="s">
        <v>179</v>
      </c>
      <c r="AU178" s="11" t="s">
        <v>85</v>
      </c>
      <c r="AY178" s="11" t="s">
        <v>148</v>
      </c>
      <c r="BE178" s="186">
        <f t="shared" si="88"/>
        <v>0</v>
      </c>
      <c r="BF178" s="186">
        <f t="shared" si="89"/>
        <v>0</v>
      </c>
      <c r="BG178" s="186">
        <f t="shared" si="90"/>
        <v>0</v>
      </c>
      <c r="BH178" s="186">
        <f t="shared" si="91"/>
        <v>0</v>
      </c>
      <c r="BI178" s="186">
        <f t="shared" si="92"/>
        <v>0</v>
      </c>
      <c r="BJ178" s="11" t="s">
        <v>20</v>
      </c>
      <c r="BK178" s="186">
        <f t="shared" si="93"/>
        <v>0</v>
      </c>
      <c r="BL178" s="11" t="s">
        <v>176</v>
      </c>
      <c r="BM178" s="11" t="s">
        <v>562</v>
      </c>
    </row>
    <row r="179" spans="2:65" s="29" customFormat="1" ht="31.5" customHeight="1">
      <c r="B179" s="175"/>
      <c r="C179" s="176" t="s">
        <v>424</v>
      </c>
      <c r="D179" s="176" t="s">
        <v>149</v>
      </c>
      <c r="E179" s="177" t="s">
        <v>254</v>
      </c>
      <c r="F179" s="178" t="s">
        <v>255</v>
      </c>
      <c r="G179" s="178"/>
      <c r="H179" s="178"/>
      <c r="I179" s="178"/>
      <c r="J179" s="179" t="s">
        <v>240</v>
      </c>
      <c r="K179" s="180">
        <v>2</v>
      </c>
      <c r="L179" s="181"/>
      <c r="M179" s="181"/>
      <c r="N179" s="181">
        <f t="shared" si="84"/>
        <v>0</v>
      </c>
      <c r="O179" s="181"/>
      <c r="P179" s="181"/>
      <c r="Q179" s="181"/>
      <c r="R179" s="182"/>
      <c r="T179" s="183"/>
      <c r="U179" s="41" t="s">
        <v>39</v>
      </c>
      <c r="V179" s="184">
        <v>0.243</v>
      </c>
      <c r="W179" s="184">
        <f t="shared" si="85"/>
        <v>0.486</v>
      </c>
      <c r="X179" s="184">
        <v>0</v>
      </c>
      <c r="Y179" s="184">
        <f t="shared" si="86"/>
        <v>0</v>
      </c>
      <c r="Z179" s="184">
        <v>0</v>
      </c>
      <c r="AA179" s="185">
        <f t="shared" si="87"/>
        <v>0</v>
      </c>
      <c r="AR179" s="11" t="s">
        <v>176</v>
      </c>
      <c r="AT179" s="11" t="s">
        <v>149</v>
      </c>
      <c r="AU179" s="11" t="s">
        <v>85</v>
      </c>
      <c r="AY179" s="11" t="s">
        <v>148</v>
      </c>
      <c r="BE179" s="186">
        <f t="shared" si="88"/>
        <v>0</v>
      </c>
      <c r="BF179" s="186">
        <f t="shared" si="89"/>
        <v>0</v>
      </c>
      <c r="BG179" s="186">
        <f t="shared" si="90"/>
        <v>0</v>
      </c>
      <c r="BH179" s="186">
        <f t="shared" si="91"/>
        <v>0</v>
      </c>
      <c r="BI179" s="186">
        <f t="shared" si="92"/>
        <v>0</v>
      </c>
      <c r="BJ179" s="11" t="s">
        <v>20</v>
      </c>
      <c r="BK179" s="186">
        <f t="shared" si="93"/>
        <v>0</v>
      </c>
      <c r="BL179" s="11" t="s">
        <v>176</v>
      </c>
      <c r="BM179" s="11" t="s">
        <v>563</v>
      </c>
    </row>
    <row r="180" spans="2:63" s="161" customFormat="1" ht="29.25" customHeight="1">
      <c r="B180" s="162"/>
      <c r="C180" s="163"/>
      <c r="D180" s="173" t="s">
        <v>467</v>
      </c>
      <c r="E180" s="173"/>
      <c r="F180" s="173"/>
      <c r="G180" s="173"/>
      <c r="H180" s="173"/>
      <c r="I180" s="173"/>
      <c r="J180" s="173"/>
      <c r="K180" s="173"/>
      <c r="L180" s="173"/>
      <c r="M180" s="173"/>
      <c r="N180" s="187">
        <f>BK180</f>
        <v>0</v>
      </c>
      <c r="O180" s="187"/>
      <c r="P180" s="187"/>
      <c r="Q180" s="187"/>
      <c r="R180" s="166"/>
      <c r="T180" s="167"/>
      <c r="U180" s="163"/>
      <c r="V180" s="163"/>
      <c r="W180" s="168">
        <f>W181</f>
        <v>0.134</v>
      </c>
      <c r="X180" s="163"/>
      <c r="Y180" s="168">
        <f>Y181</f>
        <v>6E-05</v>
      </c>
      <c r="Z180" s="163"/>
      <c r="AA180" s="169">
        <f>AA181</f>
        <v>0</v>
      </c>
      <c r="AR180" s="170" t="s">
        <v>85</v>
      </c>
      <c r="AT180" s="171" t="s">
        <v>73</v>
      </c>
      <c r="AU180" s="171" t="s">
        <v>20</v>
      </c>
      <c r="AY180" s="170" t="s">
        <v>148</v>
      </c>
      <c r="BK180" s="172">
        <f>BK181</f>
        <v>0</v>
      </c>
    </row>
    <row r="181" spans="2:65" s="29" customFormat="1" ht="31.5" customHeight="1">
      <c r="B181" s="175"/>
      <c r="C181" s="176" t="s">
        <v>564</v>
      </c>
      <c r="D181" s="176" t="s">
        <v>149</v>
      </c>
      <c r="E181" s="177" t="s">
        <v>565</v>
      </c>
      <c r="F181" s="178" t="s">
        <v>566</v>
      </c>
      <c r="G181" s="178"/>
      <c r="H181" s="178"/>
      <c r="I181" s="178"/>
      <c r="J181" s="179" t="s">
        <v>280</v>
      </c>
      <c r="K181" s="180">
        <v>1</v>
      </c>
      <c r="L181" s="181"/>
      <c r="M181" s="181"/>
      <c r="N181" s="181">
        <f>ROUND(L181*K181,2)</f>
        <v>0</v>
      </c>
      <c r="O181" s="181"/>
      <c r="P181" s="181"/>
      <c r="Q181" s="181"/>
      <c r="R181" s="182"/>
      <c r="T181" s="183"/>
      <c r="U181" s="41" t="s">
        <v>39</v>
      </c>
      <c r="V181" s="184">
        <v>0.134</v>
      </c>
      <c r="W181" s="184">
        <f>V181*K181</f>
        <v>0.134</v>
      </c>
      <c r="X181" s="184">
        <v>6E-05</v>
      </c>
      <c r="Y181" s="184">
        <f>X181*K181</f>
        <v>6E-05</v>
      </c>
      <c r="Z181" s="184">
        <v>0</v>
      </c>
      <c r="AA181" s="185">
        <f>Z181*K181</f>
        <v>0</v>
      </c>
      <c r="AR181" s="11" t="s">
        <v>176</v>
      </c>
      <c r="AT181" s="11" t="s">
        <v>149</v>
      </c>
      <c r="AU181" s="11" t="s">
        <v>85</v>
      </c>
      <c r="AY181" s="11" t="s">
        <v>148</v>
      </c>
      <c r="BE181" s="186">
        <f>IF(U181="základní",N181,0)</f>
        <v>0</v>
      </c>
      <c r="BF181" s="186">
        <f>IF(U181="snížená",N181,0)</f>
        <v>0</v>
      </c>
      <c r="BG181" s="186">
        <f>IF(U181="zákl. přenesená",N181,0)</f>
        <v>0</v>
      </c>
      <c r="BH181" s="186">
        <f>IF(U181="sníž. přenesená",N181,0)</f>
        <v>0</v>
      </c>
      <c r="BI181" s="186">
        <f>IF(U181="nulová",N181,0)</f>
        <v>0</v>
      </c>
      <c r="BJ181" s="11" t="s">
        <v>20</v>
      </c>
      <c r="BK181" s="186">
        <f>ROUND(L181*K181,2)</f>
        <v>0</v>
      </c>
      <c r="BL181" s="11" t="s">
        <v>176</v>
      </c>
      <c r="BM181" s="11" t="s">
        <v>567</v>
      </c>
    </row>
    <row r="182" spans="2:63" s="161" customFormat="1" ht="29.25" customHeight="1">
      <c r="B182" s="162"/>
      <c r="C182" s="163"/>
      <c r="D182" s="173" t="s">
        <v>327</v>
      </c>
      <c r="E182" s="173"/>
      <c r="F182" s="173"/>
      <c r="G182" s="173"/>
      <c r="H182" s="173"/>
      <c r="I182" s="173"/>
      <c r="J182" s="173"/>
      <c r="K182" s="173"/>
      <c r="L182" s="173"/>
      <c r="M182" s="173"/>
      <c r="N182" s="187">
        <f>BK182</f>
        <v>0</v>
      </c>
      <c r="O182" s="187"/>
      <c r="P182" s="187"/>
      <c r="Q182" s="187"/>
      <c r="R182" s="166"/>
      <c r="T182" s="167"/>
      <c r="U182" s="163"/>
      <c r="V182" s="163"/>
      <c r="W182" s="168">
        <f>SUM(W183:W189)</f>
        <v>23.317858</v>
      </c>
      <c r="X182" s="163"/>
      <c r="Y182" s="168">
        <f>SUM(Y183:Y189)</f>
        <v>0.6347208400000001</v>
      </c>
      <c r="Z182" s="163"/>
      <c r="AA182" s="169">
        <f>SUM(AA183:AA189)</f>
        <v>0</v>
      </c>
      <c r="AR182" s="170" t="s">
        <v>85</v>
      </c>
      <c r="AT182" s="171" t="s">
        <v>73</v>
      </c>
      <c r="AU182" s="171" t="s">
        <v>20</v>
      </c>
      <c r="AY182" s="170" t="s">
        <v>148</v>
      </c>
      <c r="BK182" s="172">
        <f>SUM(BK183:BK189)</f>
        <v>0</v>
      </c>
    </row>
    <row r="183" spans="2:65" s="29" customFormat="1" ht="31.5" customHeight="1">
      <c r="B183" s="175"/>
      <c r="C183" s="176" t="s">
        <v>428</v>
      </c>
      <c r="D183" s="176" t="s">
        <v>149</v>
      </c>
      <c r="E183" s="177" t="s">
        <v>568</v>
      </c>
      <c r="F183" s="178" t="s">
        <v>569</v>
      </c>
      <c r="G183" s="178"/>
      <c r="H183" s="178"/>
      <c r="I183" s="178"/>
      <c r="J183" s="179" t="s">
        <v>152</v>
      </c>
      <c r="K183" s="180">
        <v>20.152</v>
      </c>
      <c r="L183" s="181"/>
      <c r="M183" s="181"/>
      <c r="N183" s="181">
        <f aca="true" t="shared" si="94" ref="N183:N189">ROUND(L183*K183,2)</f>
        <v>0</v>
      </c>
      <c r="O183" s="181"/>
      <c r="P183" s="181"/>
      <c r="Q183" s="181"/>
      <c r="R183" s="182"/>
      <c r="T183" s="183"/>
      <c r="U183" s="41" t="s">
        <v>39</v>
      </c>
      <c r="V183" s="184">
        <v>0.55</v>
      </c>
      <c r="W183" s="184">
        <f aca="true" t="shared" si="95" ref="W183:W189">V183*K183</f>
        <v>11.083600000000002</v>
      </c>
      <c r="X183" s="184">
        <v>0.00367</v>
      </c>
      <c r="Y183" s="184">
        <f aca="true" t="shared" si="96" ref="Y183:Y189">X183*K183</f>
        <v>0.07395784000000001</v>
      </c>
      <c r="Z183" s="184">
        <v>0</v>
      </c>
      <c r="AA183" s="185">
        <f aca="true" t="shared" si="97" ref="AA183:AA189">Z183*K183</f>
        <v>0</v>
      </c>
      <c r="AR183" s="11" t="s">
        <v>176</v>
      </c>
      <c r="AT183" s="11" t="s">
        <v>149</v>
      </c>
      <c r="AU183" s="11" t="s">
        <v>85</v>
      </c>
      <c r="AY183" s="11" t="s">
        <v>148</v>
      </c>
      <c r="BE183" s="186">
        <f aca="true" t="shared" si="98" ref="BE183:BE189">IF(U183="základní",N183,0)</f>
        <v>0</v>
      </c>
      <c r="BF183" s="186">
        <f aca="true" t="shared" si="99" ref="BF183:BF189">IF(U183="snížená",N183,0)</f>
        <v>0</v>
      </c>
      <c r="BG183" s="186">
        <f aca="true" t="shared" si="100" ref="BG183:BG189">IF(U183="zákl. přenesená",N183,0)</f>
        <v>0</v>
      </c>
      <c r="BH183" s="186">
        <f aca="true" t="shared" si="101" ref="BH183:BH189">IF(U183="sníž. přenesená",N183,0)</f>
        <v>0</v>
      </c>
      <c r="BI183" s="186">
        <f aca="true" t="shared" si="102" ref="BI183:BI189">IF(U183="nulová",N183,0)</f>
        <v>0</v>
      </c>
      <c r="BJ183" s="11" t="s">
        <v>20</v>
      </c>
      <c r="BK183" s="186">
        <f aca="true" t="shared" si="103" ref="BK183:BK189">ROUND(L183*K183,2)</f>
        <v>0</v>
      </c>
      <c r="BL183" s="11" t="s">
        <v>176</v>
      </c>
      <c r="BM183" s="11" t="s">
        <v>570</v>
      </c>
    </row>
    <row r="184" spans="2:65" s="29" customFormat="1" ht="22.5" customHeight="1">
      <c r="B184" s="175"/>
      <c r="C184" s="189" t="s">
        <v>432</v>
      </c>
      <c r="D184" s="189" t="s">
        <v>179</v>
      </c>
      <c r="E184" s="190" t="s">
        <v>396</v>
      </c>
      <c r="F184" s="191" t="s">
        <v>397</v>
      </c>
      <c r="G184" s="191"/>
      <c r="H184" s="191"/>
      <c r="I184" s="191"/>
      <c r="J184" s="192" t="s">
        <v>152</v>
      </c>
      <c r="K184" s="193">
        <v>22.167</v>
      </c>
      <c r="L184" s="194"/>
      <c r="M184" s="194"/>
      <c r="N184" s="194">
        <f t="shared" si="94"/>
        <v>0</v>
      </c>
      <c r="O184" s="194"/>
      <c r="P184" s="194"/>
      <c r="Q184" s="194"/>
      <c r="R184" s="182"/>
      <c r="T184" s="183"/>
      <c r="U184" s="41" t="s">
        <v>39</v>
      </c>
      <c r="V184" s="184">
        <v>0</v>
      </c>
      <c r="W184" s="184">
        <f t="shared" si="95"/>
        <v>0</v>
      </c>
      <c r="X184" s="184">
        <v>0.0182</v>
      </c>
      <c r="Y184" s="184">
        <f t="shared" si="96"/>
        <v>0.40343940000000006</v>
      </c>
      <c r="Z184" s="184">
        <v>0</v>
      </c>
      <c r="AA184" s="185">
        <f t="shared" si="97"/>
        <v>0</v>
      </c>
      <c r="AR184" s="11" t="s">
        <v>182</v>
      </c>
      <c r="AT184" s="11" t="s">
        <v>179</v>
      </c>
      <c r="AU184" s="11" t="s">
        <v>85</v>
      </c>
      <c r="AY184" s="11" t="s">
        <v>148</v>
      </c>
      <c r="BE184" s="186">
        <f t="shared" si="98"/>
        <v>0</v>
      </c>
      <c r="BF184" s="186">
        <f t="shared" si="99"/>
        <v>0</v>
      </c>
      <c r="BG184" s="186">
        <f t="shared" si="100"/>
        <v>0</v>
      </c>
      <c r="BH184" s="186">
        <f t="shared" si="101"/>
        <v>0</v>
      </c>
      <c r="BI184" s="186">
        <f t="shared" si="102"/>
        <v>0</v>
      </c>
      <c r="BJ184" s="11" t="s">
        <v>20</v>
      </c>
      <c r="BK184" s="186">
        <f t="shared" si="103"/>
        <v>0</v>
      </c>
      <c r="BL184" s="11" t="s">
        <v>176</v>
      </c>
      <c r="BM184" s="11" t="s">
        <v>571</v>
      </c>
    </row>
    <row r="185" spans="2:65" s="29" customFormat="1" ht="22.5" customHeight="1">
      <c r="B185" s="175"/>
      <c r="C185" s="176" t="s">
        <v>436</v>
      </c>
      <c r="D185" s="176" t="s">
        <v>149</v>
      </c>
      <c r="E185" s="177" t="s">
        <v>405</v>
      </c>
      <c r="F185" s="178" t="s">
        <v>406</v>
      </c>
      <c r="G185" s="178"/>
      <c r="H185" s="178"/>
      <c r="I185" s="178"/>
      <c r="J185" s="179" t="s">
        <v>152</v>
      </c>
      <c r="K185" s="180">
        <v>20.152</v>
      </c>
      <c r="L185" s="181"/>
      <c r="M185" s="181"/>
      <c r="N185" s="181">
        <f t="shared" si="94"/>
        <v>0</v>
      </c>
      <c r="O185" s="181"/>
      <c r="P185" s="181"/>
      <c r="Q185" s="181"/>
      <c r="R185" s="182"/>
      <c r="T185" s="183"/>
      <c r="U185" s="41" t="s">
        <v>39</v>
      </c>
      <c r="V185" s="184">
        <v>0.044</v>
      </c>
      <c r="W185" s="184">
        <f t="shared" si="95"/>
        <v>0.886688</v>
      </c>
      <c r="X185" s="184">
        <v>0.0003</v>
      </c>
      <c r="Y185" s="184">
        <f t="shared" si="96"/>
        <v>0.0060456</v>
      </c>
      <c r="Z185" s="184">
        <v>0</v>
      </c>
      <c r="AA185" s="185">
        <f t="shared" si="97"/>
        <v>0</v>
      </c>
      <c r="AR185" s="11" t="s">
        <v>176</v>
      </c>
      <c r="AT185" s="11" t="s">
        <v>149</v>
      </c>
      <c r="AU185" s="11" t="s">
        <v>85</v>
      </c>
      <c r="AY185" s="11" t="s">
        <v>148</v>
      </c>
      <c r="BE185" s="186">
        <f t="shared" si="98"/>
        <v>0</v>
      </c>
      <c r="BF185" s="186">
        <f t="shared" si="99"/>
        <v>0</v>
      </c>
      <c r="BG185" s="186">
        <f t="shared" si="100"/>
        <v>0</v>
      </c>
      <c r="BH185" s="186">
        <f t="shared" si="101"/>
        <v>0</v>
      </c>
      <c r="BI185" s="186">
        <f t="shared" si="102"/>
        <v>0</v>
      </c>
      <c r="BJ185" s="11" t="s">
        <v>20</v>
      </c>
      <c r="BK185" s="186">
        <f t="shared" si="103"/>
        <v>0</v>
      </c>
      <c r="BL185" s="11" t="s">
        <v>176</v>
      </c>
      <c r="BM185" s="11" t="s">
        <v>572</v>
      </c>
    </row>
    <row r="186" spans="2:65" s="29" customFormat="1" ht="22.5" customHeight="1">
      <c r="B186" s="175"/>
      <c r="C186" s="176" t="s">
        <v>440</v>
      </c>
      <c r="D186" s="176" t="s">
        <v>149</v>
      </c>
      <c r="E186" s="177" t="s">
        <v>409</v>
      </c>
      <c r="F186" s="178" t="s">
        <v>410</v>
      </c>
      <c r="G186" s="178"/>
      <c r="H186" s="178"/>
      <c r="I186" s="178"/>
      <c r="J186" s="179" t="s">
        <v>187</v>
      </c>
      <c r="K186" s="180">
        <v>57.56</v>
      </c>
      <c r="L186" s="181"/>
      <c r="M186" s="181"/>
      <c r="N186" s="181">
        <f t="shared" si="94"/>
        <v>0</v>
      </c>
      <c r="O186" s="181"/>
      <c r="P186" s="181"/>
      <c r="Q186" s="181"/>
      <c r="R186" s="182"/>
      <c r="T186" s="183"/>
      <c r="U186" s="41" t="s">
        <v>39</v>
      </c>
      <c r="V186" s="184">
        <v>0.05</v>
      </c>
      <c r="W186" s="184">
        <f t="shared" si="95"/>
        <v>2.878</v>
      </c>
      <c r="X186" s="184">
        <v>3E-05</v>
      </c>
      <c r="Y186" s="184">
        <f t="shared" si="96"/>
        <v>0.0017268000000000001</v>
      </c>
      <c r="Z186" s="184">
        <v>0</v>
      </c>
      <c r="AA186" s="185">
        <f t="shared" si="97"/>
        <v>0</v>
      </c>
      <c r="AR186" s="11" t="s">
        <v>176</v>
      </c>
      <c r="AT186" s="11" t="s">
        <v>149</v>
      </c>
      <c r="AU186" s="11" t="s">
        <v>85</v>
      </c>
      <c r="AY186" s="11" t="s">
        <v>148</v>
      </c>
      <c r="BE186" s="186">
        <f t="shared" si="98"/>
        <v>0</v>
      </c>
      <c r="BF186" s="186">
        <f t="shared" si="99"/>
        <v>0</v>
      </c>
      <c r="BG186" s="186">
        <f t="shared" si="100"/>
        <v>0</v>
      </c>
      <c r="BH186" s="186">
        <f t="shared" si="101"/>
        <v>0</v>
      </c>
      <c r="BI186" s="186">
        <f t="shared" si="102"/>
        <v>0</v>
      </c>
      <c r="BJ186" s="11" t="s">
        <v>20</v>
      </c>
      <c r="BK186" s="186">
        <f t="shared" si="103"/>
        <v>0</v>
      </c>
      <c r="BL186" s="11" t="s">
        <v>176</v>
      </c>
      <c r="BM186" s="11" t="s">
        <v>573</v>
      </c>
    </row>
    <row r="187" spans="2:65" s="29" customFormat="1" ht="31.5" customHeight="1">
      <c r="B187" s="175"/>
      <c r="C187" s="176" t="s">
        <v>444</v>
      </c>
      <c r="D187" s="176" t="s">
        <v>149</v>
      </c>
      <c r="E187" s="177" t="s">
        <v>574</v>
      </c>
      <c r="F187" s="178" t="s">
        <v>575</v>
      </c>
      <c r="G187" s="178"/>
      <c r="H187" s="178"/>
      <c r="I187" s="178"/>
      <c r="J187" s="179" t="s">
        <v>187</v>
      </c>
      <c r="K187" s="180">
        <v>28.76</v>
      </c>
      <c r="L187" s="181"/>
      <c r="M187" s="181"/>
      <c r="N187" s="181">
        <f t="shared" si="94"/>
        <v>0</v>
      </c>
      <c r="O187" s="181"/>
      <c r="P187" s="181"/>
      <c r="Q187" s="181"/>
      <c r="R187" s="182"/>
      <c r="T187" s="183"/>
      <c r="U187" s="41" t="s">
        <v>39</v>
      </c>
      <c r="V187" s="184">
        <v>0.049</v>
      </c>
      <c r="W187" s="184">
        <f t="shared" si="95"/>
        <v>1.40924</v>
      </c>
      <c r="X187" s="184">
        <v>0.00019</v>
      </c>
      <c r="Y187" s="184">
        <f t="shared" si="96"/>
        <v>0.0054644</v>
      </c>
      <c r="Z187" s="184">
        <v>0</v>
      </c>
      <c r="AA187" s="185">
        <f t="shared" si="97"/>
        <v>0</v>
      </c>
      <c r="AR187" s="11" t="s">
        <v>176</v>
      </c>
      <c r="AT187" s="11" t="s">
        <v>149</v>
      </c>
      <c r="AU187" s="11" t="s">
        <v>85</v>
      </c>
      <c r="AY187" s="11" t="s">
        <v>148</v>
      </c>
      <c r="BE187" s="186">
        <f t="shared" si="98"/>
        <v>0</v>
      </c>
      <c r="BF187" s="186">
        <f t="shared" si="99"/>
        <v>0</v>
      </c>
      <c r="BG187" s="186">
        <f t="shared" si="100"/>
        <v>0</v>
      </c>
      <c r="BH187" s="186">
        <f t="shared" si="101"/>
        <v>0</v>
      </c>
      <c r="BI187" s="186">
        <f t="shared" si="102"/>
        <v>0</v>
      </c>
      <c r="BJ187" s="11" t="s">
        <v>20</v>
      </c>
      <c r="BK187" s="186">
        <f t="shared" si="103"/>
        <v>0</v>
      </c>
      <c r="BL187" s="11" t="s">
        <v>176</v>
      </c>
      <c r="BM187" s="11" t="s">
        <v>576</v>
      </c>
    </row>
    <row r="188" spans="2:65" s="29" customFormat="1" ht="31.5" customHeight="1">
      <c r="B188" s="175"/>
      <c r="C188" s="176" t="s">
        <v>448</v>
      </c>
      <c r="D188" s="176" t="s">
        <v>149</v>
      </c>
      <c r="E188" s="177" t="s">
        <v>417</v>
      </c>
      <c r="F188" s="178" t="s">
        <v>418</v>
      </c>
      <c r="G188" s="178"/>
      <c r="H188" s="178"/>
      <c r="I188" s="178"/>
      <c r="J188" s="179" t="s">
        <v>152</v>
      </c>
      <c r="K188" s="180">
        <v>20.152</v>
      </c>
      <c r="L188" s="181"/>
      <c r="M188" s="181"/>
      <c r="N188" s="181">
        <f t="shared" si="94"/>
        <v>0</v>
      </c>
      <c r="O188" s="181"/>
      <c r="P188" s="181"/>
      <c r="Q188" s="181"/>
      <c r="R188" s="182"/>
      <c r="T188" s="183"/>
      <c r="U188" s="41" t="s">
        <v>39</v>
      </c>
      <c r="V188" s="184">
        <v>0.3</v>
      </c>
      <c r="W188" s="184">
        <f t="shared" si="95"/>
        <v>6.0456</v>
      </c>
      <c r="X188" s="184">
        <v>0.00715</v>
      </c>
      <c r="Y188" s="184">
        <f t="shared" si="96"/>
        <v>0.14408680000000001</v>
      </c>
      <c r="Z188" s="184">
        <v>0</v>
      </c>
      <c r="AA188" s="185">
        <f t="shared" si="97"/>
        <v>0</v>
      </c>
      <c r="AR188" s="11" t="s">
        <v>176</v>
      </c>
      <c r="AT188" s="11" t="s">
        <v>149</v>
      </c>
      <c r="AU188" s="11" t="s">
        <v>85</v>
      </c>
      <c r="AY188" s="11" t="s">
        <v>148</v>
      </c>
      <c r="BE188" s="186">
        <f t="shared" si="98"/>
        <v>0</v>
      </c>
      <c r="BF188" s="186">
        <f t="shared" si="99"/>
        <v>0</v>
      </c>
      <c r="BG188" s="186">
        <f t="shared" si="100"/>
        <v>0</v>
      </c>
      <c r="BH188" s="186">
        <f t="shared" si="101"/>
        <v>0</v>
      </c>
      <c r="BI188" s="186">
        <f t="shared" si="102"/>
        <v>0</v>
      </c>
      <c r="BJ188" s="11" t="s">
        <v>20</v>
      </c>
      <c r="BK188" s="186">
        <f t="shared" si="103"/>
        <v>0</v>
      </c>
      <c r="BL188" s="11" t="s">
        <v>176</v>
      </c>
      <c r="BM188" s="11" t="s">
        <v>577</v>
      </c>
    </row>
    <row r="189" spans="2:65" s="29" customFormat="1" ht="31.5" customHeight="1">
      <c r="B189" s="175"/>
      <c r="C189" s="176" t="s">
        <v>452</v>
      </c>
      <c r="D189" s="176" t="s">
        <v>149</v>
      </c>
      <c r="E189" s="177" t="s">
        <v>421</v>
      </c>
      <c r="F189" s="178" t="s">
        <v>422</v>
      </c>
      <c r="G189" s="178"/>
      <c r="H189" s="178"/>
      <c r="I189" s="178"/>
      <c r="J189" s="179" t="s">
        <v>157</v>
      </c>
      <c r="K189" s="180">
        <v>0.635</v>
      </c>
      <c r="L189" s="181"/>
      <c r="M189" s="181"/>
      <c r="N189" s="181">
        <f t="shared" si="94"/>
        <v>0</v>
      </c>
      <c r="O189" s="181"/>
      <c r="P189" s="181"/>
      <c r="Q189" s="181"/>
      <c r="R189" s="182"/>
      <c r="T189" s="183"/>
      <c r="U189" s="41" t="s">
        <v>39</v>
      </c>
      <c r="V189" s="184">
        <v>1.598</v>
      </c>
      <c r="W189" s="184">
        <f t="shared" si="95"/>
        <v>1.0147300000000001</v>
      </c>
      <c r="X189" s="184">
        <v>0</v>
      </c>
      <c r="Y189" s="184">
        <f t="shared" si="96"/>
        <v>0</v>
      </c>
      <c r="Z189" s="184">
        <v>0</v>
      </c>
      <c r="AA189" s="185">
        <f t="shared" si="97"/>
        <v>0</v>
      </c>
      <c r="AR189" s="11" t="s">
        <v>176</v>
      </c>
      <c r="AT189" s="11" t="s">
        <v>149</v>
      </c>
      <c r="AU189" s="11" t="s">
        <v>85</v>
      </c>
      <c r="AY189" s="11" t="s">
        <v>148</v>
      </c>
      <c r="BE189" s="186">
        <f t="shared" si="98"/>
        <v>0</v>
      </c>
      <c r="BF189" s="186">
        <f t="shared" si="99"/>
        <v>0</v>
      </c>
      <c r="BG189" s="186">
        <f t="shared" si="100"/>
        <v>0</v>
      </c>
      <c r="BH189" s="186">
        <f t="shared" si="101"/>
        <v>0</v>
      </c>
      <c r="BI189" s="186">
        <f t="shared" si="102"/>
        <v>0</v>
      </c>
      <c r="BJ189" s="11" t="s">
        <v>20</v>
      </c>
      <c r="BK189" s="186">
        <f t="shared" si="103"/>
        <v>0</v>
      </c>
      <c r="BL189" s="11" t="s">
        <v>176</v>
      </c>
      <c r="BM189" s="11" t="s">
        <v>578</v>
      </c>
    </row>
    <row r="190" spans="2:63" s="161" customFormat="1" ht="29.25" customHeight="1">
      <c r="B190" s="162"/>
      <c r="C190" s="163"/>
      <c r="D190" s="173" t="s">
        <v>328</v>
      </c>
      <c r="E190" s="173"/>
      <c r="F190" s="173"/>
      <c r="G190" s="173"/>
      <c r="H190" s="173"/>
      <c r="I190" s="173"/>
      <c r="J190" s="173"/>
      <c r="K190" s="173"/>
      <c r="L190" s="173"/>
      <c r="M190" s="173"/>
      <c r="N190" s="187">
        <f>BK190</f>
        <v>0</v>
      </c>
      <c r="O190" s="187"/>
      <c r="P190" s="187"/>
      <c r="Q190" s="187"/>
      <c r="R190" s="166"/>
      <c r="T190" s="167"/>
      <c r="U190" s="163"/>
      <c r="V190" s="163"/>
      <c r="W190" s="168">
        <f>SUM(W191:W202)</f>
        <v>96.43011000000001</v>
      </c>
      <c r="X190" s="163"/>
      <c r="Y190" s="168">
        <f>SUM(Y191:Y202)</f>
        <v>1.6427386</v>
      </c>
      <c r="Z190" s="163"/>
      <c r="AA190" s="169">
        <f>SUM(AA191:AA202)</f>
        <v>0</v>
      </c>
      <c r="AR190" s="170" t="s">
        <v>85</v>
      </c>
      <c r="AT190" s="171" t="s">
        <v>73</v>
      </c>
      <c r="AU190" s="171" t="s">
        <v>20</v>
      </c>
      <c r="AY190" s="170" t="s">
        <v>148</v>
      </c>
      <c r="BK190" s="172">
        <f>SUM(BK191:BK202)</f>
        <v>0</v>
      </c>
    </row>
    <row r="191" spans="2:65" s="29" customFormat="1" ht="31.5" customHeight="1">
      <c r="B191" s="175"/>
      <c r="C191" s="176" t="s">
        <v>456</v>
      </c>
      <c r="D191" s="176" t="s">
        <v>149</v>
      </c>
      <c r="E191" s="177" t="s">
        <v>425</v>
      </c>
      <c r="F191" s="178" t="s">
        <v>426</v>
      </c>
      <c r="G191" s="178"/>
      <c r="H191" s="178"/>
      <c r="I191" s="178"/>
      <c r="J191" s="179" t="s">
        <v>152</v>
      </c>
      <c r="K191" s="180">
        <v>93.112</v>
      </c>
      <c r="L191" s="181"/>
      <c r="M191" s="181"/>
      <c r="N191" s="181">
        <f aca="true" t="shared" si="104" ref="N191:N202">ROUND(L191*K191,2)</f>
        <v>0</v>
      </c>
      <c r="O191" s="181"/>
      <c r="P191" s="181"/>
      <c r="Q191" s="181"/>
      <c r="R191" s="182"/>
      <c r="T191" s="183"/>
      <c r="U191" s="41" t="s">
        <v>39</v>
      </c>
      <c r="V191" s="184">
        <v>0.686</v>
      </c>
      <c r="W191" s="184">
        <f aca="true" t="shared" si="105" ref="W191:W202">V191*K191</f>
        <v>63.874832000000005</v>
      </c>
      <c r="X191" s="184">
        <v>0.003</v>
      </c>
      <c r="Y191" s="184">
        <f aca="true" t="shared" si="106" ref="Y191:Y202">X191*K191</f>
        <v>0.279336</v>
      </c>
      <c r="Z191" s="184">
        <v>0</v>
      </c>
      <c r="AA191" s="185">
        <f aca="true" t="shared" si="107" ref="AA191:AA202">Z191*K191</f>
        <v>0</v>
      </c>
      <c r="AR191" s="11" t="s">
        <v>176</v>
      </c>
      <c r="AT191" s="11" t="s">
        <v>149</v>
      </c>
      <c r="AU191" s="11" t="s">
        <v>85</v>
      </c>
      <c r="AY191" s="11" t="s">
        <v>148</v>
      </c>
      <c r="BE191" s="186">
        <f aca="true" t="shared" si="108" ref="BE191:BE202">IF(U191="základní",N191,0)</f>
        <v>0</v>
      </c>
      <c r="BF191" s="186">
        <f aca="true" t="shared" si="109" ref="BF191:BF202">IF(U191="snížená",N191,0)</f>
        <v>0</v>
      </c>
      <c r="BG191" s="186">
        <f aca="true" t="shared" si="110" ref="BG191:BG202">IF(U191="zákl. přenesená",N191,0)</f>
        <v>0</v>
      </c>
      <c r="BH191" s="186">
        <f aca="true" t="shared" si="111" ref="BH191:BH202">IF(U191="sníž. přenesená",N191,0)</f>
        <v>0</v>
      </c>
      <c r="BI191" s="186">
        <f aca="true" t="shared" si="112" ref="BI191:BI202">IF(U191="nulová",N191,0)</f>
        <v>0</v>
      </c>
      <c r="BJ191" s="11" t="s">
        <v>20</v>
      </c>
      <c r="BK191" s="186">
        <f aca="true" t="shared" si="113" ref="BK191:BK202">ROUND(L191*K191,2)</f>
        <v>0</v>
      </c>
      <c r="BL191" s="11" t="s">
        <v>176</v>
      </c>
      <c r="BM191" s="11" t="s">
        <v>579</v>
      </c>
    </row>
    <row r="192" spans="2:65" s="29" customFormat="1" ht="22.5" customHeight="1">
      <c r="B192" s="175"/>
      <c r="C192" s="189" t="s">
        <v>458</v>
      </c>
      <c r="D192" s="189" t="s">
        <v>179</v>
      </c>
      <c r="E192" s="190" t="s">
        <v>429</v>
      </c>
      <c r="F192" s="191" t="s">
        <v>430</v>
      </c>
      <c r="G192" s="191"/>
      <c r="H192" s="191"/>
      <c r="I192" s="191"/>
      <c r="J192" s="192" t="s">
        <v>152</v>
      </c>
      <c r="K192" s="193">
        <v>102.423</v>
      </c>
      <c r="L192" s="194"/>
      <c r="M192" s="194"/>
      <c r="N192" s="194">
        <f t="shared" si="104"/>
        <v>0</v>
      </c>
      <c r="O192" s="194"/>
      <c r="P192" s="194"/>
      <c r="Q192" s="194"/>
      <c r="R192" s="182"/>
      <c r="T192" s="183"/>
      <c r="U192" s="41" t="s">
        <v>39</v>
      </c>
      <c r="V192" s="184">
        <v>0</v>
      </c>
      <c r="W192" s="184">
        <f t="shared" si="105"/>
        <v>0</v>
      </c>
      <c r="X192" s="184">
        <v>0.0126</v>
      </c>
      <c r="Y192" s="184">
        <f t="shared" si="106"/>
        <v>1.2905298</v>
      </c>
      <c r="Z192" s="184">
        <v>0</v>
      </c>
      <c r="AA192" s="185">
        <f t="shared" si="107"/>
        <v>0</v>
      </c>
      <c r="AR192" s="11" t="s">
        <v>182</v>
      </c>
      <c r="AT192" s="11" t="s">
        <v>179</v>
      </c>
      <c r="AU192" s="11" t="s">
        <v>85</v>
      </c>
      <c r="AY192" s="11" t="s">
        <v>148</v>
      </c>
      <c r="BE192" s="186">
        <f t="shared" si="108"/>
        <v>0</v>
      </c>
      <c r="BF192" s="186">
        <f t="shared" si="109"/>
        <v>0</v>
      </c>
      <c r="BG192" s="186">
        <f t="shared" si="110"/>
        <v>0</v>
      </c>
      <c r="BH192" s="186">
        <f t="shared" si="111"/>
        <v>0</v>
      </c>
      <c r="BI192" s="186">
        <f t="shared" si="112"/>
        <v>0</v>
      </c>
      <c r="BJ192" s="11" t="s">
        <v>20</v>
      </c>
      <c r="BK192" s="186">
        <f t="shared" si="113"/>
        <v>0</v>
      </c>
      <c r="BL192" s="11" t="s">
        <v>176</v>
      </c>
      <c r="BM192" s="11" t="s">
        <v>580</v>
      </c>
    </row>
    <row r="193" spans="2:65" s="29" customFormat="1" ht="31.5" customHeight="1">
      <c r="B193" s="175"/>
      <c r="C193" s="176" t="s">
        <v>581</v>
      </c>
      <c r="D193" s="176" t="s">
        <v>149</v>
      </c>
      <c r="E193" s="177" t="s">
        <v>582</v>
      </c>
      <c r="F193" s="178" t="s">
        <v>583</v>
      </c>
      <c r="G193" s="178"/>
      <c r="H193" s="178"/>
      <c r="I193" s="178"/>
      <c r="J193" s="179" t="s">
        <v>152</v>
      </c>
      <c r="K193" s="180">
        <v>2</v>
      </c>
      <c r="L193" s="181"/>
      <c r="M193" s="181"/>
      <c r="N193" s="181">
        <f t="shared" si="104"/>
        <v>0</v>
      </c>
      <c r="O193" s="181"/>
      <c r="P193" s="181"/>
      <c r="Q193" s="181"/>
      <c r="R193" s="182"/>
      <c r="T193" s="183"/>
      <c r="U193" s="41" t="s">
        <v>39</v>
      </c>
      <c r="V193" s="184">
        <v>0.729</v>
      </c>
      <c r="W193" s="184">
        <f t="shared" si="105"/>
        <v>1.458</v>
      </c>
      <c r="X193" s="184">
        <v>0.00058</v>
      </c>
      <c r="Y193" s="184">
        <f t="shared" si="106"/>
        <v>0.00116</v>
      </c>
      <c r="Z193" s="184">
        <v>0</v>
      </c>
      <c r="AA193" s="185">
        <f t="shared" si="107"/>
        <v>0</v>
      </c>
      <c r="AR193" s="11" t="s">
        <v>153</v>
      </c>
      <c r="AT193" s="11" t="s">
        <v>149</v>
      </c>
      <c r="AU193" s="11" t="s">
        <v>85</v>
      </c>
      <c r="AY193" s="11" t="s">
        <v>148</v>
      </c>
      <c r="BE193" s="186">
        <f t="shared" si="108"/>
        <v>0</v>
      </c>
      <c r="BF193" s="186">
        <f t="shared" si="109"/>
        <v>0</v>
      </c>
      <c r="BG193" s="186">
        <f t="shared" si="110"/>
        <v>0</v>
      </c>
      <c r="BH193" s="186">
        <f t="shared" si="111"/>
        <v>0</v>
      </c>
      <c r="BI193" s="186">
        <f t="shared" si="112"/>
        <v>0</v>
      </c>
      <c r="BJ193" s="11" t="s">
        <v>20</v>
      </c>
      <c r="BK193" s="186">
        <f t="shared" si="113"/>
        <v>0</v>
      </c>
      <c r="BL193" s="11" t="s">
        <v>153</v>
      </c>
      <c r="BM193" s="11" t="s">
        <v>584</v>
      </c>
    </row>
    <row r="194" spans="2:65" s="29" customFormat="1" ht="31.5" customHeight="1">
      <c r="B194" s="175"/>
      <c r="C194" s="189" t="s">
        <v>585</v>
      </c>
      <c r="D194" s="189" t="s">
        <v>179</v>
      </c>
      <c r="E194" s="190" t="s">
        <v>586</v>
      </c>
      <c r="F194" s="191" t="s">
        <v>587</v>
      </c>
      <c r="G194" s="191"/>
      <c r="H194" s="191"/>
      <c r="I194" s="191"/>
      <c r="J194" s="192" t="s">
        <v>152</v>
      </c>
      <c r="K194" s="193">
        <v>2.2</v>
      </c>
      <c r="L194" s="194"/>
      <c r="M194" s="194"/>
      <c r="N194" s="194">
        <f t="shared" si="104"/>
        <v>0</v>
      </c>
      <c r="O194" s="194"/>
      <c r="P194" s="194"/>
      <c r="Q194" s="194"/>
      <c r="R194" s="182"/>
      <c r="T194" s="183"/>
      <c r="U194" s="41" t="s">
        <v>39</v>
      </c>
      <c r="V194" s="184">
        <v>0</v>
      </c>
      <c r="W194" s="184">
        <f t="shared" si="105"/>
        <v>0</v>
      </c>
      <c r="X194" s="184">
        <v>0.0075</v>
      </c>
      <c r="Y194" s="184">
        <f t="shared" si="106"/>
        <v>0.0165</v>
      </c>
      <c r="Z194" s="184">
        <v>0</v>
      </c>
      <c r="AA194" s="185">
        <f t="shared" si="107"/>
        <v>0</v>
      </c>
      <c r="AR194" s="11" t="s">
        <v>200</v>
      </c>
      <c r="AT194" s="11" t="s">
        <v>179</v>
      </c>
      <c r="AU194" s="11" t="s">
        <v>85</v>
      </c>
      <c r="AY194" s="11" t="s">
        <v>148</v>
      </c>
      <c r="BE194" s="186">
        <f t="shared" si="108"/>
        <v>0</v>
      </c>
      <c r="BF194" s="186">
        <f t="shared" si="109"/>
        <v>0</v>
      </c>
      <c r="BG194" s="186">
        <f t="shared" si="110"/>
        <v>0</v>
      </c>
      <c r="BH194" s="186">
        <f t="shared" si="111"/>
        <v>0</v>
      </c>
      <c r="BI194" s="186">
        <f t="shared" si="112"/>
        <v>0</v>
      </c>
      <c r="BJ194" s="11" t="s">
        <v>20</v>
      </c>
      <c r="BK194" s="186">
        <f t="shared" si="113"/>
        <v>0</v>
      </c>
      <c r="BL194" s="11" t="s">
        <v>153</v>
      </c>
      <c r="BM194" s="11" t="s">
        <v>588</v>
      </c>
    </row>
    <row r="195" spans="2:65" s="29" customFormat="1" ht="22.5" customHeight="1">
      <c r="B195" s="175"/>
      <c r="C195" s="176" t="s">
        <v>589</v>
      </c>
      <c r="D195" s="176" t="s">
        <v>149</v>
      </c>
      <c r="E195" s="177" t="s">
        <v>590</v>
      </c>
      <c r="F195" s="178" t="s">
        <v>591</v>
      </c>
      <c r="G195" s="178"/>
      <c r="H195" s="178"/>
      <c r="I195" s="178"/>
      <c r="J195" s="179" t="s">
        <v>240</v>
      </c>
      <c r="K195" s="180">
        <v>1</v>
      </c>
      <c r="L195" s="181"/>
      <c r="M195" s="181"/>
      <c r="N195" s="181">
        <f t="shared" si="104"/>
        <v>0</v>
      </c>
      <c r="O195" s="181"/>
      <c r="P195" s="181"/>
      <c r="Q195" s="181"/>
      <c r="R195" s="182"/>
      <c r="T195" s="183"/>
      <c r="U195" s="41" t="s">
        <v>39</v>
      </c>
      <c r="V195" s="184">
        <v>0.25</v>
      </c>
      <c r="W195" s="184">
        <f t="shared" si="105"/>
        <v>0.25</v>
      </c>
      <c r="X195" s="184">
        <v>0</v>
      </c>
      <c r="Y195" s="184">
        <f t="shared" si="106"/>
        <v>0</v>
      </c>
      <c r="Z195" s="184">
        <v>0</v>
      </c>
      <c r="AA195" s="185">
        <f t="shared" si="107"/>
        <v>0</v>
      </c>
      <c r="AR195" s="11" t="s">
        <v>176</v>
      </c>
      <c r="AT195" s="11" t="s">
        <v>149</v>
      </c>
      <c r="AU195" s="11" t="s">
        <v>85</v>
      </c>
      <c r="AY195" s="11" t="s">
        <v>148</v>
      </c>
      <c r="BE195" s="186">
        <f t="shared" si="108"/>
        <v>0</v>
      </c>
      <c r="BF195" s="186">
        <f t="shared" si="109"/>
        <v>0</v>
      </c>
      <c r="BG195" s="186">
        <f t="shared" si="110"/>
        <v>0</v>
      </c>
      <c r="BH195" s="186">
        <f t="shared" si="111"/>
        <v>0</v>
      </c>
      <c r="BI195" s="186">
        <f t="shared" si="112"/>
        <v>0</v>
      </c>
      <c r="BJ195" s="11" t="s">
        <v>20</v>
      </c>
      <c r="BK195" s="186">
        <f t="shared" si="113"/>
        <v>0</v>
      </c>
      <c r="BL195" s="11" t="s">
        <v>176</v>
      </c>
      <c r="BM195" s="11" t="s">
        <v>592</v>
      </c>
    </row>
    <row r="196" spans="2:65" s="29" customFormat="1" ht="22.5" customHeight="1">
      <c r="B196" s="175"/>
      <c r="C196" s="176" t="s">
        <v>460</v>
      </c>
      <c r="D196" s="176" t="s">
        <v>149</v>
      </c>
      <c r="E196" s="177" t="s">
        <v>593</v>
      </c>
      <c r="F196" s="178" t="s">
        <v>594</v>
      </c>
      <c r="G196" s="178"/>
      <c r="H196" s="178"/>
      <c r="I196" s="178"/>
      <c r="J196" s="179" t="s">
        <v>187</v>
      </c>
      <c r="K196" s="180">
        <v>48.8</v>
      </c>
      <c r="L196" s="181"/>
      <c r="M196" s="181"/>
      <c r="N196" s="181">
        <f t="shared" si="104"/>
        <v>0</v>
      </c>
      <c r="O196" s="181"/>
      <c r="P196" s="181"/>
      <c r="Q196" s="181"/>
      <c r="R196" s="182"/>
      <c r="T196" s="183"/>
      <c r="U196" s="41" t="s">
        <v>39</v>
      </c>
      <c r="V196" s="184">
        <v>0.248</v>
      </c>
      <c r="W196" s="184">
        <f t="shared" si="105"/>
        <v>12.1024</v>
      </c>
      <c r="X196" s="184">
        <v>0.00031</v>
      </c>
      <c r="Y196" s="184">
        <f t="shared" si="106"/>
        <v>0.015127999999999999</v>
      </c>
      <c r="Z196" s="184">
        <v>0</v>
      </c>
      <c r="AA196" s="185">
        <f t="shared" si="107"/>
        <v>0</v>
      </c>
      <c r="AR196" s="11" t="s">
        <v>176</v>
      </c>
      <c r="AT196" s="11" t="s">
        <v>149</v>
      </c>
      <c r="AU196" s="11" t="s">
        <v>85</v>
      </c>
      <c r="AY196" s="11" t="s">
        <v>148</v>
      </c>
      <c r="BE196" s="186">
        <f t="shared" si="108"/>
        <v>0</v>
      </c>
      <c r="BF196" s="186">
        <f t="shared" si="109"/>
        <v>0</v>
      </c>
      <c r="BG196" s="186">
        <f t="shared" si="110"/>
        <v>0</v>
      </c>
      <c r="BH196" s="186">
        <f t="shared" si="111"/>
        <v>0</v>
      </c>
      <c r="BI196" s="186">
        <f t="shared" si="112"/>
        <v>0</v>
      </c>
      <c r="BJ196" s="11" t="s">
        <v>20</v>
      </c>
      <c r="BK196" s="186">
        <f t="shared" si="113"/>
        <v>0</v>
      </c>
      <c r="BL196" s="11" t="s">
        <v>176</v>
      </c>
      <c r="BM196" s="11" t="s">
        <v>595</v>
      </c>
    </row>
    <row r="197" spans="2:65" s="29" customFormat="1" ht="31.5" customHeight="1">
      <c r="B197" s="175"/>
      <c r="C197" s="176" t="s">
        <v>341</v>
      </c>
      <c r="D197" s="176" t="s">
        <v>149</v>
      </c>
      <c r="E197" s="177" t="s">
        <v>437</v>
      </c>
      <c r="F197" s="178" t="s">
        <v>438</v>
      </c>
      <c r="G197" s="178"/>
      <c r="H197" s="178"/>
      <c r="I197" s="178"/>
      <c r="J197" s="179" t="s">
        <v>187</v>
      </c>
      <c r="K197" s="180">
        <v>17.96</v>
      </c>
      <c r="L197" s="181"/>
      <c r="M197" s="181"/>
      <c r="N197" s="181">
        <f t="shared" si="104"/>
        <v>0</v>
      </c>
      <c r="O197" s="181"/>
      <c r="P197" s="181"/>
      <c r="Q197" s="181"/>
      <c r="R197" s="182"/>
      <c r="T197" s="183"/>
      <c r="U197" s="41" t="s">
        <v>39</v>
      </c>
      <c r="V197" s="184">
        <v>0.16</v>
      </c>
      <c r="W197" s="184">
        <f t="shared" si="105"/>
        <v>2.8736</v>
      </c>
      <c r="X197" s="184">
        <v>0.00026</v>
      </c>
      <c r="Y197" s="184">
        <f t="shared" si="106"/>
        <v>0.0046695999999999994</v>
      </c>
      <c r="Z197" s="184">
        <v>0</v>
      </c>
      <c r="AA197" s="185">
        <f t="shared" si="107"/>
        <v>0</v>
      </c>
      <c r="AR197" s="11" t="s">
        <v>176</v>
      </c>
      <c r="AT197" s="11" t="s">
        <v>149</v>
      </c>
      <c r="AU197" s="11" t="s">
        <v>85</v>
      </c>
      <c r="AY197" s="11" t="s">
        <v>148</v>
      </c>
      <c r="BE197" s="186">
        <f t="shared" si="108"/>
        <v>0</v>
      </c>
      <c r="BF197" s="186">
        <f t="shared" si="109"/>
        <v>0</v>
      </c>
      <c r="BG197" s="186">
        <f t="shared" si="110"/>
        <v>0</v>
      </c>
      <c r="BH197" s="186">
        <f t="shared" si="111"/>
        <v>0</v>
      </c>
      <c r="BI197" s="186">
        <f t="shared" si="112"/>
        <v>0</v>
      </c>
      <c r="BJ197" s="11" t="s">
        <v>20</v>
      </c>
      <c r="BK197" s="186">
        <f t="shared" si="113"/>
        <v>0</v>
      </c>
      <c r="BL197" s="11" t="s">
        <v>176</v>
      </c>
      <c r="BM197" s="11" t="s">
        <v>596</v>
      </c>
    </row>
    <row r="198" spans="2:65" s="29" customFormat="1" ht="22.5" customHeight="1">
      <c r="B198" s="175"/>
      <c r="C198" s="176" t="s">
        <v>343</v>
      </c>
      <c r="D198" s="176" t="s">
        <v>149</v>
      </c>
      <c r="E198" s="177" t="s">
        <v>441</v>
      </c>
      <c r="F198" s="178" t="s">
        <v>442</v>
      </c>
      <c r="G198" s="178"/>
      <c r="H198" s="178"/>
      <c r="I198" s="178"/>
      <c r="J198" s="179" t="s">
        <v>152</v>
      </c>
      <c r="K198" s="180">
        <v>93.112</v>
      </c>
      <c r="L198" s="181"/>
      <c r="M198" s="181"/>
      <c r="N198" s="181">
        <f t="shared" si="104"/>
        <v>0</v>
      </c>
      <c r="O198" s="181"/>
      <c r="P198" s="181"/>
      <c r="Q198" s="181"/>
      <c r="R198" s="182"/>
      <c r="T198" s="183"/>
      <c r="U198" s="41" t="s">
        <v>39</v>
      </c>
      <c r="V198" s="184">
        <v>0.044</v>
      </c>
      <c r="W198" s="184">
        <f t="shared" si="105"/>
        <v>4.096927999999999</v>
      </c>
      <c r="X198" s="184">
        <v>0.0003</v>
      </c>
      <c r="Y198" s="184">
        <f t="shared" si="106"/>
        <v>0.027933599999999996</v>
      </c>
      <c r="Z198" s="184">
        <v>0</v>
      </c>
      <c r="AA198" s="185">
        <f t="shared" si="107"/>
        <v>0</v>
      </c>
      <c r="AR198" s="11" t="s">
        <v>176</v>
      </c>
      <c r="AT198" s="11" t="s">
        <v>149</v>
      </c>
      <c r="AU198" s="11" t="s">
        <v>85</v>
      </c>
      <c r="AY198" s="11" t="s">
        <v>148</v>
      </c>
      <c r="BE198" s="186">
        <f t="shared" si="108"/>
        <v>0</v>
      </c>
      <c r="BF198" s="186">
        <f t="shared" si="109"/>
        <v>0</v>
      </c>
      <c r="BG198" s="186">
        <f t="shared" si="110"/>
        <v>0</v>
      </c>
      <c r="BH198" s="186">
        <f t="shared" si="111"/>
        <v>0</v>
      </c>
      <c r="BI198" s="186">
        <f t="shared" si="112"/>
        <v>0</v>
      </c>
      <c r="BJ198" s="11" t="s">
        <v>20</v>
      </c>
      <c r="BK198" s="186">
        <f t="shared" si="113"/>
        <v>0</v>
      </c>
      <c r="BL198" s="11" t="s">
        <v>176</v>
      </c>
      <c r="BM198" s="11" t="s">
        <v>597</v>
      </c>
    </row>
    <row r="199" spans="2:65" s="29" customFormat="1" ht="22.5" customHeight="1">
      <c r="B199" s="175"/>
      <c r="C199" s="176" t="s">
        <v>598</v>
      </c>
      <c r="D199" s="176" t="s">
        <v>149</v>
      </c>
      <c r="E199" s="177" t="s">
        <v>445</v>
      </c>
      <c r="F199" s="178" t="s">
        <v>446</v>
      </c>
      <c r="G199" s="178"/>
      <c r="H199" s="178"/>
      <c r="I199" s="178"/>
      <c r="J199" s="179" t="s">
        <v>187</v>
      </c>
      <c r="K199" s="180">
        <v>118.72</v>
      </c>
      <c r="L199" s="181"/>
      <c r="M199" s="181"/>
      <c r="N199" s="181">
        <f t="shared" si="104"/>
        <v>0</v>
      </c>
      <c r="O199" s="181"/>
      <c r="P199" s="181"/>
      <c r="Q199" s="181"/>
      <c r="R199" s="182"/>
      <c r="T199" s="183"/>
      <c r="U199" s="41" t="s">
        <v>39</v>
      </c>
      <c r="V199" s="184">
        <v>0.055</v>
      </c>
      <c r="W199" s="184">
        <f t="shared" si="105"/>
        <v>6.5296</v>
      </c>
      <c r="X199" s="184">
        <v>3E-05</v>
      </c>
      <c r="Y199" s="184">
        <f t="shared" si="106"/>
        <v>0.0035616000000000003</v>
      </c>
      <c r="Z199" s="184">
        <v>0</v>
      </c>
      <c r="AA199" s="185">
        <f t="shared" si="107"/>
        <v>0</v>
      </c>
      <c r="AR199" s="11" t="s">
        <v>176</v>
      </c>
      <c r="AT199" s="11" t="s">
        <v>149</v>
      </c>
      <c r="AU199" s="11" t="s">
        <v>85</v>
      </c>
      <c r="AY199" s="11" t="s">
        <v>148</v>
      </c>
      <c r="BE199" s="186">
        <f t="shared" si="108"/>
        <v>0</v>
      </c>
      <c r="BF199" s="186">
        <f t="shared" si="109"/>
        <v>0</v>
      </c>
      <c r="BG199" s="186">
        <f t="shared" si="110"/>
        <v>0</v>
      </c>
      <c r="BH199" s="186">
        <f t="shared" si="111"/>
        <v>0</v>
      </c>
      <c r="BI199" s="186">
        <f t="shared" si="112"/>
        <v>0</v>
      </c>
      <c r="BJ199" s="11" t="s">
        <v>20</v>
      </c>
      <c r="BK199" s="186">
        <f t="shared" si="113"/>
        <v>0</v>
      </c>
      <c r="BL199" s="11" t="s">
        <v>176</v>
      </c>
      <c r="BM199" s="11" t="s">
        <v>599</v>
      </c>
    </row>
    <row r="200" spans="2:65" s="29" customFormat="1" ht="31.5" customHeight="1">
      <c r="B200" s="175"/>
      <c r="C200" s="176" t="s">
        <v>600</v>
      </c>
      <c r="D200" s="176" t="s">
        <v>149</v>
      </c>
      <c r="E200" s="177" t="s">
        <v>601</v>
      </c>
      <c r="F200" s="178" t="s">
        <v>602</v>
      </c>
      <c r="G200" s="178"/>
      <c r="H200" s="178"/>
      <c r="I200" s="178"/>
      <c r="J200" s="179" t="s">
        <v>187</v>
      </c>
      <c r="K200" s="180">
        <v>8</v>
      </c>
      <c r="L200" s="181"/>
      <c r="M200" s="181"/>
      <c r="N200" s="181">
        <f t="shared" si="104"/>
        <v>0</v>
      </c>
      <c r="O200" s="181"/>
      <c r="P200" s="181"/>
      <c r="Q200" s="181"/>
      <c r="R200" s="182"/>
      <c r="T200" s="183"/>
      <c r="U200" s="41" t="s">
        <v>39</v>
      </c>
      <c r="V200" s="184">
        <v>0.051</v>
      </c>
      <c r="W200" s="184">
        <f t="shared" si="105"/>
        <v>0.408</v>
      </c>
      <c r="X200" s="184">
        <v>0.00049</v>
      </c>
      <c r="Y200" s="184">
        <f t="shared" si="106"/>
        <v>0.00392</v>
      </c>
      <c r="Z200" s="184">
        <v>0</v>
      </c>
      <c r="AA200" s="185">
        <f t="shared" si="107"/>
        <v>0</v>
      </c>
      <c r="AR200" s="11" t="s">
        <v>176</v>
      </c>
      <c r="AT200" s="11" t="s">
        <v>149</v>
      </c>
      <c r="AU200" s="11" t="s">
        <v>85</v>
      </c>
      <c r="AY200" s="11" t="s">
        <v>148</v>
      </c>
      <c r="BE200" s="186">
        <f t="shared" si="108"/>
        <v>0</v>
      </c>
      <c r="BF200" s="186">
        <f t="shared" si="109"/>
        <v>0</v>
      </c>
      <c r="BG200" s="186">
        <f t="shared" si="110"/>
        <v>0</v>
      </c>
      <c r="BH200" s="186">
        <f t="shared" si="111"/>
        <v>0</v>
      </c>
      <c r="BI200" s="186">
        <f t="shared" si="112"/>
        <v>0</v>
      </c>
      <c r="BJ200" s="11" t="s">
        <v>20</v>
      </c>
      <c r="BK200" s="186">
        <f t="shared" si="113"/>
        <v>0</v>
      </c>
      <c r="BL200" s="11" t="s">
        <v>176</v>
      </c>
      <c r="BM200" s="11" t="s">
        <v>603</v>
      </c>
    </row>
    <row r="201" spans="2:65" s="29" customFormat="1" ht="22.5" customHeight="1">
      <c r="B201" s="175"/>
      <c r="C201" s="176" t="s">
        <v>604</v>
      </c>
      <c r="D201" s="176" t="s">
        <v>149</v>
      </c>
      <c r="E201" s="177" t="s">
        <v>449</v>
      </c>
      <c r="F201" s="178" t="s">
        <v>450</v>
      </c>
      <c r="G201" s="178"/>
      <c r="H201" s="178"/>
      <c r="I201" s="178"/>
      <c r="J201" s="179" t="s">
        <v>240</v>
      </c>
      <c r="K201" s="180">
        <v>16</v>
      </c>
      <c r="L201" s="181"/>
      <c r="M201" s="181"/>
      <c r="N201" s="181">
        <f t="shared" si="104"/>
        <v>0</v>
      </c>
      <c r="O201" s="181"/>
      <c r="P201" s="181"/>
      <c r="Q201" s="181"/>
      <c r="R201" s="182"/>
      <c r="T201" s="183"/>
      <c r="U201" s="41" t="s">
        <v>39</v>
      </c>
      <c r="V201" s="184">
        <v>0.14</v>
      </c>
      <c r="W201" s="184">
        <f t="shared" si="105"/>
        <v>2.24</v>
      </c>
      <c r="X201" s="184">
        <v>0</v>
      </c>
      <c r="Y201" s="184">
        <f t="shared" si="106"/>
        <v>0</v>
      </c>
      <c r="Z201" s="184">
        <v>0</v>
      </c>
      <c r="AA201" s="185">
        <f t="shared" si="107"/>
        <v>0</v>
      </c>
      <c r="AR201" s="11" t="s">
        <v>176</v>
      </c>
      <c r="AT201" s="11" t="s">
        <v>149</v>
      </c>
      <c r="AU201" s="11" t="s">
        <v>85</v>
      </c>
      <c r="AY201" s="11" t="s">
        <v>148</v>
      </c>
      <c r="BE201" s="186">
        <f t="shared" si="108"/>
        <v>0</v>
      </c>
      <c r="BF201" s="186">
        <f t="shared" si="109"/>
        <v>0</v>
      </c>
      <c r="BG201" s="186">
        <f t="shared" si="110"/>
        <v>0</v>
      </c>
      <c r="BH201" s="186">
        <f t="shared" si="111"/>
        <v>0</v>
      </c>
      <c r="BI201" s="186">
        <f t="shared" si="112"/>
        <v>0</v>
      </c>
      <c r="BJ201" s="11" t="s">
        <v>20</v>
      </c>
      <c r="BK201" s="186">
        <f t="shared" si="113"/>
        <v>0</v>
      </c>
      <c r="BL201" s="11" t="s">
        <v>176</v>
      </c>
      <c r="BM201" s="11" t="s">
        <v>605</v>
      </c>
    </row>
    <row r="202" spans="2:65" s="29" customFormat="1" ht="31.5" customHeight="1">
      <c r="B202" s="175"/>
      <c r="C202" s="176" t="s">
        <v>606</v>
      </c>
      <c r="D202" s="176" t="s">
        <v>149</v>
      </c>
      <c r="E202" s="177" t="s">
        <v>453</v>
      </c>
      <c r="F202" s="178" t="s">
        <v>454</v>
      </c>
      <c r="G202" s="178"/>
      <c r="H202" s="178"/>
      <c r="I202" s="178"/>
      <c r="J202" s="179" t="s">
        <v>157</v>
      </c>
      <c r="K202" s="180">
        <v>1.625</v>
      </c>
      <c r="L202" s="181"/>
      <c r="M202" s="181"/>
      <c r="N202" s="181">
        <f t="shared" si="104"/>
        <v>0</v>
      </c>
      <c r="O202" s="181"/>
      <c r="P202" s="181"/>
      <c r="Q202" s="181"/>
      <c r="R202" s="182"/>
      <c r="T202" s="183"/>
      <c r="U202" s="41" t="s">
        <v>39</v>
      </c>
      <c r="V202" s="184">
        <v>1.598</v>
      </c>
      <c r="W202" s="184">
        <f t="shared" si="105"/>
        <v>2.59675</v>
      </c>
      <c r="X202" s="184">
        <v>0</v>
      </c>
      <c r="Y202" s="184">
        <f t="shared" si="106"/>
        <v>0</v>
      </c>
      <c r="Z202" s="184">
        <v>0</v>
      </c>
      <c r="AA202" s="185">
        <f t="shared" si="107"/>
        <v>0</v>
      </c>
      <c r="AR202" s="11" t="s">
        <v>176</v>
      </c>
      <c r="AT202" s="11" t="s">
        <v>149</v>
      </c>
      <c r="AU202" s="11" t="s">
        <v>85</v>
      </c>
      <c r="AY202" s="11" t="s">
        <v>148</v>
      </c>
      <c r="BE202" s="186">
        <f t="shared" si="108"/>
        <v>0</v>
      </c>
      <c r="BF202" s="186">
        <f t="shared" si="109"/>
        <v>0</v>
      </c>
      <c r="BG202" s="186">
        <f t="shared" si="110"/>
        <v>0</v>
      </c>
      <c r="BH202" s="186">
        <f t="shared" si="111"/>
        <v>0</v>
      </c>
      <c r="BI202" s="186">
        <f t="shared" si="112"/>
        <v>0</v>
      </c>
      <c r="BJ202" s="11" t="s">
        <v>20</v>
      </c>
      <c r="BK202" s="186">
        <f t="shared" si="113"/>
        <v>0</v>
      </c>
      <c r="BL202" s="11" t="s">
        <v>176</v>
      </c>
      <c r="BM202" s="11" t="s">
        <v>607</v>
      </c>
    </row>
    <row r="203" spans="2:63" s="161" customFormat="1" ht="29.25" customHeight="1">
      <c r="B203" s="162"/>
      <c r="C203" s="163"/>
      <c r="D203" s="173" t="s">
        <v>131</v>
      </c>
      <c r="E203" s="173"/>
      <c r="F203" s="173"/>
      <c r="G203" s="173"/>
      <c r="H203" s="173"/>
      <c r="I203" s="173"/>
      <c r="J203" s="173"/>
      <c r="K203" s="173"/>
      <c r="L203" s="173"/>
      <c r="M203" s="173"/>
      <c r="N203" s="187">
        <f>BK203</f>
        <v>0</v>
      </c>
      <c r="O203" s="187"/>
      <c r="P203" s="187"/>
      <c r="Q203" s="187"/>
      <c r="R203" s="166"/>
      <c r="T203" s="167"/>
      <c r="U203" s="163"/>
      <c r="V203" s="163"/>
      <c r="W203" s="168">
        <f>W204</f>
        <v>0.688</v>
      </c>
      <c r="X203" s="163"/>
      <c r="Y203" s="168">
        <f>Y204</f>
        <v>0.00068</v>
      </c>
      <c r="Z203" s="163"/>
      <c r="AA203" s="169">
        <f>AA204</f>
        <v>0</v>
      </c>
      <c r="AR203" s="170" t="s">
        <v>85</v>
      </c>
      <c r="AT203" s="171" t="s">
        <v>73</v>
      </c>
      <c r="AU203" s="171" t="s">
        <v>20</v>
      </c>
      <c r="AY203" s="170" t="s">
        <v>148</v>
      </c>
      <c r="BK203" s="172">
        <f>BK204</f>
        <v>0</v>
      </c>
    </row>
    <row r="204" spans="2:65" s="29" customFormat="1" ht="22.5" customHeight="1">
      <c r="B204" s="175"/>
      <c r="C204" s="176" t="s">
        <v>608</v>
      </c>
      <c r="D204" s="176" t="s">
        <v>149</v>
      </c>
      <c r="E204" s="177" t="s">
        <v>278</v>
      </c>
      <c r="F204" s="178" t="s">
        <v>279</v>
      </c>
      <c r="G204" s="178"/>
      <c r="H204" s="178"/>
      <c r="I204" s="178"/>
      <c r="J204" s="179" t="s">
        <v>280</v>
      </c>
      <c r="K204" s="180">
        <v>4</v>
      </c>
      <c r="L204" s="181"/>
      <c r="M204" s="181"/>
      <c r="N204" s="181">
        <f>ROUND(L204*K204,2)</f>
        <v>0</v>
      </c>
      <c r="O204" s="181"/>
      <c r="P204" s="181"/>
      <c r="Q204" s="181"/>
      <c r="R204" s="182"/>
      <c r="T204" s="183"/>
      <c r="U204" s="41" t="s">
        <v>39</v>
      </c>
      <c r="V204" s="184">
        <v>0.172</v>
      </c>
      <c r="W204" s="184">
        <f>V204*K204</f>
        <v>0.688</v>
      </c>
      <c r="X204" s="184">
        <v>0.00017</v>
      </c>
      <c r="Y204" s="184">
        <f>X204*K204</f>
        <v>0.00068</v>
      </c>
      <c r="Z204" s="184">
        <v>0</v>
      </c>
      <c r="AA204" s="185">
        <f>Z204*K204</f>
        <v>0</v>
      </c>
      <c r="AR204" s="11" t="s">
        <v>176</v>
      </c>
      <c r="AT204" s="11" t="s">
        <v>149</v>
      </c>
      <c r="AU204" s="11" t="s">
        <v>85</v>
      </c>
      <c r="AY204" s="11" t="s">
        <v>148</v>
      </c>
      <c r="BE204" s="186">
        <f>IF(U204="základní",N204,0)</f>
        <v>0</v>
      </c>
      <c r="BF204" s="186">
        <f>IF(U204="snížená",N204,0)</f>
        <v>0</v>
      </c>
      <c r="BG204" s="186">
        <f>IF(U204="zákl. přenesená",N204,0)</f>
        <v>0</v>
      </c>
      <c r="BH204" s="186">
        <f>IF(U204="sníž. přenesená",N204,0)</f>
        <v>0</v>
      </c>
      <c r="BI204" s="186">
        <f>IF(U204="nulová",N204,0)</f>
        <v>0</v>
      </c>
      <c r="BJ204" s="11" t="s">
        <v>20</v>
      </c>
      <c r="BK204" s="186">
        <f>ROUND(L204*K204,2)</f>
        <v>0</v>
      </c>
      <c r="BL204" s="11" t="s">
        <v>176</v>
      </c>
      <c r="BM204" s="11" t="s">
        <v>609</v>
      </c>
    </row>
    <row r="205" spans="2:63" s="161" customFormat="1" ht="29.25" customHeight="1">
      <c r="B205" s="162"/>
      <c r="C205" s="163"/>
      <c r="D205" s="173" t="s">
        <v>132</v>
      </c>
      <c r="E205" s="173"/>
      <c r="F205" s="173"/>
      <c r="G205" s="173"/>
      <c r="H205" s="173"/>
      <c r="I205" s="173"/>
      <c r="J205" s="173"/>
      <c r="K205" s="173"/>
      <c r="L205" s="173"/>
      <c r="M205" s="173"/>
      <c r="N205" s="187">
        <f>BK205</f>
        <v>0</v>
      </c>
      <c r="O205" s="187"/>
      <c r="P205" s="187"/>
      <c r="Q205" s="187"/>
      <c r="R205" s="166"/>
      <c r="T205" s="167"/>
      <c r="U205" s="163"/>
      <c r="V205" s="163"/>
      <c r="W205" s="168">
        <f>SUM(W206:W207)</f>
        <v>2.3508959999999997</v>
      </c>
      <c r="X205" s="163"/>
      <c r="Y205" s="168">
        <f>SUM(Y206:Y207)</f>
        <v>0.00902088</v>
      </c>
      <c r="Z205" s="163"/>
      <c r="AA205" s="169">
        <f>SUM(AA206:AA207)</f>
        <v>0</v>
      </c>
      <c r="AR205" s="170" t="s">
        <v>85</v>
      </c>
      <c r="AT205" s="171" t="s">
        <v>73</v>
      </c>
      <c r="AU205" s="171" t="s">
        <v>20</v>
      </c>
      <c r="AY205" s="170" t="s">
        <v>148</v>
      </c>
      <c r="BK205" s="172">
        <f>SUM(BK206:BK207)</f>
        <v>0</v>
      </c>
    </row>
    <row r="206" spans="2:65" s="29" customFormat="1" ht="31.5" customHeight="1">
      <c r="B206" s="175"/>
      <c r="C206" s="176" t="s">
        <v>610</v>
      </c>
      <c r="D206" s="176" t="s">
        <v>149</v>
      </c>
      <c r="E206" s="177" t="s">
        <v>283</v>
      </c>
      <c r="F206" s="178" t="s">
        <v>284</v>
      </c>
      <c r="G206" s="178"/>
      <c r="H206" s="178"/>
      <c r="I206" s="178"/>
      <c r="J206" s="179" t="s">
        <v>152</v>
      </c>
      <c r="K206" s="180">
        <v>27.336</v>
      </c>
      <c r="L206" s="181"/>
      <c r="M206" s="181"/>
      <c r="N206" s="181">
        <f aca="true" t="shared" si="114" ref="N206:N207">ROUND(L206*K206,2)</f>
        <v>0</v>
      </c>
      <c r="O206" s="181"/>
      <c r="P206" s="181"/>
      <c r="Q206" s="181"/>
      <c r="R206" s="182"/>
      <c r="T206" s="183"/>
      <c r="U206" s="41" t="s">
        <v>39</v>
      </c>
      <c r="V206" s="184">
        <v>0.033</v>
      </c>
      <c r="W206" s="184">
        <f aca="true" t="shared" si="115" ref="W206:W207">V206*K206</f>
        <v>0.902088</v>
      </c>
      <c r="X206" s="184">
        <v>0.0002</v>
      </c>
      <c r="Y206" s="184">
        <f aca="true" t="shared" si="116" ref="Y206:Y207">X206*K206</f>
        <v>0.0054672</v>
      </c>
      <c r="Z206" s="184">
        <v>0</v>
      </c>
      <c r="AA206" s="185">
        <f aca="true" t="shared" si="117" ref="AA206:AA207">Z206*K206</f>
        <v>0</v>
      </c>
      <c r="AR206" s="11" t="s">
        <v>176</v>
      </c>
      <c r="AT206" s="11" t="s">
        <v>149</v>
      </c>
      <c r="AU206" s="11" t="s">
        <v>85</v>
      </c>
      <c r="AY206" s="11" t="s">
        <v>148</v>
      </c>
      <c r="BE206" s="186">
        <f aca="true" t="shared" si="118" ref="BE206:BE207">IF(U206="základní",N206,0)</f>
        <v>0</v>
      </c>
      <c r="BF206" s="186">
        <f aca="true" t="shared" si="119" ref="BF206:BF207">IF(U206="snížená",N206,0)</f>
        <v>0</v>
      </c>
      <c r="BG206" s="186">
        <f aca="true" t="shared" si="120" ref="BG206:BG207">IF(U206="zákl. přenesená",N206,0)</f>
        <v>0</v>
      </c>
      <c r="BH206" s="186">
        <f aca="true" t="shared" si="121" ref="BH206:BH207">IF(U206="sníž. přenesená",N206,0)</f>
        <v>0</v>
      </c>
      <c r="BI206" s="186">
        <f aca="true" t="shared" si="122" ref="BI206:BI207">IF(U206="nulová",N206,0)</f>
        <v>0</v>
      </c>
      <c r="BJ206" s="11" t="s">
        <v>20</v>
      </c>
      <c r="BK206" s="186">
        <f aca="true" t="shared" si="123" ref="BK206:BK207">ROUND(L206*K206,2)</f>
        <v>0</v>
      </c>
      <c r="BL206" s="11" t="s">
        <v>176</v>
      </c>
      <c r="BM206" s="11" t="s">
        <v>611</v>
      </c>
    </row>
    <row r="207" spans="2:65" s="29" customFormat="1" ht="44.25" customHeight="1">
      <c r="B207" s="175"/>
      <c r="C207" s="176" t="s">
        <v>612</v>
      </c>
      <c r="D207" s="176" t="s">
        <v>149</v>
      </c>
      <c r="E207" s="177" t="s">
        <v>287</v>
      </c>
      <c r="F207" s="178" t="s">
        <v>288</v>
      </c>
      <c r="G207" s="178"/>
      <c r="H207" s="178"/>
      <c r="I207" s="178"/>
      <c r="J207" s="179" t="s">
        <v>152</v>
      </c>
      <c r="K207" s="180">
        <v>27.336</v>
      </c>
      <c r="L207" s="181"/>
      <c r="M207" s="181"/>
      <c r="N207" s="181">
        <f t="shared" si="114"/>
        <v>0</v>
      </c>
      <c r="O207" s="181"/>
      <c r="P207" s="181"/>
      <c r="Q207" s="181"/>
      <c r="R207" s="182"/>
      <c r="T207" s="183"/>
      <c r="U207" s="197" t="s">
        <v>39</v>
      </c>
      <c r="V207" s="198">
        <v>0.053</v>
      </c>
      <c r="W207" s="198">
        <f t="shared" si="115"/>
        <v>1.4488079999999999</v>
      </c>
      <c r="X207" s="198">
        <v>0.00013</v>
      </c>
      <c r="Y207" s="198">
        <f t="shared" si="116"/>
        <v>0.0035536799999999996</v>
      </c>
      <c r="Z207" s="198">
        <v>0</v>
      </c>
      <c r="AA207" s="199">
        <f t="shared" si="117"/>
        <v>0</v>
      </c>
      <c r="AR207" s="11" t="s">
        <v>176</v>
      </c>
      <c r="AT207" s="11" t="s">
        <v>149</v>
      </c>
      <c r="AU207" s="11" t="s">
        <v>85</v>
      </c>
      <c r="AY207" s="11" t="s">
        <v>148</v>
      </c>
      <c r="BE207" s="186">
        <f t="shared" si="118"/>
        <v>0</v>
      </c>
      <c r="BF207" s="186">
        <f t="shared" si="119"/>
        <v>0</v>
      </c>
      <c r="BG207" s="186">
        <f t="shared" si="120"/>
        <v>0</v>
      </c>
      <c r="BH207" s="186">
        <f t="shared" si="121"/>
        <v>0</v>
      </c>
      <c r="BI207" s="186">
        <f t="shared" si="122"/>
        <v>0</v>
      </c>
      <c r="BJ207" s="11" t="s">
        <v>20</v>
      </c>
      <c r="BK207" s="186">
        <f t="shared" si="123"/>
        <v>0</v>
      </c>
      <c r="BL207" s="11" t="s">
        <v>176</v>
      </c>
      <c r="BM207" s="11" t="s">
        <v>613</v>
      </c>
    </row>
    <row r="208" spans="2:18" s="29" customFormat="1" ht="6.75" customHeight="1">
      <c r="B208" s="59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1"/>
    </row>
  </sheetData>
  <sheetProtection selectLockedCells="1" selectUnlockedCells="1"/>
  <mergeCells count="297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65:Q65"/>
    <mergeCell ref="F67:P67"/>
    <mergeCell ref="F68:P68"/>
    <mergeCell ref="F69:P69"/>
    <mergeCell ref="M71:P71"/>
    <mergeCell ref="M73:Q73"/>
    <mergeCell ref="M74:Q74"/>
    <mergeCell ref="C76:G76"/>
    <mergeCell ref="N76:Q76"/>
    <mergeCell ref="N78:Q78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118:Q118"/>
    <mergeCell ref="N119:Q119"/>
    <mergeCell ref="N120:Q120"/>
    <mergeCell ref="F121:I121"/>
    <mergeCell ref="L121:M121"/>
    <mergeCell ref="N121:Q121"/>
    <mergeCell ref="F122:I122"/>
    <mergeCell ref="L122:M122"/>
    <mergeCell ref="N122:Q122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N141:Q141"/>
    <mergeCell ref="F142:I142"/>
    <mergeCell ref="L142:M142"/>
    <mergeCell ref="N142:Q142"/>
    <mergeCell ref="N143:Q143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N148:Q148"/>
    <mergeCell ref="F149:I149"/>
    <mergeCell ref="L149:M149"/>
    <mergeCell ref="N149:Q149"/>
    <mergeCell ref="F150:I150"/>
    <mergeCell ref="L150:M150"/>
    <mergeCell ref="N150:Q150"/>
    <mergeCell ref="N151:Q151"/>
    <mergeCell ref="F152:I152"/>
    <mergeCell ref="L152:M152"/>
    <mergeCell ref="N152:Q152"/>
    <mergeCell ref="F153:I153"/>
    <mergeCell ref="N154:Q154"/>
    <mergeCell ref="F155:I155"/>
    <mergeCell ref="L155:M155"/>
    <mergeCell ref="N155:Q155"/>
    <mergeCell ref="F156:I156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N180:Q180"/>
    <mergeCell ref="F181:I181"/>
    <mergeCell ref="L181:M181"/>
    <mergeCell ref="N181:Q181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N203:Q203"/>
    <mergeCell ref="F204:I204"/>
    <mergeCell ref="L204:M204"/>
    <mergeCell ref="N204:Q204"/>
    <mergeCell ref="N205:Q205"/>
    <mergeCell ref="F206:I206"/>
    <mergeCell ref="L206:M206"/>
    <mergeCell ref="N206:Q206"/>
    <mergeCell ref="F207:I207"/>
    <mergeCell ref="L207:M207"/>
    <mergeCell ref="N207:Q207"/>
  </mergeCells>
  <hyperlinks>
    <hyperlink ref="F1" location="C2" display="1) Krycí list rozpočtu"/>
    <hyperlink ref="H1" location="C87" display="2) Rekapitulace rozpočtu"/>
    <hyperlink ref="L1" location="C128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2"/>
  <sheetViews>
    <sheetView zoomScale="95" zoomScaleNormal="95" workbookViewId="0" topLeftCell="A98">
      <selection activeCell="L106" sqref="L106"/>
    </sheetView>
  </sheetViews>
  <sheetFormatPr defaultColWidth="8" defaultRowHeight="13.5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0" width="29.66015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160156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9.33203125" style="0" customWidth="1"/>
    <col min="44" max="64" width="9.33203125" style="1" hidden="1" customWidth="1"/>
    <col min="65" max="16384" width="9.33203125" style="0" customWidth="1"/>
  </cols>
  <sheetData>
    <row r="1" spans="1:66" ht="21.75" customHeight="1">
      <c r="A1" s="128"/>
      <c r="B1" s="3"/>
      <c r="C1" s="3"/>
      <c r="D1" s="4" t="s">
        <v>1</v>
      </c>
      <c r="E1" s="3"/>
      <c r="F1" s="5" t="s">
        <v>103</v>
      </c>
      <c r="G1" s="5"/>
      <c r="H1" s="129" t="s">
        <v>104</v>
      </c>
      <c r="I1" s="129"/>
      <c r="J1" s="129"/>
      <c r="K1" s="129"/>
      <c r="L1" s="5" t="s">
        <v>105</v>
      </c>
      <c r="M1" s="3"/>
      <c r="N1" s="3"/>
      <c r="O1" s="4" t="s">
        <v>106</v>
      </c>
      <c r="P1" s="3"/>
      <c r="Q1" s="3"/>
      <c r="R1" s="3"/>
      <c r="S1" s="5" t="s">
        <v>107</v>
      </c>
      <c r="T1" s="5"/>
      <c r="U1" s="128"/>
      <c r="V1" s="128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7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98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85</v>
      </c>
    </row>
    <row r="4" spans="2:46" ht="36.75" customHeight="1">
      <c r="B4" s="15"/>
      <c r="C4" s="16" t="s">
        <v>108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12</v>
      </c>
      <c r="AT4" s="11" t="s">
        <v>5</v>
      </c>
    </row>
    <row r="5" spans="2:18" ht="6.75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4.75" customHeight="1">
      <c r="B6" s="15"/>
      <c r="C6" s="19"/>
      <c r="D6" s="24" t="s">
        <v>15</v>
      </c>
      <c r="E6" s="19"/>
      <c r="F6" s="130">
        <f>'Rekapitulace stavby'!K6</f>
        <v>0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9"/>
      <c r="R6" s="17"/>
    </row>
    <row r="7" spans="2:18" ht="24.75" customHeight="1">
      <c r="B7" s="15"/>
      <c r="C7" s="19"/>
      <c r="D7" s="24" t="s">
        <v>109</v>
      </c>
      <c r="E7" s="19"/>
      <c r="F7" s="130" t="s">
        <v>110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9"/>
      <c r="R7" s="17"/>
    </row>
    <row r="8" spans="2:18" s="29" customFormat="1" ht="32.25" customHeight="1">
      <c r="B8" s="30"/>
      <c r="C8" s="31"/>
      <c r="D8" s="22" t="s">
        <v>111</v>
      </c>
      <c r="E8" s="31"/>
      <c r="F8" s="23" t="s">
        <v>614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31"/>
      <c r="R8" s="32"/>
    </row>
    <row r="9" spans="2:18" s="29" customFormat="1" ht="14.25" customHeight="1">
      <c r="B9" s="30"/>
      <c r="C9" s="31"/>
      <c r="D9" s="24" t="s">
        <v>18</v>
      </c>
      <c r="E9" s="31"/>
      <c r="F9" s="21"/>
      <c r="G9" s="31"/>
      <c r="H9" s="31"/>
      <c r="I9" s="31"/>
      <c r="J9" s="31"/>
      <c r="K9" s="31"/>
      <c r="L9" s="31"/>
      <c r="M9" s="24" t="s">
        <v>19</v>
      </c>
      <c r="N9" s="31"/>
      <c r="O9" s="21"/>
      <c r="P9" s="31"/>
      <c r="Q9" s="31"/>
      <c r="R9" s="32"/>
    </row>
    <row r="10" spans="2:18" s="29" customFormat="1" ht="14.25" customHeight="1">
      <c r="B10" s="30"/>
      <c r="C10" s="31"/>
      <c r="D10" s="24" t="s">
        <v>21</v>
      </c>
      <c r="E10" s="31"/>
      <c r="F10" s="21" t="s">
        <v>22</v>
      </c>
      <c r="G10" s="31"/>
      <c r="H10" s="31"/>
      <c r="I10" s="31"/>
      <c r="J10" s="31"/>
      <c r="K10" s="31"/>
      <c r="L10" s="31"/>
      <c r="M10" s="24" t="s">
        <v>23</v>
      </c>
      <c r="N10" s="31"/>
      <c r="O10" s="76"/>
      <c r="P10" s="76"/>
      <c r="Q10" s="31"/>
      <c r="R10" s="32"/>
    </row>
    <row r="11" spans="2:18" s="29" customFormat="1" ht="10.5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2:18" s="29" customFormat="1" ht="14.25" customHeight="1">
      <c r="B12" s="30"/>
      <c r="C12" s="31"/>
      <c r="D12" s="24" t="s">
        <v>26</v>
      </c>
      <c r="E12" s="31"/>
      <c r="F12" s="31"/>
      <c r="G12" s="31"/>
      <c r="H12" s="31"/>
      <c r="I12" s="31"/>
      <c r="J12" s="31"/>
      <c r="K12" s="31"/>
      <c r="L12" s="31"/>
      <c r="M12" s="24" t="s">
        <v>27</v>
      </c>
      <c r="N12" s="31"/>
      <c r="O12" s="21"/>
      <c r="P12" s="21"/>
      <c r="Q12" s="31"/>
      <c r="R12" s="32"/>
    </row>
    <row r="13" spans="2:18" s="29" customFormat="1" ht="18" customHeight="1">
      <c r="B13" s="30"/>
      <c r="C13" s="31"/>
      <c r="D13" s="31"/>
      <c r="E13" s="21" t="s">
        <v>28</v>
      </c>
      <c r="F13" s="31"/>
      <c r="G13" s="31"/>
      <c r="H13" s="31"/>
      <c r="I13" s="31"/>
      <c r="J13" s="31"/>
      <c r="K13" s="31"/>
      <c r="L13" s="31"/>
      <c r="M13" s="24" t="s">
        <v>29</v>
      </c>
      <c r="N13" s="31"/>
      <c r="O13" s="21"/>
      <c r="P13" s="21"/>
      <c r="Q13" s="31"/>
      <c r="R13" s="32"/>
    </row>
    <row r="14" spans="2:18" s="29" customFormat="1" ht="6.75" customHeigh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2:18" s="29" customFormat="1" ht="14.25" customHeight="1">
      <c r="B15" s="30"/>
      <c r="C15" s="31"/>
      <c r="D15" s="24" t="s">
        <v>30</v>
      </c>
      <c r="E15" s="31"/>
      <c r="F15" s="31"/>
      <c r="G15" s="31"/>
      <c r="H15" s="31"/>
      <c r="I15" s="31"/>
      <c r="J15" s="31"/>
      <c r="K15" s="31"/>
      <c r="L15" s="31"/>
      <c r="M15" s="24" t="s">
        <v>27</v>
      </c>
      <c r="N15" s="31"/>
      <c r="O15" s="21"/>
      <c r="P15" s="21"/>
      <c r="Q15" s="31"/>
      <c r="R15" s="32"/>
    </row>
    <row r="16" spans="2:18" s="29" customFormat="1" ht="18" customHeight="1">
      <c r="B16" s="30"/>
      <c r="C16" s="31"/>
      <c r="D16" s="31"/>
      <c r="E16" s="21"/>
      <c r="F16" s="31"/>
      <c r="G16" s="31"/>
      <c r="H16" s="31"/>
      <c r="I16" s="31"/>
      <c r="J16" s="31"/>
      <c r="K16" s="31"/>
      <c r="L16" s="31"/>
      <c r="M16" s="24" t="s">
        <v>29</v>
      </c>
      <c r="N16" s="31"/>
      <c r="O16" s="21"/>
      <c r="P16" s="21"/>
      <c r="Q16" s="31"/>
      <c r="R16" s="32"/>
    </row>
    <row r="17" spans="2:18" s="29" customFormat="1" ht="6.7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2:18" s="29" customFormat="1" ht="14.25" customHeight="1">
      <c r="B18" s="30"/>
      <c r="C18" s="31"/>
      <c r="D18" s="24" t="s">
        <v>31</v>
      </c>
      <c r="E18" s="31"/>
      <c r="F18" s="31"/>
      <c r="G18" s="31"/>
      <c r="H18" s="31"/>
      <c r="I18" s="31"/>
      <c r="J18" s="31"/>
      <c r="K18" s="31"/>
      <c r="L18" s="31"/>
      <c r="M18" s="24" t="s">
        <v>27</v>
      </c>
      <c r="N18" s="31"/>
      <c r="O18" s="21">
        <f>IF('Rekapitulace stavby'!AN16="","",'Rekapitulace stavby'!AN16)</f>
        <v>0</v>
      </c>
      <c r="P18" s="21"/>
      <c r="Q18" s="31"/>
      <c r="R18" s="32"/>
    </row>
    <row r="19" spans="2:18" s="29" customFormat="1" ht="18" customHeight="1">
      <c r="B19" s="30"/>
      <c r="C19" s="31"/>
      <c r="D19" s="31"/>
      <c r="E19" s="21">
        <f>IF('Rekapitulace stavby'!E17="","",'Rekapitulace stavby'!E17)</f>
        <v>0</v>
      </c>
      <c r="F19" s="31"/>
      <c r="G19" s="31"/>
      <c r="H19" s="31"/>
      <c r="I19" s="31"/>
      <c r="J19" s="31"/>
      <c r="K19" s="31"/>
      <c r="L19" s="31"/>
      <c r="M19" s="24" t="s">
        <v>29</v>
      </c>
      <c r="N19" s="31"/>
      <c r="O19" s="21">
        <f>IF('Rekapitulace stavby'!AN17="","",'Rekapitulace stavby'!AN17)</f>
        <v>0</v>
      </c>
      <c r="P19" s="21"/>
      <c r="Q19" s="31"/>
      <c r="R19" s="32"/>
    </row>
    <row r="20" spans="2:18" s="29" customFormat="1" ht="6.75" customHeigh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pans="2:18" s="29" customFormat="1" ht="14.25" customHeight="1">
      <c r="B21" s="30"/>
      <c r="C21" s="31"/>
      <c r="D21" s="24" t="s">
        <v>33</v>
      </c>
      <c r="E21" s="31"/>
      <c r="F21" s="31"/>
      <c r="G21" s="31"/>
      <c r="H21" s="31"/>
      <c r="I21" s="31"/>
      <c r="J21" s="31"/>
      <c r="K21" s="31"/>
      <c r="L21" s="31"/>
      <c r="M21" s="24" t="s">
        <v>27</v>
      </c>
      <c r="N21" s="31"/>
      <c r="O21" s="21">
        <f>IF('Rekapitulace stavby'!AN19="","",'Rekapitulace stavby'!AN19)</f>
        <v>0</v>
      </c>
      <c r="P21" s="21"/>
      <c r="Q21" s="31"/>
      <c r="R21" s="32"/>
    </row>
    <row r="22" spans="2:18" s="29" customFormat="1" ht="18" customHeight="1">
      <c r="B22" s="30"/>
      <c r="C22" s="31"/>
      <c r="D22" s="31"/>
      <c r="E22" s="21">
        <f>IF('Rekapitulace stavby'!E20="","",'Rekapitulace stavby'!E20)</f>
        <v>0</v>
      </c>
      <c r="F22" s="31"/>
      <c r="G22" s="31"/>
      <c r="H22" s="31"/>
      <c r="I22" s="31"/>
      <c r="J22" s="31"/>
      <c r="K22" s="31"/>
      <c r="L22" s="31"/>
      <c r="M22" s="24" t="s">
        <v>29</v>
      </c>
      <c r="N22" s="31"/>
      <c r="O22" s="21">
        <f>IF('Rekapitulace stavby'!AN20="","",'Rekapitulace stavby'!AN20)</f>
        <v>0</v>
      </c>
      <c r="P22" s="21"/>
      <c r="Q22" s="31"/>
      <c r="R22" s="32"/>
    </row>
    <row r="23" spans="2:18" s="29" customFormat="1" ht="6.75" customHeight="1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29" customFormat="1" ht="14.25" customHeight="1">
      <c r="B24" s="30"/>
      <c r="C24" s="31"/>
      <c r="D24" s="24" t="s">
        <v>34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29" customFormat="1" ht="22.5" customHeight="1">
      <c r="B25" s="30"/>
      <c r="C25" s="31"/>
      <c r="D25" s="31"/>
      <c r="E25" s="25"/>
      <c r="F25" s="25"/>
      <c r="G25" s="25"/>
      <c r="H25" s="25"/>
      <c r="I25" s="25"/>
      <c r="J25" s="25"/>
      <c r="K25" s="25"/>
      <c r="L25" s="25"/>
      <c r="M25" s="31"/>
      <c r="N25" s="31"/>
      <c r="O25" s="31"/>
      <c r="P25" s="31"/>
      <c r="Q25" s="31"/>
      <c r="R25" s="32"/>
    </row>
    <row r="26" spans="2:18" s="29" customFormat="1" ht="6.75" customHeight="1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spans="2:18" s="29" customFormat="1" ht="6.75" customHeight="1">
      <c r="B27" s="30"/>
      <c r="C27" s="3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1"/>
      <c r="R27" s="32"/>
    </row>
    <row r="28" spans="2:18" s="29" customFormat="1" ht="14.25" customHeight="1">
      <c r="B28" s="30"/>
      <c r="C28" s="31"/>
      <c r="D28" s="131" t="s">
        <v>113</v>
      </c>
      <c r="E28" s="31"/>
      <c r="F28" s="31"/>
      <c r="G28" s="31"/>
      <c r="H28" s="31"/>
      <c r="I28" s="31"/>
      <c r="J28" s="31"/>
      <c r="K28" s="31"/>
      <c r="L28" s="31"/>
      <c r="M28" s="28">
        <f>N79</f>
        <v>0</v>
      </c>
      <c r="N28" s="28"/>
      <c r="O28" s="28"/>
      <c r="P28" s="28"/>
      <c r="Q28" s="31"/>
      <c r="R28" s="32"/>
    </row>
    <row r="29" spans="2:18" s="29" customFormat="1" ht="14.25" customHeight="1">
      <c r="B29" s="30"/>
      <c r="C29" s="31"/>
      <c r="D29" s="27" t="s">
        <v>114</v>
      </c>
      <c r="E29" s="31"/>
      <c r="F29" s="31"/>
      <c r="G29" s="31"/>
      <c r="H29" s="31"/>
      <c r="I29" s="31"/>
      <c r="J29" s="31"/>
      <c r="K29" s="31"/>
      <c r="L29" s="31"/>
      <c r="M29" s="28">
        <f>N83</f>
        <v>0</v>
      </c>
      <c r="N29" s="28"/>
      <c r="O29" s="28"/>
      <c r="P29" s="28"/>
      <c r="Q29" s="31"/>
      <c r="R29" s="32"/>
    </row>
    <row r="30" spans="2:18" s="29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</row>
    <row r="31" spans="2:18" s="29" customFormat="1" ht="24.75" customHeight="1">
      <c r="B31" s="30"/>
      <c r="C31" s="31"/>
      <c r="D31" s="132" t="s">
        <v>37</v>
      </c>
      <c r="E31" s="31"/>
      <c r="F31" s="31"/>
      <c r="G31" s="31"/>
      <c r="H31" s="31"/>
      <c r="I31" s="31"/>
      <c r="J31" s="31"/>
      <c r="K31" s="31"/>
      <c r="L31" s="31"/>
      <c r="M31" s="133">
        <f>ROUND(M28+M29,2)</f>
        <v>0</v>
      </c>
      <c r="N31" s="133"/>
      <c r="O31" s="133"/>
      <c r="P31" s="133"/>
      <c r="Q31" s="31"/>
      <c r="R31" s="32"/>
    </row>
    <row r="32" spans="2:18" s="29" customFormat="1" ht="6.75" customHeight="1">
      <c r="B32" s="30"/>
      <c r="C32" s="3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1"/>
      <c r="R32" s="32"/>
    </row>
    <row r="33" spans="2:18" s="29" customFormat="1" ht="14.25" customHeight="1">
      <c r="B33" s="30"/>
      <c r="C33" s="31"/>
      <c r="D33" s="39" t="s">
        <v>38</v>
      </c>
      <c r="E33" s="39" t="s">
        <v>39</v>
      </c>
      <c r="F33" s="40">
        <v>0.21</v>
      </c>
      <c r="G33" s="134" t="s">
        <v>40</v>
      </c>
      <c r="H33" s="135">
        <f>ROUND((SUM(BE83:BE84)+SUM(BE103:BE107)),2)</f>
        <v>0</v>
      </c>
      <c r="I33" s="135"/>
      <c r="J33" s="135"/>
      <c r="K33" s="31"/>
      <c r="L33" s="31"/>
      <c r="M33" s="135">
        <f>ROUND(ROUND((SUM(BE83:BE84)+SUM(BE103:BE107)),2)*F33,2)</f>
        <v>0</v>
      </c>
      <c r="N33" s="135"/>
      <c r="O33" s="135"/>
      <c r="P33" s="135"/>
      <c r="Q33" s="31"/>
      <c r="R33" s="32"/>
    </row>
    <row r="34" spans="2:18" s="29" customFormat="1" ht="14.25" customHeight="1">
      <c r="B34" s="30"/>
      <c r="C34" s="31"/>
      <c r="D34" s="31"/>
      <c r="E34" s="39" t="s">
        <v>41</v>
      </c>
      <c r="F34" s="40">
        <v>0.15</v>
      </c>
      <c r="G34" s="134" t="s">
        <v>40</v>
      </c>
      <c r="H34" s="135">
        <f>ROUND((SUM(BF83:BF84)+SUM(BF103:BF107)),2)</f>
        <v>0</v>
      </c>
      <c r="I34" s="135"/>
      <c r="J34" s="135"/>
      <c r="K34" s="31"/>
      <c r="L34" s="31"/>
      <c r="M34" s="135">
        <f>ROUND(ROUND((SUM(BF83:BF84)+SUM(BF103:BF107)),2)*F34,2)</f>
        <v>0</v>
      </c>
      <c r="N34" s="135"/>
      <c r="O34" s="135"/>
      <c r="P34" s="135"/>
      <c r="Q34" s="31"/>
      <c r="R34" s="32"/>
    </row>
    <row r="35" spans="2:18" s="29" customFormat="1" ht="14.25" customHeight="1" hidden="1">
      <c r="B35" s="30"/>
      <c r="C35" s="31"/>
      <c r="D35" s="31"/>
      <c r="E35" s="39" t="s">
        <v>42</v>
      </c>
      <c r="F35" s="40">
        <v>0.21</v>
      </c>
      <c r="G35" s="134" t="s">
        <v>40</v>
      </c>
      <c r="H35" s="135">
        <f>ROUND((SUM(BG83:BG84)+SUM(BG103:BG107)),2)</f>
        <v>0</v>
      </c>
      <c r="I35" s="135"/>
      <c r="J35" s="135"/>
      <c r="K35" s="31"/>
      <c r="L35" s="31"/>
      <c r="M35" s="135">
        <v>0</v>
      </c>
      <c r="N35" s="135"/>
      <c r="O35" s="135"/>
      <c r="P35" s="135"/>
      <c r="Q35" s="31"/>
      <c r="R35" s="32"/>
    </row>
    <row r="36" spans="2:18" s="29" customFormat="1" ht="14.25" customHeight="1" hidden="1">
      <c r="B36" s="30"/>
      <c r="C36" s="31"/>
      <c r="D36" s="31"/>
      <c r="E36" s="39" t="s">
        <v>43</v>
      </c>
      <c r="F36" s="40">
        <v>0.15</v>
      </c>
      <c r="G36" s="134" t="s">
        <v>40</v>
      </c>
      <c r="H36" s="135">
        <f>ROUND((SUM(BH83:BH84)+SUM(BH103:BH107)),2)</f>
        <v>0</v>
      </c>
      <c r="I36" s="135"/>
      <c r="J36" s="135"/>
      <c r="K36" s="31"/>
      <c r="L36" s="31"/>
      <c r="M36" s="135">
        <v>0</v>
      </c>
      <c r="N36" s="135"/>
      <c r="O36" s="135"/>
      <c r="P36" s="135"/>
      <c r="Q36" s="31"/>
      <c r="R36" s="32"/>
    </row>
    <row r="37" spans="2:18" s="29" customFormat="1" ht="14.25" customHeight="1" hidden="1">
      <c r="B37" s="30"/>
      <c r="C37" s="31"/>
      <c r="D37" s="31"/>
      <c r="E37" s="39" t="s">
        <v>44</v>
      </c>
      <c r="F37" s="40">
        <v>0</v>
      </c>
      <c r="G37" s="134" t="s">
        <v>40</v>
      </c>
      <c r="H37" s="135">
        <f>ROUND((SUM(BI83:BI84)+SUM(BI103:BI107)),2)</f>
        <v>0</v>
      </c>
      <c r="I37" s="135"/>
      <c r="J37" s="135"/>
      <c r="K37" s="31"/>
      <c r="L37" s="31"/>
      <c r="M37" s="135">
        <v>0</v>
      </c>
      <c r="N37" s="135"/>
      <c r="O37" s="135"/>
      <c r="P37" s="135"/>
      <c r="Q37" s="31"/>
      <c r="R37" s="32"/>
    </row>
    <row r="38" spans="2:18" s="29" customFormat="1" ht="6.7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29" customFormat="1" ht="24.75" customHeight="1">
      <c r="B39" s="30"/>
      <c r="C39" s="44"/>
      <c r="D39" s="45" t="s">
        <v>45</v>
      </c>
      <c r="E39" s="46"/>
      <c r="F39" s="46"/>
      <c r="G39" s="136" t="s">
        <v>46</v>
      </c>
      <c r="H39" s="47" t="s">
        <v>47</v>
      </c>
      <c r="I39" s="46"/>
      <c r="J39" s="46"/>
      <c r="K39" s="46"/>
      <c r="L39" s="49">
        <f>SUM(M31:M37)</f>
        <v>0</v>
      </c>
      <c r="M39" s="49"/>
      <c r="N39" s="49"/>
      <c r="O39" s="49"/>
      <c r="P39" s="49"/>
      <c r="Q39" s="44"/>
      <c r="R39" s="32"/>
    </row>
    <row r="40" spans="2:18" s="29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s="29" customFormat="1" ht="14.25" customHeight="1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</row>
    <row r="42" spans="2:18" ht="13.5"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3.5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s="29" customFormat="1" ht="15">
      <c r="B44" s="30"/>
      <c r="C44" s="31"/>
      <c r="D44" s="50" t="s">
        <v>48</v>
      </c>
      <c r="E44" s="51"/>
      <c r="F44" s="51"/>
      <c r="G44" s="51"/>
      <c r="H44" s="52"/>
      <c r="I44" s="31"/>
      <c r="J44" s="50" t="s">
        <v>49</v>
      </c>
      <c r="K44" s="51"/>
      <c r="L44" s="51"/>
      <c r="M44" s="51"/>
      <c r="N44" s="51"/>
      <c r="O44" s="51"/>
      <c r="P44" s="52"/>
      <c r="Q44" s="31"/>
      <c r="R44" s="32"/>
    </row>
    <row r="45" spans="2:18" ht="13.5">
      <c r="B45" s="15"/>
      <c r="C45" s="19"/>
      <c r="D45" s="53"/>
      <c r="E45" s="19"/>
      <c r="F45" s="19"/>
      <c r="G45" s="19"/>
      <c r="H45" s="54"/>
      <c r="I45" s="19"/>
      <c r="J45" s="53"/>
      <c r="K45" s="19"/>
      <c r="L45" s="19"/>
      <c r="M45" s="19"/>
      <c r="N45" s="19"/>
      <c r="O45" s="19"/>
      <c r="P45" s="54"/>
      <c r="Q45" s="19"/>
      <c r="R45" s="17"/>
    </row>
    <row r="46" spans="2:18" ht="13.5">
      <c r="B46" s="15"/>
      <c r="C46" s="19"/>
      <c r="D46" s="53"/>
      <c r="E46" s="19"/>
      <c r="F46" s="19"/>
      <c r="G46" s="19"/>
      <c r="H46" s="54"/>
      <c r="I46" s="19"/>
      <c r="J46" s="53"/>
      <c r="K46" s="19"/>
      <c r="L46" s="19"/>
      <c r="M46" s="19"/>
      <c r="N46" s="19"/>
      <c r="O46" s="19"/>
      <c r="P46" s="54"/>
      <c r="Q46" s="19"/>
      <c r="R46" s="17"/>
    </row>
    <row r="47" spans="2:18" ht="13.5">
      <c r="B47" s="15"/>
      <c r="C47" s="19"/>
      <c r="D47" s="53"/>
      <c r="E47" s="19"/>
      <c r="F47" s="19"/>
      <c r="G47" s="19"/>
      <c r="H47" s="54"/>
      <c r="I47" s="19"/>
      <c r="J47" s="53"/>
      <c r="K47" s="19"/>
      <c r="L47" s="19"/>
      <c r="M47" s="19"/>
      <c r="N47" s="19"/>
      <c r="O47" s="19"/>
      <c r="P47" s="54"/>
      <c r="Q47" s="19"/>
      <c r="R47" s="17"/>
    </row>
    <row r="48" spans="2:18" ht="13.5">
      <c r="B48" s="15"/>
      <c r="C48" s="19"/>
      <c r="D48" s="53"/>
      <c r="E48" s="19"/>
      <c r="F48" s="19"/>
      <c r="G48" s="19"/>
      <c r="H48" s="54"/>
      <c r="I48" s="19"/>
      <c r="J48" s="53"/>
      <c r="K48" s="19"/>
      <c r="L48" s="19"/>
      <c r="M48" s="19"/>
      <c r="N48" s="19"/>
      <c r="O48" s="19"/>
      <c r="P48" s="54"/>
      <c r="Q48" s="19"/>
      <c r="R48" s="17"/>
    </row>
    <row r="49" spans="2:18" ht="13.5">
      <c r="B49" s="15"/>
      <c r="C49" s="19"/>
      <c r="D49" s="53"/>
      <c r="E49" s="19"/>
      <c r="F49" s="19"/>
      <c r="G49" s="19"/>
      <c r="H49" s="54"/>
      <c r="I49" s="19"/>
      <c r="J49" s="53"/>
      <c r="K49" s="19"/>
      <c r="L49" s="19"/>
      <c r="M49" s="19"/>
      <c r="N49" s="19"/>
      <c r="O49" s="19"/>
      <c r="P49" s="54"/>
      <c r="Q49" s="19"/>
      <c r="R49" s="17"/>
    </row>
    <row r="50" spans="2:18" ht="13.5">
      <c r="B50" s="15"/>
      <c r="C50" s="19"/>
      <c r="D50" s="53"/>
      <c r="E50" s="19"/>
      <c r="F50" s="19"/>
      <c r="G50" s="19"/>
      <c r="H50" s="54"/>
      <c r="I50" s="19"/>
      <c r="J50" s="53"/>
      <c r="K50" s="19"/>
      <c r="L50" s="19"/>
      <c r="M50" s="19"/>
      <c r="N50" s="19"/>
      <c r="O50" s="19"/>
      <c r="P50" s="54"/>
      <c r="Q50" s="19"/>
      <c r="R50" s="17"/>
    </row>
    <row r="51" spans="2:18" s="29" customFormat="1" ht="15">
      <c r="B51" s="30"/>
      <c r="C51" s="31"/>
      <c r="D51" s="55" t="s">
        <v>50</v>
      </c>
      <c r="E51" s="56"/>
      <c r="F51" s="56"/>
      <c r="G51" s="57" t="s">
        <v>51</v>
      </c>
      <c r="H51" s="58"/>
      <c r="I51" s="31"/>
      <c r="J51" s="55" t="s">
        <v>50</v>
      </c>
      <c r="K51" s="56"/>
      <c r="L51" s="56"/>
      <c r="M51" s="56"/>
      <c r="N51" s="57" t="s">
        <v>51</v>
      </c>
      <c r="O51" s="56"/>
      <c r="P51" s="58"/>
      <c r="Q51" s="31"/>
      <c r="R51" s="32"/>
    </row>
    <row r="52" spans="2:18" ht="13.5">
      <c r="B52" s="1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7"/>
    </row>
    <row r="53" spans="2:18" s="29" customFormat="1" ht="15">
      <c r="B53" s="30"/>
      <c r="C53" s="31"/>
      <c r="D53" s="50" t="s">
        <v>52</v>
      </c>
      <c r="E53" s="51"/>
      <c r="F53" s="51"/>
      <c r="G53" s="51"/>
      <c r="H53" s="52"/>
      <c r="I53" s="31"/>
      <c r="J53" s="50" t="s">
        <v>53</v>
      </c>
      <c r="K53" s="51"/>
      <c r="L53" s="51"/>
      <c r="M53" s="51"/>
      <c r="N53" s="51"/>
      <c r="O53" s="51"/>
      <c r="P53" s="52"/>
      <c r="Q53" s="31"/>
      <c r="R53" s="32"/>
    </row>
    <row r="54" spans="2:18" ht="13.5">
      <c r="B54" s="15"/>
      <c r="C54" s="19"/>
      <c r="D54" s="53"/>
      <c r="E54" s="19"/>
      <c r="F54" s="19"/>
      <c r="G54" s="19"/>
      <c r="H54" s="54"/>
      <c r="I54" s="19"/>
      <c r="J54" s="53"/>
      <c r="K54" s="19"/>
      <c r="L54" s="19"/>
      <c r="M54" s="19"/>
      <c r="N54" s="19"/>
      <c r="O54" s="19"/>
      <c r="P54" s="54"/>
      <c r="Q54" s="19"/>
      <c r="R54" s="17"/>
    </row>
    <row r="55" spans="2:18" ht="13.5">
      <c r="B55" s="15"/>
      <c r="C55" s="19"/>
      <c r="D55" s="53"/>
      <c r="E55" s="19"/>
      <c r="F55" s="19"/>
      <c r="G55" s="19"/>
      <c r="H55" s="54"/>
      <c r="I55" s="19"/>
      <c r="J55" s="53"/>
      <c r="K55" s="19"/>
      <c r="L55" s="19"/>
      <c r="M55" s="19"/>
      <c r="N55" s="19"/>
      <c r="O55" s="19"/>
      <c r="P55" s="54"/>
      <c r="Q55" s="19"/>
      <c r="R55" s="17"/>
    </row>
    <row r="56" spans="2:18" ht="13.5">
      <c r="B56" s="15"/>
      <c r="C56" s="19"/>
      <c r="D56" s="53"/>
      <c r="E56" s="19"/>
      <c r="F56" s="19"/>
      <c r="G56" s="19"/>
      <c r="H56" s="54"/>
      <c r="I56" s="19"/>
      <c r="J56" s="53"/>
      <c r="K56" s="19"/>
      <c r="L56" s="19"/>
      <c r="M56" s="19"/>
      <c r="N56" s="19"/>
      <c r="O56" s="19"/>
      <c r="P56" s="54"/>
      <c r="Q56" s="19"/>
      <c r="R56" s="17"/>
    </row>
    <row r="57" spans="2:18" ht="13.5">
      <c r="B57" s="15"/>
      <c r="C57" s="19"/>
      <c r="D57" s="53"/>
      <c r="E57" s="19"/>
      <c r="F57" s="19"/>
      <c r="G57" s="19"/>
      <c r="H57" s="54"/>
      <c r="I57" s="19"/>
      <c r="J57" s="53"/>
      <c r="K57" s="19"/>
      <c r="L57" s="19"/>
      <c r="M57" s="19"/>
      <c r="N57" s="19"/>
      <c r="O57" s="19"/>
      <c r="P57" s="54"/>
      <c r="Q57" s="19"/>
      <c r="R57" s="17"/>
    </row>
    <row r="58" spans="2:18" ht="13.5">
      <c r="B58" s="15"/>
      <c r="C58" s="19"/>
      <c r="D58" s="53"/>
      <c r="E58" s="19"/>
      <c r="F58" s="19"/>
      <c r="G58" s="19"/>
      <c r="H58" s="54"/>
      <c r="I58" s="19"/>
      <c r="J58" s="53"/>
      <c r="K58" s="19"/>
      <c r="L58" s="19"/>
      <c r="M58" s="19"/>
      <c r="N58" s="19"/>
      <c r="O58" s="19"/>
      <c r="P58" s="54"/>
      <c r="Q58" s="19"/>
      <c r="R58" s="17"/>
    </row>
    <row r="59" spans="2:18" ht="13.5">
      <c r="B59" s="15"/>
      <c r="C59" s="19"/>
      <c r="D59" s="53"/>
      <c r="E59" s="19"/>
      <c r="F59" s="19"/>
      <c r="G59" s="19"/>
      <c r="H59" s="54"/>
      <c r="I59" s="19"/>
      <c r="J59" s="53"/>
      <c r="K59" s="19"/>
      <c r="L59" s="19"/>
      <c r="M59" s="19"/>
      <c r="N59" s="19"/>
      <c r="O59" s="19"/>
      <c r="P59" s="54"/>
      <c r="Q59" s="19"/>
      <c r="R59" s="17"/>
    </row>
    <row r="60" spans="2:18" s="29" customFormat="1" ht="15">
      <c r="B60" s="30"/>
      <c r="C60" s="31"/>
      <c r="D60" s="55" t="s">
        <v>50</v>
      </c>
      <c r="E60" s="56"/>
      <c r="F60" s="56"/>
      <c r="G60" s="57" t="s">
        <v>51</v>
      </c>
      <c r="H60" s="58"/>
      <c r="I60" s="31"/>
      <c r="J60" s="55" t="s">
        <v>50</v>
      </c>
      <c r="K60" s="56"/>
      <c r="L60" s="56"/>
      <c r="M60" s="56"/>
      <c r="N60" s="57" t="s">
        <v>51</v>
      </c>
      <c r="O60" s="56"/>
      <c r="P60" s="58"/>
      <c r="Q60" s="31"/>
      <c r="R60" s="32"/>
    </row>
    <row r="61" spans="2:18" s="29" customFormat="1" ht="14.25" customHeight="1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1"/>
    </row>
    <row r="65" spans="2:18" s="29" customFormat="1" ht="6.75" customHeight="1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</row>
    <row r="66" spans="2:18" s="29" customFormat="1" ht="36.75" customHeight="1">
      <c r="B66" s="30"/>
      <c r="C66" s="16" t="s">
        <v>115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32"/>
    </row>
    <row r="67" spans="2:18" s="29" customFormat="1" ht="6.75" customHeight="1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spans="2:18" s="29" customFormat="1" ht="30" customHeight="1">
      <c r="B68" s="30"/>
      <c r="C68" s="24" t="s">
        <v>15</v>
      </c>
      <c r="D68" s="31"/>
      <c r="E68" s="31"/>
      <c r="F68" s="130">
        <f>F6</f>
        <v>0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31"/>
      <c r="R68" s="32"/>
    </row>
    <row r="69" spans="2:18" ht="30" customHeight="1">
      <c r="B69" s="15"/>
      <c r="C69" s="24" t="s">
        <v>109</v>
      </c>
      <c r="D69" s="19"/>
      <c r="E69" s="19"/>
      <c r="F69" s="130" t="s">
        <v>110</v>
      </c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9"/>
      <c r="R69" s="17"/>
    </row>
    <row r="70" spans="2:18" s="29" customFormat="1" ht="36.75" customHeight="1">
      <c r="B70" s="30"/>
      <c r="C70" s="71" t="s">
        <v>111</v>
      </c>
      <c r="D70" s="31"/>
      <c r="E70" s="31"/>
      <c r="F70" s="73">
        <f>F8</f>
        <v>0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31"/>
      <c r="R70" s="32"/>
    </row>
    <row r="71" spans="2:18" s="29" customFormat="1" ht="6.75" customHeight="1"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spans="2:18" s="29" customFormat="1" ht="18" customHeight="1">
      <c r="B72" s="30"/>
      <c r="C72" s="24" t="s">
        <v>21</v>
      </c>
      <c r="D72" s="31"/>
      <c r="E72" s="31"/>
      <c r="F72" s="21">
        <f>F10</f>
        <v>0</v>
      </c>
      <c r="G72" s="31"/>
      <c r="H72" s="31"/>
      <c r="I72" s="31"/>
      <c r="J72" s="31"/>
      <c r="K72" s="24" t="s">
        <v>23</v>
      </c>
      <c r="L72" s="31"/>
      <c r="M72" s="76">
        <f>IF(O10="","",O10)</f>
        <v>0</v>
      </c>
      <c r="N72" s="76"/>
      <c r="O72" s="76"/>
      <c r="P72" s="76"/>
      <c r="Q72" s="31"/>
      <c r="R72" s="32"/>
    </row>
    <row r="73" spans="2:18" s="29" customFormat="1" ht="6.75" customHeight="1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2"/>
    </row>
    <row r="74" spans="2:18" s="29" customFormat="1" ht="15">
      <c r="B74" s="30"/>
      <c r="C74" s="24" t="s">
        <v>26</v>
      </c>
      <c r="D74" s="31"/>
      <c r="E74" s="31"/>
      <c r="F74" s="21">
        <f>E13</f>
        <v>0</v>
      </c>
      <c r="G74" s="31"/>
      <c r="H74" s="31"/>
      <c r="I74" s="31"/>
      <c r="J74" s="31"/>
      <c r="K74" s="24" t="s">
        <v>31</v>
      </c>
      <c r="L74" s="31"/>
      <c r="M74" s="21">
        <f>E19</f>
        <v>0</v>
      </c>
      <c r="N74" s="21"/>
      <c r="O74" s="21"/>
      <c r="P74" s="21"/>
      <c r="Q74" s="21"/>
      <c r="R74" s="32"/>
    </row>
    <row r="75" spans="2:18" s="29" customFormat="1" ht="14.25" customHeight="1">
      <c r="B75" s="30"/>
      <c r="C75" s="24" t="s">
        <v>30</v>
      </c>
      <c r="D75" s="31"/>
      <c r="E75" s="31"/>
      <c r="F75" s="21">
        <f>IF(E16="","",E16)</f>
        <v>0</v>
      </c>
      <c r="G75" s="31"/>
      <c r="H75" s="31"/>
      <c r="I75" s="31"/>
      <c r="J75" s="31"/>
      <c r="K75" s="24" t="s">
        <v>33</v>
      </c>
      <c r="L75" s="31"/>
      <c r="M75" s="21">
        <f>E22</f>
        <v>0</v>
      </c>
      <c r="N75" s="21"/>
      <c r="O75" s="21"/>
      <c r="P75" s="21"/>
      <c r="Q75" s="21"/>
      <c r="R75" s="32"/>
    </row>
    <row r="76" spans="2:18" s="29" customFormat="1" ht="9.75" customHeight="1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2"/>
    </row>
    <row r="77" spans="2:18" s="29" customFormat="1" ht="29.25" customHeight="1">
      <c r="B77" s="30"/>
      <c r="C77" s="137" t="s">
        <v>116</v>
      </c>
      <c r="D77" s="137"/>
      <c r="E77" s="137"/>
      <c r="F77" s="137"/>
      <c r="G77" s="137"/>
      <c r="H77" s="44"/>
      <c r="I77" s="44"/>
      <c r="J77" s="44"/>
      <c r="K77" s="44"/>
      <c r="L77" s="44"/>
      <c r="M77" s="44"/>
      <c r="N77" s="137" t="s">
        <v>117</v>
      </c>
      <c r="O77" s="137"/>
      <c r="P77" s="137"/>
      <c r="Q77" s="137"/>
      <c r="R77" s="32"/>
    </row>
    <row r="78" spans="2:18" s="29" customFormat="1" ht="9.75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2"/>
    </row>
    <row r="79" spans="2:47" s="29" customFormat="1" ht="29.25" customHeight="1">
      <c r="B79" s="30"/>
      <c r="C79" s="86" t="s">
        <v>118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89">
        <f aca="true" t="shared" si="0" ref="N79:N81">N103</f>
        <v>0</v>
      </c>
      <c r="O79" s="89"/>
      <c r="P79" s="89"/>
      <c r="Q79" s="89"/>
      <c r="R79" s="32"/>
      <c r="AU79" s="11" t="s">
        <v>119</v>
      </c>
    </row>
    <row r="80" spans="2:18" s="138" customFormat="1" ht="24.75" customHeight="1">
      <c r="B80" s="139"/>
      <c r="C80" s="140"/>
      <c r="D80" s="141" t="s">
        <v>123</v>
      </c>
      <c r="E80" s="140"/>
      <c r="F80" s="140"/>
      <c r="G80" s="140"/>
      <c r="H80" s="140"/>
      <c r="I80" s="140"/>
      <c r="J80" s="140"/>
      <c r="K80" s="140"/>
      <c r="L80" s="140"/>
      <c r="M80" s="140"/>
      <c r="N80" s="142">
        <f t="shared" si="0"/>
        <v>0</v>
      </c>
      <c r="O80" s="142"/>
      <c r="P80" s="142"/>
      <c r="Q80" s="142"/>
      <c r="R80" s="143"/>
    </row>
    <row r="81" spans="2:18" s="144" customFormat="1" ht="19.5" customHeight="1">
      <c r="B81" s="145"/>
      <c r="C81" s="111"/>
      <c r="D81" s="146" t="s">
        <v>615</v>
      </c>
      <c r="E81" s="111"/>
      <c r="F81" s="111"/>
      <c r="G81" s="111"/>
      <c r="H81" s="111"/>
      <c r="I81" s="111"/>
      <c r="J81" s="111"/>
      <c r="K81" s="111"/>
      <c r="L81" s="111"/>
      <c r="M81" s="111"/>
      <c r="N81" s="113">
        <f t="shared" si="0"/>
        <v>0</v>
      </c>
      <c r="O81" s="113"/>
      <c r="P81" s="113"/>
      <c r="Q81" s="113"/>
      <c r="R81" s="147"/>
    </row>
    <row r="82" spans="2:18" s="29" customFormat="1" ht="21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21" s="29" customFormat="1" ht="29.25" customHeight="1">
      <c r="B83" s="30"/>
      <c r="C83" s="86" t="s">
        <v>133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89">
        <v>0</v>
      </c>
      <c r="O83" s="89"/>
      <c r="P83" s="89"/>
      <c r="Q83" s="89"/>
      <c r="R83" s="32"/>
      <c r="T83" s="148"/>
      <c r="U83" s="149" t="s">
        <v>38</v>
      </c>
    </row>
    <row r="84" spans="2:18" s="29" customFormat="1" ht="18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</row>
    <row r="85" spans="2:18" s="29" customFormat="1" ht="29.25" customHeight="1">
      <c r="B85" s="30"/>
      <c r="C85" s="126" t="s">
        <v>102</v>
      </c>
      <c r="D85" s="44"/>
      <c r="E85" s="44"/>
      <c r="F85" s="44"/>
      <c r="G85" s="44"/>
      <c r="H85" s="44"/>
      <c r="I85" s="44"/>
      <c r="J85" s="44"/>
      <c r="K85" s="44"/>
      <c r="L85" s="127">
        <f>ROUND(SUM(N79+N83),2)</f>
        <v>0</v>
      </c>
      <c r="M85" s="127"/>
      <c r="N85" s="127"/>
      <c r="O85" s="127"/>
      <c r="P85" s="127"/>
      <c r="Q85" s="127"/>
      <c r="R85" s="32"/>
    </row>
    <row r="86" spans="2:18" s="29" customFormat="1" ht="6.75" customHeight="1"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1"/>
    </row>
    <row r="87" ht="13.5">
      <c r="C87" s="1"/>
    </row>
    <row r="90" spans="2:18" s="29" customFormat="1" ht="6.75" customHeight="1"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4"/>
    </row>
    <row r="91" spans="2:18" s="29" customFormat="1" ht="36.75" customHeight="1">
      <c r="B91" s="30"/>
      <c r="C91" s="16" t="s">
        <v>134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32"/>
    </row>
    <row r="92" spans="2:18" s="29" customFormat="1" ht="6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</row>
    <row r="93" spans="2:18" s="29" customFormat="1" ht="30" customHeight="1">
      <c r="B93" s="30"/>
      <c r="C93" s="24" t="s">
        <v>15</v>
      </c>
      <c r="D93" s="31"/>
      <c r="E93" s="31"/>
      <c r="F93" s="130">
        <f>F6</f>
        <v>0</v>
      </c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31"/>
      <c r="R93" s="32"/>
    </row>
    <row r="94" spans="2:18" ht="30" customHeight="1">
      <c r="B94" s="15"/>
      <c r="C94" s="24" t="s">
        <v>109</v>
      </c>
      <c r="D94" s="19"/>
      <c r="E94" s="19"/>
      <c r="F94" s="130" t="s">
        <v>110</v>
      </c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9"/>
      <c r="R94" s="17"/>
    </row>
    <row r="95" spans="2:18" s="29" customFormat="1" ht="36.75" customHeight="1">
      <c r="B95" s="30"/>
      <c r="C95" s="71" t="s">
        <v>111</v>
      </c>
      <c r="D95" s="31"/>
      <c r="E95" s="31"/>
      <c r="F95" s="73">
        <f>F8</f>
        <v>0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31"/>
      <c r="R95" s="32"/>
    </row>
    <row r="96" spans="2:18" s="29" customFormat="1" ht="6.75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18" s="29" customFormat="1" ht="18" customHeight="1">
      <c r="B97" s="30"/>
      <c r="C97" s="24" t="s">
        <v>21</v>
      </c>
      <c r="D97" s="31"/>
      <c r="E97" s="31"/>
      <c r="F97" s="21">
        <f>F10</f>
        <v>0</v>
      </c>
      <c r="G97" s="31"/>
      <c r="H97" s="31"/>
      <c r="I97" s="31"/>
      <c r="J97" s="31"/>
      <c r="K97" s="24" t="s">
        <v>23</v>
      </c>
      <c r="L97" s="31"/>
      <c r="M97" s="76">
        <f>IF(O10="","",O10)</f>
        <v>0</v>
      </c>
      <c r="N97" s="76"/>
      <c r="O97" s="76"/>
      <c r="P97" s="76"/>
      <c r="Q97" s="31"/>
      <c r="R97" s="32"/>
    </row>
    <row r="98" spans="2:18" s="29" customFormat="1" ht="6.75" customHeight="1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</row>
    <row r="99" spans="2:18" s="29" customFormat="1" ht="15">
      <c r="B99" s="30"/>
      <c r="C99" s="24" t="s">
        <v>26</v>
      </c>
      <c r="D99" s="31"/>
      <c r="E99" s="31"/>
      <c r="F99" s="21">
        <f>E13</f>
        <v>0</v>
      </c>
      <c r="G99" s="31"/>
      <c r="H99" s="31"/>
      <c r="I99" s="31"/>
      <c r="J99" s="31"/>
      <c r="K99" s="24" t="s">
        <v>31</v>
      </c>
      <c r="L99" s="31"/>
      <c r="M99" s="21">
        <f>E19</f>
        <v>0</v>
      </c>
      <c r="N99" s="21"/>
      <c r="O99" s="21"/>
      <c r="P99" s="21"/>
      <c r="Q99" s="21"/>
      <c r="R99" s="32"/>
    </row>
    <row r="100" spans="2:18" s="29" customFormat="1" ht="14.25" customHeight="1">
      <c r="B100" s="30"/>
      <c r="C100" s="24" t="s">
        <v>30</v>
      </c>
      <c r="D100" s="31"/>
      <c r="E100" s="31"/>
      <c r="F100" s="21">
        <f>IF(E16="","",E16)</f>
        <v>0</v>
      </c>
      <c r="G100" s="31"/>
      <c r="H100" s="31"/>
      <c r="I100" s="31"/>
      <c r="J100" s="31"/>
      <c r="K100" s="24" t="s">
        <v>33</v>
      </c>
      <c r="L100" s="31"/>
      <c r="M100" s="21">
        <f>E22</f>
        <v>0</v>
      </c>
      <c r="N100" s="21"/>
      <c r="O100" s="21"/>
      <c r="P100" s="21"/>
      <c r="Q100" s="21"/>
      <c r="R100" s="32"/>
    </row>
    <row r="101" spans="2:18" s="29" customFormat="1" ht="9.7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27" s="150" customFormat="1" ht="29.25" customHeight="1">
      <c r="B102" s="151"/>
      <c r="C102" s="152" t="s">
        <v>135</v>
      </c>
      <c r="D102" s="153" t="s">
        <v>136</v>
      </c>
      <c r="E102" s="153" t="s">
        <v>56</v>
      </c>
      <c r="F102" s="153" t="s">
        <v>137</v>
      </c>
      <c r="G102" s="153"/>
      <c r="H102" s="153"/>
      <c r="I102" s="153"/>
      <c r="J102" s="153" t="s">
        <v>138</v>
      </c>
      <c r="K102" s="153" t="s">
        <v>139</v>
      </c>
      <c r="L102" s="154" t="s">
        <v>140</v>
      </c>
      <c r="M102" s="154"/>
      <c r="N102" s="155" t="s">
        <v>117</v>
      </c>
      <c r="O102" s="155"/>
      <c r="P102" s="155"/>
      <c r="Q102" s="155"/>
      <c r="R102" s="156"/>
      <c r="T102" s="82" t="s">
        <v>141</v>
      </c>
      <c r="U102" s="83" t="s">
        <v>38</v>
      </c>
      <c r="V102" s="83" t="s">
        <v>142</v>
      </c>
      <c r="W102" s="83" t="s">
        <v>143</v>
      </c>
      <c r="X102" s="83" t="s">
        <v>144</v>
      </c>
      <c r="Y102" s="83" t="s">
        <v>145</v>
      </c>
      <c r="Z102" s="83" t="s">
        <v>146</v>
      </c>
      <c r="AA102" s="84" t="s">
        <v>147</v>
      </c>
    </row>
    <row r="103" spans="2:63" s="29" customFormat="1" ht="29.25" customHeight="1">
      <c r="B103" s="30"/>
      <c r="C103" s="86" t="s">
        <v>113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157">
        <f aca="true" t="shared" si="1" ref="N103:N105">BK103</f>
        <v>0</v>
      </c>
      <c r="O103" s="157"/>
      <c r="P103" s="157"/>
      <c r="Q103" s="157"/>
      <c r="R103" s="32"/>
      <c r="T103" s="85"/>
      <c r="U103" s="51"/>
      <c r="V103" s="51"/>
      <c r="W103" s="158">
        <f aca="true" t="shared" si="2" ref="W103:W104">W104</f>
        <v>12.554</v>
      </c>
      <c r="X103" s="51"/>
      <c r="Y103" s="158">
        <f aca="true" t="shared" si="3" ref="Y103:Y104">Y104</f>
        <v>0</v>
      </c>
      <c r="Z103" s="51"/>
      <c r="AA103" s="159">
        <f aca="true" t="shared" si="4" ref="AA103:AA104">AA104</f>
        <v>0</v>
      </c>
      <c r="AT103" s="11" t="s">
        <v>73</v>
      </c>
      <c r="AU103" s="11" t="s">
        <v>119</v>
      </c>
      <c r="BK103" s="160">
        <f aca="true" t="shared" si="5" ref="BK103:BK104">BK104</f>
        <v>0</v>
      </c>
    </row>
    <row r="104" spans="2:63" s="161" customFormat="1" ht="36.75" customHeight="1">
      <c r="B104" s="162"/>
      <c r="C104" s="163"/>
      <c r="D104" s="164" t="s">
        <v>123</v>
      </c>
      <c r="E104" s="164"/>
      <c r="F104" s="164"/>
      <c r="G104" s="164"/>
      <c r="H104" s="164"/>
      <c r="I104" s="164"/>
      <c r="J104" s="164"/>
      <c r="K104" s="164"/>
      <c r="L104" s="164"/>
      <c r="M104" s="164"/>
      <c r="N104" s="165">
        <f t="shared" si="1"/>
        <v>0</v>
      </c>
      <c r="O104" s="165"/>
      <c r="P104" s="165"/>
      <c r="Q104" s="165"/>
      <c r="R104" s="166"/>
      <c r="T104" s="167"/>
      <c r="U104" s="163"/>
      <c r="V104" s="163"/>
      <c r="W104" s="168">
        <f t="shared" si="2"/>
        <v>12.554</v>
      </c>
      <c r="X104" s="163"/>
      <c r="Y104" s="168">
        <f t="shared" si="3"/>
        <v>0</v>
      </c>
      <c r="Z104" s="163"/>
      <c r="AA104" s="169">
        <f t="shared" si="4"/>
        <v>0</v>
      </c>
      <c r="AR104" s="170" t="s">
        <v>85</v>
      </c>
      <c r="AT104" s="171" t="s">
        <v>73</v>
      </c>
      <c r="AU104" s="171" t="s">
        <v>74</v>
      </c>
      <c r="AY104" s="170" t="s">
        <v>148</v>
      </c>
      <c r="BK104" s="172">
        <f t="shared" si="5"/>
        <v>0</v>
      </c>
    </row>
    <row r="105" spans="2:63" s="161" customFormat="1" ht="19.5" customHeight="1">
      <c r="B105" s="162"/>
      <c r="C105" s="163"/>
      <c r="D105" s="173" t="s">
        <v>615</v>
      </c>
      <c r="E105" s="173"/>
      <c r="F105" s="173"/>
      <c r="G105" s="173"/>
      <c r="H105" s="173"/>
      <c r="I105" s="173"/>
      <c r="J105" s="173"/>
      <c r="K105" s="173"/>
      <c r="L105" s="173"/>
      <c r="M105" s="173"/>
      <c r="N105" s="174">
        <f t="shared" si="1"/>
        <v>0</v>
      </c>
      <c r="O105" s="174"/>
      <c r="P105" s="174"/>
      <c r="Q105" s="174"/>
      <c r="R105" s="166"/>
      <c r="T105" s="167"/>
      <c r="U105" s="163"/>
      <c r="V105" s="163"/>
      <c r="W105" s="168">
        <f>SUM(W106:W107)</f>
        <v>12.554</v>
      </c>
      <c r="X105" s="163"/>
      <c r="Y105" s="168">
        <f>SUM(Y106:Y107)</f>
        <v>0</v>
      </c>
      <c r="Z105" s="163"/>
      <c r="AA105" s="169">
        <f>SUM(AA106:AA107)</f>
        <v>0</v>
      </c>
      <c r="AR105" s="170" t="s">
        <v>85</v>
      </c>
      <c r="AT105" s="171" t="s">
        <v>73</v>
      </c>
      <c r="AU105" s="171" t="s">
        <v>20</v>
      </c>
      <c r="AY105" s="170" t="s">
        <v>148</v>
      </c>
      <c r="BK105" s="172">
        <f>SUM(BK106:BK107)</f>
        <v>0</v>
      </c>
    </row>
    <row r="106" spans="2:65" s="29" customFormat="1" ht="22.5" customHeight="1">
      <c r="B106" s="175"/>
      <c r="C106" s="176" t="s">
        <v>20</v>
      </c>
      <c r="D106" s="176" t="s">
        <v>149</v>
      </c>
      <c r="E106" s="177" t="s">
        <v>616</v>
      </c>
      <c r="F106" s="178" t="s">
        <v>97</v>
      </c>
      <c r="G106" s="178"/>
      <c r="H106" s="178"/>
      <c r="I106" s="178"/>
      <c r="J106" s="179" t="s">
        <v>240</v>
      </c>
      <c r="K106" s="180">
        <v>1</v>
      </c>
      <c r="L106" s="181"/>
      <c r="M106" s="181"/>
      <c r="N106" s="181">
        <f>ROUND(L106*K106,2)</f>
        <v>0</v>
      </c>
      <c r="O106" s="181"/>
      <c r="P106" s="181"/>
      <c r="Q106" s="181"/>
      <c r="R106" s="182"/>
      <c r="T106" s="183"/>
      <c r="U106" s="41" t="s">
        <v>39</v>
      </c>
      <c r="V106" s="184">
        <v>12.554</v>
      </c>
      <c r="W106" s="184">
        <f>V106*K106</f>
        <v>12.554</v>
      </c>
      <c r="X106" s="184">
        <v>0</v>
      </c>
      <c r="Y106" s="184">
        <f>X106*K106</f>
        <v>0</v>
      </c>
      <c r="Z106" s="184">
        <v>0</v>
      </c>
      <c r="AA106" s="185">
        <f>Z106*K106</f>
        <v>0</v>
      </c>
      <c r="AR106" s="11" t="s">
        <v>176</v>
      </c>
      <c r="AT106" s="11" t="s">
        <v>149</v>
      </c>
      <c r="AU106" s="11" t="s">
        <v>85</v>
      </c>
      <c r="AY106" s="11" t="s">
        <v>148</v>
      </c>
      <c r="BE106" s="186">
        <f>IF(U106="základní",N106,0)</f>
        <v>0</v>
      </c>
      <c r="BF106" s="186">
        <f>IF(U106="snížená",N106,0)</f>
        <v>0</v>
      </c>
      <c r="BG106" s="186">
        <f>IF(U106="zákl. přenesená",N106,0)</f>
        <v>0</v>
      </c>
      <c r="BH106" s="186">
        <f>IF(U106="sníž. přenesená",N106,0)</f>
        <v>0</v>
      </c>
      <c r="BI106" s="186">
        <f>IF(U106="nulová",N106,0)</f>
        <v>0</v>
      </c>
      <c r="BJ106" s="11" t="s">
        <v>20</v>
      </c>
      <c r="BK106" s="186">
        <f>ROUND(L106*K106,2)</f>
        <v>0</v>
      </c>
      <c r="BL106" s="11" t="s">
        <v>176</v>
      </c>
      <c r="BM106" s="11" t="s">
        <v>617</v>
      </c>
    </row>
    <row r="107" spans="2:47" s="29" customFormat="1" ht="22.5" customHeight="1">
      <c r="B107" s="30"/>
      <c r="C107" s="31"/>
      <c r="D107" s="31"/>
      <c r="E107" s="31"/>
      <c r="F107" s="195" t="s">
        <v>618</v>
      </c>
      <c r="G107" s="195"/>
      <c r="H107" s="195"/>
      <c r="I107" s="195"/>
      <c r="J107" s="31"/>
      <c r="K107" s="31"/>
      <c r="L107" s="31"/>
      <c r="M107" s="31"/>
      <c r="N107" s="31"/>
      <c r="O107" s="31"/>
      <c r="P107" s="31"/>
      <c r="Q107" s="31"/>
      <c r="R107" s="32"/>
      <c r="T107" s="125"/>
      <c r="U107" s="56"/>
      <c r="V107" s="56"/>
      <c r="W107" s="56"/>
      <c r="X107" s="56"/>
      <c r="Y107" s="56"/>
      <c r="Z107" s="56"/>
      <c r="AA107" s="58"/>
      <c r="AT107" s="11" t="s">
        <v>193</v>
      </c>
      <c r="AU107" s="11" t="s">
        <v>85</v>
      </c>
    </row>
    <row r="108" spans="2:18" s="29" customFormat="1" ht="6.7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12" ht="13.5">
      <c r="C112" s="1"/>
    </row>
  </sheetData>
  <sheetProtection selectLockedCells="1" selectUnlockedCells="1"/>
  <mergeCells count="62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66:Q66"/>
    <mergeCell ref="F68:P68"/>
    <mergeCell ref="F69:P69"/>
    <mergeCell ref="F70:P70"/>
    <mergeCell ref="M72:P72"/>
    <mergeCell ref="M74:Q74"/>
    <mergeCell ref="M75:Q75"/>
    <mergeCell ref="C77:G77"/>
    <mergeCell ref="N77:Q77"/>
    <mergeCell ref="N79:Q79"/>
    <mergeCell ref="N80:Q80"/>
    <mergeCell ref="N81:Q81"/>
    <mergeCell ref="N83:Q83"/>
    <mergeCell ref="L85:Q85"/>
    <mergeCell ref="C91:Q91"/>
    <mergeCell ref="F93:P93"/>
    <mergeCell ref="F94:P94"/>
    <mergeCell ref="F95:P95"/>
    <mergeCell ref="M97:P97"/>
    <mergeCell ref="M99:Q99"/>
    <mergeCell ref="M100:Q100"/>
    <mergeCell ref="F102:I102"/>
    <mergeCell ref="L102:M102"/>
    <mergeCell ref="N102:Q102"/>
    <mergeCell ref="N103:Q103"/>
    <mergeCell ref="N104:Q104"/>
    <mergeCell ref="N105:Q105"/>
    <mergeCell ref="F106:I106"/>
    <mergeCell ref="L106:M106"/>
    <mergeCell ref="N106:Q106"/>
    <mergeCell ref="F107:I107"/>
  </mergeCells>
  <hyperlinks>
    <hyperlink ref="F1" location="C2" display="1) Krycí list rozpočtu"/>
    <hyperlink ref="H1" location="C87" display="2) Rekapitulace rozpočtu"/>
    <hyperlink ref="L1" location="C112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 Kučírková</dc:creator>
  <cp:keywords/>
  <dc:description/>
  <cp:lastModifiedBy/>
  <cp:lastPrinted>2018-03-12T09:42:05Z</cp:lastPrinted>
  <dcterms:created xsi:type="dcterms:W3CDTF">2018-02-19T10:08:12Z</dcterms:created>
  <dcterms:modified xsi:type="dcterms:W3CDTF">2018-03-12T10:11:42Z</dcterms:modified>
  <cp:category/>
  <cp:version/>
  <cp:contentType/>
  <cp:contentStatus/>
  <cp:revision>4</cp:revision>
</cp:coreProperties>
</file>